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hidePivotFieldList="1" defaultThemeVersion="124226"/>
  <mc:AlternateContent xmlns:mc="http://schemas.openxmlformats.org/markup-compatibility/2006">
    <mc:Choice Requires="x15">
      <x15ac:absPath xmlns:x15ac="http://schemas.microsoft.com/office/spreadsheetml/2010/11/ac" url="Z:\גולמי לחלוקה בין הספריות\מודלים לפרסום 2025\"/>
    </mc:Choice>
  </mc:AlternateContent>
  <xr:revisionPtr revIDLastSave="0" documentId="13_ncr:1_{038CB47C-2CA7-4C90-B418-EDAFF4CCFBD7}" xr6:coauthVersionLast="47" xr6:coauthVersionMax="47" xr10:uidLastSave="{00000000-0000-0000-0000-000000000000}"/>
  <bookViews>
    <workbookView xWindow="-120" yWindow="-120" windowWidth="29040" windowHeight="15720" tabRatio="887" firstSheet="16" activeTab="24" xr2:uid="{00000000-000D-0000-FFFF-FFFF00000000}"/>
  </bookViews>
  <sheets>
    <sheet name="ProtectSettings" sheetId="514" state="veryHidden" r:id="rId1"/>
    <sheet name="הדרכה למשתמש" sheetId="453" r:id="rId2"/>
    <sheet name="פרמטרים לקריטריונים" sheetId="1" r:id="rId3"/>
    <sheet name="הוראת שעה" sheetId="513" state="hidden" r:id="rId4"/>
    <sheet name="תנאי סף" sheetId="477" r:id="rId5"/>
    <sheet name="מספר בקשות תמיכה" sheetId="469" r:id="rId6"/>
    <sheet name="ייעוץ ליווי וסיוע חשבונאי" sheetId="471" r:id="rId7"/>
    <sheet name="ייעוץ ליווי וסיוע משפטי" sheetId="472" r:id="rId8"/>
    <sheet name="ייעוץ ליווי וסיוע מקצועי" sheetId="473" r:id="rId9"/>
    <sheet name="פרסום ושיווק" sheetId="474" r:id="rId10"/>
    <sheet name="העמדת חלל לצורכי האמנים" sheetId="475" r:id="rId11"/>
    <sheet name="ניוד מופעים לפריפריה" sheetId="476" r:id="rId12"/>
    <sheet name="קיום פעילות מקצועית" sheetId="478" r:id="rId13"/>
    <sheet name="יצירת שיתופי פעולה" sheetId="479" r:id="rId14"/>
    <sheet name="התחשיב הבסיסי" sheetId="370" r:id="rId15"/>
    <sheet name="פרמטרים לעקרונות חישוב התמיכה" sheetId="480" r:id="rId16"/>
    <sheet name="ייצוב" sheetId="512" r:id="rId17"/>
    <sheet name="הגנה" sheetId="483" r:id="rId18"/>
    <sheet name="סיכום" sheetId="488" r:id="rId19"/>
    <sheet name="הגבלה לסכום מבוקש (1)" sheetId="489" r:id="rId20"/>
    <sheet name="קיזוזים בגין איחורים" sheetId="515" r:id="rId21"/>
    <sheet name="קיזוזים- החלטות ועדה" sheetId="516" r:id="rId22"/>
    <sheet name="הגבלה לסכום מבוקש (2)" sheetId="511" r:id="rId23"/>
    <sheet name="סיכום לועדה- הזנת נתונים" sheetId="493" r:id="rId24"/>
    <sheet name="סיכום לועדה - תוצאות" sheetId="494" r:id="rId25"/>
    <sheet name="כוריאוגרפים" sheetId="500" r:id="rId26"/>
    <sheet name="פ. בלומנטל" sheetId="502" r:id="rId27"/>
    <sheet name="איב" sheetId="503" r:id="rId28"/>
    <sheet name="4" sheetId="504" r:id="rId29"/>
    <sheet name="הרכב חברי הוועדה-לא רלוונטי" sheetId="449" state="hidden" r:id="rId30"/>
    <sheet name="5" sheetId="505" r:id="rId31"/>
    <sheet name="6" sheetId="506" r:id="rId32"/>
    <sheet name="7" sheetId="507" r:id="rId33"/>
    <sheet name="8" sheetId="508" r:id="rId34"/>
    <sheet name="9" sheetId="509" r:id="rId35"/>
    <sheet name="10" sheetId="510" r:id="rId36"/>
    <sheet name="ריכוז גיליונות עזר" sheetId="470" r:id="rId37"/>
  </sheets>
  <definedNames>
    <definedName name="_xlnm._FilterDatabase" localSheetId="23" hidden="1">'סיכום לועדה- הזנת נתונים'!$B$30:$V$30</definedName>
    <definedName name="_xlnm._FilterDatabase" localSheetId="24" hidden="1">'סיכום לועדה - תוצאות'!$B$30:$V$130</definedName>
    <definedName name="a" localSheetId="35">#REF!</definedName>
    <definedName name="a" localSheetId="28">#REF!</definedName>
    <definedName name="a" localSheetId="30">#REF!</definedName>
    <definedName name="a" localSheetId="31">#REF!</definedName>
    <definedName name="a" localSheetId="32">#REF!</definedName>
    <definedName name="a" localSheetId="33">#REF!</definedName>
    <definedName name="a" localSheetId="34">#REF!</definedName>
    <definedName name="a" localSheetId="27">#REF!</definedName>
    <definedName name="a" localSheetId="22">#REF!</definedName>
    <definedName name="a" localSheetId="1">#REF!</definedName>
    <definedName name="a" localSheetId="10">#REF!</definedName>
    <definedName name="a" localSheetId="29">#REF!</definedName>
    <definedName name="a" localSheetId="6">#REF!</definedName>
    <definedName name="a" localSheetId="8">#REF!</definedName>
    <definedName name="a" localSheetId="7">#REF!</definedName>
    <definedName name="a" localSheetId="13">#REF!</definedName>
    <definedName name="a" localSheetId="25">#REF!</definedName>
    <definedName name="a" localSheetId="5">#REF!</definedName>
    <definedName name="a" localSheetId="11">#REF!</definedName>
    <definedName name="a" localSheetId="18">#REF!</definedName>
    <definedName name="a" localSheetId="24">#REF!</definedName>
    <definedName name="a" localSheetId="26">#REF!</definedName>
    <definedName name="a" localSheetId="15">#REF!</definedName>
    <definedName name="a" localSheetId="9">#REF!</definedName>
    <definedName name="a" localSheetId="12">#REF!</definedName>
    <definedName name="a" localSheetId="36">#REF!</definedName>
    <definedName name="a" localSheetId="4">#REF!</definedName>
    <definedName name="a">#REF!</definedName>
    <definedName name="aa" localSheetId="35">#REF!</definedName>
    <definedName name="aa" localSheetId="28">#REF!</definedName>
    <definedName name="aa" localSheetId="30">#REF!</definedName>
    <definedName name="aa" localSheetId="31">#REF!</definedName>
    <definedName name="aa" localSheetId="32">#REF!</definedName>
    <definedName name="aa" localSheetId="33">#REF!</definedName>
    <definedName name="aa" localSheetId="34">#REF!</definedName>
    <definedName name="aa" localSheetId="27">#REF!</definedName>
    <definedName name="aa" localSheetId="1">#REF!</definedName>
    <definedName name="aa" localSheetId="10">#REF!</definedName>
    <definedName name="aa" localSheetId="6">#REF!</definedName>
    <definedName name="aa" localSheetId="8">#REF!</definedName>
    <definedName name="aa" localSheetId="7">#REF!</definedName>
    <definedName name="aa" localSheetId="13">#REF!</definedName>
    <definedName name="aa" localSheetId="25">#REF!</definedName>
    <definedName name="aa" localSheetId="5">#REF!</definedName>
    <definedName name="aa" localSheetId="11">#REF!</definedName>
    <definedName name="aa" localSheetId="26">#REF!</definedName>
    <definedName name="aa" localSheetId="15">#REF!</definedName>
    <definedName name="aa" localSheetId="9">#REF!</definedName>
    <definedName name="aa" localSheetId="12">#REF!</definedName>
    <definedName name="aa" localSheetId="36">#REF!</definedName>
    <definedName name="aa" localSheetId="4">#REF!</definedName>
    <definedName name="aa">#REF!</definedName>
    <definedName name="b" localSheetId="35">#REF!</definedName>
    <definedName name="b" localSheetId="28">#REF!</definedName>
    <definedName name="b" localSheetId="30">#REF!</definedName>
    <definedName name="b" localSheetId="31">#REF!</definedName>
    <definedName name="b" localSheetId="32">#REF!</definedName>
    <definedName name="b" localSheetId="33">#REF!</definedName>
    <definedName name="b" localSheetId="34">#REF!</definedName>
    <definedName name="b" localSheetId="27">#REF!</definedName>
    <definedName name="b" localSheetId="1">#REF!</definedName>
    <definedName name="b" localSheetId="10">#REF!</definedName>
    <definedName name="b" localSheetId="6">#REF!</definedName>
    <definedName name="b" localSheetId="8">#REF!</definedName>
    <definedName name="b" localSheetId="7">#REF!</definedName>
    <definedName name="b" localSheetId="13">#REF!</definedName>
    <definedName name="b" localSheetId="25">#REF!</definedName>
    <definedName name="b" localSheetId="5">#REF!</definedName>
    <definedName name="b" localSheetId="11">#REF!</definedName>
    <definedName name="b" localSheetId="26">#REF!</definedName>
    <definedName name="b" localSheetId="15">#REF!</definedName>
    <definedName name="b" localSheetId="9">#REF!</definedName>
    <definedName name="b" localSheetId="12">#REF!</definedName>
    <definedName name="b" localSheetId="36">#REF!</definedName>
    <definedName name="b" localSheetId="4">#REF!</definedName>
    <definedName name="b">#REF!</definedName>
    <definedName name="DDDD" localSheetId="35">#REF!</definedName>
    <definedName name="DDDD" localSheetId="28">#REF!</definedName>
    <definedName name="DDDD" localSheetId="30">#REF!</definedName>
    <definedName name="DDDD" localSheetId="31">#REF!</definedName>
    <definedName name="DDDD" localSheetId="32">#REF!</definedName>
    <definedName name="DDDD" localSheetId="33">#REF!</definedName>
    <definedName name="DDDD" localSheetId="34">#REF!</definedName>
    <definedName name="DDDD" localSheetId="27">#REF!</definedName>
    <definedName name="DDDD" localSheetId="1">#REF!</definedName>
    <definedName name="DDDD" localSheetId="10">#REF!</definedName>
    <definedName name="DDDD" localSheetId="6">#REF!</definedName>
    <definedName name="DDDD" localSheetId="8">#REF!</definedName>
    <definedName name="DDDD" localSheetId="7">#REF!</definedName>
    <definedName name="DDDD" localSheetId="13">#REF!</definedName>
    <definedName name="DDDD" localSheetId="25">#REF!</definedName>
    <definedName name="DDDD" localSheetId="5">#REF!</definedName>
    <definedName name="DDDD" localSheetId="11">#REF!</definedName>
    <definedName name="DDDD" localSheetId="26">#REF!</definedName>
    <definedName name="DDDD" localSheetId="15">#REF!</definedName>
    <definedName name="DDDD" localSheetId="9">#REF!</definedName>
    <definedName name="DDDD" localSheetId="12">#REF!</definedName>
    <definedName name="DDDD" localSheetId="36">#REF!</definedName>
    <definedName name="DDDD" localSheetId="4">#REF!</definedName>
    <definedName name="DDDD">#REF!</definedName>
    <definedName name="ee" localSheetId="35">#REF!</definedName>
    <definedName name="ee" localSheetId="28">#REF!</definedName>
    <definedName name="ee" localSheetId="30">#REF!</definedName>
    <definedName name="ee" localSheetId="31">#REF!</definedName>
    <definedName name="ee" localSheetId="32">#REF!</definedName>
    <definedName name="ee" localSheetId="33">#REF!</definedName>
    <definedName name="ee" localSheetId="34">#REF!</definedName>
    <definedName name="ee" localSheetId="27">#REF!</definedName>
    <definedName name="ee" localSheetId="1">#REF!</definedName>
    <definedName name="ee" localSheetId="10">#REF!</definedName>
    <definedName name="ee" localSheetId="6">#REF!</definedName>
    <definedName name="ee" localSheetId="8">#REF!</definedName>
    <definedName name="ee" localSheetId="7">#REF!</definedName>
    <definedName name="ee" localSheetId="13">#REF!</definedName>
    <definedName name="ee" localSheetId="25">#REF!</definedName>
    <definedName name="ee" localSheetId="5">#REF!</definedName>
    <definedName name="ee" localSheetId="11">#REF!</definedName>
    <definedName name="ee" localSheetId="26">#REF!</definedName>
    <definedName name="ee" localSheetId="9">#REF!</definedName>
    <definedName name="ee" localSheetId="12">#REF!</definedName>
    <definedName name="ee" localSheetId="36">#REF!</definedName>
    <definedName name="ee" localSheetId="4">#REF!</definedName>
    <definedName name="ee">#REF!</definedName>
    <definedName name="solver_adj" localSheetId="16" hidden="1">ייצוב!#REF!</definedName>
    <definedName name="solver_cvg" localSheetId="16" hidden="1">0.0001</definedName>
    <definedName name="solver_drv" localSheetId="16" hidden="1">1</definedName>
    <definedName name="solver_est" localSheetId="16" hidden="1">1</definedName>
    <definedName name="solver_itr" localSheetId="16" hidden="1">100</definedName>
    <definedName name="solver_lhs1" localSheetId="16" hidden="1">ייצוב!#REF!</definedName>
    <definedName name="solver_lhs2" localSheetId="16" hidden="1">ייצוב!#REF!</definedName>
    <definedName name="solver_lhs3" localSheetId="16" hidden="1">ייצוב!#REF!</definedName>
    <definedName name="solver_lin" localSheetId="16" hidden="1">2</definedName>
    <definedName name="solver_neg" localSheetId="16" hidden="1">1</definedName>
    <definedName name="solver_num" localSheetId="16" hidden="1">3</definedName>
    <definedName name="solver_nwt" localSheetId="16" hidden="1">1</definedName>
    <definedName name="solver_opt" localSheetId="16" hidden="1">ייצוב!#REF!</definedName>
    <definedName name="solver_pre" localSheetId="16" hidden="1">0.000001</definedName>
    <definedName name="solver_rel1" localSheetId="16" hidden="1">3</definedName>
    <definedName name="solver_rel2" localSheetId="16" hidden="1">3</definedName>
    <definedName name="solver_rel3" localSheetId="16" hidden="1">3</definedName>
    <definedName name="solver_rhs1" localSheetId="16" hidden="1">0.8*AVERAGE(ייצוב!#REF!,ייצוב!#REF!)</definedName>
    <definedName name="solver_rhs2" localSheetId="16" hidden="1">0.8*AVERAGE(ייצוב!#REF!,ייצוב!#REF!)</definedName>
    <definedName name="solver_rhs3" localSheetId="16" hidden="1">0.8*AVERAGE(ייצוב!#REF!,ייצוב!#REF!)</definedName>
    <definedName name="solver_scl" localSheetId="16" hidden="1">2</definedName>
    <definedName name="solver_sho" localSheetId="16" hidden="1">2</definedName>
    <definedName name="solver_tim" localSheetId="16" hidden="1">100</definedName>
    <definedName name="solver_tol" localSheetId="16" hidden="1">0.05</definedName>
    <definedName name="solver_typ" localSheetId="16" hidden="1">3</definedName>
    <definedName name="solver_val" localSheetId="16" hidden="1">1</definedName>
    <definedName name="_xlnm.Print_Area" localSheetId="35">'10'!$B$1:$W$131</definedName>
    <definedName name="_xlnm.Print_Area" localSheetId="28">'4'!$B$1:$W$131</definedName>
    <definedName name="_xlnm.Print_Area" localSheetId="30">'5'!$B$1:$W$131</definedName>
    <definedName name="_xlnm.Print_Area" localSheetId="31">'6'!$B$1:$W$131</definedName>
    <definedName name="_xlnm.Print_Area" localSheetId="32">'7'!$B$1:$W$131</definedName>
    <definedName name="_xlnm.Print_Area" localSheetId="33">'8'!$B$1:$W$131</definedName>
    <definedName name="_xlnm.Print_Area" localSheetId="34">'9'!$B$1:$W$131</definedName>
    <definedName name="_xlnm.Print_Area" localSheetId="27">איב!$B$1:$W$131</definedName>
    <definedName name="_xlnm.Print_Area" localSheetId="19">'הגבלה לסכום מבוקש (1)'!$B$1:$V$131</definedName>
    <definedName name="_xlnm.Print_Area" localSheetId="22">'הגבלה לסכום מבוקש (2)'!$A$1:$W$131</definedName>
    <definedName name="_xlnm.Print_Area" localSheetId="17">הגנה!$B$1:$AV$131</definedName>
    <definedName name="_xlnm.Print_Area" localSheetId="1">'הדרכה למשתמש'!$B$1:$H$18</definedName>
    <definedName name="_xlnm.Print_Area" localSheetId="10">'העמדת חלל לצורכי האמנים'!$B$1:$Z$131</definedName>
    <definedName name="_xlnm.Print_Area" localSheetId="29">'הרכב חברי הוועדה-לא רלוונטי'!$B$1:$K$90</definedName>
    <definedName name="_xlnm.Print_Area" localSheetId="14">'התחשיב הבסיסי'!$B$1:$AF$131</definedName>
    <definedName name="_xlnm.Print_Area" localSheetId="6">'ייעוץ ליווי וסיוע חשבונאי'!$B$1:$Z$131</definedName>
    <definedName name="_xlnm.Print_Area" localSheetId="8">'ייעוץ ליווי וסיוע מקצועי'!$B$1:$Z$131</definedName>
    <definedName name="_xlnm.Print_Area" localSheetId="7">'ייעוץ ליווי וסיוע משפטי'!$B$1:$Z$131</definedName>
    <definedName name="_xlnm.Print_Area" localSheetId="16">ייצוב!$B$1:$Z$131</definedName>
    <definedName name="_xlnm.Print_Area" localSheetId="13">'יצירת שיתופי פעולה'!$B$1:$Z$131</definedName>
    <definedName name="_xlnm.Print_Area" localSheetId="25">כוריאוגרפים!$B$1:$W$131</definedName>
    <definedName name="_xlnm.Print_Area" localSheetId="5">'מספר בקשות תמיכה'!$B$1:$Z$131</definedName>
    <definedName name="_xlnm.Print_Area" localSheetId="11">'ניוד מופעים לפריפריה'!$B$1:$Z$131</definedName>
    <definedName name="_xlnm.Print_Area" localSheetId="18">סיכום!$B$1:$L$131</definedName>
    <definedName name="_xlnm.Print_Area" localSheetId="23">'סיכום לועדה- הזנת נתונים'!$B$1:$V$131</definedName>
    <definedName name="_xlnm.Print_Area" localSheetId="24">'סיכום לועדה - תוצאות'!$B$1:$V$131</definedName>
    <definedName name="_xlnm.Print_Area" localSheetId="26">'פ. בלומנטל'!$B$1:$W$131</definedName>
    <definedName name="_xlnm.Print_Area" localSheetId="15">'פרמטרים לעקרונות חישוב התמיכה'!$B$1:$C$45</definedName>
    <definedName name="_xlnm.Print_Area" localSheetId="2">'פרמטרים לקריטריונים'!$B$1:$H$304</definedName>
    <definedName name="_xlnm.Print_Area" localSheetId="9">'פרסום ושיווק'!$B$1:$AA$131</definedName>
    <definedName name="_xlnm.Print_Area" localSheetId="12">'קיום פעילות מקצועית'!$B$1:$Z$131</definedName>
    <definedName name="_xlnm.Print_Area" localSheetId="21">'קיזוזים- החלטות ועדה'!$B$1:$G$131</definedName>
    <definedName name="_xlnm.Print_Area" localSheetId="20">'קיזוזים בגין איחורים'!$B$1:$H$131</definedName>
    <definedName name="_xlnm.Print_Area" localSheetId="36">'ריכוז גיליונות עזר'!$B$1:$Y$131</definedName>
    <definedName name="_xlnm.Print_Area" localSheetId="4">'תנאי סף'!$B$1:$AS$130</definedName>
    <definedName name="_xlnm.Print_Titles" localSheetId="35">'10'!$29:$30</definedName>
    <definedName name="_xlnm.Print_Titles" localSheetId="28">'4'!$29:$30</definedName>
    <definedName name="_xlnm.Print_Titles" localSheetId="30">'5'!$29:$30</definedName>
    <definedName name="_xlnm.Print_Titles" localSheetId="31">'6'!$29:$30</definedName>
    <definedName name="_xlnm.Print_Titles" localSheetId="32">'7'!$29:$30</definedName>
    <definedName name="_xlnm.Print_Titles" localSheetId="33">'8'!$29:$30</definedName>
    <definedName name="_xlnm.Print_Titles" localSheetId="34">'9'!$29:$30</definedName>
    <definedName name="_xlnm.Print_Titles" localSheetId="27">איב!$29:$30</definedName>
    <definedName name="_xlnm.Print_Titles" localSheetId="19">'הגבלה לסכום מבוקש (1)'!$29:$30</definedName>
    <definedName name="_xlnm.Print_Titles" localSheetId="22">'הגבלה לסכום מבוקש (2)'!$29:$30</definedName>
    <definedName name="_xlnm.Print_Titles" localSheetId="17">הגנה!$29:$30</definedName>
    <definedName name="_xlnm.Print_Titles" localSheetId="10">'העמדת חלל לצורכי האמנים'!$29:$30</definedName>
    <definedName name="_xlnm.Print_Titles" localSheetId="29">'הרכב חברי הוועדה-לא רלוונטי'!$30:$30</definedName>
    <definedName name="_xlnm.Print_Titles" localSheetId="6">'ייעוץ ליווי וסיוע חשבונאי'!$29:$30</definedName>
    <definedName name="_xlnm.Print_Titles" localSheetId="8">'ייעוץ ליווי וסיוע מקצועי'!$29:$30</definedName>
    <definedName name="_xlnm.Print_Titles" localSheetId="7">'ייעוץ ליווי וסיוע משפטי'!$29:$30</definedName>
    <definedName name="_xlnm.Print_Titles" localSheetId="16">ייצוב!$29:$30</definedName>
    <definedName name="_xlnm.Print_Titles" localSheetId="13">'יצירת שיתופי פעולה'!$29:$30</definedName>
    <definedName name="_xlnm.Print_Titles" localSheetId="25">כוריאוגרפים!$29:$30</definedName>
    <definedName name="_xlnm.Print_Titles" localSheetId="5">'מספר בקשות תמיכה'!$29:$30</definedName>
    <definedName name="_xlnm.Print_Titles" localSheetId="11">'ניוד מופעים לפריפריה'!$29:$30</definedName>
    <definedName name="_xlnm.Print_Titles" localSheetId="18">סיכום!$29:$30</definedName>
    <definedName name="_xlnm.Print_Titles" localSheetId="23">'סיכום לועדה- הזנת נתונים'!$29:$30</definedName>
    <definedName name="_xlnm.Print_Titles" localSheetId="24">'סיכום לועדה - תוצאות'!$B:$C,'סיכום לועדה - תוצאות'!$30:$30</definedName>
    <definedName name="_xlnm.Print_Titles" localSheetId="26">'פ. בלומנטל'!$29:$30</definedName>
    <definedName name="_xlnm.Print_Titles" localSheetId="9">'פרסום ושיווק'!$29:$30</definedName>
    <definedName name="_xlnm.Print_Titles" localSheetId="12">'קיום פעילות מקצועית'!$29:$30</definedName>
    <definedName name="_xlnm.Print_Titles" localSheetId="21">'קיזוזים- החלטות ועדה'!$29:$30</definedName>
    <definedName name="_xlnm.Print_Titles" localSheetId="20">'קיזוזים בגין איחורים'!$29:$30</definedName>
    <definedName name="_xlnm.Print_Titles" localSheetId="36">'ריכוז גיליונות עזר'!$29:$30</definedName>
    <definedName name="_xlnm.Print_Titles" localSheetId="4">'תנאי סף'!$29:$30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R41" i="477" l="1"/>
  <c r="AR42" i="477"/>
  <c r="AR43" i="477"/>
  <c r="AR44" i="477"/>
  <c r="AR45" i="477"/>
  <c r="AR46" i="477"/>
  <c r="AR47" i="477"/>
  <c r="AR48" i="477"/>
  <c r="AR49" i="477"/>
  <c r="AR50" i="477"/>
  <c r="AR51" i="477"/>
  <c r="AR52" i="477"/>
  <c r="AR53" i="477"/>
  <c r="AR54" i="477"/>
  <c r="AR55" i="477"/>
  <c r="AR56" i="477"/>
  <c r="AR57" i="477"/>
  <c r="AR58" i="477"/>
  <c r="AR59" i="477"/>
  <c r="AR60" i="477"/>
  <c r="AR61" i="477"/>
  <c r="AR62" i="477"/>
  <c r="AR63" i="477"/>
  <c r="AR64" i="477"/>
  <c r="AR65" i="477"/>
  <c r="AR66" i="477"/>
  <c r="AR67" i="477"/>
  <c r="AR68" i="477"/>
  <c r="AR69" i="477"/>
  <c r="AR70" i="477"/>
  <c r="AR71" i="477"/>
  <c r="AR72" i="477"/>
  <c r="AR73" i="477"/>
  <c r="AR74" i="477"/>
  <c r="AR75" i="477"/>
  <c r="AR76" i="477"/>
  <c r="AR77" i="477"/>
  <c r="AR78" i="477"/>
  <c r="AR79" i="477"/>
  <c r="AR80" i="477"/>
  <c r="AR81" i="477"/>
  <c r="AR82" i="477"/>
  <c r="AR83" i="477"/>
  <c r="AR84" i="477"/>
  <c r="AR85" i="477"/>
  <c r="AR86" i="477"/>
  <c r="AR87" i="477"/>
  <c r="AR88" i="477"/>
  <c r="AR89" i="477"/>
  <c r="AR90" i="477"/>
  <c r="AR91" i="477"/>
  <c r="AR92" i="477"/>
  <c r="AR93" i="477"/>
  <c r="AR94" i="477"/>
  <c r="AR95" i="477"/>
  <c r="AR96" i="477"/>
  <c r="AR97" i="477"/>
  <c r="AR98" i="477"/>
  <c r="AR99" i="477"/>
  <c r="AR100" i="477"/>
  <c r="AR101" i="477"/>
  <c r="AR102" i="477"/>
  <c r="AR103" i="477"/>
  <c r="AR104" i="477"/>
  <c r="AR105" i="477"/>
  <c r="AR106" i="477"/>
  <c r="AR107" i="477"/>
  <c r="AR108" i="477"/>
  <c r="AR109" i="477"/>
  <c r="AR110" i="477"/>
  <c r="AR111" i="477"/>
  <c r="AR112" i="477"/>
  <c r="AR113" i="477"/>
  <c r="AR114" i="477"/>
  <c r="AR115" i="477"/>
  <c r="AR116" i="477"/>
  <c r="AR117" i="477"/>
  <c r="AR118" i="477"/>
  <c r="AR119" i="477"/>
  <c r="AR120" i="477"/>
  <c r="AR121" i="477"/>
  <c r="AR122" i="477"/>
  <c r="AR123" i="477"/>
  <c r="AR124" i="477"/>
  <c r="AR125" i="477"/>
  <c r="AR126" i="477"/>
  <c r="AR127" i="477"/>
  <c r="AR128" i="477"/>
  <c r="AR129" i="477"/>
  <c r="AR130" i="477"/>
  <c r="AR131" i="477"/>
  <c r="CB130" i="477"/>
  <c r="CA130" i="477"/>
  <c r="BZ130" i="477"/>
  <c r="CB129" i="477"/>
  <c r="CA129" i="477"/>
  <c r="BZ129" i="477"/>
  <c r="CB128" i="477"/>
  <c r="CA128" i="477"/>
  <c r="BZ128" i="477"/>
  <c r="CB127" i="477"/>
  <c r="CA127" i="477"/>
  <c r="BZ127" i="477"/>
  <c r="CB126" i="477"/>
  <c r="CA126" i="477"/>
  <c r="BZ126" i="477"/>
  <c r="CB125" i="477"/>
  <c r="CA125" i="477"/>
  <c r="BZ125" i="477"/>
  <c r="CB124" i="477"/>
  <c r="CA124" i="477"/>
  <c r="BZ124" i="477"/>
  <c r="CB123" i="477"/>
  <c r="CA123" i="477"/>
  <c r="BZ123" i="477"/>
  <c r="CB122" i="477"/>
  <c r="CA122" i="477"/>
  <c r="BZ122" i="477"/>
  <c r="CB121" i="477"/>
  <c r="CA121" i="477"/>
  <c r="BZ121" i="477"/>
  <c r="CB120" i="477"/>
  <c r="CA120" i="477"/>
  <c r="BZ120" i="477"/>
  <c r="CB119" i="477"/>
  <c r="CA119" i="477"/>
  <c r="BZ119" i="477"/>
  <c r="CB118" i="477"/>
  <c r="CA118" i="477"/>
  <c r="BZ118" i="477"/>
  <c r="CB117" i="477"/>
  <c r="CA117" i="477"/>
  <c r="BZ117" i="477"/>
  <c r="CB116" i="477"/>
  <c r="CA116" i="477"/>
  <c r="BZ116" i="477"/>
  <c r="CB115" i="477"/>
  <c r="CA115" i="477"/>
  <c r="BZ115" i="477"/>
  <c r="CB114" i="477"/>
  <c r="CA114" i="477"/>
  <c r="BZ114" i="477"/>
  <c r="CB113" i="477"/>
  <c r="CA113" i="477"/>
  <c r="BZ113" i="477"/>
  <c r="CB112" i="477"/>
  <c r="CA112" i="477"/>
  <c r="BZ112" i="477"/>
  <c r="CB111" i="477"/>
  <c r="CA111" i="477"/>
  <c r="BZ111" i="477"/>
  <c r="CB110" i="477"/>
  <c r="CA110" i="477"/>
  <c r="BZ110" i="477"/>
  <c r="CB109" i="477"/>
  <c r="CA109" i="477"/>
  <c r="BZ109" i="477"/>
  <c r="CB108" i="477"/>
  <c r="CA108" i="477"/>
  <c r="BZ108" i="477"/>
  <c r="CB107" i="477"/>
  <c r="CA107" i="477"/>
  <c r="BZ107" i="477"/>
  <c r="CB106" i="477"/>
  <c r="CA106" i="477"/>
  <c r="BZ106" i="477"/>
  <c r="CB105" i="477"/>
  <c r="CA105" i="477"/>
  <c r="BZ105" i="477"/>
  <c r="CB104" i="477"/>
  <c r="CA104" i="477"/>
  <c r="BZ104" i="477"/>
  <c r="CB103" i="477"/>
  <c r="CA103" i="477"/>
  <c r="BZ103" i="477"/>
  <c r="CB102" i="477"/>
  <c r="CA102" i="477"/>
  <c r="BZ102" i="477"/>
  <c r="CB101" i="477"/>
  <c r="CA101" i="477"/>
  <c r="BZ101" i="477"/>
  <c r="CB100" i="477"/>
  <c r="CA100" i="477"/>
  <c r="BZ100" i="477"/>
  <c r="CB99" i="477"/>
  <c r="CA99" i="477"/>
  <c r="BZ99" i="477"/>
  <c r="CB98" i="477"/>
  <c r="CA98" i="477"/>
  <c r="BZ98" i="477"/>
  <c r="CB97" i="477"/>
  <c r="CA97" i="477"/>
  <c r="BZ97" i="477"/>
  <c r="CB96" i="477"/>
  <c r="CA96" i="477"/>
  <c r="BZ96" i="477"/>
  <c r="CB95" i="477"/>
  <c r="CA95" i="477"/>
  <c r="BZ95" i="477"/>
  <c r="CB94" i="477"/>
  <c r="CA94" i="477"/>
  <c r="BZ94" i="477"/>
  <c r="CB93" i="477"/>
  <c r="CA93" i="477"/>
  <c r="BZ93" i="477"/>
  <c r="CB92" i="477"/>
  <c r="CA92" i="477"/>
  <c r="BZ92" i="477"/>
  <c r="CB91" i="477"/>
  <c r="CA91" i="477"/>
  <c r="BZ91" i="477"/>
  <c r="CB90" i="477"/>
  <c r="CA90" i="477"/>
  <c r="BZ90" i="477"/>
  <c r="CB89" i="477"/>
  <c r="CA89" i="477"/>
  <c r="BZ89" i="477"/>
  <c r="CB88" i="477"/>
  <c r="CA88" i="477"/>
  <c r="BZ88" i="477"/>
  <c r="CB87" i="477"/>
  <c r="CA87" i="477"/>
  <c r="BZ87" i="477"/>
  <c r="CB86" i="477"/>
  <c r="CA86" i="477"/>
  <c r="BZ86" i="477"/>
  <c r="CB85" i="477"/>
  <c r="CA85" i="477"/>
  <c r="BZ85" i="477"/>
  <c r="CB84" i="477"/>
  <c r="CA84" i="477"/>
  <c r="BZ84" i="477"/>
  <c r="CB83" i="477"/>
  <c r="CA83" i="477"/>
  <c r="BZ83" i="477"/>
  <c r="CB82" i="477"/>
  <c r="CA82" i="477"/>
  <c r="BZ82" i="477"/>
  <c r="CB81" i="477"/>
  <c r="CA81" i="477"/>
  <c r="BZ81" i="477"/>
  <c r="CB80" i="477"/>
  <c r="CA80" i="477"/>
  <c r="BZ80" i="477"/>
  <c r="CB79" i="477"/>
  <c r="CA79" i="477"/>
  <c r="BZ79" i="477"/>
  <c r="CB78" i="477"/>
  <c r="CA78" i="477"/>
  <c r="BZ78" i="477"/>
  <c r="CB77" i="477"/>
  <c r="CA77" i="477"/>
  <c r="BZ77" i="477"/>
  <c r="CB76" i="477"/>
  <c r="CA76" i="477"/>
  <c r="BZ76" i="477"/>
  <c r="CB75" i="477"/>
  <c r="CA75" i="477"/>
  <c r="BZ75" i="477"/>
  <c r="CB74" i="477"/>
  <c r="CA74" i="477"/>
  <c r="BZ74" i="477"/>
  <c r="CB73" i="477"/>
  <c r="CA73" i="477"/>
  <c r="BZ73" i="477"/>
  <c r="CB72" i="477"/>
  <c r="CA72" i="477"/>
  <c r="BZ72" i="477"/>
  <c r="CB71" i="477"/>
  <c r="CA71" i="477"/>
  <c r="BZ71" i="477"/>
  <c r="CB70" i="477"/>
  <c r="CA70" i="477"/>
  <c r="BZ70" i="477"/>
  <c r="CB69" i="477"/>
  <c r="CA69" i="477"/>
  <c r="BZ69" i="477"/>
  <c r="CB68" i="477"/>
  <c r="CA68" i="477"/>
  <c r="BZ68" i="477"/>
  <c r="CB67" i="477"/>
  <c r="CA67" i="477"/>
  <c r="BZ67" i="477"/>
  <c r="CB66" i="477"/>
  <c r="CA66" i="477"/>
  <c r="BZ66" i="477"/>
  <c r="CB65" i="477"/>
  <c r="CA65" i="477"/>
  <c r="BZ65" i="477"/>
  <c r="CB64" i="477"/>
  <c r="CA64" i="477"/>
  <c r="BZ64" i="477"/>
  <c r="CB63" i="477"/>
  <c r="CA63" i="477"/>
  <c r="BZ63" i="477"/>
  <c r="CB62" i="477"/>
  <c r="CA62" i="477"/>
  <c r="BZ62" i="477"/>
  <c r="CB61" i="477"/>
  <c r="CA61" i="477"/>
  <c r="BZ61" i="477"/>
  <c r="CB60" i="477"/>
  <c r="CA60" i="477"/>
  <c r="BZ60" i="477"/>
  <c r="CB59" i="477"/>
  <c r="CA59" i="477"/>
  <c r="BZ59" i="477"/>
  <c r="CB58" i="477"/>
  <c r="CA58" i="477"/>
  <c r="BZ58" i="477"/>
  <c r="CB57" i="477"/>
  <c r="CA57" i="477"/>
  <c r="BZ57" i="477"/>
  <c r="CB56" i="477"/>
  <c r="CA56" i="477"/>
  <c r="BZ56" i="477"/>
  <c r="CB55" i="477"/>
  <c r="CA55" i="477"/>
  <c r="BZ55" i="477"/>
  <c r="CB54" i="477"/>
  <c r="CA54" i="477"/>
  <c r="BZ54" i="477"/>
  <c r="CB53" i="477"/>
  <c r="CA53" i="477"/>
  <c r="BZ53" i="477"/>
  <c r="CB52" i="477"/>
  <c r="CA52" i="477"/>
  <c r="BZ52" i="477"/>
  <c r="CB51" i="477"/>
  <c r="CA51" i="477"/>
  <c r="BZ51" i="477"/>
  <c r="CB50" i="477"/>
  <c r="CA50" i="477"/>
  <c r="BZ50" i="477"/>
  <c r="CB49" i="477"/>
  <c r="CA49" i="477"/>
  <c r="BZ49" i="477"/>
  <c r="CB48" i="477"/>
  <c r="CA48" i="477"/>
  <c r="BZ48" i="477"/>
  <c r="CB47" i="477"/>
  <c r="CA47" i="477"/>
  <c r="BZ47" i="477"/>
  <c r="CB46" i="477"/>
  <c r="CA46" i="477"/>
  <c r="BZ46" i="477"/>
  <c r="CB45" i="477"/>
  <c r="CA45" i="477"/>
  <c r="BZ45" i="477"/>
  <c r="CB44" i="477"/>
  <c r="CA44" i="477"/>
  <c r="BZ44" i="477"/>
  <c r="CB43" i="477"/>
  <c r="CA43" i="477"/>
  <c r="BZ43" i="477"/>
  <c r="CB42" i="477"/>
  <c r="CA42" i="477"/>
  <c r="BZ42" i="477"/>
  <c r="CB41" i="477"/>
  <c r="CA41" i="477"/>
  <c r="BZ41" i="477"/>
  <c r="CB40" i="477"/>
  <c r="CA40" i="477"/>
  <c r="BZ40" i="477"/>
  <c r="CB39" i="477"/>
  <c r="CA39" i="477"/>
  <c r="BZ39" i="477"/>
  <c r="CB38" i="477"/>
  <c r="CA38" i="477"/>
  <c r="BZ38" i="477"/>
  <c r="CB37" i="477"/>
  <c r="CA37" i="477"/>
  <c r="BZ37" i="477"/>
  <c r="CB36" i="477"/>
  <c r="CA36" i="477"/>
  <c r="BZ36" i="477"/>
  <c r="CB35" i="477"/>
  <c r="CA35" i="477"/>
  <c r="BZ35" i="477"/>
  <c r="CB34" i="477"/>
  <c r="CA34" i="477"/>
  <c r="BZ34" i="477"/>
  <c r="CB33" i="477"/>
  <c r="CA33" i="477"/>
  <c r="BZ33" i="477"/>
  <c r="CB32" i="477"/>
  <c r="CA32" i="477"/>
  <c r="BZ32" i="477"/>
  <c r="CB31" i="477"/>
  <c r="CA31" i="477"/>
  <c r="BZ31" i="477"/>
  <c r="CB30" i="477"/>
  <c r="CA30" i="477"/>
  <c r="BZ30" i="477"/>
  <c r="CB29" i="477"/>
  <c r="CA29" i="477"/>
  <c r="BZ29" i="477"/>
  <c r="BY130" i="477"/>
  <c r="BX130" i="477"/>
  <c r="BW130" i="477"/>
  <c r="BV130" i="477"/>
  <c r="BU130" i="477"/>
  <c r="BT130" i="477"/>
  <c r="BS130" i="477"/>
  <c r="BR130" i="477"/>
  <c r="BQ130" i="477"/>
  <c r="BP130" i="477"/>
  <c r="BO130" i="477"/>
  <c r="BY129" i="477"/>
  <c r="BX129" i="477"/>
  <c r="BW129" i="477"/>
  <c r="BV129" i="477"/>
  <c r="BU129" i="477"/>
  <c r="BT129" i="477"/>
  <c r="BS129" i="477"/>
  <c r="BR129" i="477"/>
  <c r="BQ129" i="477"/>
  <c r="BP129" i="477"/>
  <c r="BO129" i="477"/>
  <c r="BY128" i="477"/>
  <c r="BX128" i="477"/>
  <c r="BW128" i="477"/>
  <c r="BV128" i="477"/>
  <c r="BU128" i="477"/>
  <c r="BT128" i="477"/>
  <c r="BS128" i="477"/>
  <c r="BR128" i="477"/>
  <c r="BQ128" i="477"/>
  <c r="BP128" i="477"/>
  <c r="BO128" i="477"/>
  <c r="BY127" i="477"/>
  <c r="BX127" i="477"/>
  <c r="BW127" i="477"/>
  <c r="BV127" i="477"/>
  <c r="BU127" i="477"/>
  <c r="BT127" i="477"/>
  <c r="BS127" i="477"/>
  <c r="BR127" i="477"/>
  <c r="BQ127" i="477"/>
  <c r="BP127" i="477"/>
  <c r="BO127" i="477"/>
  <c r="BY126" i="477"/>
  <c r="BX126" i="477"/>
  <c r="BW126" i="477"/>
  <c r="BV126" i="477"/>
  <c r="BU126" i="477"/>
  <c r="BT126" i="477"/>
  <c r="BS126" i="477"/>
  <c r="BR126" i="477"/>
  <c r="BQ126" i="477"/>
  <c r="BP126" i="477"/>
  <c r="BO126" i="477"/>
  <c r="BY125" i="477"/>
  <c r="BX125" i="477"/>
  <c r="BW125" i="477"/>
  <c r="BV125" i="477"/>
  <c r="BU125" i="477"/>
  <c r="BT125" i="477"/>
  <c r="BS125" i="477"/>
  <c r="BR125" i="477"/>
  <c r="BQ125" i="477"/>
  <c r="BP125" i="477"/>
  <c r="BO125" i="477"/>
  <c r="BY124" i="477"/>
  <c r="BX124" i="477"/>
  <c r="BW124" i="477"/>
  <c r="BV124" i="477"/>
  <c r="BU124" i="477"/>
  <c r="BT124" i="477"/>
  <c r="BS124" i="477"/>
  <c r="BR124" i="477"/>
  <c r="BQ124" i="477"/>
  <c r="BP124" i="477"/>
  <c r="BO124" i="477"/>
  <c r="BY123" i="477"/>
  <c r="BX123" i="477"/>
  <c r="BW123" i="477"/>
  <c r="BV123" i="477"/>
  <c r="BU123" i="477"/>
  <c r="BT123" i="477"/>
  <c r="BS123" i="477"/>
  <c r="BR123" i="477"/>
  <c r="BQ123" i="477"/>
  <c r="BP123" i="477"/>
  <c r="BO123" i="477"/>
  <c r="BY122" i="477"/>
  <c r="BX122" i="477"/>
  <c r="BW122" i="477"/>
  <c r="BV122" i="477"/>
  <c r="BU122" i="477"/>
  <c r="BT122" i="477"/>
  <c r="BS122" i="477"/>
  <c r="BR122" i="477"/>
  <c r="BQ122" i="477"/>
  <c r="BP122" i="477"/>
  <c r="BO122" i="477"/>
  <c r="BY121" i="477"/>
  <c r="BX121" i="477"/>
  <c r="BW121" i="477"/>
  <c r="BV121" i="477"/>
  <c r="BU121" i="477"/>
  <c r="BT121" i="477"/>
  <c r="BS121" i="477"/>
  <c r="BR121" i="477"/>
  <c r="BQ121" i="477"/>
  <c r="BP121" i="477"/>
  <c r="BO121" i="477"/>
  <c r="BY120" i="477"/>
  <c r="BX120" i="477"/>
  <c r="BW120" i="477"/>
  <c r="BV120" i="477"/>
  <c r="BU120" i="477"/>
  <c r="BT120" i="477"/>
  <c r="BS120" i="477"/>
  <c r="BR120" i="477"/>
  <c r="BQ120" i="477"/>
  <c r="BP120" i="477"/>
  <c r="BO120" i="477"/>
  <c r="BY119" i="477"/>
  <c r="BX119" i="477"/>
  <c r="BW119" i="477"/>
  <c r="BV119" i="477"/>
  <c r="BU119" i="477"/>
  <c r="BT119" i="477"/>
  <c r="BS119" i="477"/>
  <c r="BR119" i="477"/>
  <c r="BQ119" i="477"/>
  <c r="BP119" i="477"/>
  <c r="BO119" i="477"/>
  <c r="BY118" i="477"/>
  <c r="BX118" i="477"/>
  <c r="BW118" i="477"/>
  <c r="BV118" i="477"/>
  <c r="BU118" i="477"/>
  <c r="BT118" i="477"/>
  <c r="BS118" i="477"/>
  <c r="BR118" i="477"/>
  <c r="BQ118" i="477"/>
  <c r="BP118" i="477"/>
  <c r="BO118" i="477"/>
  <c r="BY117" i="477"/>
  <c r="BX117" i="477"/>
  <c r="BW117" i="477"/>
  <c r="BV117" i="477"/>
  <c r="BU117" i="477"/>
  <c r="BT117" i="477"/>
  <c r="BS117" i="477"/>
  <c r="BR117" i="477"/>
  <c r="BQ117" i="477"/>
  <c r="BP117" i="477"/>
  <c r="BO117" i="477"/>
  <c r="BY116" i="477"/>
  <c r="BX116" i="477"/>
  <c r="BW116" i="477"/>
  <c r="BV116" i="477"/>
  <c r="BU116" i="477"/>
  <c r="BT116" i="477"/>
  <c r="BS116" i="477"/>
  <c r="BR116" i="477"/>
  <c r="BQ116" i="477"/>
  <c r="BP116" i="477"/>
  <c r="BO116" i="477"/>
  <c r="BY115" i="477"/>
  <c r="BX115" i="477"/>
  <c r="BW115" i="477"/>
  <c r="BV115" i="477"/>
  <c r="BU115" i="477"/>
  <c r="BT115" i="477"/>
  <c r="BS115" i="477"/>
  <c r="BR115" i="477"/>
  <c r="BQ115" i="477"/>
  <c r="BP115" i="477"/>
  <c r="BO115" i="477"/>
  <c r="BY114" i="477"/>
  <c r="BX114" i="477"/>
  <c r="BW114" i="477"/>
  <c r="BV114" i="477"/>
  <c r="BU114" i="477"/>
  <c r="BT114" i="477"/>
  <c r="BS114" i="477"/>
  <c r="BR114" i="477"/>
  <c r="BQ114" i="477"/>
  <c r="BP114" i="477"/>
  <c r="BO114" i="477"/>
  <c r="BY113" i="477"/>
  <c r="BX113" i="477"/>
  <c r="BW113" i="477"/>
  <c r="BV113" i="477"/>
  <c r="BU113" i="477"/>
  <c r="BT113" i="477"/>
  <c r="BS113" i="477"/>
  <c r="BR113" i="477"/>
  <c r="BQ113" i="477"/>
  <c r="BP113" i="477"/>
  <c r="BO113" i="477"/>
  <c r="BY112" i="477"/>
  <c r="BX112" i="477"/>
  <c r="BW112" i="477"/>
  <c r="BV112" i="477"/>
  <c r="BU112" i="477"/>
  <c r="BT112" i="477"/>
  <c r="BS112" i="477"/>
  <c r="BR112" i="477"/>
  <c r="BQ112" i="477"/>
  <c r="BP112" i="477"/>
  <c r="BO112" i="477"/>
  <c r="BY111" i="477"/>
  <c r="BX111" i="477"/>
  <c r="BW111" i="477"/>
  <c r="BV111" i="477"/>
  <c r="BU111" i="477"/>
  <c r="BT111" i="477"/>
  <c r="BS111" i="477"/>
  <c r="BR111" i="477"/>
  <c r="BQ111" i="477"/>
  <c r="BP111" i="477"/>
  <c r="BO111" i="477"/>
  <c r="BY110" i="477"/>
  <c r="BX110" i="477"/>
  <c r="BW110" i="477"/>
  <c r="BV110" i="477"/>
  <c r="BU110" i="477"/>
  <c r="BT110" i="477"/>
  <c r="BS110" i="477"/>
  <c r="BR110" i="477"/>
  <c r="BQ110" i="477"/>
  <c r="BP110" i="477"/>
  <c r="BO110" i="477"/>
  <c r="BY109" i="477"/>
  <c r="BX109" i="477"/>
  <c r="BW109" i="477"/>
  <c r="BV109" i="477"/>
  <c r="BU109" i="477"/>
  <c r="BT109" i="477"/>
  <c r="BS109" i="477"/>
  <c r="BR109" i="477"/>
  <c r="BQ109" i="477"/>
  <c r="BP109" i="477"/>
  <c r="BO109" i="477"/>
  <c r="BY108" i="477"/>
  <c r="BX108" i="477"/>
  <c r="BW108" i="477"/>
  <c r="BV108" i="477"/>
  <c r="BU108" i="477"/>
  <c r="BT108" i="477"/>
  <c r="BS108" i="477"/>
  <c r="BR108" i="477"/>
  <c r="BQ108" i="477"/>
  <c r="BP108" i="477"/>
  <c r="BO108" i="477"/>
  <c r="BY107" i="477"/>
  <c r="BX107" i="477"/>
  <c r="BW107" i="477"/>
  <c r="BV107" i="477"/>
  <c r="BU107" i="477"/>
  <c r="BT107" i="477"/>
  <c r="BS107" i="477"/>
  <c r="BR107" i="477"/>
  <c r="BQ107" i="477"/>
  <c r="BP107" i="477"/>
  <c r="BO107" i="477"/>
  <c r="BY106" i="477"/>
  <c r="BX106" i="477"/>
  <c r="BW106" i="477"/>
  <c r="BV106" i="477"/>
  <c r="BU106" i="477"/>
  <c r="BT106" i="477"/>
  <c r="BS106" i="477"/>
  <c r="BR106" i="477"/>
  <c r="BQ106" i="477"/>
  <c r="BP106" i="477"/>
  <c r="BO106" i="477"/>
  <c r="BY105" i="477"/>
  <c r="BX105" i="477"/>
  <c r="BW105" i="477"/>
  <c r="BV105" i="477"/>
  <c r="BU105" i="477"/>
  <c r="BT105" i="477"/>
  <c r="BS105" i="477"/>
  <c r="BR105" i="477"/>
  <c r="BQ105" i="477"/>
  <c r="BP105" i="477"/>
  <c r="BO105" i="477"/>
  <c r="BY104" i="477"/>
  <c r="BX104" i="477"/>
  <c r="BW104" i="477"/>
  <c r="BV104" i="477"/>
  <c r="BU104" i="477"/>
  <c r="BT104" i="477"/>
  <c r="BS104" i="477"/>
  <c r="BR104" i="477"/>
  <c r="BQ104" i="477"/>
  <c r="BP104" i="477"/>
  <c r="BO104" i="477"/>
  <c r="BY103" i="477"/>
  <c r="BX103" i="477"/>
  <c r="BW103" i="477"/>
  <c r="BV103" i="477"/>
  <c r="BU103" i="477"/>
  <c r="BT103" i="477"/>
  <c r="BS103" i="477"/>
  <c r="BR103" i="477"/>
  <c r="BQ103" i="477"/>
  <c r="BP103" i="477"/>
  <c r="BO103" i="477"/>
  <c r="BY102" i="477"/>
  <c r="BX102" i="477"/>
  <c r="BW102" i="477"/>
  <c r="BV102" i="477"/>
  <c r="BU102" i="477"/>
  <c r="BT102" i="477"/>
  <c r="BS102" i="477"/>
  <c r="BR102" i="477"/>
  <c r="BQ102" i="477"/>
  <c r="BP102" i="477"/>
  <c r="BO102" i="477"/>
  <c r="BY101" i="477"/>
  <c r="BX101" i="477"/>
  <c r="BW101" i="477"/>
  <c r="BV101" i="477"/>
  <c r="BU101" i="477"/>
  <c r="BT101" i="477"/>
  <c r="BS101" i="477"/>
  <c r="BR101" i="477"/>
  <c r="BQ101" i="477"/>
  <c r="BP101" i="477"/>
  <c r="BO101" i="477"/>
  <c r="BY100" i="477"/>
  <c r="BX100" i="477"/>
  <c r="BW100" i="477"/>
  <c r="BV100" i="477"/>
  <c r="BU100" i="477"/>
  <c r="BT100" i="477"/>
  <c r="BS100" i="477"/>
  <c r="BR100" i="477"/>
  <c r="BQ100" i="477"/>
  <c r="BP100" i="477"/>
  <c r="BO100" i="477"/>
  <c r="BY99" i="477"/>
  <c r="BX99" i="477"/>
  <c r="BW99" i="477"/>
  <c r="BV99" i="477"/>
  <c r="BU99" i="477"/>
  <c r="BT99" i="477"/>
  <c r="BS99" i="477"/>
  <c r="BR99" i="477"/>
  <c r="BQ99" i="477"/>
  <c r="BP99" i="477"/>
  <c r="BO99" i="477"/>
  <c r="BY98" i="477"/>
  <c r="BX98" i="477"/>
  <c r="BW98" i="477"/>
  <c r="BV98" i="477"/>
  <c r="BU98" i="477"/>
  <c r="BT98" i="477"/>
  <c r="BS98" i="477"/>
  <c r="BR98" i="477"/>
  <c r="BQ98" i="477"/>
  <c r="BP98" i="477"/>
  <c r="BO98" i="477"/>
  <c r="BY97" i="477"/>
  <c r="BX97" i="477"/>
  <c r="BW97" i="477"/>
  <c r="BV97" i="477"/>
  <c r="BU97" i="477"/>
  <c r="BT97" i="477"/>
  <c r="BS97" i="477"/>
  <c r="BR97" i="477"/>
  <c r="BQ97" i="477"/>
  <c r="BP97" i="477"/>
  <c r="BO97" i="477"/>
  <c r="BY96" i="477"/>
  <c r="BX96" i="477"/>
  <c r="BW96" i="477"/>
  <c r="BV96" i="477"/>
  <c r="BU96" i="477"/>
  <c r="BT96" i="477"/>
  <c r="BS96" i="477"/>
  <c r="BR96" i="477"/>
  <c r="BQ96" i="477"/>
  <c r="BP96" i="477"/>
  <c r="BO96" i="477"/>
  <c r="BY95" i="477"/>
  <c r="BX95" i="477"/>
  <c r="BW95" i="477"/>
  <c r="BV95" i="477"/>
  <c r="BU95" i="477"/>
  <c r="BT95" i="477"/>
  <c r="BS95" i="477"/>
  <c r="BR95" i="477"/>
  <c r="BQ95" i="477"/>
  <c r="BP95" i="477"/>
  <c r="BO95" i="477"/>
  <c r="BY94" i="477"/>
  <c r="BX94" i="477"/>
  <c r="BW94" i="477"/>
  <c r="BV94" i="477"/>
  <c r="BU94" i="477"/>
  <c r="BT94" i="477"/>
  <c r="BS94" i="477"/>
  <c r="BR94" i="477"/>
  <c r="BQ94" i="477"/>
  <c r="BP94" i="477"/>
  <c r="BO94" i="477"/>
  <c r="BY93" i="477"/>
  <c r="BX93" i="477"/>
  <c r="BW93" i="477"/>
  <c r="BV93" i="477"/>
  <c r="BU93" i="477"/>
  <c r="BT93" i="477"/>
  <c r="BS93" i="477"/>
  <c r="BR93" i="477"/>
  <c r="BQ93" i="477"/>
  <c r="BP93" i="477"/>
  <c r="BO93" i="477"/>
  <c r="BY92" i="477"/>
  <c r="BX92" i="477"/>
  <c r="BW92" i="477"/>
  <c r="BV92" i="477"/>
  <c r="BU92" i="477"/>
  <c r="BT92" i="477"/>
  <c r="BS92" i="477"/>
  <c r="BR92" i="477"/>
  <c r="BQ92" i="477"/>
  <c r="BP92" i="477"/>
  <c r="BO92" i="477"/>
  <c r="BY91" i="477"/>
  <c r="BX91" i="477"/>
  <c r="BW91" i="477"/>
  <c r="BV91" i="477"/>
  <c r="BU91" i="477"/>
  <c r="BT91" i="477"/>
  <c r="BS91" i="477"/>
  <c r="BR91" i="477"/>
  <c r="BQ91" i="477"/>
  <c r="BP91" i="477"/>
  <c r="BO91" i="477"/>
  <c r="BY90" i="477"/>
  <c r="BX90" i="477"/>
  <c r="BW90" i="477"/>
  <c r="BV90" i="477"/>
  <c r="BU90" i="477"/>
  <c r="BT90" i="477"/>
  <c r="BS90" i="477"/>
  <c r="BR90" i="477"/>
  <c r="BQ90" i="477"/>
  <c r="BP90" i="477"/>
  <c r="BO90" i="477"/>
  <c r="BY89" i="477"/>
  <c r="BX89" i="477"/>
  <c r="BW89" i="477"/>
  <c r="BV89" i="477"/>
  <c r="BU89" i="477"/>
  <c r="BT89" i="477"/>
  <c r="BS89" i="477"/>
  <c r="BR89" i="477"/>
  <c r="BQ89" i="477"/>
  <c r="BP89" i="477"/>
  <c r="BO89" i="477"/>
  <c r="BY88" i="477"/>
  <c r="BX88" i="477"/>
  <c r="BW88" i="477"/>
  <c r="BV88" i="477"/>
  <c r="BU88" i="477"/>
  <c r="BT88" i="477"/>
  <c r="BS88" i="477"/>
  <c r="BR88" i="477"/>
  <c r="BQ88" i="477"/>
  <c r="BP88" i="477"/>
  <c r="BO88" i="477"/>
  <c r="BY87" i="477"/>
  <c r="BX87" i="477"/>
  <c r="BW87" i="477"/>
  <c r="BV87" i="477"/>
  <c r="BU87" i="477"/>
  <c r="BT87" i="477"/>
  <c r="BS87" i="477"/>
  <c r="BR87" i="477"/>
  <c r="BQ87" i="477"/>
  <c r="BP87" i="477"/>
  <c r="BO87" i="477"/>
  <c r="BY86" i="477"/>
  <c r="BX86" i="477"/>
  <c r="BW86" i="477"/>
  <c r="BV86" i="477"/>
  <c r="BU86" i="477"/>
  <c r="BT86" i="477"/>
  <c r="BS86" i="477"/>
  <c r="BR86" i="477"/>
  <c r="BQ86" i="477"/>
  <c r="BP86" i="477"/>
  <c r="BO86" i="477"/>
  <c r="BY85" i="477"/>
  <c r="BX85" i="477"/>
  <c r="BW85" i="477"/>
  <c r="BV85" i="477"/>
  <c r="BU85" i="477"/>
  <c r="BT85" i="477"/>
  <c r="BS85" i="477"/>
  <c r="BR85" i="477"/>
  <c r="BQ85" i="477"/>
  <c r="BP85" i="477"/>
  <c r="BO85" i="477"/>
  <c r="BY84" i="477"/>
  <c r="BX84" i="477"/>
  <c r="BW84" i="477"/>
  <c r="BV84" i="477"/>
  <c r="BU84" i="477"/>
  <c r="BT84" i="477"/>
  <c r="BS84" i="477"/>
  <c r="BR84" i="477"/>
  <c r="BQ84" i="477"/>
  <c r="BP84" i="477"/>
  <c r="BO84" i="477"/>
  <c r="BY83" i="477"/>
  <c r="BX83" i="477"/>
  <c r="BW83" i="477"/>
  <c r="BV83" i="477"/>
  <c r="BU83" i="477"/>
  <c r="BT83" i="477"/>
  <c r="BS83" i="477"/>
  <c r="BR83" i="477"/>
  <c r="BQ83" i="477"/>
  <c r="BP83" i="477"/>
  <c r="BO83" i="477"/>
  <c r="BY82" i="477"/>
  <c r="BX82" i="477"/>
  <c r="BW82" i="477"/>
  <c r="BV82" i="477"/>
  <c r="BU82" i="477"/>
  <c r="BT82" i="477"/>
  <c r="BS82" i="477"/>
  <c r="BR82" i="477"/>
  <c r="BQ82" i="477"/>
  <c r="BP82" i="477"/>
  <c r="BO82" i="477"/>
  <c r="BY81" i="477"/>
  <c r="BX81" i="477"/>
  <c r="BW81" i="477"/>
  <c r="BV81" i="477"/>
  <c r="BU81" i="477"/>
  <c r="BT81" i="477"/>
  <c r="BS81" i="477"/>
  <c r="BR81" i="477"/>
  <c r="BQ81" i="477"/>
  <c r="BP81" i="477"/>
  <c r="BO81" i="477"/>
  <c r="BY80" i="477"/>
  <c r="BX80" i="477"/>
  <c r="BW80" i="477"/>
  <c r="BV80" i="477"/>
  <c r="BU80" i="477"/>
  <c r="BT80" i="477"/>
  <c r="BS80" i="477"/>
  <c r="BR80" i="477"/>
  <c r="BQ80" i="477"/>
  <c r="BP80" i="477"/>
  <c r="BO80" i="477"/>
  <c r="BY79" i="477"/>
  <c r="BX79" i="477"/>
  <c r="BW79" i="477"/>
  <c r="BV79" i="477"/>
  <c r="BU79" i="477"/>
  <c r="BT79" i="477"/>
  <c r="BS79" i="477"/>
  <c r="BR79" i="477"/>
  <c r="BQ79" i="477"/>
  <c r="BP79" i="477"/>
  <c r="BO79" i="477"/>
  <c r="BY78" i="477"/>
  <c r="BX78" i="477"/>
  <c r="BW78" i="477"/>
  <c r="BV78" i="477"/>
  <c r="BU78" i="477"/>
  <c r="BT78" i="477"/>
  <c r="BS78" i="477"/>
  <c r="BR78" i="477"/>
  <c r="BQ78" i="477"/>
  <c r="BP78" i="477"/>
  <c r="BO78" i="477"/>
  <c r="BY77" i="477"/>
  <c r="BX77" i="477"/>
  <c r="BW77" i="477"/>
  <c r="BV77" i="477"/>
  <c r="BU77" i="477"/>
  <c r="BT77" i="477"/>
  <c r="BS77" i="477"/>
  <c r="BR77" i="477"/>
  <c r="BQ77" i="477"/>
  <c r="BP77" i="477"/>
  <c r="BO77" i="477"/>
  <c r="BY76" i="477"/>
  <c r="BX76" i="477"/>
  <c r="BW76" i="477"/>
  <c r="BV76" i="477"/>
  <c r="BU76" i="477"/>
  <c r="BT76" i="477"/>
  <c r="BS76" i="477"/>
  <c r="BR76" i="477"/>
  <c r="BQ76" i="477"/>
  <c r="BP76" i="477"/>
  <c r="BO76" i="477"/>
  <c r="BY75" i="477"/>
  <c r="BX75" i="477"/>
  <c r="BW75" i="477"/>
  <c r="BV75" i="477"/>
  <c r="BU75" i="477"/>
  <c r="BT75" i="477"/>
  <c r="BS75" i="477"/>
  <c r="BR75" i="477"/>
  <c r="BQ75" i="477"/>
  <c r="BP75" i="477"/>
  <c r="BO75" i="477"/>
  <c r="BY74" i="477"/>
  <c r="BX74" i="477"/>
  <c r="BW74" i="477"/>
  <c r="BV74" i="477"/>
  <c r="BU74" i="477"/>
  <c r="BT74" i="477"/>
  <c r="BS74" i="477"/>
  <c r="BR74" i="477"/>
  <c r="BQ74" i="477"/>
  <c r="BP74" i="477"/>
  <c r="BO74" i="477"/>
  <c r="BY73" i="477"/>
  <c r="BX73" i="477"/>
  <c r="BW73" i="477"/>
  <c r="BV73" i="477"/>
  <c r="BU73" i="477"/>
  <c r="BT73" i="477"/>
  <c r="BS73" i="477"/>
  <c r="BR73" i="477"/>
  <c r="BQ73" i="477"/>
  <c r="BP73" i="477"/>
  <c r="BO73" i="477"/>
  <c r="BY72" i="477"/>
  <c r="BX72" i="477"/>
  <c r="BW72" i="477"/>
  <c r="BV72" i="477"/>
  <c r="BU72" i="477"/>
  <c r="BT72" i="477"/>
  <c r="BS72" i="477"/>
  <c r="BR72" i="477"/>
  <c r="BQ72" i="477"/>
  <c r="BP72" i="477"/>
  <c r="BO72" i="477"/>
  <c r="BY71" i="477"/>
  <c r="BX71" i="477"/>
  <c r="BW71" i="477"/>
  <c r="BV71" i="477"/>
  <c r="BU71" i="477"/>
  <c r="BT71" i="477"/>
  <c r="BS71" i="477"/>
  <c r="BR71" i="477"/>
  <c r="BQ71" i="477"/>
  <c r="BP71" i="477"/>
  <c r="BO71" i="477"/>
  <c r="BY70" i="477"/>
  <c r="BX70" i="477"/>
  <c r="BW70" i="477"/>
  <c r="BV70" i="477"/>
  <c r="BU70" i="477"/>
  <c r="BT70" i="477"/>
  <c r="BS70" i="477"/>
  <c r="BR70" i="477"/>
  <c r="BQ70" i="477"/>
  <c r="BP70" i="477"/>
  <c r="BO70" i="477"/>
  <c r="BY69" i="477"/>
  <c r="BX69" i="477"/>
  <c r="BW69" i="477"/>
  <c r="BV69" i="477"/>
  <c r="BU69" i="477"/>
  <c r="BT69" i="477"/>
  <c r="BS69" i="477"/>
  <c r="BR69" i="477"/>
  <c r="BQ69" i="477"/>
  <c r="BP69" i="477"/>
  <c r="BO69" i="477"/>
  <c r="BY68" i="477"/>
  <c r="BX68" i="477"/>
  <c r="BW68" i="477"/>
  <c r="BV68" i="477"/>
  <c r="BU68" i="477"/>
  <c r="BT68" i="477"/>
  <c r="BS68" i="477"/>
  <c r="BR68" i="477"/>
  <c r="BQ68" i="477"/>
  <c r="BP68" i="477"/>
  <c r="BO68" i="477"/>
  <c r="BY67" i="477"/>
  <c r="BX67" i="477"/>
  <c r="BW67" i="477"/>
  <c r="BV67" i="477"/>
  <c r="BU67" i="477"/>
  <c r="BT67" i="477"/>
  <c r="BS67" i="477"/>
  <c r="BR67" i="477"/>
  <c r="BQ67" i="477"/>
  <c r="BP67" i="477"/>
  <c r="BO67" i="477"/>
  <c r="BY66" i="477"/>
  <c r="BX66" i="477"/>
  <c r="BW66" i="477"/>
  <c r="BV66" i="477"/>
  <c r="BU66" i="477"/>
  <c r="BT66" i="477"/>
  <c r="BS66" i="477"/>
  <c r="BR66" i="477"/>
  <c r="BQ66" i="477"/>
  <c r="BP66" i="477"/>
  <c r="BO66" i="477"/>
  <c r="BY65" i="477"/>
  <c r="BX65" i="477"/>
  <c r="BW65" i="477"/>
  <c r="BV65" i="477"/>
  <c r="BU65" i="477"/>
  <c r="BT65" i="477"/>
  <c r="BS65" i="477"/>
  <c r="BR65" i="477"/>
  <c r="BQ65" i="477"/>
  <c r="BP65" i="477"/>
  <c r="BO65" i="477"/>
  <c r="BY64" i="477"/>
  <c r="BX64" i="477"/>
  <c r="BW64" i="477"/>
  <c r="BV64" i="477"/>
  <c r="BU64" i="477"/>
  <c r="BT64" i="477"/>
  <c r="BS64" i="477"/>
  <c r="BR64" i="477"/>
  <c r="BQ64" i="477"/>
  <c r="BP64" i="477"/>
  <c r="BO64" i="477"/>
  <c r="BY63" i="477"/>
  <c r="BX63" i="477"/>
  <c r="BW63" i="477"/>
  <c r="BV63" i="477"/>
  <c r="BU63" i="477"/>
  <c r="BT63" i="477"/>
  <c r="BS63" i="477"/>
  <c r="BR63" i="477"/>
  <c r="BQ63" i="477"/>
  <c r="BP63" i="477"/>
  <c r="BO63" i="477"/>
  <c r="BY62" i="477"/>
  <c r="BX62" i="477"/>
  <c r="BW62" i="477"/>
  <c r="BV62" i="477"/>
  <c r="BU62" i="477"/>
  <c r="BT62" i="477"/>
  <c r="BS62" i="477"/>
  <c r="BR62" i="477"/>
  <c r="BQ62" i="477"/>
  <c r="BP62" i="477"/>
  <c r="BO62" i="477"/>
  <c r="BY61" i="477"/>
  <c r="BX61" i="477"/>
  <c r="BW61" i="477"/>
  <c r="BV61" i="477"/>
  <c r="BU61" i="477"/>
  <c r="BT61" i="477"/>
  <c r="BS61" i="477"/>
  <c r="BR61" i="477"/>
  <c r="BQ61" i="477"/>
  <c r="BP61" i="477"/>
  <c r="BO61" i="477"/>
  <c r="BY60" i="477"/>
  <c r="BX60" i="477"/>
  <c r="BW60" i="477"/>
  <c r="BV60" i="477"/>
  <c r="BU60" i="477"/>
  <c r="BT60" i="477"/>
  <c r="BS60" i="477"/>
  <c r="BR60" i="477"/>
  <c r="BQ60" i="477"/>
  <c r="BP60" i="477"/>
  <c r="BO60" i="477"/>
  <c r="BY59" i="477"/>
  <c r="BX59" i="477"/>
  <c r="BW59" i="477"/>
  <c r="BV59" i="477"/>
  <c r="BU59" i="477"/>
  <c r="BT59" i="477"/>
  <c r="BS59" i="477"/>
  <c r="BR59" i="477"/>
  <c r="BQ59" i="477"/>
  <c r="BP59" i="477"/>
  <c r="BO59" i="477"/>
  <c r="BY58" i="477"/>
  <c r="BX58" i="477"/>
  <c r="BW58" i="477"/>
  <c r="BV58" i="477"/>
  <c r="BU58" i="477"/>
  <c r="BT58" i="477"/>
  <c r="BS58" i="477"/>
  <c r="BR58" i="477"/>
  <c r="BQ58" i="477"/>
  <c r="BP58" i="477"/>
  <c r="BO58" i="477"/>
  <c r="BY57" i="477"/>
  <c r="BX57" i="477"/>
  <c r="BW57" i="477"/>
  <c r="BV57" i="477"/>
  <c r="BU57" i="477"/>
  <c r="BT57" i="477"/>
  <c r="BS57" i="477"/>
  <c r="BR57" i="477"/>
  <c r="BQ57" i="477"/>
  <c r="BP57" i="477"/>
  <c r="BO57" i="477"/>
  <c r="BY56" i="477"/>
  <c r="BX56" i="477"/>
  <c r="BW56" i="477"/>
  <c r="BV56" i="477"/>
  <c r="BU56" i="477"/>
  <c r="BT56" i="477"/>
  <c r="BS56" i="477"/>
  <c r="BR56" i="477"/>
  <c r="BQ56" i="477"/>
  <c r="BP56" i="477"/>
  <c r="BO56" i="477"/>
  <c r="BY55" i="477"/>
  <c r="BX55" i="477"/>
  <c r="BW55" i="477"/>
  <c r="BV55" i="477"/>
  <c r="BU55" i="477"/>
  <c r="BT55" i="477"/>
  <c r="BS55" i="477"/>
  <c r="BR55" i="477"/>
  <c r="BQ55" i="477"/>
  <c r="BP55" i="477"/>
  <c r="BO55" i="477"/>
  <c r="BY54" i="477"/>
  <c r="BX54" i="477"/>
  <c r="BW54" i="477"/>
  <c r="BV54" i="477"/>
  <c r="BU54" i="477"/>
  <c r="BT54" i="477"/>
  <c r="BS54" i="477"/>
  <c r="BR54" i="477"/>
  <c r="BQ54" i="477"/>
  <c r="BP54" i="477"/>
  <c r="BO54" i="477"/>
  <c r="BY53" i="477"/>
  <c r="BX53" i="477"/>
  <c r="BW53" i="477"/>
  <c r="BV53" i="477"/>
  <c r="BU53" i="477"/>
  <c r="BT53" i="477"/>
  <c r="BS53" i="477"/>
  <c r="BR53" i="477"/>
  <c r="BQ53" i="477"/>
  <c r="BP53" i="477"/>
  <c r="BO53" i="477"/>
  <c r="BY52" i="477"/>
  <c r="BX52" i="477"/>
  <c r="BW52" i="477"/>
  <c r="BV52" i="477"/>
  <c r="BU52" i="477"/>
  <c r="BT52" i="477"/>
  <c r="BS52" i="477"/>
  <c r="BR52" i="477"/>
  <c r="BQ52" i="477"/>
  <c r="BP52" i="477"/>
  <c r="BO52" i="477"/>
  <c r="BY51" i="477"/>
  <c r="BX51" i="477"/>
  <c r="BW51" i="477"/>
  <c r="BV51" i="477"/>
  <c r="BU51" i="477"/>
  <c r="BT51" i="477"/>
  <c r="BS51" i="477"/>
  <c r="BR51" i="477"/>
  <c r="BQ51" i="477"/>
  <c r="BP51" i="477"/>
  <c r="BO51" i="477"/>
  <c r="BY50" i="477"/>
  <c r="BX50" i="477"/>
  <c r="BW50" i="477"/>
  <c r="BV50" i="477"/>
  <c r="BU50" i="477"/>
  <c r="BT50" i="477"/>
  <c r="BS50" i="477"/>
  <c r="BR50" i="477"/>
  <c r="BQ50" i="477"/>
  <c r="BP50" i="477"/>
  <c r="BO50" i="477"/>
  <c r="BY49" i="477"/>
  <c r="BX49" i="477"/>
  <c r="BW49" i="477"/>
  <c r="BV49" i="477"/>
  <c r="BU49" i="477"/>
  <c r="BT49" i="477"/>
  <c r="BS49" i="477"/>
  <c r="BR49" i="477"/>
  <c r="BQ49" i="477"/>
  <c r="BP49" i="477"/>
  <c r="BO49" i="477"/>
  <c r="BY48" i="477"/>
  <c r="BX48" i="477"/>
  <c r="BW48" i="477"/>
  <c r="BV48" i="477"/>
  <c r="BU48" i="477"/>
  <c r="BT48" i="477"/>
  <c r="BS48" i="477"/>
  <c r="BR48" i="477"/>
  <c r="BQ48" i="477"/>
  <c r="BP48" i="477"/>
  <c r="BO48" i="477"/>
  <c r="BY47" i="477"/>
  <c r="BX47" i="477"/>
  <c r="BW47" i="477"/>
  <c r="BV47" i="477"/>
  <c r="BU47" i="477"/>
  <c r="BT47" i="477"/>
  <c r="BS47" i="477"/>
  <c r="BR47" i="477"/>
  <c r="BQ47" i="477"/>
  <c r="BP47" i="477"/>
  <c r="BO47" i="477"/>
  <c r="BY46" i="477"/>
  <c r="BX46" i="477"/>
  <c r="BW46" i="477"/>
  <c r="BV46" i="477"/>
  <c r="BU46" i="477"/>
  <c r="BT46" i="477"/>
  <c r="BS46" i="477"/>
  <c r="BR46" i="477"/>
  <c r="BQ46" i="477"/>
  <c r="BP46" i="477"/>
  <c r="BO46" i="477"/>
  <c r="BY45" i="477"/>
  <c r="BX45" i="477"/>
  <c r="BW45" i="477"/>
  <c r="BV45" i="477"/>
  <c r="BU45" i="477"/>
  <c r="BT45" i="477"/>
  <c r="BS45" i="477"/>
  <c r="BR45" i="477"/>
  <c r="BQ45" i="477"/>
  <c r="BP45" i="477"/>
  <c r="BO45" i="477"/>
  <c r="BY44" i="477"/>
  <c r="BX44" i="477"/>
  <c r="BW44" i="477"/>
  <c r="BV44" i="477"/>
  <c r="BU44" i="477"/>
  <c r="BT44" i="477"/>
  <c r="BS44" i="477"/>
  <c r="BR44" i="477"/>
  <c r="BQ44" i="477"/>
  <c r="BP44" i="477"/>
  <c r="BO44" i="477"/>
  <c r="BY43" i="477"/>
  <c r="BX43" i="477"/>
  <c r="BW43" i="477"/>
  <c r="BV43" i="477"/>
  <c r="BU43" i="477"/>
  <c r="BT43" i="477"/>
  <c r="BS43" i="477"/>
  <c r="BR43" i="477"/>
  <c r="BQ43" i="477"/>
  <c r="BP43" i="477"/>
  <c r="BO43" i="477"/>
  <c r="BY42" i="477"/>
  <c r="BX42" i="477"/>
  <c r="BW42" i="477"/>
  <c r="BV42" i="477"/>
  <c r="BU42" i="477"/>
  <c r="BT42" i="477"/>
  <c r="BS42" i="477"/>
  <c r="BR42" i="477"/>
  <c r="BQ42" i="477"/>
  <c r="BP42" i="477"/>
  <c r="BO42" i="477"/>
  <c r="BY41" i="477"/>
  <c r="BX41" i="477"/>
  <c r="BW41" i="477"/>
  <c r="BV41" i="477"/>
  <c r="BU41" i="477"/>
  <c r="BT41" i="477"/>
  <c r="BS41" i="477"/>
  <c r="BR41" i="477"/>
  <c r="BQ41" i="477"/>
  <c r="BP41" i="477"/>
  <c r="BO41" i="477"/>
  <c r="BY40" i="477"/>
  <c r="BX40" i="477"/>
  <c r="BW40" i="477"/>
  <c r="BV40" i="477"/>
  <c r="BU40" i="477"/>
  <c r="BT40" i="477"/>
  <c r="BS40" i="477"/>
  <c r="BR40" i="477"/>
  <c r="BQ40" i="477"/>
  <c r="BP40" i="477"/>
  <c r="BO40" i="477"/>
  <c r="BY39" i="477"/>
  <c r="BX39" i="477"/>
  <c r="BW39" i="477"/>
  <c r="BV39" i="477"/>
  <c r="BU39" i="477"/>
  <c r="BT39" i="477"/>
  <c r="BS39" i="477"/>
  <c r="BR39" i="477"/>
  <c r="BQ39" i="477"/>
  <c r="BP39" i="477"/>
  <c r="BO39" i="477"/>
  <c r="BY38" i="477"/>
  <c r="BX38" i="477"/>
  <c r="BW38" i="477"/>
  <c r="BV38" i="477"/>
  <c r="BU38" i="477"/>
  <c r="BT38" i="477"/>
  <c r="BS38" i="477"/>
  <c r="BR38" i="477"/>
  <c r="BQ38" i="477"/>
  <c r="BP38" i="477"/>
  <c r="BO38" i="477"/>
  <c r="BY37" i="477"/>
  <c r="BX37" i="477"/>
  <c r="BW37" i="477"/>
  <c r="BV37" i="477"/>
  <c r="BU37" i="477"/>
  <c r="BT37" i="477"/>
  <c r="BS37" i="477"/>
  <c r="BR37" i="477"/>
  <c r="BQ37" i="477"/>
  <c r="BP37" i="477"/>
  <c r="BO37" i="477"/>
  <c r="BY36" i="477"/>
  <c r="BX36" i="477"/>
  <c r="BW36" i="477"/>
  <c r="BV36" i="477"/>
  <c r="BU36" i="477"/>
  <c r="BT36" i="477"/>
  <c r="BS36" i="477"/>
  <c r="BR36" i="477"/>
  <c r="BQ36" i="477"/>
  <c r="BP36" i="477"/>
  <c r="BO36" i="477"/>
  <c r="BY35" i="477"/>
  <c r="BX35" i="477"/>
  <c r="BW35" i="477"/>
  <c r="BV35" i="477"/>
  <c r="BU35" i="477"/>
  <c r="BT35" i="477"/>
  <c r="BS35" i="477"/>
  <c r="BR35" i="477"/>
  <c r="BQ35" i="477"/>
  <c r="BP35" i="477"/>
  <c r="BO35" i="477"/>
  <c r="BY34" i="477"/>
  <c r="BX34" i="477"/>
  <c r="BW34" i="477"/>
  <c r="BV34" i="477"/>
  <c r="BU34" i="477"/>
  <c r="BT34" i="477"/>
  <c r="BS34" i="477"/>
  <c r="BR34" i="477"/>
  <c r="BQ34" i="477"/>
  <c r="BP34" i="477"/>
  <c r="BO34" i="477"/>
  <c r="BY33" i="477"/>
  <c r="BX33" i="477"/>
  <c r="BW33" i="477"/>
  <c r="BV33" i="477"/>
  <c r="BU33" i="477"/>
  <c r="BT33" i="477"/>
  <c r="BS33" i="477"/>
  <c r="BR33" i="477"/>
  <c r="BQ33" i="477"/>
  <c r="BP33" i="477"/>
  <c r="BO33" i="477"/>
  <c r="BY32" i="477"/>
  <c r="BX32" i="477"/>
  <c r="BW32" i="477"/>
  <c r="BV32" i="477"/>
  <c r="BU32" i="477"/>
  <c r="BT32" i="477"/>
  <c r="BS32" i="477"/>
  <c r="BR32" i="477"/>
  <c r="BQ32" i="477"/>
  <c r="BP32" i="477"/>
  <c r="BO32" i="477"/>
  <c r="BY31" i="477"/>
  <c r="BX31" i="477"/>
  <c r="BW31" i="477"/>
  <c r="BV31" i="477"/>
  <c r="BU31" i="477"/>
  <c r="BT31" i="477"/>
  <c r="BS31" i="477"/>
  <c r="BR31" i="477"/>
  <c r="BQ31" i="477"/>
  <c r="BP31" i="477"/>
  <c r="BO31" i="477"/>
  <c r="BY30" i="477"/>
  <c r="BX30" i="477"/>
  <c r="BW30" i="477"/>
  <c r="BV30" i="477"/>
  <c r="BU30" i="477"/>
  <c r="BT30" i="477"/>
  <c r="BS30" i="477"/>
  <c r="BR30" i="477"/>
  <c r="BQ30" i="477"/>
  <c r="BP30" i="477"/>
  <c r="BO30" i="477"/>
  <c r="BY29" i="477"/>
  <c r="BX29" i="477"/>
  <c r="BW29" i="477"/>
  <c r="BV29" i="477"/>
  <c r="BU29" i="477"/>
  <c r="BT29" i="477"/>
  <c r="BS29" i="477"/>
  <c r="BR29" i="477"/>
  <c r="BQ29" i="477"/>
  <c r="BP29" i="477"/>
  <c r="BO29" i="477"/>
  <c r="C41" i="493" l="1"/>
  <c r="C42" i="493"/>
  <c r="C43" i="493"/>
  <c r="C44" i="493"/>
  <c r="C45" i="493"/>
  <c r="C46" i="493"/>
  <c r="C47" i="493"/>
  <c r="C48" i="493"/>
  <c r="C49" i="493"/>
  <c r="C50" i="493"/>
  <c r="C51" i="493"/>
  <c r="C52" i="493"/>
  <c r="C53" i="493"/>
  <c r="C54" i="493"/>
  <c r="C55" i="493"/>
  <c r="C56" i="493"/>
  <c r="C57" i="493"/>
  <c r="C58" i="493"/>
  <c r="C59" i="493"/>
  <c r="C60" i="493"/>
  <c r="C61" i="493"/>
  <c r="C62" i="493"/>
  <c r="C63" i="493"/>
  <c r="C64" i="493"/>
  <c r="C65" i="493"/>
  <c r="C66" i="493"/>
  <c r="C67" i="493"/>
  <c r="C68" i="493"/>
  <c r="C69" i="493"/>
  <c r="C70" i="493"/>
  <c r="C71" i="493"/>
  <c r="C72" i="493"/>
  <c r="C73" i="493"/>
  <c r="C74" i="493"/>
  <c r="C75" i="493"/>
  <c r="C76" i="493"/>
  <c r="C77" i="493"/>
  <c r="C78" i="493"/>
  <c r="C79" i="493"/>
  <c r="C80" i="493"/>
  <c r="C81" i="493"/>
  <c r="C82" i="493"/>
  <c r="C83" i="493"/>
  <c r="C84" i="493"/>
  <c r="C85" i="493"/>
  <c r="C86" i="493"/>
  <c r="C87" i="493"/>
  <c r="C88" i="493"/>
  <c r="C89" i="493"/>
  <c r="C90" i="493"/>
  <c r="C91" i="493"/>
  <c r="C92" i="493"/>
  <c r="C93" i="493"/>
  <c r="C94" i="493"/>
  <c r="C95" i="493"/>
  <c r="C96" i="493"/>
  <c r="C97" i="493"/>
  <c r="C98" i="493"/>
  <c r="C99" i="493"/>
  <c r="C100" i="493"/>
  <c r="C101" i="493"/>
  <c r="C102" i="493"/>
  <c r="C103" i="493"/>
  <c r="C104" i="493"/>
  <c r="C105" i="493"/>
  <c r="C106" i="493"/>
  <c r="C107" i="493"/>
  <c r="C108" i="493"/>
  <c r="C109" i="493"/>
  <c r="C110" i="493"/>
  <c r="C111" i="493"/>
  <c r="C112" i="493"/>
  <c r="C113" i="493"/>
  <c r="C114" i="493"/>
  <c r="C115" i="493"/>
  <c r="C116" i="493"/>
  <c r="C117" i="493"/>
  <c r="C118" i="493"/>
  <c r="C119" i="493"/>
  <c r="C120" i="493"/>
  <c r="C121" i="493"/>
  <c r="C122" i="493"/>
  <c r="C123" i="493"/>
  <c r="C124" i="493"/>
  <c r="C125" i="493"/>
  <c r="C126" i="493"/>
  <c r="C127" i="493"/>
  <c r="C128" i="493"/>
  <c r="C129" i="493"/>
  <c r="C130" i="493"/>
  <c r="E131" i="516"/>
  <c r="B28" i="516"/>
  <c r="K27" i="516"/>
  <c r="E131" i="515"/>
  <c r="B28" i="515"/>
  <c r="BK130" i="477" l="1"/>
  <c r="BK129" i="477"/>
  <c r="BK128" i="477"/>
  <c r="BK127" i="477"/>
  <c r="BK126" i="477"/>
  <c r="BK125" i="477"/>
  <c r="BK124" i="477"/>
  <c r="BK123" i="477"/>
  <c r="BK122" i="477"/>
  <c r="BK121" i="477"/>
  <c r="BK120" i="477"/>
  <c r="BK119" i="477"/>
  <c r="BK118" i="477"/>
  <c r="BK117" i="477"/>
  <c r="BK116" i="477"/>
  <c r="BK115" i="477"/>
  <c r="BK114" i="477"/>
  <c r="BK113" i="477"/>
  <c r="BK112" i="477"/>
  <c r="BK111" i="477"/>
  <c r="BK110" i="477"/>
  <c r="BK109" i="477"/>
  <c r="BK108" i="477"/>
  <c r="BK107" i="477"/>
  <c r="BK106" i="477"/>
  <c r="BK105" i="477"/>
  <c r="BK104" i="477"/>
  <c r="BK103" i="477"/>
  <c r="BK102" i="477"/>
  <c r="BK101" i="477"/>
  <c r="BK100" i="477"/>
  <c r="BK99" i="477"/>
  <c r="BK98" i="477"/>
  <c r="BK97" i="477"/>
  <c r="BK96" i="477"/>
  <c r="BK95" i="477"/>
  <c r="BK94" i="477"/>
  <c r="BK93" i="477"/>
  <c r="BK92" i="477"/>
  <c r="BK91" i="477"/>
  <c r="BK90" i="477"/>
  <c r="BK89" i="477"/>
  <c r="BK88" i="477"/>
  <c r="BK87" i="477"/>
  <c r="BK86" i="477"/>
  <c r="BK85" i="477"/>
  <c r="BK84" i="477"/>
  <c r="BK83" i="477"/>
  <c r="BK82" i="477"/>
  <c r="BK81" i="477"/>
  <c r="BK80" i="477"/>
  <c r="BK79" i="477"/>
  <c r="BK78" i="477"/>
  <c r="BK77" i="477"/>
  <c r="BK76" i="477"/>
  <c r="BK75" i="477"/>
  <c r="BK74" i="477"/>
  <c r="BK73" i="477"/>
  <c r="BK72" i="477"/>
  <c r="BK71" i="477"/>
  <c r="BK70" i="477"/>
  <c r="BK69" i="477"/>
  <c r="BK68" i="477"/>
  <c r="BK67" i="477"/>
  <c r="BK66" i="477"/>
  <c r="BK65" i="477"/>
  <c r="BK64" i="477"/>
  <c r="BK63" i="477"/>
  <c r="BK62" i="477"/>
  <c r="BK61" i="477"/>
  <c r="BK60" i="477"/>
  <c r="BK59" i="477"/>
  <c r="BK58" i="477"/>
  <c r="BK57" i="477"/>
  <c r="BK56" i="477"/>
  <c r="BK55" i="477"/>
  <c r="BK54" i="477"/>
  <c r="BK53" i="477"/>
  <c r="BK52" i="477"/>
  <c r="BK51" i="477"/>
  <c r="BK50" i="477"/>
  <c r="BK49" i="477"/>
  <c r="BK48" i="477"/>
  <c r="BK47" i="477"/>
  <c r="BK46" i="477"/>
  <c r="BK45" i="477"/>
  <c r="BK44" i="477"/>
  <c r="BK43" i="477"/>
  <c r="BK42" i="477"/>
  <c r="BK41" i="477"/>
  <c r="BK40" i="477"/>
  <c r="BK39" i="477"/>
  <c r="BK38" i="477"/>
  <c r="BK37" i="477"/>
  <c r="BK36" i="477"/>
  <c r="BK35" i="477"/>
  <c r="BK34" i="477"/>
  <c r="BK33" i="477"/>
  <c r="BK32" i="477"/>
  <c r="BK31" i="477"/>
  <c r="BK30" i="477"/>
  <c r="BK29" i="477"/>
  <c r="U5" i="477"/>
  <c r="BM130" i="477"/>
  <c r="BM129" i="477"/>
  <c r="BM128" i="477"/>
  <c r="BM127" i="477"/>
  <c r="BM126" i="477"/>
  <c r="BM125" i="477"/>
  <c r="BM124" i="477"/>
  <c r="BM123" i="477"/>
  <c r="BM122" i="477"/>
  <c r="BM121" i="477"/>
  <c r="BM120" i="477"/>
  <c r="BM119" i="477"/>
  <c r="BM118" i="477"/>
  <c r="BM117" i="477"/>
  <c r="BM116" i="477"/>
  <c r="BM115" i="477"/>
  <c r="BM114" i="477"/>
  <c r="BM113" i="477"/>
  <c r="BM112" i="477"/>
  <c r="BM111" i="477"/>
  <c r="BM110" i="477"/>
  <c r="BM109" i="477"/>
  <c r="BM108" i="477"/>
  <c r="BM107" i="477"/>
  <c r="BM106" i="477"/>
  <c r="BM105" i="477"/>
  <c r="BM104" i="477"/>
  <c r="BM103" i="477"/>
  <c r="BM102" i="477"/>
  <c r="BM101" i="477"/>
  <c r="BM100" i="477"/>
  <c r="BM99" i="477"/>
  <c r="BM98" i="477"/>
  <c r="BM97" i="477"/>
  <c r="BM96" i="477"/>
  <c r="BM95" i="477"/>
  <c r="BM94" i="477"/>
  <c r="BM93" i="477"/>
  <c r="BM92" i="477"/>
  <c r="BM91" i="477"/>
  <c r="BM90" i="477"/>
  <c r="BM89" i="477"/>
  <c r="BM88" i="477"/>
  <c r="BM87" i="477"/>
  <c r="BM86" i="477"/>
  <c r="BM85" i="477"/>
  <c r="BM84" i="477"/>
  <c r="BM83" i="477"/>
  <c r="BM82" i="477"/>
  <c r="BM81" i="477"/>
  <c r="BM80" i="477"/>
  <c r="BM79" i="477"/>
  <c r="BM78" i="477"/>
  <c r="BM77" i="477"/>
  <c r="BM76" i="477"/>
  <c r="BM75" i="477"/>
  <c r="BM74" i="477"/>
  <c r="BM73" i="477"/>
  <c r="BM72" i="477"/>
  <c r="BM71" i="477"/>
  <c r="BM70" i="477"/>
  <c r="BM69" i="477"/>
  <c r="BM68" i="477"/>
  <c r="BM67" i="477"/>
  <c r="BM66" i="477"/>
  <c r="BM65" i="477"/>
  <c r="BM64" i="477"/>
  <c r="BM63" i="477"/>
  <c r="BM62" i="477"/>
  <c r="BM61" i="477"/>
  <c r="BM60" i="477"/>
  <c r="BM59" i="477"/>
  <c r="BM58" i="477"/>
  <c r="BM57" i="477"/>
  <c r="BM56" i="477"/>
  <c r="BM55" i="477"/>
  <c r="BM54" i="477"/>
  <c r="BM53" i="477"/>
  <c r="BM52" i="477"/>
  <c r="BM51" i="477"/>
  <c r="BM50" i="477"/>
  <c r="BM49" i="477"/>
  <c r="BM48" i="477"/>
  <c r="BM47" i="477"/>
  <c r="BM46" i="477"/>
  <c r="BM45" i="477"/>
  <c r="BM44" i="477"/>
  <c r="BM43" i="477"/>
  <c r="BM42" i="477"/>
  <c r="BM41" i="477"/>
  <c r="BM40" i="477"/>
  <c r="BM39" i="477"/>
  <c r="BM38" i="477"/>
  <c r="BM37" i="477"/>
  <c r="BM36" i="477"/>
  <c r="BM35" i="477"/>
  <c r="BM34" i="477"/>
  <c r="BM33" i="477"/>
  <c r="BM32" i="477"/>
  <c r="BM31" i="477"/>
  <c r="BM30" i="477"/>
  <c r="BM29" i="477"/>
  <c r="W5" i="477"/>
  <c r="BJ130" i="477" l="1"/>
  <c r="BJ129" i="477"/>
  <c r="BJ128" i="477"/>
  <c r="BJ127" i="477"/>
  <c r="BJ126" i="477"/>
  <c r="BJ125" i="477"/>
  <c r="BJ124" i="477"/>
  <c r="BJ123" i="477"/>
  <c r="BJ122" i="477"/>
  <c r="BJ121" i="477"/>
  <c r="BJ120" i="477"/>
  <c r="BJ119" i="477"/>
  <c r="BJ118" i="477"/>
  <c r="BJ117" i="477"/>
  <c r="BJ116" i="477"/>
  <c r="BJ115" i="477"/>
  <c r="BJ114" i="477"/>
  <c r="BJ113" i="477"/>
  <c r="BJ112" i="477"/>
  <c r="BJ111" i="477"/>
  <c r="BJ110" i="477"/>
  <c r="BJ109" i="477"/>
  <c r="BJ108" i="477"/>
  <c r="BJ107" i="477"/>
  <c r="BJ106" i="477"/>
  <c r="BJ105" i="477"/>
  <c r="BJ104" i="477"/>
  <c r="BJ103" i="477"/>
  <c r="BJ102" i="477"/>
  <c r="BJ101" i="477"/>
  <c r="BJ100" i="477"/>
  <c r="BJ99" i="477"/>
  <c r="BJ98" i="477"/>
  <c r="BJ97" i="477"/>
  <c r="BJ96" i="477"/>
  <c r="BJ95" i="477"/>
  <c r="BJ94" i="477"/>
  <c r="BJ93" i="477"/>
  <c r="BJ92" i="477"/>
  <c r="BJ91" i="477"/>
  <c r="BJ90" i="477"/>
  <c r="BJ89" i="477"/>
  <c r="BJ88" i="477"/>
  <c r="BJ87" i="477"/>
  <c r="BJ86" i="477"/>
  <c r="BJ85" i="477"/>
  <c r="BJ84" i="477"/>
  <c r="BJ83" i="477"/>
  <c r="BJ82" i="477"/>
  <c r="BJ81" i="477"/>
  <c r="BJ80" i="477"/>
  <c r="BJ79" i="477"/>
  <c r="BJ78" i="477"/>
  <c r="BJ77" i="477"/>
  <c r="BJ76" i="477"/>
  <c r="BJ75" i="477"/>
  <c r="BJ74" i="477"/>
  <c r="BJ73" i="477"/>
  <c r="BJ72" i="477"/>
  <c r="BJ71" i="477"/>
  <c r="BJ70" i="477"/>
  <c r="BJ69" i="477"/>
  <c r="BJ68" i="477"/>
  <c r="BJ67" i="477"/>
  <c r="BJ66" i="477"/>
  <c r="BJ65" i="477"/>
  <c r="BJ64" i="477"/>
  <c r="BJ63" i="477"/>
  <c r="BJ62" i="477"/>
  <c r="BJ61" i="477"/>
  <c r="BJ60" i="477"/>
  <c r="BJ59" i="477"/>
  <c r="BJ58" i="477"/>
  <c r="BJ57" i="477"/>
  <c r="BJ56" i="477"/>
  <c r="BJ55" i="477"/>
  <c r="BJ54" i="477"/>
  <c r="BJ53" i="477"/>
  <c r="BJ52" i="477"/>
  <c r="BJ51" i="477"/>
  <c r="BJ50" i="477"/>
  <c r="BJ49" i="477"/>
  <c r="BJ48" i="477"/>
  <c r="BJ47" i="477"/>
  <c r="BJ46" i="477"/>
  <c r="BJ45" i="477"/>
  <c r="BJ44" i="477"/>
  <c r="BJ43" i="477"/>
  <c r="BJ42" i="477"/>
  <c r="BJ41" i="477"/>
  <c r="BJ40" i="477"/>
  <c r="BJ39" i="477"/>
  <c r="BJ38" i="477"/>
  <c r="BJ37" i="477"/>
  <c r="BJ36" i="477"/>
  <c r="BJ35" i="477"/>
  <c r="BJ34" i="477"/>
  <c r="BJ33" i="477"/>
  <c r="BJ32" i="477"/>
  <c r="BJ31" i="477"/>
  <c r="BJ30" i="477"/>
  <c r="BJ29" i="477"/>
  <c r="BA130" i="477"/>
  <c r="BA129" i="477"/>
  <c r="BA128" i="477"/>
  <c r="BA127" i="477"/>
  <c r="BA126" i="477"/>
  <c r="BA125" i="477"/>
  <c r="BA124" i="477"/>
  <c r="BA123" i="477"/>
  <c r="BA122" i="477"/>
  <c r="BA121" i="477"/>
  <c r="BA120" i="477"/>
  <c r="BA119" i="477"/>
  <c r="BA118" i="477"/>
  <c r="BA117" i="477"/>
  <c r="BA116" i="477"/>
  <c r="BA115" i="477"/>
  <c r="BA114" i="477"/>
  <c r="BA113" i="477"/>
  <c r="BA112" i="477"/>
  <c r="BA111" i="477"/>
  <c r="BA110" i="477"/>
  <c r="BA109" i="477"/>
  <c r="BA108" i="477"/>
  <c r="BA107" i="477"/>
  <c r="BA106" i="477"/>
  <c r="BA105" i="477"/>
  <c r="BA104" i="477"/>
  <c r="BA103" i="477"/>
  <c r="BA102" i="477"/>
  <c r="BA101" i="477"/>
  <c r="BA100" i="477"/>
  <c r="BA99" i="477"/>
  <c r="BA98" i="477"/>
  <c r="BA97" i="477"/>
  <c r="BA96" i="477"/>
  <c r="BA95" i="477"/>
  <c r="BA94" i="477"/>
  <c r="BA93" i="477"/>
  <c r="BA92" i="477"/>
  <c r="BA91" i="477"/>
  <c r="BA90" i="477"/>
  <c r="BA89" i="477"/>
  <c r="BA88" i="477"/>
  <c r="BA87" i="477"/>
  <c r="BA86" i="477"/>
  <c r="BA85" i="477"/>
  <c r="BA84" i="477"/>
  <c r="BA83" i="477"/>
  <c r="BA82" i="477"/>
  <c r="BA81" i="477"/>
  <c r="BA80" i="477"/>
  <c r="BA79" i="477"/>
  <c r="BA78" i="477"/>
  <c r="BA77" i="477"/>
  <c r="BA76" i="477"/>
  <c r="BA75" i="477"/>
  <c r="BA74" i="477"/>
  <c r="BA73" i="477"/>
  <c r="BA72" i="477"/>
  <c r="BA71" i="477"/>
  <c r="BA70" i="477"/>
  <c r="BA69" i="477"/>
  <c r="BA68" i="477"/>
  <c r="BA67" i="477"/>
  <c r="BA66" i="477"/>
  <c r="BA65" i="477"/>
  <c r="BA64" i="477"/>
  <c r="BA63" i="477"/>
  <c r="BA62" i="477"/>
  <c r="BA61" i="477"/>
  <c r="BA60" i="477"/>
  <c r="BA59" i="477"/>
  <c r="BA58" i="477"/>
  <c r="BA57" i="477"/>
  <c r="BA56" i="477"/>
  <c r="BA55" i="477"/>
  <c r="BA54" i="477"/>
  <c r="BA53" i="477"/>
  <c r="BA52" i="477"/>
  <c r="BA51" i="477"/>
  <c r="BA50" i="477"/>
  <c r="BA49" i="477"/>
  <c r="BA48" i="477"/>
  <c r="BA47" i="477"/>
  <c r="BA46" i="477"/>
  <c r="BA45" i="477"/>
  <c r="BA44" i="477"/>
  <c r="BA43" i="477"/>
  <c r="BA42" i="477"/>
  <c r="BA41" i="477"/>
  <c r="BA40" i="477"/>
  <c r="BA39" i="477"/>
  <c r="BA38" i="477"/>
  <c r="BA37" i="477"/>
  <c r="BA36" i="477"/>
  <c r="BA35" i="477"/>
  <c r="BA34" i="477"/>
  <c r="BA33" i="477"/>
  <c r="BA32" i="477"/>
  <c r="BA31" i="477"/>
  <c r="BA30" i="477"/>
  <c r="T5" i="477"/>
  <c r="J41" i="477"/>
  <c r="J42" i="477"/>
  <c r="J43" i="477"/>
  <c r="J44" i="477"/>
  <c r="J45" i="477"/>
  <c r="J46" i="477"/>
  <c r="J47" i="477"/>
  <c r="J48" i="477"/>
  <c r="J49" i="477"/>
  <c r="J50" i="477"/>
  <c r="J51" i="477"/>
  <c r="J52" i="477"/>
  <c r="J53" i="477"/>
  <c r="J54" i="477"/>
  <c r="J55" i="477"/>
  <c r="J56" i="477"/>
  <c r="J57" i="477"/>
  <c r="J58" i="477"/>
  <c r="J59" i="477"/>
  <c r="J60" i="477"/>
  <c r="J61" i="477"/>
  <c r="J62" i="477"/>
  <c r="J63" i="477"/>
  <c r="J64" i="477"/>
  <c r="J65" i="477"/>
  <c r="J66" i="477"/>
  <c r="J67" i="477"/>
  <c r="J68" i="477"/>
  <c r="J69" i="477"/>
  <c r="J70" i="477"/>
  <c r="J71" i="477"/>
  <c r="J72" i="477"/>
  <c r="J73" i="477"/>
  <c r="J74" i="477"/>
  <c r="J75" i="477"/>
  <c r="J76" i="477"/>
  <c r="J77" i="477"/>
  <c r="J78" i="477"/>
  <c r="J79" i="477"/>
  <c r="J80" i="477"/>
  <c r="J81" i="477"/>
  <c r="J82" i="477"/>
  <c r="J83" i="477"/>
  <c r="J84" i="477"/>
  <c r="J85" i="477"/>
  <c r="J86" i="477"/>
  <c r="J87" i="477"/>
  <c r="J88" i="477"/>
  <c r="J89" i="477"/>
  <c r="J90" i="477"/>
  <c r="J91" i="477"/>
  <c r="J92" i="477"/>
  <c r="J93" i="477"/>
  <c r="J94" i="477"/>
  <c r="J95" i="477"/>
  <c r="J96" i="477"/>
  <c r="J97" i="477"/>
  <c r="J98" i="477"/>
  <c r="J99" i="477"/>
  <c r="J100" i="477"/>
  <c r="J101" i="477"/>
  <c r="J102" i="477"/>
  <c r="J103" i="477"/>
  <c r="J104" i="477"/>
  <c r="J105" i="477"/>
  <c r="J106" i="477"/>
  <c r="J107" i="477"/>
  <c r="J108" i="477"/>
  <c r="J109" i="477"/>
  <c r="J110" i="477"/>
  <c r="J111" i="477"/>
  <c r="J112" i="477"/>
  <c r="J113" i="477"/>
  <c r="J114" i="477"/>
  <c r="J115" i="477"/>
  <c r="J116" i="477"/>
  <c r="J117" i="477"/>
  <c r="J118" i="477"/>
  <c r="J119" i="477"/>
  <c r="J120" i="477"/>
  <c r="J121" i="477"/>
  <c r="J122" i="477"/>
  <c r="J123" i="477"/>
  <c r="J124" i="477"/>
  <c r="J125" i="477"/>
  <c r="J126" i="477"/>
  <c r="J127" i="477"/>
  <c r="J128" i="477"/>
  <c r="J129" i="477"/>
  <c r="J130" i="477"/>
  <c r="X41" i="477"/>
  <c r="X42" i="477"/>
  <c r="X43" i="477"/>
  <c r="X44" i="477"/>
  <c r="X45" i="477"/>
  <c r="X46" i="477"/>
  <c r="X47" i="477"/>
  <c r="X48" i="477"/>
  <c r="X49" i="477"/>
  <c r="X50" i="477"/>
  <c r="X51" i="477"/>
  <c r="X52" i="477"/>
  <c r="X53" i="477"/>
  <c r="X54" i="477"/>
  <c r="X55" i="477"/>
  <c r="X56" i="477"/>
  <c r="X57" i="477"/>
  <c r="X58" i="477"/>
  <c r="X59" i="477"/>
  <c r="X60" i="477"/>
  <c r="X61" i="477"/>
  <c r="X62" i="477"/>
  <c r="X63" i="477"/>
  <c r="X64" i="477"/>
  <c r="X65" i="477"/>
  <c r="X66" i="477"/>
  <c r="X67" i="477"/>
  <c r="X68" i="477"/>
  <c r="X69" i="477"/>
  <c r="X70" i="477"/>
  <c r="X71" i="477"/>
  <c r="X72" i="477"/>
  <c r="X73" i="477"/>
  <c r="X74" i="477"/>
  <c r="X75" i="477"/>
  <c r="X76" i="477"/>
  <c r="X77" i="477"/>
  <c r="X78" i="477"/>
  <c r="X79" i="477"/>
  <c r="X80" i="477"/>
  <c r="X81" i="477"/>
  <c r="X82" i="477"/>
  <c r="X83" i="477"/>
  <c r="X84" i="477"/>
  <c r="X85" i="477"/>
  <c r="X86" i="477"/>
  <c r="X87" i="477"/>
  <c r="X88" i="477"/>
  <c r="X89" i="477"/>
  <c r="X90" i="477"/>
  <c r="X91" i="477"/>
  <c r="X92" i="477"/>
  <c r="X93" i="477"/>
  <c r="X94" i="477"/>
  <c r="X95" i="477"/>
  <c r="X96" i="477"/>
  <c r="X97" i="477"/>
  <c r="X98" i="477"/>
  <c r="X99" i="477"/>
  <c r="X100" i="477"/>
  <c r="X101" i="477"/>
  <c r="X102" i="477"/>
  <c r="X103" i="477"/>
  <c r="X104" i="477"/>
  <c r="X105" i="477"/>
  <c r="X106" i="477"/>
  <c r="X107" i="477"/>
  <c r="X108" i="477"/>
  <c r="X109" i="477"/>
  <c r="X110" i="477"/>
  <c r="X111" i="477"/>
  <c r="X112" i="477"/>
  <c r="X113" i="477"/>
  <c r="X114" i="477"/>
  <c r="X115" i="477"/>
  <c r="X116" i="477"/>
  <c r="X117" i="477"/>
  <c r="X118" i="477"/>
  <c r="X119" i="477"/>
  <c r="X120" i="477"/>
  <c r="X121" i="477"/>
  <c r="X122" i="477"/>
  <c r="X123" i="477"/>
  <c r="X124" i="477"/>
  <c r="X125" i="477"/>
  <c r="X126" i="477"/>
  <c r="X127" i="477"/>
  <c r="X128" i="477"/>
  <c r="X129" i="477"/>
  <c r="X130" i="477"/>
  <c r="B2" i="512" l="1"/>
  <c r="B1" i="512"/>
  <c r="F131" i="512"/>
  <c r="E131" i="512"/>
  <c r="E134" i="512" s="1"/>
  <c r="AG130" i="512"/>
  <c r="AG129" i="512"/>
  <c r="AG128" i="512"/>
  <c r="AG127" i="512"/>
  <c r="AG126" i="512"/>
  <c r="AG125" i="512"/>
  <c r="AG124" i="512"/>
  <c r="AG123" i="512"/>
  <c r="AG122" i="512"/>
  <c r="AG121" i="512"/>
  <c r="AG120" i="512"/>
  <c r="AG119" i="512"/>
  <c r="AG118" i="512"/>
  <c r="AG117" i="512"/>
  <c r="AG116" i="512"/>
  <c r="AG115" i="512"/>
  <c r="AG114" i="512"/>
  <c r="AG113" i="512"/>
  <c r="AG112" i="512"/>
  <c r="AG111" i="512"/>
  <c r="AG110" i="512"/>
  <c r="AG109" i="512"/>
  <c r="AG108" i="512"/>
  <c r="AG107" i="512"/>
  <c r="AG106" i="512"/>
  <c r="AG105" i="512"/>
  <c r="AG104" i="512"/>
  <c r="AG103" i="512"/>
  <c r="AG102" i="512"/>
  <c r="AG101" i="512"/>
  <c r="AG100" i="512"/>
  <c r="AG99" i="512"/>
  <c r="AG98" i="512"/>
  <c r="AG97" i="512"/>
  <c r="AG96" i="512"/>
  <c r="AG95" i="512"/>
  <c r="AG94" i="512"/>
  <c r="AG93" i="512"/>
  <c r="AG92" i="512"/>
  <c r="AG91" i="512"/>
  <c r="AG90" i="512"/>
  <c r="AG89" i="512"/>
  <c r="AG88" i="512"/>
  <c r="AG87" i="512"/>
  <c r="AG86" i="512"/>
  <c r="AG85" i="512"/>
  <c r="AG84" i="512"/>
  <c r="AG83" i="512"/>
  <c r="AG82" i="512"/>
  <c r="AG81" i="512"/>
  <c r="AG80" i="512"/>
  <c r="AG79" i="512"/>
  <c r="AG78" i="512"/>
  <c r="AG77" i="512"/>
  <c r="AG76" i="512"/>
  <c r="AG75" i="512"/>
  <c r="AG74" i="512"/>
  <c r="AG73" i="512"/>
  <c r="AG72" i="512"/>
  <c r="AG71" i="512"/>
  <c r="AG70" i="512"/>
  <c r="AG69" i="512"/>
  <c r="AG68" i="512"/>
  <c r="AG67" i="512"/>
  <c r="AG66" i="512"/>
  <c r="AG65" i="512"/>
  <c r="AG64" i="512"/>
  <c r="AG63" i="512"/>
  <c r="AG62" i="512"/>
  <c r="AG61" i="512"/>
  <c r="AG60" i="512"/>
  <c r="AG59" i="512"/>
  <c r="AG58" i="512"/>
  <c r="AG57" i="512"/>
  <c r="AG56" i="512"/>
  <c r="AG55" i="512"/>
  <c r="AG54" i="512"/>
  <c r="AG53" i="512"/>
  <c r="AG52" i="512"/>
  <c r="AG51" i="512"/>
  <c r="AG50" i="512"/>
  <c r="AG49" i="512"/>
  <c r="AG48" i="512"/>
  <c r="AG47" i="512"/>
  <c r="AG46" i="512"/>
  <c r="AG45" i="512"/>
  <c r="AG44" i="512"/>
  <c r="AG43" i="512"/>
  <c r="AG42" i="512"/>
  <c r="AG41" i="512"/>
  <c r="AG40" i="512"/>
  <c r="AG39" i="512"/>
  <c r="AG38" i="512"/>
  <c r="AG37" i="512"/>
  <c r="AG36" i="512"/>
  <c r="AG35" i="512"/>
  <c r="AG34" i="512"/>
  <c r="AG33" i="512"/>
  <c r="AG32" i="512"/>
  <c r="AG31" i="512"/>
  <c r="D1" i="512" l="1"/>
  <c r="D37" i="453" l="1"/>
  <c r="AL130" i="476" l="1"/>
  <c r="AK130" i="476"/>
  <c r="AJ130" i="476"/>
  <c r="AI130" i="476"/>
  <c r="AH130" i="476"/>
  <c r="AG130" i="476"/>
  <c r="AF130" i="476"/>
  <c r="AL129" i="476"/>
  <c r="AK129" i="476"/>
  <c r="AJ129" i="476"/>
  <c r="AI129" i="476"/>
  <c r="AH129" i="476"/>
  <c r="AG129" i="476"/>
  <c r="AF129" i="476"/>
  <c r="AL128" i="476"/>
  <c r="AK128" i="476"/>
  <c r="AJ128" i="476"/>
  <c r="AI128" i="476"/>
  <c r="AH128" i="476"/>
  <c r="AG128" i="476"/>
  <c r="AF128" i="476"/>
  <c r="AL127" i="476"/>
  <c r="AK127" i="476"/>
  <c r="AJ127" i="476"/>
  <c r="AI127" i="476"/>
  <c r="AH127" i="476"/>
  <c r="AG127" i="476"/>
  <c r="AF127" i="476"/>
  <c r="AL126" i="476"/>
  <c r="AK126" i="476"/>
  <c r="AJ126" i="476"/>
  <c r="AI126" i="476"/>
  <c r="AH126" i="476"/>
  <c r="AG126" i="476"/>
  <c r="AF126" i="476"/>
  <c r="AL125" i="476"/>
  <c r="AK125" i="476"/>
  <c r="AJ125" i="476"/>
  <c r="AI125" i="476"/>
  <c r="AH125" i="476"/>
  <c r="AG125" i="476"/>
  <c r="AF125" i="476"/>
  <c r="AL124" i="476"/>
  <c r="AK124" i="476"/>
  <c r="AJ124" i="476"/>
  <c r="AI124" i="476"/>
  <c r="AH124" i="476"/>
  <c r="AG124" i="476"/>
  <c r="AF124" i="476"/>
  <c r="AL123" i="476"/>
  <c r="AK123" i="476"/>
  <c r="AJ123" i="476"/>
  <c r="AI123" i="476"/>
  <c r="AH123" i="476"/>
  <c r="AG123" i="476"/>
  <c r="AF123" i="476"/>
  <c r="AL122" i="476"/>
  <c r="AK122" i="476"/>
  <c r="AJ122" i="476"/>
  <c r="AI122" i="476"/>
  <c r="AH122" i="476"/>
  <c r="AG122" i="476"/>
  <c r="AF122" i="476"/>
  <c r="AL121" i="476"/>
  <c r="AK121" i="476"/>
  <c r="AJ121" i="476"/>
  <c r="AI121" i="476"/>
  <c r="AH121" i="476"/>
  <c r="AG121" i="476"/>
  <c r="AF121" i="476"/>
  <c r="AL120" i="476"/>
  <c r="AK120" i="476"/>
  <c r="AJ120" i="476"/>
  <c r="AI120" i="476"/>
  <c r="AH120" i="476"/>
  <c r="AG120" i="476"/>
  <c r="AF120" i="476"/>
  <c r="AL119" i="476"/>
  <c r="AK119" i="476"/>
  <c r="AJ119" i="476"/>
  <c r="AI119" i="476"/>
  <c r="AH119" i="476"/>
  <c r="AG119" i="476"/>
  <c r="AF119" i="476"/>
  <c r="AL118" i="476"/>
  <c r="AK118" i="476"/>
  <c r="AJ118" i="476"/>
  <c r="AI118" i="476"/>
  <c r="AH118" i="476"/>
  <c r="AG118" i="476"/>
  <c r="AF118" i="476"/>
  <c r="AL117" i="476"/>
  <c r="AK117" i="476"/>
  <c r="AJ117" i="476"/>
  <c r="AI117" i="476"/>
  <c r="AH117" i="476"/>
  <c r="AG117" i="476"/>
  <c r="AF117" i="476"/>
  <c r="AL116" i="476"/>
  <c r="AK116" i="476"/>
  <c r="AJ116" i="476"/>
  <c r="AI116" i="476"/>
  <c r="AH116" i="476"/>
  <c r="AG116" i="476"/>
  <c r="AF116" i="476"/>
  <c r="AL115" i="476"/>
  <c r="AK115" i="476"/>
  <c r="AJ115" i="476"/>
  <c r="AI115" i="476"/>
  <c r="AH115" i="476"/>
  <c r="AG115" i="476"/>
  <c r="AF115" i="476"/>
  <c r="AL114" i="476"/>
  <c r="AK114" i="476"/>
  <c r="AJ114" i="476"/>
  <c r="AI114" i="476"/>
  <c r="AH114" i="476"/>
  <c r="AG114" i="476"/>
  <c r="AF114" i="476"/>
  <c r="AL113" i="476"/>
  <c r="AK113" i="476"/>
  <c r="AJ113" i="476"/>
  <c r="AI113" i="476"/>
  <c r="AH113" i="476"/>
  <c r="AG113" i="476"/>
  <c r="AF113" i="476"/>
  <c r="AL112" i="476"/>
  <c r="AK112" i="476"/>
  <c r="AJ112" i="476"/>
  <c r="AI112" i="476"/>
  <c r="AH112" i="476"/>
  <c r="AG112" i="476"/>
  <c r="AF112" i="476"/>
  <c r="AL111" i="476"/>
  <c r="AK111" i="476"/>
  <c r="AJ111" i="476"/>
  <c r="AI111" i="476"/>
  <c r="AH111" i="476"/>
  <c r="AG111" i="476"/>
  <c r="AF111" i="476"/>
  <c r="AL110" i="476"/>
  <c r="AK110" i="476"/>
  <c r="AJ110" i="476"/>
  <c r="AI110" i="476"/>
  <c r="AH110" i="476"/>
  <c r="AG110" i="476"/>
  <c r="AF110" i="476"/>
  <c r="AL109" i="476"/>
  <c r="AK109" i="476"/>
  <c r="AJ109" i="476"/>
  <c r="AI109" i="476"/>
  <c r="AH109" i="476"/>
  <c r="AG109" i="476"/>
  <c r="AF109" i="476"/>
  <c r="AL108" i="476"/>
  <c r="AK108" i="476"/>
  <c r="AJ108" i="476"/>
  <c r="AI108" i="476"/>
  <c r="AH108" i="476"/>
  <c r="AG108" i="476"/>
  <c r="AF108" i="476"/>
  <c r="AL107" i="476"/>
  <c r="AK107" i="476"/>
  <c r="AJ107" i="476"/>
  <c r="AI107" i="476"/>
  <c r="AH107" i="476"/>
  <c r="AG107" i="476"/>
  <c r="AF107" i="476"/>
  <c r="AL106" i="476"/>
  <c r="AK106" i="476"/>
  <c r="AJ106" i="476"/>
  <c r="AI106" i="476"/>
  <c r="AH106" i="476"/>
  <c r="AG106" i="476"/>
  <c r="AF106" i="476"/>
  <c r="AL105" i="476"/>
  <c r="AK105" i="476"/>
  <c r="AJ105" i="476"/>
  <c r="AI105" i="476"/>
  <c r="AH105" i="476"/>
  <c r="AG105" i="476"/>
  <c r="AF105" i="476"/>
  <c r="AL104" i="476"/>
  <c r="AK104" i="476"/>
  <c r="AJ104" i="476"/>
  <c r="AI104" i="476"/>
  <c r="AH104" i="476"/>
  <c r="AG104" i="476"/>
  <c r="AF104" i="476"/>
  <c r="AL103" i="476"/>
  <c r="AK103" i="476"/>
  <c r="AJ103" i="476"/>
  <c r="AI103" i="476"/>
  <c r="AH103" i="476"/>
  <c r="AG103" i="476"/>
  <c r="AF103" i="476"/>
  <c r="AL102" i="476"/>
  <c r="AK102" i="476"/>
  <c r="AJ102" i="476"/>
  <c r="AI102" i="476"/>
  <c r="AH102" i="476"/>
  <c r="AG102" i="476"/>
  <c r="AF102" i="476"/>
  <c r="AL101" i="476"/>
  <c r="AK101" i="476"/>
  <c r="AJ101" i="476"/>
  <c r="AI101" i="476"/>
  <c r="AH101" i="476"/>
  <c r="AG101" i="476"/>
  <c r="AF101" i="476"/>
  <c r="AL100" i="476"/>
  <c r="AK100" i="476"/>
  <c r="AJ100" i="476"/>
  <c r="AI100" i="476"/>
  <c r="AH100" i="476"/>
  <c r="AG100" i="476"/>
  <c r="AF100" i="476"/>
  <c r="AL99" i="476"/>
  <c r="AK99" i="476"/>
  <c r="AJ99" i="476"/>
  <c r="AI99" i="476"/>
  <c r="AH99" i="476"/>
  <c r="AG99" i="476"/>
  <c r="AF99" i="476"/>
  <c r="AL98" i="476"/>
  <c r="AK98" i="476"/>
  <c r="AJ98" i="476"/>
  <c r="AI98" i="476"/>
  <c r="AH98" i="476"/>
  <c r="AG98" i="476"/>
  <c r="AF98" i="476"/>
  <c r="AL97" i="476"/>
  <c r="AK97" i="476"/>
  <c r="AJ97" i="476"/>
  <c r="AI97" i="476"/>
  <c r="AH97" i="476"/>
  <c r="AG97" i="476"/>
  <c r="AF97" i="476"/>
  <c r="AL96" i="476"/>
  <c r="AK96" i="476"/>
  <c r="AJ96" i="476"/>
  <c r="AI96" i="476"/>
  <c r="AH96" i="476"/>
  <c r="AG96" i="476"/>
  <c r="AF96" i="476"/>
  <c r="AL95" i="476"/>
  <c r="AK95" i="476"/>
  <c r="AJ95" i="476"/>
  <c r="AI95" i="476"/>
  <c r="AH95" i="476"/>
  <c r="AG95" i="476"/>
  <c r="AF95" i="476"/>
  <c r="AL94" i="476"/>
  <c r="AK94" i="476"/>
  <c r="AJ94" i="476"/>
  <c r="AI94" i="476"/>
  <c r="AH94" i="476"/>
  <c r="AG94" i="476"/>
  <c r="AF94" i="476"/>
  <c r="AL93" i="476"/>
  <c r="AK93" i="476"/>
  <c r="AJ93" i="476"/>
  <c r="AI93" i="476"/>
  <c r="AH93" i="476"/>
  <c r="AG93" i="476"/>
  <c r="AF93" i="476"/>
  <c r="AL92" i="476"/>
  <c r="AK92" i="476"/>
  <c r="AJ92" i="476"/>
  <c r="AI92" i="476"/>
  <c r="AH92" i="476"/>
  <c r="AG92" i="476"/>
  <c r="AF92" i="476"/>
  <c r="AL91" i="476"/>
  <c r="AK91" i="476"/>
  <c r="AJ91" i="476"/>
  <c r="AI91" i="476"/>
  <c r="AH91" i="476"/>
  <c r="AG91" i="476"/>
  <c r="AF91" i="476"/>
  <c r="AL90" i="476"/>
  <c r="AK90" i="476"/>
  <c r="AJ90" i="476"/>
  <c r="AI90" i="476"/>
  <c r="AH90" i="476"/>
  <c r="AG90" i="476"/>
  <c r="AF90" i="476"/>
  <c r="AL89" i="476"/>
  <c r="AK89" i="476"/>
  <c r="AJ89" i="476"/>
  <c r="AI89" i="476"/>
  <c r="AH89" i="476"/>
  <c r="AG89" i="476"/>
  <c r="AF89" i="476"/>
  <c r="AL88" i="476"/>
  <c r="AK88" i="476"/>
  <c r="AJ88" i="476"/>
  <c r="AI88" i="476"/>
  <c r="AH88" i="476"/>
  <c r="AG88" i="476"/>
  <c r="AF88" i="476"/>
  <c r="AL87" i="476"/>
  <c r="AK87" i="476"/>
  <c r="AJ87" i="476"/>
  <c r="AI87" i="476"/>
  <c r="AH87" i="476"/>
  <c r="AG87" i="476"/>
  <c r="AF87" i="476"/>
  <c r="AL86" i="476"/>
  <c r="AK86" i="476"/>
  <c r="AJ86" i="476"/>
  <c r="AI86" i="476"/>
  <c r="AH86" i="476"/>
  <c r="AG86" i="476"/>
  <c r="AF86" i="476"/>
  <c r="AL85" i="476"/>
  <c r="AK85" i="476"/>
  <c r="AJ85" i="476"/>
  <c r="AI85" i="476"/>
  <c r="AH85" i="476"/>
  <c r="AG85" i="476"/>
  <c r="AF85" i="476"/>
  <c r="AL84" i="476"/>
  <c r="AK84" i="476"/>
  <c r="AJ84" i="476"/>
  <c r="AI84" i="476"/>
  <c r="AH84" i="476"/>
  <c r="AG84" i="476"/>
  <c r="AF84" i="476"/>
  <c r="AL83" i="476"/>
  <c r="AK83" i="476"/>
  <c r="AJ83" i="476"/>
  <c r="AI83" i="476"/>
  <c r="AH83" i="476"/>
  <c r="AG83" i="476"/>
  <c r="AF83" i="476"/>
  <c r="AL82" i="476"/>
  <c r="AK82" i="476"/>
  <c r="AJ82" i="476"/>
  <c r="AI82" i="476"/>
  <c r="AH82" i="476"/>
  <c r="AG82" i="476"/>
  <c r="AF82" i="476"/>
  <c r="AL81" i="476"/>
  <c r="AK81" i="476"/>
  <c r="AJ81" i="476"/>
  <c r="AI81" i="476"/>
  <c r="AH81" i="476"/>
  <c r="AG81" i="476"/>
  <c r="AF81" i="476"/>
  <c r="AL80" i="476"/>
  <c r="AK80" i="476"/>
  <c r="AJ80" i="476"/>
  <c r="AI80" i="476"/>
  <c r="AH80" i="476"/>
  <c r="AG80" i="476"/>
  <c r="AF80" i="476"/>
  <c r="AL79" i="476"/>
  <c r="AK79" i="476"/>
  <c r="AJ79" i="476"/>
  <c r="AI79" i="476"/>
  <c r="AH79" i="476"/>
  <c r="AG79" i="476"/>
  <c r="AF79" i="476"/>
  <c r="AL78" i="476"/>
  <c r="AK78" i="476"/>
  <c r="AJ78" i="476"/>
  <c r="AI78" i="476"/>
  <c r="AH78" i="476"/>
  <c r="AG78" i="476"/>
  <c r="AF78" i="476"/>
  <c r="AL77" i="476"/>
  <c r="AK77" i="476"/>
  <c r="AJ77" i="476"/>
  <c r="AI77" i="476"/>
  <c r="AH77" i="476"/>
  <c r="AG77" i="476"/>
  <c r="AF77" i="476"/>
  <c r="AL76" i="476"/>
  <c r="AK76" i="476"/>
  <c r="AJ76" i="476"/>
  <c r="AI76" i="476"/>
  <c r="AH76" i="476"/>
  <c r="AG76" i="476"/>
  <c r="AF76" i="476"/>
  <c r="AL75" i="476"/>
  <c r="AK75" i="476"/>
  <c r="AJ75" i="476"/>
  <c r="AI75" i="476"/>
  <c r="AH75" i="476"/>
  <c r="AG75" i="476"/>
  <c r="AF75" i="476"/>
  <c r="AL74" i="476"/>
  <c r="AK74" i="476"/>
  <c r="AJ74" i="476"/>
  <c r="AI74" i="476"/>
  <c r="AH74" i="476"/>
  <c r="AG74" i="476"/>
  <c r="AF74" i="476"/>
  <c r="AL73" i="476"/>
  <c r="AK73" i="476"/>
  <c r="AJ73" i="476"/>
  <c r="AI73" i="476"/>
  <c r="AH73" i="476"/>
  <c r="AG73" i="476"/>
  <c r="AF73" i="476"/>
  <c r="AL72" i="476"/>
  <c r="AK72" i="476"/>
  <c r="AJ72" i="476"/>
  <c r="AI72" i="476"/>
  <c r="AH72" i="476"/>
  <c r="AG72" i="476"/>
  <c r="AF72" i="476"/>
  <c r="AL71" i="476"/>
  <c r="AK71" i="476"/>
  <c r="AJ71" i="476"/>
  <c r="AI71" i="476"/>
  <c r="AH71" i="476"/>
  <c r="AG71" i="476"/>
  <c r="AF71" i="476"/>
  <c r="AL70" i="476"/>
  <c r="AK70" i="476"/>
  <c r="AJ70" i="476"/>
  <c r="AI70" i="476"/>
  <c r="AH70" i="476"/>
  <c r="AG70" i="476"/>
  <c r="AF70" i="476"/>
  <c r="AL69" i="476"/>
  <c r="AK69" i="476"/>
  <c r="AJ69" i="476"/>
  <c r="AI69" i="476"/>
  <c r="AH69" i="476"/>
  <c r="AG69" i="476"/>
  <c r="AF69" i="476"/>
  <c r="AL68" i="476"/>
  <c r="AK68" i="476"/>
  <c r="AJ68" i="476"/>
  <c r="AI68" i="476"/>
  <c r="AH68" i="476"/>
  <c r="AG68" i="476"/>
  <c r="AF68" i="476"/>
  <c r="AL67" i="476"/>
  <c r="AK67" i="476"/>
  <c r="AJ67" i="476"/>
  <c r="AI67" i="476"/>
  <c r="AH67" i="476"/>
  <c r="AG67" i="476"/>
  <c r="AF67" i="476"/>
  <c r="AL66" i="476"/>
  <c r="AK66" i="476"/>
  <c r="AJ66" i="476"/>
  <c r="AI66" i="476"/>
  <c r="AH66" i="476"/>
  <c r="AG66" i="476"/>
  <c r="AF66" i="476"/>
  <c r="AL65" i="476"/>
  <c r="AK65" i="476"/>
  <c r="AJ65" i="476"/>
  <c r="AI65" i="476"/>
  <c r="AH65" i="476"/>
  <c r="AG65" i="476"/>
  <c r="AF65" i="476"/>
  <c r="AL64" i="476"/>
  <c r="AK64" i="476"/>
  <c r="AJ64" i="476"/>
  <c r="AI64" i="476"/>
  <c r="AH64" i="476"/>
  <c r="AG64" i="476"/>
  <c r="AF64" i="476"/>
  <c r="AL63" i="476"/>
  <c r="AK63" i="476"/>
  <c r="AJ63" i="476"/>
  <c r="AI63" i="476"/>
  <c r="AH63" i="476"/>
  <c r="AG63" i="476"/>
  <c r="AF63" i="476"/>
  <c r="AL62" i="476"/>
  <c r="AK62" i="476"/>
  <c r="AJ62" i="476"/>
  <c r="AI62" i="476"/>
  <c r="AH62" i="476"/>
  <c r="AG62" i="476"/>
  <c r="AF62" i="476"/>
  <c r="AL61" i="476"/>
  <c r="AK61" i="476"/>
  <c r="AJ61" i="476"/>
  <c r="AI61" i="476"/>
  <c r="AH61" i="476"/>
  <c r="AG61" i="476"/>
  <c r="AF61" i="476"/>
  <c r="AL60" i="476"/>
  <c r="AK60" i="476"/>
  <c r="AJ60" i="476"/>
  <c r="AI60" i="476"/>
  <c r="AH60" i="476"/>
  <c r="AG60" i="476"/>
  <c r="AF60" i="476"/>
  <c r="AL59" i="476"/>
  <c r="AK59" i="476"/>
  <c r="AJ59" i="476"/>
  <c r="AI59" i="476"/>
  <c r="AH59" i="476"/>
  <c r="AG59" i="476"/>
  <c r="AF59" i="476"/>
  <c r="AL58" i="476"/>
  <c r="AK58" i="476"/>
  <c r="AJ58" i="476"/>
  <c r="AI58" i="476"/>
  <c r="AH58" i="476"/>
  <c r="AG58" i="476"/>
  <c r="AF58" i="476"/>
  <c r="AL57" i="476"/>
  <c r="AK57" i="476"/>
  <c r="AJ57" i="476"/>
  <c r="AI57" i="476"/>
  <c r="AH57" i="476"/>
  <c r="AG57" i="476"/>
  <c r="AF57" i="476"/>
  <c r="AL56" i="476"/>
  <c r="AK56" i="476"/>
  <c r="AJ56" i="476"/>
  <c r="AI56" i="476"/>
  <c r="AH56" i="476"/>
  <c r="AG56" i="476"/>
  <c r="AF56" i="476"/>
  <c r="AL55" i="476"/>
  <c r="AK55" i="476"/>
  <c r="AJ55" i="476"/>
  <c r="AI55" i="476"/>
  <c r="AH55" i="476"/>
  <c r="AG55" i="476"/>
  <c r="AF55" i="476"/>
  <c r="AL54" i="476"/>
  <c r="AK54" i="476"/>
  <c r="AJ54" i="476"/>
  <c r="AI54" i="476"/>
  <c r="AH54" i="476"/>
  <c r="AG54" i="476"/>
  <c r="AF54" i="476"/>
  <c r="AL53" i="476"/>
  <c r="AK53" i="476"/>
  <c r="AJ53" i="476"/>
  <c r="AI53" i="476"/>
  <c r="AH53" i="476"/>
  <c r="AG53" i="476"/>
  <c r="AF53" i="476"/>
  <c r="AL52" i="476"/>
  <c r="AK52" i="476"/>
  <c r="AJ52" i="476"/>
  <c r="AI52" i="476"/>
  <c r="AH52" i="476"/>
  <c r="AG52" i="476"/>
  <c r="AF52" i="476"/>
  <c r="AL51" i="476"/>
  <c r="AK51" i="476"/>
  <c r="AJ51" i="476"/>
  <c r="AI51" i="476"/>
  <c r="AH51" i="476"/>
  <c r="AG51" i="476"/>
  <c r="AF51" i="476"/>
  <c r="AL50" i="476"/>
  <c r="AK50" i="476"/>
  <c r="AJ50" i="476"/>
  <c r="AI50" i="476"/>
  <c r="AH50" i="476"/>
  <c r="AG50" i="476"/>
  <c r="AF50" i="476"/>
  <c r="AL49" i="476"/>
  <c r="AK49" i="476"/>
  <c r="AJ49" i="476"/>
  <c r="AI49" i="476"/>
  <c r="AH49" i="476"/>
  <c r="AG49" i="476"/>
  <c r="AF49" i="476"/>
  <c r="AL48" i="476"/>
  <c r="AK48" i="476"/>
  <c r="AJ48" i="476"/>
  <c r="AI48" i="476"/>
  <c r="AH48" i="476"/>
  <c r="AG48" i="476"/>
  <c r="AF48" i="476"/>
  <c r="AL47" i="476"/>
  <c r="AK47" i="476"/>
  <c r="AJ47" i="476"/>
  <c r="AI47" i="476"/>
  <c r="AH47" i="476"/>
  <c r="AG47" i="476"/>
  <c r="AF47" i="476"/>
  <c r="AL46" i="476"/>
  <c r="AK46" i="476"/>
  <c r="AJ46" i="476"/>
  <c r="AI46" i="476"/>
  <c r="AH46" i="476"/>
  <c r="AG46" i="476"/>
  <c r="AF46" i="476"/>
  <c r="AL45" i="476"/>
  <c r="AK45" i="476"/>
  <c r="AJ45" i="476"/>
  <c r="AI45" i="476"/>
  <c r="AH45" i="476"/>
  <c r="AG45" i="476"/>
  <c r="AF45" i="476"/>
  <c r="AL44" i="476"/>
  <c r="AK44" i="476"/>
  <c r="AJ44" i="476"/>
  <c r="AI44" i="476"/>
  <c r="AH44" i="476"/>
  <c r="AG44" i="476"/>
  <c r="AF44" i="476"/>
  <c r="AL43" i="476"/>
  <c r="AK43" i="476"/>
  <c r="AJ43" i="476"/>
  <c r="AI43" i="476"/>
  <c r="AH43" i="476"/>
  <c r="AG43" i="476"/>
  <c r="AF43" i="476"/>
  <c r="AL42" i="476"/>
  <c r="AK42" i="476"/>
  <c r="AJ42" i="476"/>
  <c r="AI42" i="476"/>
  <c r="AH42" i="476"/>
  <c r="AG42" i="476"/>
  <c r="AF42" i="476"/>
  <c r="AL41" i="476"/>
  <c r="AK41" i="476"/>
  <c r="AJ41" i="476"/>
  <c r="AI41" i="476"/>
  <c r="AH41" i="476"/>
  <c r="AG41" i="476"/>
  <c r="AF41" i="476"/>
  <c r="AL40" i="476"/>
  <c r="AK40" i="476"/>
  <c r="AJ40" i="476"/>
  <c r="AI40" i="476"/>
  <c r="AH40" i="476"/>
  <c r="AG40" i="476"/>
  <c r="AF40" i="476"/>
  <c r="AL39" i="476"/>
  <c r="AK39" i="476"/>
  <c r="AJ39" i="476"/>
  <c r="AI39" i="476"/>
  <c r="AH39" i="476"/>
  <c r="AG39" i="476"/>
  <c r="AF39" i="476"/>
  <c r="AL38" i="476"/>
  <c r="AK38" i="476"/>
  <c r="AJ38" i="476"/>
  <c r="AI38" i="476"/>
  <c r="AH38" i="476"/>
  <c r="AG38" i="476"/>
  <c r="AF38" i="476"/>
  <c r="AL37" i="476"/>
  <c r="AK37" i="476"/>
  <c r="AJ37" i="476"/>
  <c r="AI37" i="476"/>
  <c r="AH37" i="476"/>
  <c r="AG37" i="476"/>
  <c r="AF37" i="476"/>
  <c r="AL36" i="476"/>
  <c r="AK36" i="476"/>
  <c r="AJ36" i="476"/>
  <c r="AI36" i="476"/>
  <c r="AH36" i="476"/>
  <c r="AG36" i="476"/>
  <c r="AF36" i="476"/>
  <c r="AL35" i="476"/>
  <c r="AK35" i="476"/>
  <c r="AJ35" i="476"/>
  <c r="AI35" i="476"/>
  <c r="AH35" i="476"/>
  <c r="AG35" i="476"/>
  <c r="AF35" i="476"/>
  <c r="AL34" i="476"/>
  <c r="AK34" i="476"/>
  <c r="AJ34" i="476"/>
  <c r="AI34" i="476"/>
  <c r="AH34" i="476"/>
  <c r="AG34" i="476"/>
  <c r="AF34" i="476"/>
  <c r="AL33" i="476"/>
  <c r="AK33" i="476"/>
  <c r="AJ33" i="476"/>
  <c r="AI33" i="476"/>
  <c r="AH33" i="476"/>
  <c r="AG33" i="476"/>
  <c r="AF33" i="476"/>
  <c r="AL32" i="476"/>
  <c r="AK32" i="476"/>
  <c r="AJ32" i="476"/>
  <c r="AI32" i="476"/>
  <c r="AH32" i="476"/>
  <c r="AG32" i="476"/>
  <c r="AF32" i="476"/>
  <c r="AL31" i="476"/>
  <c r="AK31" i="476"/>
  <c r="AJ31" i="476"/>
  <c r="AI31" i="476"/>
  <c r="AH31" i="476"/>
  <c r="AG31" i="476"/>
  <c r="AF31" i="476"/>
  <c r="AE41" i="476"/>
  <c r="AE42" i="476"/>
  <c r="AE43" i="476"/>
  <c r="AE44" i="476"/>
  <c r="AE45" i="476"/>
  <c r="AE46" i="476"/>
  <c r="AE47" i="476"/>
  <c r="AE48" i="476"/>
  <c r="AE49" i="476"/>
  <c r="AE50" i="476"/>
  <c r="AE51" i="476"/>
  <c r="AE52" i="476"/>
  <c r="BL52" i="476" s="1"/>
  <c r="AE53" i="476"/>
  <c r="AE54" i="476"/>
  <c r="AE55" i="476"/>
  <c r="AE56" i="476"/>
  <c r="BL56" i="476" s="1"/>
  <c r="AE57" i="476"/>
  <c r="AE58" i="476"/>
  <c r="AE59" i="476"/>
  <c r="AE60" i="476"/>
  <c r="BL60" i="476" s="1"/>
  <c r="AE61" i="476"/>
  <c r="AE62" i="476"/>
  <c r="AE63" i="476"/>
  <c r="AE64" i="476"/>
  <c r="BL64" i="476" s="1"/>
  <c r="AE65" i="476"/>
  <c r="AE66" i="476"/>
  <c r="AE67" i="476"/>
  <c r="AE68" i="476"/>
  <c r="BL68" i="476" s="1"/>
  <c r="AE69" i="476"/>
  <c r="AE70" i="476"/>
  <c r="AE71" i="476"/>
  <c r="AE72" i="476"/>
  <c r="BL72" i="476" s="1"/>
  <c r="AE73" i="476"/>
  <c r="AE74" i="476"/>
  <c r="AE75" i="476"/>
  <c r="AE76" i="476"/>
  <c r="BL76" i="476" s="1"/>
  <c r="AE77" i="476"/>
  <c r="AE78" i="476"/>
  <c r="AE79" i="476"/>
  <c r="AE80" i="476"/>
  <c r="BL80" i="476" s="1"/>
  <c r="AE81" i="476"/>
  <c r="AE82" i="476"/>
  <c r="AE83" i="476"/>
  <c r="AE84" i="476"/>
  <c r="BL84" i="476" s="1"/>
  <c r="AE85" i="476"/>
  <c r="AE86" i="476"/>
  <c r="AE87" i="476"/>
  <c r="AE88" i="476"/>
  <c r="BL88" i="476" s="1"/>
  <c r="AE89" i="476"/>
  <c r="AE90" i="476"/>
  <c r="AE91" i="476"/>
  <c r="AE92" i="476"/>
  <c r="BL92" i="476" s="1"/>
  <c r="AE93" i="476"/>
  <c r="AE94" i="476"/>
  <c r="AE95" i="476"/>
  <c r="AE96" i="476"/>
  <c r="BL96" i="476" s="1"/>
  <c r="AE97" i="476"/>
  <c r="AE98" i="476"/>
  <c r="AE99" i="476"/>
  <c r="AE100" i="476"/>
  <c r="BL100" i="476" s="1"/>
  <c r="AE101" i="476"/>
  <c r="AE102" i="476"/>
  <c r="AE103" i="476"/>
  <c r="AE104" i="476"/>
  <c r="BL104" i="476" s="1"/>
  <c r="AE105" i="476"/>
  <c r="AE106" i="476"/>
  <c r="AE107" i="476"/>
  <c r="AE108" i="476"/>
  <c r="BL108" i="476" s="1"/>
  <c r="AE109" i="476"/>
  <c r="AE110" i="476"/>
  <c r="AE111" i="476"/>
  <c r="AE112" i="476"/>
  <c r="BL112" i="476" s="1"/>
  <c r="AE113" i="476"/>
  <c r="AE114" i="476"/>
  <c r="AE115" i="476"/>
  <c r="AE116" i="476"/>
  <c r="BL116" i="476" s="1"/>
  <c r="AE117" i="476"/>
  <c r="AE118" i="476"/>
  <c r="AE119" i="476"/>
  <c r="AE120" i="476"/>
  <c r="BL120" i="476" s="1"/>
  <c r="AE121" i="476"/>
  <c r="AE122" i="476"/>
  <c r="AE123" i="476"/>
  <c r="AE124" i="476"/>
  <c r="BL124" i="476" s="1"/>
  <c r="AE125" i="476"/>
  <c r="AE126" i="476"/>
  <c r="AE127" i="476"/>
  <c r="AE128" i="476"/>
  <c r="BL128" i="476" s="1"/>
  <c r="AE129" i="476"/>
  <c r="AE130" i="476"/>
  <c r="AE32" i="476"/>
  <c r="AE33" i="476"/>
  <c r="AE34" i="476"/>
  <c r="AE35" i="476"/>
  <c r="AE36" i="476"/>
  <c r="AE37" i="476"/>
  <c r="BL37" i="476" s="1"/>
  <c r="AE38" i="476"/>
  <c r="AE39" i="476"/>
  <c r="AE40" i="476"/>
  <c r="AE31" i="476"/>
  <c r="BL48" i="476" l="1"/>
  <c r="BL44" i="476"/>
  <c r="BL123" i="476"/>
  <c r="BL119" i="476"/>
  <c r="BL111" i="476"/>
  <c r="BL99" i="476"/>
  <c r="BL91" i="476"/>
  <c r="BL83" i="476"/>
  <c r="BL75" i="476"/>
  <c r="BL71" i="476"/>
  <c r="BL63" i="476"/>
  <c r="BL55" i="476"/>
  <c r="BL51" i="476"/>
  <c r="BL47" i="476"/>
  <c r="BL43" i="476"/>
  <c r="BL39" i="476"/>
  <c r="BL35" i="476"/>
  <c r="BL130" i="476"/>
  <c r="BL126" i="476"/>
  <c r="BL122" i="476"/>
  <c r="BL118" i="476"/>
  <c r="BL114" i="476"/>
  <c r="BL110" i="476"/>
  <c r="BL106" i="476"/>
  <c r="BL102" i="476"/>
  <c r="BL98" i="476"/>
  <c r="BL94" i="476"/>
  <c r="BL90" i="476"/>
  <c r="BL86" i="476"/>
  <c r="BL82" i="476"/>
  <c r="BL78" i="476"/>
  <c r="BL74" i="476"/>
  <c r="BL70" i="476"/>
  <c r="BL66" i="476"/>
  <c r="BL62" i="476"/>
  <c r="BL58" i="476"/>
  <c r="BL54" i="476"/>
  <c r="BL50" i="476"/>
  <c r="BL46" i="476"/>
  <c r="BL42" i="476"/>
  <c r="BL40" i="476"/>
  <c r="BL36" i="476"/>
  <c r="BL127" i="476"/>
  <c r="BL115" i="476"/>
  <c r="BL107" i="476"/>
  <c r="BL103" i="476"/>
  <c r="BL95" i="476"/>
  <c r="BL87" i="476"/>
  <c r="BL79" i="476"/>
  <c r="BL67" i="476"/>
  <c r="BL59" i="476"/>
  <c r="BL38" i="476"/>
  <c r="BL129" i="476"/>
  <c r="BL125" i="476"/>
  <c r="BL121" i="476"/>
  <c r="BL117" i="476"/>
  <c r="BL113" i="476"/>
  <c r="BL109" i="476"/>
  <c r="BL105" i="476"/>
  <c r="BL101" i="476"/>
  <c r="BL97" i="476"/>
  <c r="BL93" i="476"/>
  <c r="BL89" i="476"/>
  <c r="BL85" i="476"/>
  <c r="BL81" i="476"/>
  <c r="BL77" i="476"/>
  <c r="BL73" i="476"/>
  <c r="BL69" i="476"/>
  <c r="BL65" i="476"/>
  <c r="BL61" i="476"/>
  <c r="BL57" i="476"/>
  <c r="BL53" i="476"/>
  <c r="BL49" i="476"/>
  <c r="BL45" i="476"/>
  <c r="BL41" i="476"/>
  <c r="BL34" i="476"/>
  <c r="BL33" i="476"/>
  <c r="BL31" i="476"/>
  <c r="BL32" i="476"/>
  <c r="B6" i="513" l="1"/>
  <c r="A7" i="513"/>
  <c r="B7" i="513" s="1"/>
  <c r="A8" i="513" l="1"/>
  <c r="B8" i="513" s="1"/>
  <c r="H5" i="477"/>
  <c r="A9" i="513" l="1"/>
  <c r="A10" i="513" s="1"/>
  <c r="A2" i="511"/>
  <c r="A1" i="511"/>
  <c r="A28" i="511"/>
  <c r="B9" i="513" l="1"/>
  <c r="A11" i="513"/>
  <c r="B10" i="513"/>
  <c r="P42" i="502"/>
  <c r="P43" i="502"/>
  <c r="P44" i="502"/>
  <c r="P45" i="502"/>
  <c r="P46" i="502"/>
  <c r="P47" i="502"/>
  <c r="P48" i="502"/>
  <c r="P49" i="502"/>
  <c r="P50" i="502"/>
  <c r="P51" i="502"/>
  <c r="P52" i="502"/>
  <c r="P53" i="502"/>
  <c r="P54" i="502"/>
  <c r="P55" i="502"/>
  <c r="P56" i="502"/>
  <c r="P57" i="502"/>
  <c r="P58" i="502"/>
  <c r="P59" i="502"/>
  <c r="P60" i="502"/>
  <c r="P61" i="502"/>
  <c r="P62" i="502"/>
  <c r="P63" i="502"/>
  <c r="P64" i="502"/>
  <c r="P65" i="502"/>
  <c r="P66" i="502"/>
  <c r="P67" i="502"/>
  <c r="P68" i="502"/>
  <c r="P69" i="502"/>
  <c r="P70" i="502"/>
  <c r="P71" i="502"/>
  <c r="P72" i="502"/>
  <c r="P73" i="502"/>
  <c r="P74" i="502"/>
  <c r="P75" i="502"/>
  <c r="P76" i="502"/>
  <c r="P77" i="502"/>
  <c r="P78" i="502"/>
  <c r="P79" i="502"/>
  <c r="P80" i="502"/>
  <c r="P81" i="502"/>
  <c r="P82" i="502"/>
  <c r="P83" i="502"/>
  <c r="P84" i="502"/>
  <c r="P85" i="502"/>
  <c r="P86" i="502"/>
  <c r="P87" i="502"/>
  <c r="P88" i="502"/>
  <c r="P89" i="502"/>
  <c r="P90" i="502"/>
  <c r="P91" i="502"/>
  <c r="P92" i="502"/>
  <c r="P93" i="502"/>
  <c r="P94" i="502"/>
  <c r="P95" i="502"/>
  <c r="P96" i="502"/>
  <c r="P97" i="502"/>
  <c r="P98" i="502"/>
  <c r="P99" i="502"/>
  <c r="P100" i="502"/>
  <c r="P101" i="502"/>
  <c r="P102" i="502"/>
  <c r="P103" i="502"/>
  <c r="P104" i="502"/>
  <c r="P105" i="502"/>
  <c r="P106" i="502"/>
  <c r="P107" i="502"/>
  <c r="P108" i="502"/>
  <c r="P109" i="502"/>
  <c r="P110" i="502"/>
  <c r="P111" i="502"/>
  <c r="P112" i="502"/>
  <c r="P113" i="502"/>
  <c r="P114" i="502"/>
  <c r="P115" i="502"/>
  <c r="P116" i="502"/>
  <c r="P117" i="502"/>
  <c r="P118" i="502"/>
  <c r="P119" i="502"/>
  <c r="P120" i="502"/>
  <c r="P121" i="502"/>
  <c r="P122" i="502"/>
  <c r="P123" i="502"/>
  <c r="P124" i="502"/>
  <c r="P125" i="502"/>
  <c r="P126" i="502"/>
  <c r="P127" i="502"/>
  <c r="P128" i="502"/>
  <c r="P129" i="502"/>
  <c r="P130" i="502"/>
  <c r="P50" i="503"/>
  <c r="P51" i="503"/>
  <c r="P52" i="503"/>
  <c r="P53" i="503"/>
  <c r="P54" i="503"/>
  <c r="P55" i="503"/>
  <c r="P56" i="503"/>
  <c r="P57" i="503"/>
  <c r="P58" i="503"/>
  <c r="P59" i="503"/>
  <c r="P60" i="503"/>
  <c r="P61" i="503"/>
  <c r="P62" i="503"/>
  <c r="P63" i="503"/>
  <c r="P64" i="503"/>
  <c r="P65" i="503"/>
  <c r="P66" i="503"/>
  <c r="P67" i="503"/>
  <c r="P68" i="503"/>
  <c r="P69" i="503"/>
  <c r="P70" i="503"/>
  <c r="P71" i="503"/>
  <c r="P72" i="503"/>
  <c r="P73" i="503"/>
  <c r="P74" i="503"/>
  <c r="P75" i="503"/>
  <c r="P76" i="503"/>
  <c r="P77" i="503"/>
  <c r="P78" i="503"/>
  <c r="P79" i="503"/>
  <c r="P80" i="503"/>
  <c r="P81" i="503"/>
  <c r="P82" i="503"/>
  <c r="P83" i="503"/>
  <c r="P84" i="503"/>
  <c r="P85" i="503"/>
  <c r="P86" i="503"/>
  <c r="P87" i="503"/>
  <c r="P88" i="503"/>
  <c r="P89" i="503"/>
  <c r="P90" i="503"/>
  <c r="P91" i="503"/>
  <c r="P92" i="503"/>
  <c r="P93" i="503"/>
  <c r="P94" i="503"/>
  <c r="P95" i="503"/>
  <c r="P96" i="503"/>
  <c r="P97" i="503"/>
  <c r="P98" i="503"/>
  <c r="P99" i="503"/>
  <c r="P100" i="503"/>
  <c r="P101" i="503"/>
  <c r="P102" i="503"/>
  <c r="P103" i="503"/>
  <c r="P104" i="503"/>
  <c r="P105" i="503"/>
  <c r="P106" i="503"/>
  <c r="P107" i="503"/>
  <c r="P108" i="503"/>
  <c r="P109" i="503"/>
  <c r="P110" i="503"/>
  <c r="P111" i="503"/>
  <c r="P112" i="503"/>
  <c r="P113" i="503"/>
  <c r="P114" i="503"/>
  <c r="P115" i="503"/>
  <c r="P116" i="503"/>
  <c r="P117" i="503"/>
  <c r="P118" i="503"/>
  <c r="P119" i="503"/>
  <c r="P120" i="503"/>
  <c r="P121" i="503"/>
  <c r="P122" i="503"/>
  <c r="P123" i="503"/>
  <c r="P124" i="503"/>
  <c r="P125" i="503"/>
  <c r="P126" i="503"/>
  <c r="P127" i="503"/>
  <c r="P128" i="503"/>
  <c r="P129" i="503"/>
  <c r="P130" i="503"/>
  <c r="P41" i="504"/>
  <c r="P42" i="504"/>
  <c r="P43" i="504"/>
  <c r="P44" i="504"/>
  <c r="P45" i="504"/>
  <c r="P46" i="504"/>
  <c r="P47" i="504"/>
  <c r="P48" i="504"/>
  <c r="P49" i="504"/>
  <c r="P50" i="504"/>
  <c r="P51" i="504"/>
  <c r="P52" i="504"/>
  <c r="P53" i="504"/>
  <c r="P54" i="504"/>
  <c r="P55" i="504"/>
  <c r="P56" i="504"/>
  <c r="P57" i="504"/>
  <c r="P58" i="504"/>
  <c r="P59" i="504"/>
  <c r="P60" i="504"/>
  <c r="P61" i="504"/>
  <c r="P62" i="504"/>
  <c r="P63" i="504"/>
  <c r="P64" i="504"/>
  <c r="P65" i="504"/>
  <c r="P66" i="504"/>
  <c r="P67" i="504"/>
  <c r="P68" i="504"/>
  <c r="P69" i="504"/>
  <c r="P70" i="504"/>
  <c r="P71" i="504"/>
  <c r="P72" i="504"/>
  <c r="P73" i="504"/>
  <c r="P74" i="504"/>
  <c r="P75" i="504"/>
  <c r="P76" i="504"/>
  <c r="P77" i="504"/>
  <c r="P78" i="504"/>
  <c r="P79" i="504"/>
  <c r="P80" i="504"/>
  <c r="P81" i="504"/>
  <c r="P82" i="504"/>
  <c r="P83" i="504"/>
  <c r="P84" i="504"/>
  <c r="P85" i="504"/>
  <c r="P86" i="504"/>
  <c r="P87" i="504"/>
  <c r="P88" i="504"/>
  <c r="P89" i="504"/>
  <c r="P90" i="504"/>
  <c r="P91" i="504"/>
  <c r="P92" i="504"/>
  <c r="P93" i="504"/>
  <c r="P94" i="504"/>
  <c r="P95" i="504"/>
  <c r="P96" i="504"/>
  <c r="P97" i="504"/>
  <c r="P98" i="504"/>
  <c r="P99" i="504"/>
  <c r="P100" i="504"/>
  <c r="P101" i="504"/>
  <c r="P102" i="504"/>
  <c r="P103" i="504"/>
  <c r="P104" i="504"/>
  <c r="P105" i="504"/>
  <c r="P106" i="504"/>
  <c r="P107" i="504"/>
  <c r="P108" i="504"/>
  <c r="P109" i="504"/>
  <c r="P110" i="504"/>
  <c r="P111" i="504"/>
  <c r="P112" i="504"/>
  <c r="P113" i="504"/>
  <c r="P114" i="504"/>
  <c r="P115" i="504"/>
  <c r="P116" i="504"/>
  <c r="P117" i="504"/>
  <c r="P118" i="504"/>
  <c r="P119" i="504"/>
  <c r="P120" i="504"/>
  <c r="P121" i="504"/>
  <c r="P122" i="504"/>
  <c r="P123" i="504"/>
  <c r="P124" i="504"/>
  <c r="P125" i="504"/>
  <c r="P126" i="504"/>
  <c r="P127" i="504"/>
  <c r="P128" i="504"/>
  <c r="P129" i="504"/>
  <c r="P130" i="504"/>
  <c r="P32" i="505"/>
  <c r="P33" i="505"/>
  <c r="P34" i="505"/>
  <c r="P35" i="505"/>
  <c r="P36" i="505"/>
  <c r="P37" i="505"/>
  <c r="P38" i="505"/>
  <c r="P39" i="505"/>
  <c r="P40" i="505"/>
  <c r="P41" i="505"/>
  <c r="P42" i="505"/>
  <c r="P43" i="505"/>
  <c r="P44" i="505"/>
  <c r="P45" i="505"/>
  <c r="P46" i="505"/>
  <c r="P47" i="505"/>
  <c r="P48" i="505"/>
  <c r="P49" i="505"/>
  <c r="P50" i="505"/>
  <c r="P51" i="505"/>
  <c r="P52" i="505"/>
  <c r="P53" i="505"/>
  <c r="P54" i="505"/>
  <c r="P55" i="505"/>
  <c r="P56" i="505"/>
  <c r="P57" i="505"/>
  <c r="P58" i="505"/>
  <c r="P59" i="505"/>
  <c r="P60" i="505"/>
  <c r="P61" i="505"/>
  <c r="P62" i="505"/>
  <c r="P63" i="505"/>
  <c r="P64" i="505"/>
  <c r="P65" i="505"/>
  <c r="P66" i="505"/>
  <c r="P67" i="505"/>
  <c r="P68" i="505"/>
  <c r="P69" i="505"/>
  <c r="P70" i="505"/>
  <c r="P71" i="505"/>
  <c r="P72" i="505"/>
  <c r="P73" i="505"/>
  <c r="P74" i="505"/>
  <c r="P75" i="505"/>
  <c r="P76" i="505"/>
  <c r="P77" i="505"/>
  <c r="P78" i="505"/>
  <c r="P79" i="505"/>
  <c r="P80" i="505"/>
  <c r="P81" i="505"/>
  <c r="P82" i="505"/>
  <c r="P83" i="505"/>
  <c r="P84" i="505"/>
  <c r="P85" i="505"/>
  <c r="P86" i="505"/>
  <c r="P87" i="505"/>
  <c r="P88" i="505"/>
  <c r="P89" i="505"/>
  <c r="P90" i="505"/>
  <c r="P91" i="505"/>
  <c r="P92" i="505"/>
  <c r="P93" i="505"/>
  <c r="P94" i="505"/>
  <c r="P95" i="505"/>
  <c r="P96" i="505"/>
  <c r="P97" i="505"/>
  <c r="P98" i="505"/>
  <c r="P99" i="505"/>
  <c r="P100" i="505"/>
  <c r="P101" i="505"/>
  <c r="P102" i="505"/>
  <c r="P103" i="505"/>
  <c r="P104" i="505"/>
  <c r="P105" i="505"/>
  <c r="P106" i="505"/>
  <c r="P107" i="505"/>
  <c r="P108" i="505"/>
  <c r="P109" i="505"/>
  <c r="P110" i="505"/>
  <c r="P111" i="505"/>
  <c r="P112" i="505"/>
  <c r="P113" i="505"/>
  <c r="P114" i="505"/>
  <c r="P115" i="505"/>
  <c r="P116" i="505"/>
  <c r="P117" i="505"/>
  <c r="P118" i="505"/>
  <c r="P119" i="505"/>
  <c r="P120" i="505"/>
  <c r="P121" i="505"/>
  <c r="P122" i="505"/>
  <c r="P123" i="505"/>
  <c r="P124" i="505"/>
  <c r="P125" i="505"/>
  <c r="P126" i="505"/>
  <c r="P127" i="505"/>
  <c r="P128" i="505"/>
  <c r="P129" i="505"/>
  <c r="P130" i="505"/>
  <c r="P32" i="506"/>
  <c r="P33" i="506"/>
  <c r="P34" i="506"/>
  <c r="P35" i="506"/>
  <c r="P36" i="506"/>
  <c r="P37" i="506"/>
  <c r="P38" i="506"/>
  <c r="P39" i="506"/>
  <c r="P40" i="506"/>
  <c r="P41" i="506"/>
  <c r="P42" i="506"/>
  <c r="P43" i="506"/>
  <c r="P44" i="506"/>
  <c r="P45" i="506"/>
  <c r="P46" i="506"/>
  <c r="P47" i="506"/>
  <c r="P48" i="506"/>
  <c r="P49" i="506"/>
  <c r="P50" i="506"/>
  <c r="P51" i="506"/>
  <c r="P52" i="506"/>
  <c r="P53" i="506"/>
  <c r="P54" i="506"/>
  <c r="P55" i="506"/>
  <c r="P56" i="506"/>
  <c r="P57" i="506"/>
  <c r="P58" i="506"/>
  <c r="P59" i="506"/>
  <c r="P60" i="506"/>
  <c r="P61" i="506"/>
  <c r="P62" i="506"/>
  <c r="P63" i="506"/>
  <c r="P64" i="506"/>
  <c r="P65" i="506"/>
  <c r="P66" i="506"/>
  <c r="P67" i="506"/>
  <c r="P68" i="506"/>
  <c r="P69" i="506"/>
  <c r="P70" i="506"/>
  <c r="P71" i="506"/>
  <c r="P72" i="506"/>
  <c r="P73" i="506"/>
  <c r="P74" i="506"/>
  <c r="P75" i="506"/>
  <c r="P76" i="506"/>
  <c r="P77" i="506"/>
  <c r="P78" i="506"/>
  <c r="P79" i="506"/>
  <c r="P80" i="506"/>
  <c r="P81" i="506"/>
  <c r="P82" i="506"/>
  <c r="P83" i="506"/>
  <c r="P84" i="506"/>
  <c r="P85" i="506"/>
  <c r="P86" i="506"/>
  <c r="P87" i="506"/>
  <c r="P88" i="506"/>
  <c r="P89" i="506"/>
  <c r="P90" i="506"/>
  <c r="P91" i="506"/>
  <c r="P92" i="506"/>
  <c r="P93" i="506"/>
  <c r="P94" i="506"/>
  <c r="P95" i="506"/>
  <c r="P96" i="506"/>
  <c r="P97" i="506"/>
  <c r="P98" i="506"/>
  <c r="P99" i="506"/>
  <c r="P100" i="506"/>
  <c r="P101" i="506"/>
  <c r="P102" i="506"/>
  <c r="P103" i="506"/>
  <c r="P104" i="506"/>
  <c r="P105" i="506"/>
  <c r="P106" i="506"/>
  <c r="P107" i="506"/>
  <c r="P108" i="506"/>
  <c r="P109" i="506"/>
  <c r="P110" i="506"/>
  <c r="P111" i="506"/>
  <c r="P112" i="506"/>
  <c r="P113" i="506"/>
  <c r="P114" i="506"/>
  <c r="P115" i="506"/>
  <c r="P116" i="506"/>
  <c r="P117" i="506"/>
  <c r="P118" i="506"/>
  <c r="P119" i="506"/>
  <c r="P120" i="506"/>
  <c r="P121" i="506"/>
  <c r="P122" i="506"/>
  <c r="P123" i="506"/>
  <c r="P124" i="506"/>
  <c r="P125" i="506"/>
  <c r="P126" i="506"/>
  <c r="P127" i="506"/>
  <c r="P128" i="506"/>
  <c r="P129" i="506"/>
  <c r="P130" i="506"/>
  <c r="P32" i="507"/>
  <c r="P33" i="507"/>
  <c r="P34" i="507"/>
  <c r="P35" i="507"/>
  <c r="P36" i="507"/>
  <c r="P37" i="507"/>
  <c r="P38" i="507"/>
  <c r="P39" i="507"/>
  <c r="P40" i="507"/>
  <c r="P41" i="507"/>
  <c r="P42" i="507"/>
  <c r="P43" i="507"/>
  <c r="P44" i="507"/>
  <c r="P45" i="507"/>
  <c r="P46" i="507"/>
  <c r="P47" i="507"/>
  <c r="P48" i="507"/>
  <c r="P49" i="507"/>
  <c r="P50" i="507"/>
  <c r="P51" i="507"/>
  <c r="P52" i="507"/>
  <c r="P53" i="507"/>
  <c r="P54" i="507"/>
  <c r="P55" i="507"/>
  <c r="P56" i="507"/>
  <c r="P57" i="507"/>
  <c r="P58" i="507"/>
  <c r="P59" i="507"/>
  <c r="P60" i="507"/>
  <c r="P61" i="507"/>
  <c r="P62" i="507"/>
  <c r="P63" i="507"/>
  <c r="P64" i="507"/>
  <c r="P65" i="507"/>
  <c r="P66" i="507"/>
  <c r="P67" i="507"/>
  <c r="P68" i="507"/>
  <c r="P69" i="507"/>
  <c r="P70" i="507"/>
  <c r="P71" i="507"/>
  <c r="P72" i="507"/>
  <c r="P73" i="507"/>
  <c r="P74" i="507"/>
  <c r="P75" i="507"/>
  <c r="P76" i="507"/>
  <c r="P77" i="507"/>
  <c r="P78" i="507"/>
  <c r="P79" i="507"/>
  <c r="P80" i="507"/>
  <c r="P81" i="507"/>
  <c r="P82" i="507"/>
  <c r="P83" i="507"/>
  <c r="P84" i="507"/>
  <c r="P85" i="507"/>
  <c r="P86" i="507"/>
  <c r="P87" i="507"/>
  <c r="P88" i="507"/>
  <c r="P89" i="507"/>
  <c r="P90" i="507"/>
  <c r="P91" i="507"/>
  <c r="P92" i="507"/>
  <c r="P93" i="507"/>
  <c r="P94" i="507"/>
  <c r="P95" i="507"/>
  <c r="P96" i="507"/>
  <c r="P97" i="507"/>
  <c r="P98" i="507"/>
  <c r="P99" i="507"/>
  <c r="P100" i="507"/>
  <c r="P101" i="507"/>
  <c r="P102" i="507"/>
  <c r="P103" i="507"/>
  <c r="P104" i="507"/>
  <c r="P105" i="507"/>
  <c r="P106" i="507"/>
  <c r="P107" i="507"/>
  <c r="P108" i="507"/>
  <c r="P109" i="507"/>
  <c r="P110" i="507"/>
  <c r="P111" i="507"/>
  <c r="P112" i="507"/>
  <c r="P113" i="507"/>
  <c r="P114" i="507"/>
  <c r="P115" i="507"/>
  <c r="P116" i="507"/>
  <c r="P117" i="507"/>
  <c r="P118" i="507"/>
  <c r="P119" i="507"/>
  <c r="P120" i="507"/>
  <c r="P121" i="507"/>
  <c r="P122" i="507"/>
  <c r="P123" i="507"/>
  <c r="P124" i="507"/>
  <c r="P125" i="507"/>
  <c r="P126" i="507"/>
  <c r="P127" i="507"/>
  <c r="P128" i="507"/>
  <c r="P129" i="507"/>
  <c r="P130" i="507"/>
  <c r="P32" i="508"/>
  <c r="P33" i="508"/>
  <c r="P34" i="508"/>
  <c r="P35" i="508"/>
  <c r="P36" i="508"/>
  <c r="P37" i="508"/>
  <c r="P38" i="508"/>
  <c r="P39" i="508"/>
  <c r="P40" i="508"/>
  <c r="P41" i="508"/>
  <c r="P42" i="508"/>
  <c r="P43" i="508"/>
  <c r="P44" i="508"/>
  <c r="P45" i="508"/>
  <c r="P46" i="508"/>
  <c r="P47" i="508"/>
  <c r="P48" i="508"/>
  <c r="P49" i="508"/>
  <c r="P50" i="508"/>
  <c r="P51" i="508"/>
  <c r="P52" i="508"/>
  <c r="P53" i="508"/>
  <c r="P54" i="508"/>
  <c r="P55" i="508"/>
  <c r="P56" i="508"/>
  <c r="P57" i="508"/>
  <c r="P58" i="508"/>
  <c r="P59" i="508"/>
  <c r="P60" i="508"/>
  <c r="P61" i="508"/>
  <c r="P62" i="508"/>
  <c r="P63" i="508"/>
  <c r="P64" i="508"/>
  <c r="P65" i="508"/>
  <c r="P66" i="508"/>
  <c r="P67" i="508"/>
  <c r="P68" i="508"/>
  <c r="P69" i="508"/>
  <c r="P70" i="508"/>
  <c r="P71" i="508"/>
  <c r="P72" i="508"/>
  <c r="P73" i="508"/>
  <c r="P74" i="508"/>
  <c r="P75" i="508"/>
  <c r="P76" i="508"/>
  <c r="P77" i="508"/>
  <c r="P78" i="508"/>
  <c r="P79" i="508"/>
  <c r="P80" i="508"/>
  <c r="P81" i="508"/>
  <c r="P82" i="508"/>
  <c r="P83" i="508"/>
  <c r="P84" i="508"/>
  <c r="P85" i="508"/>
  <c r="P86" i="508"/>
  <c r="P87" i="508"/>
  <c r="P88" i="508"/>
  <c r="P89" i="508"/>
  <c r="P90" i="508"/>
  <c r="P91" i="508"/>
  <c r="P92" i="508"/>
  <c r="P93" i="508"/>
  <c r="P94" i="508"/>
  <c r="P95" i="508"/>
  <c r="P96" i="508"/>
  <c r="P97" i="508"/>
  <c r="P98" i="508"/>
  <c r="P99" i="508"/>
  <c r="P100" i="508"/>
  <c r="P101" i="508"/>
  <c r="P102" i="508"/>
  <c r="P103" i="508"/>
  <c r="P104" i="508"/>
  <c r="P105" i="508"/>
  <c r="P106" i="508"/>
  <c r="P107" i="508"/>
  <c r="P108" i="508"/>
  <c r="P109" i="508"/>
  <c r="P110" i="508"/>
  <c r="P111" i="508"/>
  <c r="P112" i="508"/>
  <c r="P113" i="508"/>
  <c r="P114" i="508"/>
  <c r="P115" i="508"/>
  <c r="P116" i="508"/>
  <c r="P117" i="508"/>
  <c r="P118" i="508"/>
  <c r="P119" i="508"/>
  <c r="P120" i="508"/>
  <c r="P121" i="508"/>
  <c r="P122" i="508"/>
  <c r="P123" i="508"/>
  <c r="P124" i="508"/>
  <c r="P125" i="508"/>
  <c r="P126" i="508"/>
  <c r="P127" i="508"/>
  <c r="P128" i="508"/>
  <c r="P129" i="508"/>
  <c r="P130" i="508"/>
  <c r="P32" i="509"/>
  <c r="P33" i="509"/>
  <c r="P34" i="509"/>
  <c r="P35" i="509"/>
  <c r="P36" i="509"/>
  <c r="P37" i="509"/>
  <c r="P38" i="509"/>
  <c r="P39" i="509"/>
  <c r="P40" i="509"/>
  <c r="P41" i="509"/>
  <c r="P42" i="509"/>
  <c r="P43" i="509"/>
  <c r="P44" i="509"/>
  <c r="P45" i="509"/>
  <c r="P46" i="509"/>
  <c r="P47" i="509"/>
  <c r="P48" i="509"/>
  <c r="P49" i="509"/>
  <c r="P50" i="509"/>
  <c r="P51" i="509"/>
  <c r="P52" i="509"/>
  <c r="P53" i="509"/>
  <c r="P54" i="509"/>
  <c r="P55" i="509"/>
  <c r="P56" i="509"/>
  <c r="P57" i="509"/>
  <c r="P58" i="509"/>
  <c r="P59" i="509"/>
  <c r="P60" i="509"/>
  <c r="P61" i="509"/>
  <c r="P62" i="509"/>
  <c r="P63" i="509"/>
  <c r="P64" i="509"/>
  <c r="P65" i="509"/>
  <c r="P66" i="509"/>
  <c r="P67" i="509"/>
  <c r="P68" i="509"/>
  <c r="P69" i="509"/>
  <c r="P70" i="509"/>
  <c r="P71" i="509"/>
  <c r="P72" i="509"/>
  <c r="P73" i="509"/>
  <c r="P74" i="509"/>
  <c r="P75" i="509"/>
  <c r="P76" i="509"/>
  <c r="P77" i="509"/>
  <c r="P78" i="509"/>
  <c r="P79" i="509"/>
  <c r="P80" i="509"/>
  <c r="P81" i="509"/>
  <c r="P82" i="509"/>
  <c r="P83" i="509"/>
  <c r="P84" i="509"/>
  <c r="P85" i="509"/>
  <c r="P86" i="509"/>
  <c r="P87" i="509"/>
  <c r="P88" i="509"/>
  <c r="P89" i="509"/>
  <c r="P90" i="509"/>
  <c r="P91" i="509"/>
  <c r="P92" i="509"/>
  <c r="P93" i="509"/>
  <c r="P94" i="509"/>
  <c r="P95" i="509"/>
  <c r="P96" i="509"/>
  <c r="P97" i="509"/>
  <c r="P98" i="509"/>
  <c r="P99" i="509"/>
  <c r="P100" i="509"/>
  <c r="P101" i="509"/>
  <c r="P102" i="509"/>
  <c r="P103" i="509"/>
  <c r="P104" i="509"/>
  <c r="P105" i="509"/>
  <c r="P106" i="509"/>
  <c r="P107" i="509"/>
  <c r="P108" i="509"/>
  <c r="P109" i="509"/>
  <c r="P110" i="509"/>
  <c r="P111" i="509"/>
  <c r="P112" i="509"/>
  <c r="P113" i="509"/>
  <c r="P114" i="509"/>
  <c r="P115" i="509"/>
  <c r="P116" i="509"/>
  <c r="P117" i="509"/>
  <c r="P118" i="509"/>
  <c r="P119" i="509"/>
  <c r="P120" i="509"/>
  <c r="P121" i="509"/>
  <c r="P122" i="509"/>
  <c r="P123" i="509"/>
  <c r="P124" i="509"/>
  <c r="P125" i="509"/>
  <c r="P126" i="509"/>
  <c r="P127" i="509"/>
  <c r="P128" i="509"/>
  <c r="P129" i="509"/>
  <c r="P130" i="509"/>
  <c r="P32" i="510"/>
  <c r="P33" i="510"/>
  <c r="P34" i="510"/>
  <c r="P35" i="510"/>
  <c r="P36" i="510"/>
  <c r="P37" i="510"/>
  <c r="P38" i="510"/>
  <c r="P39" i="510"/>
  <c r="P40" i="510"/>
  <c r="P41" i="510"/>
  <c r="P42" i="510"/>
  <c r="P43" i="510"/>
  <c r="P44" i="510"/>
  <c r="P45" i="510"/>
  <c r="P46" i="510"/>
  <c r="P47" i="510"/>
  <c r="P48" i="510"/>
  <c r="P49" i="510"/>
  <c r="P50" i="510"/>
  <c r="P51" i="510"/>
  <c r="P52" i="510"/>
  <c r="P53" i="510"/>
  <c r="P54" i="510"/>
  <c r="P55" i="510"/>
  <c r="P56" i="510"/>
  <c r="P57" i="510"/>
  <c r="P58" i="510"/>
  <c r="P59" i="510"/>
  <c r="P60" i="510"/>
  <c r="P61" i="510"/>
  <c r="P62" i="510"/>
  <c r="P63" i="510"/>
  <c r="P64" i="510"/>
  <c r="P65" i="510"/>
  <c r="P66" i="510"/>
  <c r="P67" i="510"/>
  <c r="P68" i="510"/>
  <c r="P69" i="510"/>
  <c r="P70" i="510"/>
  <c r="P71" i="510"/>
  <c r="P72" i="510"/>
  <c r="P73" i="510"/>
  <c r="P74" i="510"/>
  <c r="P75" i="510"/>
  <c r="P76" i="510"/>
  <c r="P77" i="510"/>
  <c r="P78" i="510"/>
  <c r="P79" i="510"/>
  <c r="P80" i="510"/>
  <c r="P81" i="510"/>
  <c r="P82" i="510"/>
  <c r="P83" i="510"/>
  <c r="P84" i="510"/>
  <c r="P85" i="510"/>
  <c r="P86" i="510"/>
  <c r="P87" i="510"/>
  <c r="P88" i="510"/>
  <c r="P89" i="510"/>
  <c r="P90" i="510"/>
  <c r="P91" i="510"/>
  <c r="P92" i="510"/>
  <c r="P93" i="510"/>
  <c r="P94" i="510"/>
  <c r="P95" i="510"/>
  <c r="P96" i="510"/>
  <c r="P97" i="510"/>
  <c r="P98" i="510"/>
  <c r="P99" i="510"/>
  <c r="P100" i="510"/>
  <c r="P101" i="510"/>
  <c r="P102" i="510"/>
  <c r="P103" i="510"/>
  <c r="P104" i="510"/>
  <c r="P105" i="510"/>
  <c r="P106" i="510"/>
  <c r="P107" i="510"/>
  <c r="P108" i="510"/>
  <c r="P109" i="510"/>
  <c r="P110" i="510"/>
  <c r="P111" i="510"/>
  <c r="P112" i="510"/>
  <c r="P113" i="510"/>
  <c r="P114" i="510"/>
  <c r="P115" i="510"/>
  <c r="P116" i="510"/>
  <c r="P117" i="510"/>
  <c r="P118" i="510"/>
  <c r="P119" i="510"/>
  <c r="P120" i="510"/>
  <c r="P121" i="510"/>
  <c r="P122" i="510"/>
  <c r="P123" i="510"/>
  <c r="P124" i="510"/>
  <c r="P125" i="510"/>
  <c r="P126" i="510"/>
  <c r="P127" i="510"/>
  <c r="P128" i="510"/>
  <c r="P129" i="510"/>
  <c r="P130" i="510"/>
  <c r="P112" i="500"/>
  <c r="P113" i="500"/>
  <c r="P114" i="500"/>
  <c r="P115" i="500"/>
  <c r="P116" i="500"/>
  <c r="P117" i="500"/>
  <c r="P118" i="500"/>
  <c r="P119" i="500"/>
  <c r="P120" i="500"/>
  <c r="P121" i="500"/>
  <c r="P122" i="500"/>
  <c r="P123" i="500"/>
  <c r="P124" i="500"/>
  <c r="P125" i="500"/>
  <c r="P126" i="500"/>
  <c r="P127" i="500"/>
  <c r="P128" i="500"/>
  <c r="P129" i="500"/>
  <c r="P130" i="500"/>
  <c r="P31" i="505"/>
  <c r="P31" i="506"/>
  <c r="P31" i="507"/>
  <c r="P31" i="508"/>
  <c r="P31" i="509"/>
  <c r="P31" i="510"/>
  <c r="A12" i="513" l="1"/>
  <c r="B11" i="513"/>
  <c r="O42" i="502"/>
  <c r="O43" i="502"/>
  <c r="O44" i="502"/>
  <c r="O45" i="502"/>
  <c r="O46" i="502"/>
  <c r="O47" i="502"/>
  <c r="O48" i="502"/>
  <c r="O49" i="502"/>
  <c r="O50" i="502"/>
  <c r="O51" i="502"/>
  <c r="O52" i="502"/>
  <c r="O53" i="502"/>
  <c r="O54" i="502"/>
  <c r="O55" i="502"/>
  <c r="O56" i="502"/>
  <c r="O57" i="502"/>
  <c r="O58" i="502"/>
  <c r="O59" i="502"/>
  <c r="O60" i="502"/>
  <c r="O61" i="502"/>
  <c r="O62" i="502"/>
  <c r="O63" i="502"/>
  <c r="O64" i="502"/>
  <c r="O65" i="502"/>
  <c r="O66" i="502"/>
  <c r="O67" i="502"/>
  <c r="O68" i="502"/>
  <c r="O69" i="502"/>
  <c r="O70" i="502"/>
  <c r="O71" i="502"/>
  <c r="O72" i="502"/>
  <c r="O73" i="502"/>
  <c r="O74" i="502"/>
  <c r="O75" i="502"/>
  <c r="O76" i="502"/>
  <c r="O77" i="502"/>
  <c r="O78" i="502"/>
  <c r="O79" i="502"/>
  <c r="O80" i="502"/>
  <c r="O81" i="502"/>
  <c r="O82" i="502"/>
  <c r="O83" i="502"/>
  <c r="O84" i="502"/>
  <c r="O85" i="502"/>
  <c r="O86" i="502"/>
  <c r="O87" i="502"/>
  <c r="O88" i="502"/>
  <c r="O89" i="502"/>
  <c r="O90" i="502"/>
  <c r="O91" i="502"/>
  <c r="O92" i="502"/>
  <c r="O93" i="502"/>
  <c r="O94" i="502"/>
  <c r="O95" i="502"/>
  <c r="O96" i="502"/>
  <c r="O97" i="502"/>
  <c r="O98" i="502"/>
  <c r="O99" i="502"/>
  <c r="O100" i="502"/>
  <c r="O101" i="502"/>
  <c r="O102" i="502"/>
  <c r="O103" i="502"/>
  <c r="O104" i="502"/>
  <c r="O105" i="502"/>
  <c r="O106" i="502"/>
  <c r="O107" i="502"/>
  <c r="O108" i="502"/>
  <c r="O109" i="502"/>
  <c r="O110" i="502"/>
  <c r="O111" i="502"/>
  <c r="O112" i="502"/>
  <c r="O113" i="502"/>
  <c r="O114" i="502"/>
  <c r="O115" i="502"/>
  <c r="O116" i="502"/>
  <c r="O117" i="502"/>
  <c r="O118" i="502"/>
  <c r="O119" i="502"/>
  <c r="O120" i="502"/>
  <c r="O121" i="502"/>
  <c r="O122" i="502"/>
  <c r="O123" i="502"/>
  <c r="O124" i="502"/>
  <c r="O125" i="502"/>
  <c r="O126" i="502"/>
  <c r="O127" i="502"/>
  <c r="O128" i="502"/>
  <c r="O129" i="502"/>
  <c r="O130" i="502"/>
  <c r="O50" i="503"/>
  <c r="O51" i="503"/>
  <c r="O52" i="503"/>
  <c r="O53" i="503"/>
  <c r="O54" i="503"/>
  <c r="O55" i="503"/>
  <c r="O56" i="503"/>
  <c r="O57" i="503"/>
  <c r="O58" i="503"/>
  <c r="O59" i="503"/>
  <c r="O60" i="503"/>
  <c r="O61" i="503"/>
  <c r="O62" i="503"/>
  <c r="O63" i="503"/>
  <c r="O64" i="503"/>
  <c r="O65" i="503"/>
  <c r="O66" i="503"/>
  <c r="O67" i="503"/>
  <c r="O68" i="503"/>
  <c r="O69" i="503"/>
  <c r="O70" i="503"/>
  <c r="O71" i="503"/>
  <c r="O72" i="503"/>
  <c r="O73" i="503"/>
  <c r="O74" i="503"/>
  <c r="O75" i="503"/>
  <c r="O76" i="503"/>
  <c r="O77" i="503"/>
  <c r="O78" i="503"/>
  <c r="O79" i="503"/>
  <c r="O80" i="503"/>
  <c r="O81" i="503"/>
  <c r="O82" i="503"/>
  <c r="O83" i="503"/>
  <c r="O84" i="503"/>
  <c r="O85" i="503"/>
  <c r="O86" i="503"/>
  <c r="O87" i="503"/>
  <c r="O88" i="503"/>
  <c r="O89" i="503"/>
  <c r="O90" i="503"/>
  <c r="O91" i="503"/>
  <c r="O92" i="503"/>
  <c r="O93" i="503"/>
  <c r="O94" i="503"/>
  <c r="O95" i="503"/>
  <c r="O96" i="503"/>
  <c r="O97" i="503"/>
  <c r="O98" i="503"/>
  <c r="O99" i="503"/>
  <c r="O100" i="503"/>
  <c r="O101" i="503"/>
  <c r="O102" i="503"/>
  <c r="O103" i="503"/>
  <c r="O104" i="503"/>
  <c r="O105" i="503"/>
  <c r="O106" i="503"/>
  <c r="O107" i="503"/>
  <c r="O108" i="503"/>
  <c r="O109" i="503"/>
  <c r="O110" i="503"/>
  <c r="O111" i="503"/>
  <c r="O112" i="503"/>
  <c r="O113" i="503"/>
  <c r="O114" i="503"/>
  <c r="O115" i="503"/>
  <c r="O116" i="503"/>
  <c r="O117" i="503"/>
  <c r="O118" i="503"/>
  <c r="O119" i="503"/>
  <c r="O120" i="503"/>
  <c r="O121" i="503"/>
  <c r="O122" i="503"/>
  <c r="O123" i="503"/>
  <c r="O124" i="503"/>
  <c r="O125" i="503"/>
  <c r="O126" i="503"/>
  <c r="O127" i="503"/>
  <c r="O128" i="503"/>
  <c r="O129" i="503"/>
  <c r="O130" i="503"/>
  <c r="O41" i="504"/>
  <c r="O42" i="504"/>
  <c r="O43" i="504"/>
  <c r="O44" i="504"/>
  <c r="O45" i="504"/>
  <c r="O46" i="504"/>
  <c r="O47" i="504"/>
  <c r="O48" i="504"/>
  <c r="O49" i="504"/>
  <c r="O50" i="504"/>
  <c r="O51" i="504"/>
  <c r="O52" i="504"/>
  <c r="O53" i="504"/>
  <c r="O54" i="504"/>
  <c r="O55" i="504"/>
  <c r="O56" i="504"/>
  <c r="O57" i="504"/>
  <c r="O58" i="504"/>
  <c r="O59" i="504"/>
  <c r="O60" i="504"/>
  <c r="O61" i="504"/>
  <c r="O62" i="504"/>
  <c r="O63" i="504"/>
  <c r="O64" i="504"/>
  <c r="O65" i="504"/>
  <c r="O66" i="504"/>
  <c r="O67" i="504"/>
  <c r="O68" i="504"/>
  <c r="O69" i="504"/>
  <c r="O70" i="504"/>
  <c r="O71" i="504"/>
  <c r="O72" i="504"/>
  <c r="O73" i="504"/>
  <c r="O74" i="504"/>
  <c r="O75" i="504"/>
  <c r="O76" i="504"/>
  <c r="O77" i="504"/>
  <c r="O78" i="504"/>
  <c r="O79" i="504"/>
  <c r="O80" i="504"/>
  <c r="O81" i="504"/>
  <c r="O82" i="504"/>
  <c r="O83" i="504"/>
  <c r="O84" i="504"/>
  <c r="O85" i="504"/>
  <c r="O86" i="504"/>
  <c r="O87" i="504"/>
  <c r="O88" i="504"/>
  <c r="O89" i="504"/>
  <c r="O90" i="504"/>
  <c r="O91" i="504"/>
  <c r="O92" i="504"/>
  <c r="O93" i="504"/>
  <c r="O94" i="504"/>
  <c r="O95" i="504"/>
  <c r="O96" i="504"/>
  <c r="O97" i="504"/>
  <c r="O98" i="504"/>
  <c r="O99" i="504"/>
  <c r="O100" i="504"/>
  <c r="O101" i="504"/>
  <c r="O102" i="504"/>
  <c r="O103" i="504"/>
  <c r="O104" i="504"/>
  <c r="O105" i="504"/>
  <c r="O106" i="504"/>
  <c r="O107" i="504"/>
  <c r="O108" i="504"/>
  <c r="O109" i="504"/>
  <c r="O110" i="504"/>
  <c r="O111" i="504"/>
  <c r="O112" i="504"/>
  <c r="O113" i="504"/>
  <c r="O114" i="504"/>
  <c r="O115" i="504"/>
  <c r="O116" i="504"/>
  <c r="O117" i="504"/>
  <c r="O118" i="504"/>
  <c r="O119" i="504"/>
  <c r="O120" i="504"/>
  <c r="O121" i="504"/>
  <c r="O122" i="504"/>
  <c r="O123" i="504"/>
  <c r="O124" i="504"/>
  <c r="O125" i="504"/>
  <c r="O126" i="504"/>
  <c r="O127" i="504"/>
  <c r="O128" i="504"/>
  <c r="O129" i="504"/>
  <c r="O130" i="504"/>
  <c r="O41" i="505"/>
  <c r="O42" i="505"/>
  <c r="O43" i="505"/>
  <c r="O44" i="505"/>
  <c r="O45" i="505"/>
  <c r="O46" i="505"/>
  <c r="O47" i="505"/>
  <c r="O48" i="505"/>
  <c r="O49" i="505"/>
  <c r="O50" i="505"/>
  <c r="O51" i="505"/>
  <c r="O52" i="505"/>
  <c r="O53" i="505"/>
  <c r="O54" i="505"/>
  <c r="O55" i="505"/>
  <c r="O56" i="505"/>
  <c r="O57" i="505"/>
  <c r="O58" i="505"/>
  <c r="O59" i="505"/>
  <c r="O60" i="505"/>
  <c r="O61" i="505"/>
  <c r="O62" i="505"/>
  <c r="O63" i="505"/>
  <c r="O64" i="505"/>
  <c r="O65" i="505"/>
  <c r="O66" i="505"/>
  <c r="O67" i="505"/>
  <c r="O68" i="505"/>
  <c r="O69" i="505"/>
  <c r="O70" i="505"/>
  <c r="O71" i="505"/>
  <c r="O72" i="505"/>
  <c r="O73" i="505"/>
  <c r="O74" i="505"/>
  <c r="O75" i="505"/>
  <c r="O76" i="505"/>
  <c r="O77" i="505"/>
  <c r="O78" i="505"/>
  <c r="O79" i="505"/>
  <c r="O80" i="505"/>
  <c r="O81" i="505"/>
  <c r="O82" i="505"/>
  <c r="O83" i="505"/>
  <c r="O84" i="505"/>
  <c r="O85" i="505"/>
  <c r="O86" i="505"/>
  <c r="O87" i="505"/>
  <c r="O88" i="505"/>
  <c r="O89" i="505"/>
  <c r="O90" i="505"/>
  <c r="O91" i="505"/>
  <c r="O92" i="505"/>
  <c r="O93" i="505"/>
  <c r="O94" i="505"/>
  <c r="O95" i="505"/>
  <c r="O96" i="505"/>
  <c r="O97" i="505"/>
  <c r="O98" i="505"/>
  <c r="O99" i="505"/>
  <c r="O100" i="505"/>
  <c r="O101" i="505"/>
  <c r="O102" i="505"/>
  <c r="O103" i="505"/>
  <c r="O104" i="505"/>
  <c r="O105" i="505"/>
  <c r="O106" i="505"/>
  <c r="O107" i="505"/>
  <c r="O108" i="505"/>
  <c r="O109" i="505"/>
  <c r="O110" i="505"/>
  <c r="O111" i="505"/>
  <c r="O112" i="505"/>
  <c r="O113" i="505"/>
  <c r="O114" i="505"/>
  <c r="O115" i="505"/>
  <c r="O116" i="505"/>
  <c r="O117" i="505"/>
  <c r="O118" i="505"/>
  <c r="O119" i="505"/>
  <c r="O120" i="505"/>
  <c r="O121" i="505"/>
  <c r="O122" i="505"/>
  <c r="O123" i="505"/>
  <c r="O124" i="505"/>
  <c r="O125" i="505"/>
  <c r="O126" i="505"/>
  <c r="O127" i="505"/>
  <c r="O128" i="505"/>
  <c r="O129" i="505"/>
  <c r="O130" i="505"/>
  <c r="O41" i="506"/>
  <c r="O42" i="506"/>
  <c r="O43" i="506"/>
  <c r="O44" i="506"/>
  <c r="O45" i="506"/>
  <c r="O46" i="506"/>
  <c r="O47" i="506"/>
  <c r="O48" i="506"/>
  <c r="O49" i="506"/>
  <c r="O50" i="506"/>
  <c r="O51" i="506"/>
  <c r="O52" i="506"/>
  <c r="O53" i="506"/>
  <c r="O54" i="506"/>
  <c r="O55" i="506"/>
  <c r="O56" i="506"/>
  <c r="O57" i="506"/>
  <c r="O58" i="506"/>
  <c r="O59" i="506"/>
  <c r="O60" i="506"/>
  <c r="O61" i="506"/>
  <c r="O62" i="506"/>
  <c r="O63" i="506"/>
  <c r="O64" i="506"/>
  <c r="O65" i="506"/>
  <c r="O66" i="506"/>
  <c r="O67" i="506"/>
  <c r="O68" i="506"/>
  <c r="O69" i="506"/>
  <c r="O70" i="506"/>
  <c r="O71" i="506"/>
  <c r="O72" i="506"/>
  <c r="O73" i="506"/>
  <c r="O74" i="506"/>
  <c r="O75" i="506"/>
  <c r="O76" i="506"/>
  <c r="O77" i="506"/>
  <c r="O78" i="506"/>
  <c r="O79" i="506"/>
  <c r="O80" i="506"/>
  <c r="O81" i="506"/>
  <c r="O82" i="506"/>
  <c r="O83" i="506"/>
  <c r="O84" i="506"/>
  <c r="O85" i="506"/>
  <c r="O86" i="506"/>
  <c r="O87" i="506"/>
  <c r="O88" i="506"/>
  <c r="O89" i="506"/>
  <c r="O90" i="506"/>
  <c r="O91" i="506"/>
  <c r="O92" i="506"/>
  <c r="O93" i="506"/>
  <c r="O94" i="506"/>
  <c r="O95" i="506"/>
  <c r="O96" i="506"/>
  <c r="O97" i="506"/>
  <c r="O98" i="506"/>
  <c r="O99" i="506"/>
  <c r="O100" i="506"/>
  <c r="O101" i="506"/>
  <c r="O102" i="506"/>
  <c r="O103" i="506"/>
  <c r="O104" i="506"/>
  <c r="O105" i="506"/>
  <c r="O106" i="506"/>
  <c r="O107" i="506"/>
  <c r="O108" i="506"/>
  <c r="O109" i="506"/>
  <c r="O110" i="506"/>
  <c r="O111" i="506"/>
  <c r="O112" i="506"/>
  <c r="O113" i="506"/>
  <c r="O114" i="506"/>
  <c r="O115" i="506"/>
  <c r="O116" i="506"/>
  <c r="O117" i="506"/>
  <c r="O118" i="506"/>
  <c r="O119" i="506"/>
  <c r="O120" i="506"/>
  <c r="O121" i="506"/>
  <c r="O122" i="506"/>
  <c r="O123" i="506"/>
  <c r="O124" i="506"/>
  <c r="O125" i="506"/>
  <c r="O126" i="506"/>
  <c r="O127" i="506"/>
  <c r="O128" i="506"/>
  <c r="O129" i="506"/>
  <c r="O130" i="506"/>
  <c r="O41" i="507"/>
  <c r="O42" i="507"/>
  <c r="O43" i="507"/>
  <c r="O44" i="507"/>
  <c r="O45" i="507"/>
  <c r="O46" i="507"/>
  <c r="O47" i="507"/>
  <c r="O48" i="507"/>
  <c r="O49" i="507"/>
  <c r="O50" i="507"/>
  <c r="O51" i="507"/>
  <c r="O52" i="507"/>
  <c r="O53" i="507"/>
  <c r="O54" i="507"/>
  <c r="O55" i="507"/>
  <c r="O56" i="507"/>
  <c r="O57" i="507"/>
  <c r="O58" i="507"/>
  <c r="O59" i="507"/>
  <c r="O60" i="507"/>
  <c r="O61" i="507"/>
  <c r="O62" i="507"/>
  <c r="O63" i="507"/>
  <c r="O64" i="507"/>
  <c r="O65" i="507"/>
  <c r="O66" i="507"/>
  <c r="O67" i="507"/>
  <c r="O68" i="507"/>
  <c r="O69" i="507"/>
  <c r="O70" i="507"/>
  <c r="O71" i="507"/>
  <c r="O72" i="507"/>
  <c r="O73" i="507"/>
  <c r="O74" i="507"/>
  <c r="O75" i="507"/>
  <c r="O76" i="507"/>
  <c r="O77" i="507"/>
  <c r="O78" i="507"/>
  <c r="O79" i="507"/>
  <c r="O80" i="507"/>
  <c r="O81" i="507"/>
  <c r="O82" i="507"/>
  <c r="O83" i="507"/>
  <c r="O84" i="507"/>
  <c r="O85" i="507"/>
  <c r="O86" i="507"/>
  <c r="O87" i="507"/>
  <c r="O88" i="507"/>
  <c r="O89" i="507"/>
  <c r="O90" i="507"/>
  <c r="O91" i="507"/>
  <c r="O92" i="507"/>
  <c r="O93" i="507"/>
  <c r="O94" i="507"/>
  <c r="O95" i="507"/>
  <c r="O96" i="507"/>
  <c r="O97" i="507"/>
  <c r="O98" i="507"/>
  <c r="O99" i="507"/>
  <c r="O100" i="507"/>
  <c r="O101" i="507"/>
  <c r="O102" i="507"/>
  <c r="O103" i="507"/>
  <c r="O104" i="507"/>
  <c r="O105" i="507"/>
  <c r="O106" i="507"/>
  <c r="O107" i="507"/>
  <c r="O108" i="507"/>
  <c r="O109" i="507"/>
  <c r="O110" i="507"/>
  <c r="O111" i="507"/>
  <c r="O112" i="507"/>
  <c r="O113" i="507"/>
  <c r="O114" i="507"/>
  <c r="O115" i="507"/>
  <c r="O116" i="507"/>
  <c r="O117" i="507"/>
  <c r="O118" i="507"/>
  <c r="O119" i="507"/>
  <c r="O120" i="507"/>
  <c r="O121" i="507"/>
  <c r="O122" i="507"/>
  <c r="O123" i="507"/>
  <c r="O124" i="507"/>
  <c r="O125" i="507"/>
  <c r="O126" i="507"/>
  <c r="O127" i="507"/>
  <c r="O128" i="507"/>
  <c r="O129" i="507"/>
  <c r="O130" i="507"/>
  <c r="O41" i="508"/>
  <c r="O42" i="508"/>
  <c r="O43" i="508"/>
  <c r="O44" i="508"/>
  <c r="O45" i="508"/>
  <c r="O46" i="508"/>
  <c r="O47" i="508"/>
  <c r="O48" i="508"/>
  <c r="O49" i="508"/>
  <c r="O50" i="508"/>
  <c r="O51" i="508"/>
  <c r="O52" i="508"/>
  <c r="O53" i="508"/>
  <c r="O54" i="508"/>
  <c r="O55" i="508"/>
  <c r="O56" i="508"/>
  <c r="O57" i="508"/>
  <c r="O58" i="508"/>
  <c r="O59" i="508"/>
  <c r="O60" i="508"/>
  <c r="O61" i="508"/>
  <c r="O62" i="508"/>
  <c r="O63" i="508"/>
  <c r="O64" i="508"/>
  <c r="O65" i="508"/>
  <c r="O66" i="508"/>
  <c r="O67" i="508"/>
  <c r="O68" i="508"/>
  <c r="O69" i="508"/>
  <c r="O70" i="508"/>
  <c r="O71" i="508"/>
  <c r="O72" i="508"/>
  <c r="O73" i="508"/>
  <c r="O74" i="508"/>
  <c r="O75" i="508"/>
  <c r="O76" i="508"/>
  <c r="O77" i="508"/>
  <c r="O78" i="508"/>
  <c r="O79" i="508"/>
  <c r="O80" i="508"/>
  <c r="O81" i="508"/>
  <c r="O82" i="508"/>
  <c r="O83" i="508"/>
  <c r="O84" i="508"/>
  <c r="O85" i="508"/>
  <c r="O86" i="508"/>
  <c r="O87" i="508"/>
  <c r="O88" i="508"/>
  <c r="O89" i="508"/>
  <c r="O90" i="508"/>
  <c r="O91" i="508"/>
  <c r="O92" i="508"/>
  <c r="O93" i="508"/>
  <c r="O94" i="508"/>
  <c r="O95" i="508"/>
  <c r="O96" i="508"/>
  <c r="O97" i="508"/>
  <c r="O98" i="508"/>
  <c r="O99" i="508"/>
  <c r="O100" i="508"/>
  <c r="O101" i="508"/>
  <c r="O102" i="508"/>
  <c r="O103" i="508"/>
  <c r="O104" i="508"/>
  <c r="O105" i="508"/>
  <c r="O106" i="508"/>
  <c r="O107" i="508"/>
  <c r="O108" i="508"/>
  <c r="O109" i="508"/>
  <c r="O110" i="508"/>
  <c r="O111" i="508"/>
  <c r="O112" i="508"/>
  <c r="O113" i="508"/>
  <c r="O114" i="508"/>
  <c r="O115" i="508"/>
  <c r="O116" i="508"/>
  <c r="O117" i="508"/>
  <c r="O118" i="508"/>
  <c r="O119" i="508"/>
  <c r="O120" i="508"/>
  <c r="O121" i="508"/>
  <c r="O122" i="508"/>
  <c r="O123" i="508"/>
  <c r="O124" i="508"/>
  <c r="O125" i="508"/>
  <c r="O126" i="508"/>
  <c r="O127" i="508"/>
  <c r="O128" i="508"/>
  <c r="O129" i="508"/>
  <c r="O130" i="508"/>
  <c r="O41" i="509"/>
  <c r="O42" i="509"/>
  <c r="O43" i="509"/>
  <c r="O44" i="509"/>
  <c r="O45" i="509"/>
  <c r="O46" i="509"/>
  <c r="O47" i="509"/>
  <c r="O48" i="509"/>
  <c r="O49" i="509"/>
  <c r="O50" i="509"/>
  <c r="O51" i="509"/>
  <c r="O52" i="509"/>
  <c r="O53" i="509"/>
  <c r="O54" i="509"/>
  <c r="O55" i="509"/>
  <c r="O56" i="509"/>
  <c r="O57" i="509"/>
  <c r="O58" i="509"/>
  <c r="O59" i="509"/>
  <c r="O60" i="509"/>
  <c r="O61" i="509"/>
  <c r="O62" i="509"/>
  <c r="O63" i="509"/>
  <c r="O64" i="509"/>
  <c r="O65" i="509"/>
  <c r="O66" i="509"/>
  <c r="O67" i="509"/>
  <c r="O68" i="509"/>
  <c r="O69" i="509"/>
  <c r="O70" i="509"/>
  <c r="O71" i="509"/>
  <c r="O72" i="509"/>
  <c r="O73" i="509"/>
  <c r="O74" i="509"/>
  <c r="O75" i="509"/>
  <c r="O76" i="509"/>
  <c r="O77" i="509"/>
  <c r="O78" i="509"/>
  <c r="O79" i="509"/>
  <c r="O80" i="509"/>
  <c r="O81" i="509"/>
  <c r="O82" i="509"/>
  <c r="O83" i="509"/>
  <c r="O84" i="509"/>
  <c r="O85" i="509"/>
  <c r="O86" i="509"/>
  <c r="O87" i="509"/>
  <c r="O88" i="509"/>
  <c r="O89" i="509"/>
  <c r="O90" i="509"/>
  <c r="O91" i="509"/>
  <c r="O92" i="509"/>
  <c r="O93" i="509"/>
  <c r="O94" i="509"/>
  <c r="O95" i="509"/>
  <c r="O96" i="509"/>
  <c r="O97" i="509"/>
  <c r="O98" i="509"/>
  <c r="O99" i="509"/>
  <c r="O100" i="509"/>
  <c r="O101" i="509"/>
  <c r="O102" i="509"/>
  <c r="O103" i="509"/>
  <c r="O104" i="509"/>
  <c r="O105" i="509"/>
  <c r="O106" i="509"/>
  <c r="O107" i="509"/>
  <c r="O108" i="509"/>
  <c r="O109" i="509"/>
  <c r="O110" i="509"/>
  <c r="O111" i="509"/>
  <c r="O112" i="509"/>
  <c r="O113" i="509"/>
  <c r="O114" i="509"/>
  <c r="O115" i="509"/>
  <c r="O116" i="509"/>
  <c r="O117" i="509"/>
  <c r="O118" i="509"/>
  <c r="O119" i="509"/>
  <c r="O120" i="509"/>
  <c r="O121" i="509"/>
  <c r="O122" i="509"/>
  <c r="O123" i="509"/>
  <c r="O124" i="509"/>
  <c r="O125" i="509"/>
  <c r="O126" i="509"/>
  <c r="O127" i="509"/>
  <c r="O128" i="509"/>
  <c r="O129" i="509"/>
  <c r="O130" i="509"/>
  <c r="O41" i="510"/>
  <c r="O42" i="510"/>
  <c r="O43" i="510"/>
  <c r="O44" i="510"/>
  <c r="O45" i="510"/>
  <c r="O46" i="510"/>
  <c r="O47" i="510"/>
  <c r="O48" i="510"/>
  <c r="O49" i="510"/>
  <c r="O50" i="510"/>
  <c r="O51" i="510"/>
  <c r="O52" i="510"/>
  <c r="O53" i="510"/>
  <c r="O54" i="510"/>
  <c r="O55" i="510"/>
  <c r="O56" i="510"/>
  <c r="O57" i="510"/>
  <c r="O58" i="510"/>
  <c r="O59" i="510"/>
  <c r="O60" i="510"/>
  <c r="O61" i="510"/>
  <c r="O62" i="510"/>
  <c r="O63" i="510"/>
  <c r="O64" i="510"/>
  <c r="O65" i="510"/>
  <c r="O66" i="510"/>
  <c r="O67" i="510"/>
  <c r="O68" i="510"/>
  <c r="O69" i="510"/>
  <c r="O70" i="510"/>
  <c r="O71" i="510"/>
  <c r="O72" i="510"/>
  <c r="O73" i="510"/>
  <c r="O74" i="510"/>
  <c r="O75" i="510"/>
  <c r="O76" i="510"/>
  <c r="O77" i="510"/>
  <c r="O78" i="510"/>
  <c r="O79" i="510"/>
  <c r="O80" i="510"/>
  <c r="O81" i="510"/>
  <c r="O82" i="510"/>
  <c r="O83" i="510"/>
  <c r="O84" i="510"/>
  <c r="O85" i="510"/>
  <c r="O86" i="510"/>
  <c r="O87" i="510"/>
  <c r="O88" i="510"/>
  <c r="O89" i="510"/>
  <c r="O90" i="510"/>
  <c r="O91" i="510"/>
  <c r="O92" i="510"/>
  <c r="O93" i="510"/>
  <c r="O94" i="510"/>
  <c r="O95" i="510"/>
  <c r="O96" i="510"/>
  <c r="O97" i="510"/>
  <c r="O98" i="510"/>
  <c r="O99" i="510"/>
  <c r="O100" i="510"/>
  <c r="O101" i="510"/>
  <c r="O102" i="510"/>
  <c r="O103" i="510"/>
  <c r="O104" i="510"/>
  <c r="O105" i="510"/>
  <c r="O106" i="510"/>
  <c r="O107" i="510"/>
  <c r="O108" i="510"/>
  <c r="O109" i="510"/>
  <c r="O110" i="510"/>
  <c r="O111" i="510"/>
  <c r="O112" i="510"/>
  <c r="O113" i="510"/>
  <c r="O114" i="510"/>
  <c r="O115" i="510"/>
  <c r="O116" i="510"/>
  <c r="O117" i="510"/>
  <c r="O118" i="510"/>
  <c r="O119" i="510"/>
  <c r="O120" i="510"/>
  <c r="O121" i="510"/>
  <c r="O122" i="510"/>
  <c r="O123" i="510"/>
  <c r="O124" i="510"/>
  <c r="O125" i="510"/>
  <c r="O126" i="510"/>
  <c r="O127" i="510"/>
  <c r="O128" i="510"/>
  <c r="O129" i="510"/>
  <c r="O130" i="510"/>
  <c r="O112" i="500"/>
  <c r="O113" i="500"/>
  <c r="O114" i="500"/>
  <c r="O115" i="500"/>
  <c r="O116" i="500"/>
  <c r="O117" i="500"/>
  <c r="O118" i="500"/>
  <c r="O119" i="500"/>
  <c r="O120" i="500"/>
  <c r="O121" i="500"/>
  <c r="O122" i="500"/>
  <c r="O123" i="500"/>
  <c r="O124" i="500"/>
  <c r="O125" i="500"/>
  <c r="O126" i="500"/>
  <c r="O127" i="500"/>
  <c r="O128" i="500"/>
  <c r="O129" i="500"/>
  <c r="O130" i="500"/>
  <c r="J42" i="502"/>
  <c r="J43" i="502"/>
  <c r="J44" i="502"/>
  <c r="J45" i="502"/>
  <c r="J46" i="502"/>
  <c r="J47" i="502"/>
  <c r="J48" i="502"/>
  <c r="J49" i="502"/>
  <c r="J50" i="502"/>
  <c r="J51" i="502"/>
  <c r="J52" i="502"/>
  <c r="J53" i="502"/>
  <c r="J54" i="502"/>
  <c r="J55" i="502"/>
  <c r="J56" i="502"/>
  <c r="J57" i="502"/>
  <c r="J58" i="502"/>
  <c r="J59" i="502"/>
  <c r="J60" i="502"/>
  <c r="J61" i="502"/>
  <c r="J62" i="502"/>
  <c r="J63" i="502"/>
  <c r="J64" i="502"/>
  <c r="J65" i="502"/>
  <c r="J66" i="502"/>
  <c r="J67" i="502"/>
  <c r="J68" i="502"/>
  <c r="J69" i="502"/>
  <c r="J70" i="502"/>
  <c r="J71" i="502"/>
  <c r="J72" i="502"/>
  <c r="J73" i="502"/>
  <c r="J74" i="502"/>
  <c r="J75" i="502"/>
  <c r="J76" i="502"/>
  <c r="J77" i="502"/>
  <c r="J78" i="502"/>
  <c r="J79" i="502"/>
  <c r="J80" i="502"/>
  <c r="J81" i="502"/>
  <c r="J82" i="502"/>
  <c r="J83" i="502"/>
  <c r="J84" i="502"/>
  <c r="J85" i="502"/>
  <c r="J86" i="502"/>
  <c r="J87" i="502"/>
  <c r="J88" i="502"/>
  <c r="J89" i="502"/>
  <c r="J90" i="502"/>
  <c r="J91" i="502"/>
  <c r="J92" i="502"/>
  <c r="J93" i="502"/>
  <c r="J94" i="502"/>
  <c r="J95" i="502"/>
  <c r="J96" i="502"/>
  <c r="J97" i="502"/>
  <c r="J98" i="502"/>
  <c r="J99" i="502"/>
  <c r="J100" i="502"/>
  <c r="J101" i="502"/>
  <c r="J102" i="502"/>
  <c r="J103" i="502"/>
  <c r="J104" i="502"/>
  <c r="J105" i="502"/>
  <c r="J106" i="502"/>
  <c r="J107" i="502"/>
  <c r="J108" i="502"/>
  <c r="J109" i="502"/>
  <c r="J110" i="502"/>
  <c r="J111" i="502"/>
  <c r="J112" i="502"/>
  <c r="J113" i="502"/>
  <c r="J114" i="502"/>
  <c r="J115" i="502"/>
  <c r="J116" i="502"/>
  <c r="J117" i="502"/>
  <c r="J118" i="502"/>
  <c r="J119" i="502"/>
  <c r="J120" i="502"/>
  <c r="J121" i="502"/>
  <c r="J122" i="502"/>
  <c r="J123" i="502"/>
  <c r="J124" i="502"/>
  <c r="J125" i="502"/>
  <c r="J126" i="502"/>
  <c r="J127" i="502"/>
  <c r="J128" i="502"/>
  <c r="J129" i="502"/>
  <c r="J130" i="502"/>
  <c r="J50" i="503"/>
  <c r="J51" i="503"/>
  <c r="J52" i="503"/>
  <c r="J53" i="503"/>
  <c r="J54" i="503"/>
  <c r="J55" i="503"/>
  <c r="J56" i="503"/>
  <c r="J57" i="503"/>
  <c r="J58" i="503"/>
  <c r="J59" i="503"/>
  <c r="J60" i="503"/>
  <c r="J61" i="503"/>
  <c r="J62" i="503"/>
  <c r="J63" i="503"/>
  <c r="J64" i="503"/>
  <c r="J65" i="503"/>
  <c r="J66" i="503"/>
  <c r="J67" i="503"/>
  <c r="J68" i="503"/>
  <c r="J69" i="503"/>
  <c r="J70" i="503"/>
  <c r="J71" i="503"/>
  <c r="J72" i="503"/>
  <c r="J73" i="503"/>
  <c r="J74" i="503"/>
  <c r="J75" i="503"/>
  <c r="J76" i="503"/>
  <c r="J77" i="503"/>
  <c r="J78" i="503"/>
  <c r="J79" i="503"/>
  <c r="J80" i="503"/>
  <c r="J81" i="503"/>
  <c r="J82" i="503"/>
  <c r="J83" i="503"/>
  <c r="J84" i="503"/>
  <c r="J85" i="503"/>
  <c r="J86" i="503"/>
  <c r="J87" i="503"/>
  <c r="J88" i="503"/>
  <c r="J89" i="503"/>
  <c r="J90" i="503"/>
  <c r="J91" i="503"/>
  <c r="J92" i="503"/>
  <c r="J93" i="503"/>
  <c r="J94" i="503"/>
  <c r="J95" i="503"/>
  <c r="J96" i="503"/>
  <c r="J97" i="503"/>
  <c r="J98" i="503"/>
  <c r="J99" i="503"/>
  <c r="J100" i="503"/>
  <c r="J101" i="503"/>
  <c r="J102" i="503"/>
  <c r="J103" i="503"/>
  <c r="J104" i="503"/>
  <c r="J105" i="503"/>
  <c r="J106" i="503"/>
  <c r="J107" i="503"/>
  <c r="J108" i="503"/>
  <c r="J109" i="503"/>
  <c r="J110" i="503"/>
  <c r="J111" i="503"/>
  <c r="J112" i="503"/>
  <c r="J113" i="503"/>
  <c r="J114" i="503"/>
  <c r="J115" i="503"/>
  <c r="J116" i="503"/>
  <c r="J117" i="503"/>
  <c r="J118" i="503"/>
  <c r="J119" i="503"/>
  <c r="J120" i="503"/>
  <c r="J121" i="503"/>
  <c r="J122" i="503"/>
  <c r="J123" i="503"/>
  <c r="J124" i="503"/>
  <c r="J125" i="503"/>
  <c r="J126" i="503"/>
  <c r="J127" i="503"/>
  <c r="J128" i="503"/>
  <c r="J129" i="503"/>
  <c r="J130" i="503"/>
  <c r="J41" i="504"/>
  <c r="J42" i="504"/>
  <c r="J43" i="504"/>
  <c r="J44" i="504"/>
  <c r="J45" i="504"/>
  <c r="J46" i="504"/>
  <c r="J47" i="504"/>
  <c r="J48" i="504"/>
  <c r="J49" i="504"/>
  <c r="J50" i="504"/>
  <c r="J51" i="504"/>
  <c r="J52" i="504"/>
  <c r="J53" i="504"/>
  <c r="J54" i="504"/>
  <c r="J55" i="504"/>
  <c r="J56" i="504"/>
  <c r="J57" i="504"/>
  <c r="J58" i="504"/>
  <c r="J59" i="504"/>
  <c r="J60" i="504"/>
  <c r="J61" i="504"/>
  <c r="J62" i="504"/>
  <c r="J63" i="504"/>
  <c r="J64" i="504"/>
  <c r="J65" i="504"/>
  <c r="J66" i="504"/>
  <c r="J67" i="504"/>
  <c r="J68" i="504"/>
  <c r="J69" i="504"/>
  <c r="J70" i="504"/>
  <c r="J71" i="504"/>
  <c r="J72" i="504"/>
  <c r="J73" i="504"/>
  <c r="J74" i="504"/>
  <c r="J75" i="504"/>
  <c r="J76" i="504"/>
  <c r="J77" i="504"/>
  <c r="J78" i="504"/>
  <c r="J79" i="504"/>
  <c r="J80" i="504"/>
  <c r="J81" i="504"/>
  <c r="J82" i="504"/>
  <c r="J83" i="504"/>
  <c r="J84" i="504"/>
  <c r="J85" i="504"/>
  <c r="J86" i="504"/>
  <c r="J87" i="504"/>
  <c r="J88" i="504"/>
  <c r="J89" i="504"/>
  <c r="J90" i="504"/>
  <c r="J91" i="504"/>
  <c r="J92" i="504"/>
  <c r="J93" i="504"/>
  <c r="J94" i="504"/>
  <c r="J95" i="504"/>
  <c r="J96" i="504"/>
  <c r="J97" i="504"/>
  <c r="J98" i="504"/>
  <c r="J99" i="504"/>
  <c r="J100" i="504"/>
  <c r="J101" i="504"/>
  <c r="J102" i="504"/>
  <c r="J103" i="504"/>
  <c r="J104" i="504"/>
  <c r="J105" i="504"/>
  <c r="J106" i="504"/>
  <c r="J107" i="504"/>
  <c r="J108" i="504"/>
  <c r="J109" i="504"/>
  <c r="J110" i="504"/>
  <c r="J111" i="504"/>
  <c r="J112" i="504"/>
  <c r="J113" i="504"/>
  <c r="J114" i="504"/>
  <c r="J115" i="504"/>
  <c r="J116" i="504"/>
  <c r="J117" i="504"/>
  <c r="J118" i="504"/>
  <c r="J119" i="504"/>
  <c r="J120" i="504"/>
  <c r="J121" i="504"/>
  <c r="J122" i="504"/>
  <c r="J123" i="504"/>
  <c r="J124" i="504"/>
  <c r="J125" i="504"/>
  <c r="J126" i="504"/>
  <c r="J127" i="504"/>
  <c r="J128" i="504"/>
  <c r="J129" i="504"/>
  <c r="J130" i="504"/>
  <c r="J41" i="505"/>
  <c r="J42" i="505"/>
  <c r="J43" i="505"/>
  <c r="J44" i="505"/>
  <c r="J45" i="505"/>
  <c r="J46" i="505"/>
  <c r="J47" i="505"/>
  <c r="J48" i="505"/>
  <c r="J49" i="505"/>
  <c r="J50" i="505"/>
  <c r="J51" i="505"/>
  <c r="J52" i="505"/>
  <c r="J53" i="505"/>
  <c r="J54" i="505"/>
  <c r="J55" i="505"/>
  <c r="J56" i="505"/>
  <c r="J57" i="505"/>
  <c r="J58" i="505"/>
  <c r="J59" i="505"/>
  <c r="J60" i="505"/>
  <c r="J61" i="505"/>
  <c r="J62" i="505"/>
  <c r="J63" i="505"/>
  <c r="J64" i="505"/>
  <c r="J65" i="505"/>
  <c r="J66" i="505"/>
  <c r="J67" i="505"/>
  <c r="J68" i="505"/>
  <c r="J69" i="505"/>
  <c r="J70" i="505"/>
  <c r="J71" i="505"/>
  <c r="J72" i="505"/>
  <c r="J73" i="505"/>
  <c r="J74" i="505"/>
  <c r="J75" i="505"/>
  <c r="J76" i="505"/>
  <c r="J77" i="505"/>
  <c r="J78" i="505"/>
  <c r="J79" i="505"/>
  <c r="J80" i="505"/>
  <c r="J81" i="505"/>
  <c r="J82" i="505"/>
  <c r="J83" i="505"/>
  <c r="J84" i="505"/>
  <c r="J85" i="505"/>
  <c r="J86" i="505"/>
  <c r="J87" i="505"/>
  <c r="J88" i="505"/>
  <c r="J89" i="505"/>
  <c r="J90" i="505"/>
  <c r="J91" i="505"/>
  <c r="J92" i="505"/>
  <c r="J93" i="505"/>
  <c r="J94" i="505"/>
  <c r="J95" i="505"/>
  <c r="J96" i="505"/>
  <c r="J97" i="505"/>
  <c r="J98" i="505"/>
  <c r="J99" i="505"/>
  <c r="J100" i="505"/>
  <c r="J101" i="505"/>
  <c r="J102" i="505"/>
  <c r="J103" i="505"/>
  <c r="J104" i="505"/>
  <c r="J105" i="505"/>
  <c r="J106" i="505"/>
  <c r="J107" i="505"/>
  <c r="J108" i="505"/>
  <c r="J109" i="505"/>
  <c r="J110" i="505"/>
  <c r="J111" i="505"/>
  <c r="J112" i="505"/>
  <c r="J113" i="505"/>
  <c r="J114" i="505"/>
  <c r="J115" i="505"/>
  <c r="J116" i="505"/>
  <c r="J117" i="505"/>
  <c r="J118" i="505"/>
  <c r="J119" i="505"/>
  <c r="J120" i="505"/>
  <c r="J121" i="505"/>
  <c r="J122" i="505"/>
  <c r="J123" i="505"/>
  <c r="J124" i="505"/>
  <c r="J125" i="505"/>
  <c r="J126" i="505"/>
  <c r="J127" i="505"/>
  <c r="J128" i="505"/>
  <c r="J129" i="505"/>
  <c r="J130" i="505"/>
  <c r="J41" i="506"/>
  <c r="J42" i="506"/>
  <c r="J43" i="506"/>
  <c r="J44" i="506"/>
  <c r="J45" i="506"/>
  <c r="J46" i="506"/>
  <c r="J47" i="506"/>
  <c r="J48" i="506"/>
  <c r="J49" i="506"/>
  <c r="J50" i="506"/>
  <c r="J51" i="506"/>
  <c r="J52" i="506"/>
  <c r="J53" i="506"/>
  <c r="J54" i="506"/>
  <c r="J55" i="506"/>
  <c r="J56" i="506"/>
  <c r="J57" i="506"/>
  <c r="J58" i="506"/>
  <c r="J59" i="506"/>
  <c r="J60" i="506"/>
  <c r="J61" i="506"/>
  <c r="J62" i="506"/>
  <c r="J63" i="506"/>
  <c r="J64" i="506"/>
  <c r="J65" i="506"/>
  <c r="J66" i="506"/>
  <c r="J67" i="506"/>
  <c r="J68" i="506"/>
  <c r="J69" i="506"/>
  <c r="J70" i="506"/>
  <c r="J71" i="506"/>
  <c r="J72" i="506"/>
  <c r="J73" i="506"/>
  <c r="J74" i="506"/>
  <c r="J75" i="506"/>
  <c r="J76" i="506"/>
  <c r="J77" i="506"/>
  <c r="J78" i="506"/>
  <c r="J79" i="506"/>
  <c r="J80" i="506"/>
  <c r="J81" i="506"/>
  <c r="J82" i="506"/>
  <c r="J83" i="506"/>
  <c r="J84" i="506"/>
  <c r="J85" i="506"/>
  <c r="J86" i="506"/>
  <c r="J87" i="506"/>
  <c r="J88" i="506"/>
  <c r="J89" i="506"/>
  <c r="J90" i="506"/>
  <c r="J91" i="506"/>
  <c r="J92" i="506"/>
  <c r="J93" i="506"/>
  <c r="J94" i="506"/>
  <c r="J95" i="506"/>
  <c r="J96" i="506"/>
  <c r="J97" i="506"/>
  <c r="J98" i="506"/>
  <c r="J99" i="506"/>
  <c r="J100" i="506"/>
  <c r="J101" i="506"/>
  <c r="J102" i="506"/>
  <c r="J103" i="506"/>
  <c r="J104" i="506"/>
  <c r="J105" i="506"/>
  <c r="J106" i="506"/>
  <c r="J107" i="506"/>
  <c r="J108" i="506"/>
  <c r="J109" i="506"/>
  <c r="J110" i="506"/>
  <c r="J111" i="506"/>
  <c r="J112" i="506"/>
  <c r="J113" i="506"/>
  <c r="J114" i="506"/>
  <c r="J115" i="506"/>
  <c r="J116" i="506"/>
  <c r="J117" i="506"/>
  <c r="J118" i="506"/>
  <c r="J119" i="506"/>
  <c r="J120" i="506"/>
  <c r="J121" i="506"/>
  <c r="J122" i="506"/>
  <c r="J123" i="506"/>
  <c r="J124" i="506"/>
  <c r="J125" i="506"/>
  <c r="J126" i="506"/>
  <c r="J127" i="506"/>
  <c r="J128" i="506"/>
  <c r="J129" i="506"/>
  <c r="J130" i="506"/>
  <c r="J41" i="507"/>
  <c r="J42" i="507"/>
  <c r="J43" i="507"/>
  <c r="J44" i="507"/>
  <c r="J45" i="507"/>
  <c r="J46" i="507"/>
  <c r="J47" i="507"/>
  <c r="J48" i="507"/>
  <c r="J49" i="507"/>
  <c r="J50" i="507"/>
  <c r="J51" i="507"/>
  <c r="J52" i="507"/>
  <c r="J53" i="507"/>
  <c r="J54" i="507"/>
  <c r="J55" i="507"/>
  <c r="J56" i="507"/>
  <c r="J57" i="507"/>
  <c r="J58" i="507"/>
  <c r="J59" i="507"/>
  <c r="J60" i="507"/>
  <c r="J61" i="507"/>
  <c r="J62" i="507"/>
  <c r="J63" i="507"/>
  <c r="J64" i="507"/>
  <c r="J65" i="507"/>
  <c r="J66" i="507"/>
  <c r="J67" i="507"/>
  <c r="J68" i="507"/>
  <c r="J69" i="507"/>
  <c r="J70" i="507"/>
  <c r="J71" i="507"/>
  <c r="J72" i="507"/>
  <c r="J73" i="507"/>
  <c r="J74" i="507"/>
  <c r="J75" i="507"/>
  <c r="J76" i="507"/>
  <c r="J77" i="507"/>
  <c r="J78" i="507"/>
  <c r="J79" i="507"/>
  <c r="J80" i="507"/>
  <c r="J81" i="507"/>
  <c r="J82" i="507"/>
  <c r="J83" i="507"/>
  <c r="J84" i="507"/>
  <c r="J85" i="507"/>
  <c r="J86" i="507"/>
  <c r="J87" i="507"/>
  <c r="J88" i="507"/>
  <c r="J89" i="507"/>
  <c r="J90" i="507"/>
  <c r="J91" i="507"/>
  <c r="J92" i="507"/>
  <c r="J93" i="507"/>
  <c r="J94" i="507"/>
  <c r="J95" i="507"/>
  <c r="J96" i="507"/>
  <c r="J97" i="507"/>
  <c r="J98" i="507"/>
  <c r="J99" i="507"/>
  <c r="J100" i="507"/>
  <c r="J101" i="507"/>
  <c r="J102" i="507"/>
  <c r="J103" i="507"/>
  <c r="J104" i="507"/>
  <c r="J105" i="507"/>
  <c r="J106" i="507"/>
  <c r="J107" i="507"/>
  <c r="J108" i="507"/>
  <c r="J109" i="507"/>
  <c r="J110" i="507"/>
  <c r="J111" i="507"/>
  <c r="J112" i="507"/>
  <c r="J113" i="507"/>
  <c r="J114" i="507"/>
  <c r="J115" i="507"/>
  <c r="J116" i="507"/>
  <c r="J117" i="507"/>
  <c r="J118" i="507"/>
  <c r="J119" i="507"/>
  <c r="J120" i="507"/>
  <c r="J121" i="507"/>
  <c r="J122" i="507"/>
  <c r="J123" i="507"/>
  <c r="J124" i="507"/>
  <c r="J125" i="507"/>
  <c r="J126" i="507"/>
  <c r="J127" i="507"/>
  <c r="J128" i="507"/>
  <c r="J129" i="507"/>
  <c r="J130" i="507"/>
  <c r="J41" i="508"/>
  <c r="J42" i="508"/>
  <c r="J43" i="508"/>
  <c r="J44" i="508"/>
  <c r="J45" i="508"/>
  <c r="J46" i="508"/>
  <c r="J47" i="508"/>
  <c r="J48" i="508"/>
  <c r="J49" i="508"/>
  <c r="J50" i="508"/>
  <c r="J51" i="508"/>
  <c r="J52" i="508"/>
  <c r="J53" i="508"/>
  <c r="J54" i="508"/>
  <c r="J55" i="508"/>
  <c r="J56" i="508"/>
  <c r="J57" i="508"/>
  <c r="J58" i="508"/>
  <c r="J59" i="508"/>
  <c r="J60" i="508"/>
  <c r="J61" i="508"/>
  <c r="J62" i="508"/>
  <c r="J63" i="508"/>
  <c r="J64" i="508"/>
  <c r="J65" i="508"/>
  <c r="J66" i="508"/>
  <c r="J67" i="508"/>
  <c r="J68" i="508"/>
  <c r="J69" i="508"/>
  <c r="J70" i="508"/>
  <c r="J71" i="508"/>
  <c r="J72" i="508"/>
  <c r="J73" i="508"/>
  <c r="J74" i="508"/>
  <c r="J75" i="508"/>
  <c r="J76" i="508"/>
  <c r="J77" i="508"/>
  <c r="J78" i="508"/>
  <c r="J79" i="508"/>
  <c r="J80" i="508"/>
  <c r="J81" i="508"/>
  <c r="J82" i="508"/>
  <c r="J83" i="508"/>
  <c r="J84" i="508"/>
  <c r="J85" i="508"/>
  <c r="J86" i="508"/>
  <c r="J87" i="508"/>
  <c r="J88" i="508"/>
  <c r="J89" i="508"/>
  <c r="J90" i="508"/>
  <c r="J91" i="508"/>
  <c r="J92" i="508"/>
  <c r="J93" i="508"/>
  <c r="J94" i="508"/>
  <c r="J95" i="508"/>
  <c r="J96" i="508"/>
  <c r="J97" i="508"/>
  <c r="J98" i="508"/>
  <c r="J99" i="508"/>
  <c r="J100" i="508"/>
  <c r="J101" i="508"/>
  <c r="J102" i="508"/>
  <c r="J103" i="508"/>
  <c r="J104" i="508"/>
  <c r="J105" i="508"/>
  <c r="J106" i="508"/>
  <c r="J107" i="508"/>
  <c r="J108" i="508"/>
  <c r="J109" i="508"/>
  <c r="J110" i="508"/>
  <c r="J111" i="508"/>
  <c r="J112" i="508"/>
  <c r="J113" i="508"/>
  <c r="J114" i="508"/>
  <c r="J115" i="508"/>
  <c r="J116" i="508"/>
  <c r="J117" i="508"/>
  <c r="J118" i="508"/>
  <c r="J119" i="508"/>
  <c r="J120" i="508"/>
  <c r="J121" i="508"/>
  <c r="J122" i="508"/>
  <c r="J123" i="508"/>
  <c r="J124" i="508"/>
  <c r="J125" i="508"/>
  <c r="J126" i="508"/>
  <c r="J127" i="508"/>
  <c r="J128" i="508"/>
  <c r="J129" i="508"/>
  <c r="J130" i="508"/>
  <c r="J41" i="509"/>
  <c r="J42" i="509"/>
  <c r="J43" i="509"/>
  <c r="J44" i="509"/>
  <c r="J45" i="509"/>
  <c r="J46" i="509"/>
  <c r="J47" i="509"/>
  <c r="J48" i="509"/>
  <c r="J49" i="509"/>
  <c r="J50" i="509"/>
  <c r="J51" i="509"/>
  <c r="J52" i="509"/>
  <c r="J53" i="509"/>
  <c r="J54" i="509"/>
  <c r="J55" i="509"/>
  <c r="J56" i="509"/>
  <c r="J57" i="509"/>
  <c r="J58" i="509"/>
  <c r="J59" i="509"/>
  <c r="J60" i="509"/>
  <c r="J61" i="509"/>
  <c r="J62" i="509"/>
  <c r="J63" i="509"/>
  <c r="J64" i="509"/>
  <c r="J65" i="509"/>
  <c r="J66" i="509"/>
  <c r="J67" i="509"/>
  <c r="J68" i="509"/>
  <c r="J69" i="509"/>
  <c r="J70" i="509"/>
  <c r="J71" i="509"/>
  <c r="J72" i="509"/>
  <c r="J73" i="509"/>
  <c r="J74" i="509"/>
  <c r="J75" i="509"/>
  <c r="J76" i="509"/>
  <c r="J77" i="509"/>
  <c r="J78" i="509"/>
  <c r="J79" i="509"/>
  <c r="J80" i="509"/>
  <c r="J81" i="509"/>
  <c r="J82" i="509"/>
  <c r="J83" i="509"/>
  <c r="J84" i="509"/>
  <c r="J85" i="509"/>
  <c r="J86" i="509"/>
  <c r="J87" i="509"/>
  <c r="J88" i="509"/>
  <c r="J89" i="509"/>
  <c r="J90" i="509"/>
  <c r="J91" i="509"/>
  <c r="J92" i="509"/>
  <c r="J93" i="509"/>
  <c r="J94" i="509"/>
  <c r="J95" i="509"/>
  <c r="J96" i="509"/>
  <c r="J97" i="509"/>
  <c r="J98" i="509"/>
  <c r="J99" i="509"/>
  <c r="J100" i="509"/>
  <c r="J101" i="509"/>
  <c r="J102" i="509"/>
  <c r="J103" i="509"/>
  <c r="J104" i="509"/>
  <c r="J105" i="509"/>
  <c r="J106" i="509"/>
  <c r="J107" i="509"/>
  <c r="J108" i="509"/>
  <c r="J109" i="509"/>
  <c r="J110" i="509"/>
  <c r="J111" i="509"/>
  <c r="J112" i="509"/>
  <c r="J113" i="509"/>
  <c r="J114" i="509"/>
  <c r="J115" i="509"/>
  <c r="J116" i="509"/>
  <c r="J117" i="509"/>
  <c r="J118" i="509"/>
  <c r="J119" i="509"/>
  <c r="J120" i="509"/>
  <c r="J121" i="509"/>
  <c r="J122" i="509"/>
  <c r="J123" i="509"/>
  <c r="J124" i="509"/>
  <c r="J125" i="509"/>
  <c r="J126" i="509"/>
  <c r="J127" i="509"/>
  <c r="J128" i="509"/>
  <c r="J129" i="509"/>
  <c r="J130" i="509"/>
  <c r="J41" i="510"/>
  <c r="J42" i="510"/>
  <c r="J43" i="510"/>
  <c r="J44" i="510"/>
  <c r="J45" i="510"/>
  <c r="J46" i="510"/>
  <c r="J47" i="510"/>
  <c r="J48" i="510"/>
  <c r="J49" i="510"/>
  <c r="J50" i="510"/>
  <c r="J51" i="510"/>
  <c r="J52" i="510"/>
  <c r="J53" i="510"/>
  <c r="J54" i="510"/>
  <c r="J55" i="510"/>
  <c r="J56" i="510"/>
  <c r="J57" i="510"/>
  <c r="J58" i="510"/>
  <c r="J59" i="510"/>
  <c r="J60" i="510"/>
  <c r="J61" i="510"/>
  <c r="J62" i="510"/>
  <c r="J63" i="510"/>
  <c r="J64" i="510"/>
  <c r="J65" i="510"/>
  <c r="J66" i="510"/>
  <c r="J67" i="510"/>
  <c r="J68" i="510"/>
  <c r="J69" i="510"/>
  <c r="J70" i="510"/>
  <c r="J71" i="510"/>
  <c r="J72" i="510"/>
  <c r="J73" i="510"/>
  <c r="J74" i="510"/>
  <c r="J75" i="510"/>
  <c r="J76" i="510"/>
  <c r="J77" i="510"/>
  <c r="J78" i="510"/>
  <c r="J79" i="510"/>
  <c r="J80" i="510"/>
  <c r="J81" i="510"/>
  <c r="J82" i="510"/>
  <c r="J83" i="510"/>
  <c r="J84" i="510"/>
  <c r="J85" i="510"/>
  <c r="J86" i="510"/>
  <c r="J87" i="510"/>
  <c r="J88" i="510"/>
  <c r="J89" i="510"/>
  <c r="J90" i="510"/>
  <c r="J91" i="510"/>
  <c r="J92" i="510"/>
  <c r="J93" i="510"/>
  <c r="J94" i="510"/>
  <c r="J95" i="510"/>
  <c r="J96" i="510"/>
  <c r="J97" i="510"/>
  <c r="J98" i="510"/>
  <c r="J99" i="510"/>
  <c r="J100" i="510"/>
  <c r="J101" i="510"/>
  <c r="J102" i="510"/>
  <c r="J103" i="510"/>
  <c r="J104" i="510"/>
  <c r="J105" i="510"/>
  <c r="J106" i="510"/>
  <c r="J107" i="510"/>
  <c r="J108" i="510"/>
  <c r="J109" i="510"/>
  <c r="J110" i="510"/>
  <c r="J111" i="510"/>
  <c r="J112" i="510"/>
  <c r="J113" i="510"/>
  <c r="J114" i="510"/>
  <c r="J115" i="510"/>
  <c r="J116" i="510"/>
  <c r="J117" i="510"/>
  <c r="J118" i="510"/>
  <c r="J119" i="510"/>
  <c r="J120" i="510"/>
  <c r="J121" i="510"/>
  <c r="J122" i="510"/>
  <c r="J123" i="510"/>
  <c r="J124" i="510"/>
  <c r="J125" i="510"/>
  <c r="J126" i="510"/>
  <c r="J127" i="510"/>
  <c r="J128" i="510"/>
  <c r="J129" i="510"/>
  <c r="J130" i="510"/>
  <c r="J112" i="500"/>
  <c r="J113" i="500"/>
  <c r="J114" i="500"/>
  <c r="J115" i="500"/>
  <c r="J116" i="500"/>
  <c r="J117" i="500"/>
  <c r="J118" i="500"/>
  <c r="J119" i="500"/>
  <c r="J120" i="500"/>
  <c r="J121" i="500"/>
  <c r="J122" i="500"/>
  <c r="J123" i="500"/>
  <c r="J124" i="500"/>
  <c r="J125" i="500"/>
  <c r="J126" i="500"/>
  <c r="J127" i="500"/>
  <c r="J128" i="500"/>
  <c r="J129" i="500"/>
  <c r="J130" i="500"/>
  <c r="N29" i="478"/>
  <c r="O29" i="478"/>
  <c r="P29" i="478"/>
  <c r="Q29" i="478"/>
  <c r="X131" i="510"/>
  <c r="V131" i="510"/>
  <c r="T131" i="510"/>
  <c r="S131" i="510"/>
  <c r="R131" i="510"/>
  <c r="M131" i="510"/>
  <c r="L131" i="510"/>
  <c r="K131" i="510"/>
  <c r="I131" i="510"/>
  <c r="H131" i="510"/>
  <c r="G131" i="510"/>
  <c r="BJ130" i="510"/>
  <c r="BI130" i="510"/>
  <c r="BH130" i="510"/>
  <c r="BG130" i="510"/>
  <c r="BF130" i="510"/>
  <c r="BE130" i="510"/>
  <c r="BD130" i="510"/>
  <c r="BC130" i="510"/>
  <c r="BB130" i="510"/>
  <c r="BA130" i="510"/>
  <c r="AG130" i="510"/>
  <c r="AF130" i="510"/>
  <c r="AE130" i="510"/>
  <c r="AD130" i="510"/>
  <c r="AC130" i="510"/>
  <c r="AB130" i="510"/>
  <c r="Y130" i="510"/>
  <c r="W130" i="510"/>
  <c r="U130" i="510"/>
  <c r="Q130" i="510"/>
  <c r="N130" i="510"/>
  <c r="B130" i="510"/>
  <c r="BJ129" i="510"/>
  <c r="BI129" i="510"/>
  <c r="BH129" i="510"/>
  <c r="BG129" i="510"/>
  <c r="BF129" i="510"/>
  <c r="BE129" i="510"/>
  <c r="BD129" i="510"/>
  <c r="BC129" i="510"/>
  <c r="BB129" i="510"/>
  <c r="BA129" i="510"/>
  <c r="AG129" i="510"/>
  <c r="AF129" i="510"/>
  <c r="AE129" i="510"/>
  <c r="AD129" i="510"/>
  <c r="AC129" i="510"/>
  <c r="AB129" i="510"/>
  <c r="Y129" i="510"/>
  <c r="W129" i="510"/>
  <c r="U129" i="510"/>
  <c r="Q129" i="510"/>
  <c r="N129" i="510"/>
  <c r="B129" i="510"/>
  <c r="BJ128" i="510"/>
  <c r="BI128" i="510"/>
  <c r="BH128" i="510"/>
  <c r="BG128" i="510"/>
  <c r="BF128" i="510"/>
  <c r="BE128" i="510"/>
  <c r="BD128" i="510"/>
  <c r="BC128" i="510"/>
  <c r="BB128" i="510"/>
  <c r="BA128" i="510"/>
  <c r="AG128" i="510"/>
  <c r="AF128" i="510"/>
  <c r="AE128" i="510"/>
  <c r="AD128" i="510"/>
  <c r="AC128" i="510"/>
  <c r="AB128" i="510"/>
  <c r="Y128" i="510"/>
  <c r="W128" i="510"/>
  <c r="U128" i="510"/>
  <c r="Q128" i="510"/>
  <c r="N128" i="510"/>
  <c r="B128" i="510"/>
  <c r="BJ127" i="510"/>
  <c r="BI127" i="510"/>
  <c r="BH127" i="510"/>
  <c r="BG127" i="510"/>
  <c r="BF127" i="510"/>
  <c r="BE127" i="510"/>
  <c r="BD127" i="510"/>
  <c r="BC127" i="510"/>
  <c r="BB127" i="510"/>
  <c r="BA127" i="510"/>
  <c r="AG127" i="510"/>
  <c r="AF127" i="510"/>
  <c r="AE127" i="510"/>
  <c r="AD127" i="510"/>
  <c r="AC127" i="510"/>
  <c r="AB127" i="510"/>
  <c r="Y127" i="510"/>
  <c r="W127" i="510"/>
  <c r="U127" i="510"/>
  <c r="Q127" i="510"/>
  <c r="N127" i="510"/>
  <c r="B127" i="510"/>
  <c r="BJ126" i="510"/>
  <c r="BI126" i="510"/>
  <c r="BH126" i="510"/>
  <c r="BG126" i="510"/>
  <c r="BF126" i="510"/>
  <c r="BE126" i="510"/>
  <c r="BD126" i="510"/>
  <c r="BC126" i="510"/>
  <c r="BB126" i="510"/>
  <c r="BA126" i="510"/>
  <c r="AG126" i="510"/>
  <c r="AF126" i="510"/>
  <c r="AE126" i="510"/>
  <c r="AD126" i="510"/>
  <c r="AC126" i="510"/>
  <c r="AB126" i="510"/>
  <c r="Y126" i="510"/>
  <c r="W126" i="510"/>
  <c r="U126" i="510"/>
  <c r="Q126" i="510"/>
  <c r="N126" i="510"/>
  <c r="B126" i="510"/>
  <c r="BJ125" i="510"/>
  <c r="BI125" i="510"/>
  <c r="BH125" i="510"/>
  <c r="BG125" i="510"/>
  <c r="BF125" i="510"/>
  <c r="BE125" i="510"/>
  <c r="BD125" i="510"/>
  <c r="BC125" i="510"/>
  <c r="BB125" i="510"/>
  <c r="BA125" i="510"/>
  <c r="AG125" i="510"/>
  <c r="AF125" i="510"/>
  <c r="AE125" i="510"/>
  <c r="AD125" i="510"/>
  <c r="AC125" i="510"/>
  <c r="AB125" i="510"/>
  <c r="Y125" i="510"/>
  <c r="W125" i="510"/>
  <c r="U125" i="510"/>
  <c r="Q125" i="510"/>
  <c r="N125" i="510"/>
  <c r="B125" i="510"/>
  <c r="BJ124" i="510"/>
  <c r="BI124" i="510"/>
  <c r="BH124" i="510"/>
  <c r="BG124" i="510"/>
  <c r="BF124" i="510"/>
  <c r="BE124" i="510"/>
  <c r="BD124" i="510"/>
  <c r="BC124" i="510"/>
  <c r="BB124" i="510"/>
  <c r="BA124" i="510"/>
  <c r="AG124" i="510"/>
  <c r="AF124" i="510"/>
  <c r="AE124" i="510"/>
  <c r="AD124" i="510"/>
  <c r="AC124" i="510"/>
  <c r="AB124" i="510"/>
  <c r="Y124" i="510"/>
  <c r="W124" i="510"/>
  <c r="U124" i="510"/>
  <c r="Q124" i="510"/>
  <c r="N124" i="510"/>
  <c r="B124" i="510"/>
  <c r="BJ123" i="510"/>
  <c r="BI123" i="510"/>
  <c r="BH123" i="510"/>
  <c r="BG123" i="510"/>
  <c r="BF123" i="510"/>
  <c r="BE123" i="510"/>
  <c r="BD123" i="510"/>
  <c r="BC123" i="510"/>
  <c r="BB123" i="510"/>
  <c r="BA123" i="510"/>
  <c r="AG123" i="510"/>
  <c r="AF123" i="510"/>
  <c r="AE123" i="510"/>
  <c r="AD123" i="510"/>
  <c r="AC123" i="510"/>
  <c r="AB123" i="510"/>
  <c r="Y123" i="510"/>
  <c r="W123" i="510"/>
  <c r="U123" i="510"/>
  <c r="Q123" i="510"/>
  <c r="N123" i="510"/>
  <c r="B123" i="510"/>
  <c r="BJ122" i="510"/>
  <c r="BI122" i="510"/>
  <c r="BH122" i="510"/>
  <c r="BG122" i="510"/>
  <c r="BF122" i="510"/>
  <c r="BE122" i="510"/>
  <c r="BD122" i="510"/>
  <c r="BC122" i="510"/>
  <c r="BB122" i="510"/>
  <c r="BA122" i="510"/>
  <c r="AG122" i="510"/>
  <c r="AF122" i="510"/>
  <c r="AE122" i="510"/>
  <c r="AD122" i="510"/>
  <c r="AC122" i="510"/>
  <c r="AB122" i="510"/>
  <c r="Y122" i="510"/>
  <c r="W122" i="510"/>
  <c r="U122" i="510"/>
  <c r="Q122" i="510"/>
  <c r="N122" i="510"/>
  <c r="B122" i="510"/>
  <c r="BJ121" i="510"/>
  <c r="BI121" i="510"/>
  <c r="BH121" i="510"/>
  <c r="BG121" i="510"/>
  <c r="BF121" i="510"/>
  <c r="BE121" i="510"/>
  <c r="BD121" i="510"/>
  <c r="BC121" i="510"/>
  <c r="BB121" i="510"/>
  <c r="BA121" i="510"/>
  <c r="AG121" i="510"/>
  <c r="AF121" i="510"/>
  <c r="AE121" i="510"/>
  <c r="AD121" i="510"/>
  <c r="AC121" i="510"/>
  <c r="AB121" i="510"/>
  <c r="Y121" i="510"/>
  <c r="W121" i="510"/>
  <c r="U121" i="510"/>
  <c r="Q121" i="510"/>
  <c r="N121" i="510"/>
  <c r="B121" i="510"/>
  <c r="BJ120" i="510"/>
  <c r="BI120" i="510"/>
  <c r="BH120" i="510"/>
  <c r="BG120" i="510"/>
  <c r="BF120" i="510"/>
  <c r="BE120" i="510"/>
  <c r="BD120" i="510"/>
  <c r="BC120" i="510"/>
  <c r="BB120" i="510"/>
  <c r="BA120" i="510"/>
  <c r="AG120" i="510"/>
  <c r="AF120" i="510"/>
  <c r="AE120" i="510"/>
  <c r="AD120" i="510"/>
  <c r="AC120" i="510"/>
  <c r="AB120" i="510"/>
  <c r="Y120" i="510"/>
  <c r="W120" i="510"/>
  <c r="U120" i="510"/>
  <c r="Q120" i="510"/>
  <c r="N120" i="510"/>
  <c r="B120" i="510"/>
  <c r="BJ119" i="510"/>
  <c r="BI119" i="510"/>
  <c r="BH119" i="510"/>
  <c r="BG119" i="510"/>
  <c r="BF119" i="510"/>
  <c r="BE119" i="510"/>
  <c r="BD119" i="510"/>
  <c r="BC119" i="510"/>
  <c r="BB119" i="510"/>
  <c r="BA119" i="510"/>
  <c r="AG119" i="510"/>
  <c r="AF119" i="510"/>
  <c r="AE119" i="510"/>
  <c r="AD119" i="510"/>
  <c r="AC119" i="510"/>
  <c r="AB119" i="510"/>
  <c r="Y119" i="510"/>
  <c r="W119" i="510"/>
  <c r="U119" i="510"/>
  <c r="Q119" i="510"/>
  <c r="N119" i="510"/>
  <c r="B119" i="510"/>
  <c r="BJ118" i="510"/>
  <c r="BI118" i="510"/>
  <c r="BH118" i="510"/>
  <c r="BG118" i="510"/>
  <c r="BF118" i="510"/>
  <c r="BE118" i="510"/>
  <c r="BD118" i="510"/>
  <c r="BC118" i="510"/>
  <c r="BB118" i="510"/>
  <c r="BA118" i="510"/>
  <c r="AG118" i="510"/>
  <c r="AF118" i="510"/>
  <c r="AE118" i="510"/>
  <c r="AD118" i="510"/>
  <c r="AC118" i="510"/>
  <c r="AB118" i="510"/>
  <c r="Y118" i="510"/>
  <c r="W118" i="510"/>
  <c r="U118" i="510"/>
  <c r="Q118" i="510"/>
  <c r="N118" i="510"/>
  <c r="B118" i="510"/>
  <c r="BJ117" i="510"/>
  <c r="BI117" i="510"/>
  <c r="BH117" i="510"/>
  <c r="BG117" i="510"/>
  <c r="BF117" i="510"/>
  <c r="BE117" i="510"/>
  <c r="BD117" i="510"/>
  <c r="BC117" i="510"/>
  <c r="BB117" i="510"/>
  <c r="BA117" i="510"/>
  <c r="AG117" i="510"/>
  <c r="AF117" i="510"/>
  <c r="AE117" i="510"/>
  <c r="AD117" i="510"/>
  <c r="AC117" i="510"/>
  <c r="AB117" i="510"/>
  <c r="Y117" i="510"/>
  <c r="W117" i="510"/>
  <c r="U117" i="510"/>
  <c r="Q117" i="510"/>
  <c r="N117" i="510"/>
  <c r="B117" i="510"/>
  <c r="BJ116" i="510"/>
  <c r="BI116" i="510"/>
  <c r="BH116" i="510"/>
  <c r="BG116" i="510"/>
  <c r="BF116" i="510"/>
  <c r="BE116" i="510"/>
  <c r="BD116" i="510"/>
  <c r="BC116" i="510"/>
  <c r="BB116" i="510"/>
  <c r="BA116" i="510"/>
  <c r="AG116" i="510"/>
  <c r="AF116" i="510"/>
  <c r="AE116" i="510"/>
  <c r="AD116" i="510"/>
  <c r="AC116" i="510"/>
  <c r="AB116" i="510"/>
  <c r="Y116" i="510"/>
  <c r="W116" i="510"/>
  <c r="U116" i="510"/>
  <c r="Q116" i="510"/>
  <c r="N116" i="510"/>
  <c r="B116" i="510"/>
  <c r="BJ115" i="510"/>
  <c r="BI115" i="510"/>
  <c r="BH115" i="510"/>
  <c r="BG115" i="510"/>
  <c r="BF115" i="510"/>
  <c r="BE115" i="510"/>
  <c r="BD115" i="510"/>
  <c r="BC115" i="510"/>
  <c r="BB115" i="510"/>
  <c r="BA115" i="510"/>
  <c r="AG115" i="510"/>
  <c r="AF115" i="510"/>
  <c r="AE115" i="510"/>
  <c r="AD115" i="510"/>
  <c r="AC115" i="510"/>
  <c r="AB115" i="510"/>
  <c r="Y115" i="510"/>
  <c r="W115" i="510"/>
  <c r="U115" i="510"/>
  <c r="Q115" i="510"/>
  <c r="N115" i="510"/>
  <c r="B115" i="510"/>
  <c r="BJ114" i="510"/>
  <c r="BI114" i="510"/>
  <c r="BH114" i="510"/>
  <c r="BG114" i="510"/>
  <c r="BF114" i="510"/>
  <c r="BE114" i="510"/>
  <c r="BD114" i="510"/>
  <c r="BC114" i="510"/>
  <c r="BB114" i="510"/>
  <c r="BA114" i="510"/>
  <c r="AG114" i="510"/>
  <c r="AF114" i="510"/>
  <c r="AE114" i="510"/>
  <c r="AD114" i="510"/>
  <c r="AC114" i="510"/>
  <c r="AB114" i="510"/>
  <c r="Y114" i="510"/>
  <c r="W114" i="510"/>
  <c r="U114" i="510"/>
  <c r="Q114" i="510"/>
  <c r="N114" i="510"/>
  <c r="B114" i="510"/>
  <c r="BJ113" i="510"/>
  <c r="BI113" i="510"/>
  <c r="BH113" i="510"/>
  <c r="BG113" i="510"/>
  <c r="BF113" i="510"/>
  <c r="BE113" i="510"/>
  <c r="BD113" i="510"/>
  <c r="BC113" i="510"/>
  <c r="BB113" i="510"/>
  <c r="BA113" i="510"/>
  <c r="AG113" i="510"/>
  <c r="AF113" i="510"/>
  <c r="AE113" i="510"/>
  <c r="AD113" i="510"/>
  <c r="AC113" i="510"/>
  <c r="AB113" i="510"/>
  <c r="Y113" i="510"/>
  <c r="W113" i="510"/>
  <c r="U113" i="510"/>
  <c r="Q113" i="510"/>
  <c r="N113" i="510"/>
  <c r="B113" i="510"/>
  <c r="BJ112" i="510"/>
  <c r="BI112" i="510"/>
  <c r="BH112" i="510"/>
  <c r="BG112" i="510"/>
  <c r="BF112" i="510"/>
  <c r="BE112" i="510"/>
  <c r="BD112" i="510"/>
  <c r="BC112" i="510"/>
  <c r="BB112" i="510"/>
  <c r="BA112" i="510"/>
  <c r="AG112" i="510"/>
  <c r="AF112" i="510"/>
  <c r="AE112" i="510"/>
  <c r="AD112" i="510"/>
  <c r="AC112" i="510"/>
  <c r="AB112" i="510"/>
  <c r="Y112" i="510"/>
  <c r="W112" i="510"/>
  <c r="U112" i="510"/>
  <c r="Q112" i="510"/>
  <c r="N112" i="510"/>
  <c r="B112" i="510"/>
  <c r="BJ111" i="510"/>
  <c r="BI111" i="510"/>
  <c r="BH111" i="510"/>
  <c r="BG111" i="510"/>
  <c r="BF111" i="510"/>
  <c r="BE111" i="510"/>
  <c r="BD111" i="510"/>
  <c r="BC111" i="510"/>
  <c r="BB111" i="510"/>
  <c r="BA111" i="510"/>
  <c r="AG111" i="510"/>
  <c r="AF111" i="510"/>
  <c r="AE111" i="510"/>
  <c r="AD111" i="510"/>
  <c r="AC111" i="510"/>
  <c r="AB111" i="510"/>
  <c r="Y111" i="510"/>
  <c r="W111" i="510"/>
  <c r="U111" i="510"/>
  <c r="Q111" i="510"/>
  <c r="N111" i="510"/>
  <c r="B111" i="510"/>
  <c r="BJ110" i="510"/>
  <c r="BI110" i="510"/>
  <c r="BH110" i="510"/>
  <c r="BG110" i="510"/>
  <c r="BF110" i="510"/>
  <c r="BE110" i="510"/>
  <c r="BD110" i="510"/>
  <c r="BC110" i="510"/>
  <c r="BB110" i="510"/>
  <c r="BA110" i="510"/>
  <c r="AG110" i="510"/>
  <c r="AF110" i="510"/>
  <c r="AE110" i="510"/>
  <c r="AD110" i="510"/>
  <c r="AC110" i="510"/>
  <c r="AB110" i="510"/>
  <c r="Y110" i="510"/>
  <c r="W110" i="510"/>
  <c r="U110" i="510"/>
  <c r="Q110" i="510"/>
  <c r="N110" i="510"/>
  <c r="B110" i="510"/>
  <c r="BJ109" i="510"/>
  <c r="BI109" i="510"/>
  <c r="BH109" i="510"/>
  <c r="BG109" i="510"/>
  <c r="BF109" i="510"/>
  <c r="BE109" i="510"/>
  <c r="BD109" i="510"/>
  <c r="BC109" i="510"/>
  <c r="BB109" i="510"/>
  <c r="BA109" i="510"/>
  <c r="AG109" i="510"/>
  <c r="AF109" i="510"/>
  <c r="AE109" i="510"/>
  <c r="AD109" i="510"/>
  <c r="AC109" i="510"/>
  <c r="AB109" i="510"/>
  <c r="Y109" i="510"/>
  <c r="W109" i="510"/>
  <c r="U109" i="510"/>
  <c r="Q109" i="510"/>
  <c r="N109" i="510"/>
  <c r="B109" i="510"/>
  <c r="BJ108" i="510"/>
  <c r="BI108" i="510"/>
  <c r="BH108" i="510"/>
  <c r="BG108" i="510"/>
  <c r="BF108" i="510"/>
  <c r="BE108" i="510"/>
  <c r="BD108" i="510"/>
  <c r="BC108" i="510"/>
  <c r="BB108" i="510"/>
  <c r="BA108" i="510"/>
  <c r="AG108" i="510"/>
  <c r="AF108" i="510"/>
  <c r="AE108" i="510"/>
  <c r="AD108" i="510"/>
  <c r="AC108" i="510"/>
  <c r="AB108" i="510"/>
  <c r="Y108" i="510"/>
  <c r="W108" i="510"/>
  <c r="U108" i="510"/>
  <c r="Q108" i="510"/>
  <c r="N108" i="510"/>
  <c r="B108" i="510"/>
  <c r="BJ107" i="510"/>
  <c r="BI107" i="510"/>
  <c r="BH107" i="510"/>
  <c r="BG107" i="510"/>
  <c r="BF107" i="510"/>
  <c r="BE107" i="510"/>
  <c r="BD107" i="510"/>
  <c r="BC107" i="510"/>
  <c r="BB107" i="510"/>
  <c r="BA107" i="510"/>
  <c r="AG107" i="510"/>
  <c r="AF107" i="510"/>
  <c r="AE107" i="510"/>
  <c r="AD107" i="510"/>
  <c r="AC107" i="510"/>
  <c r="AB107" i="510"/>
  <c r="Y107" i="510"/>
  <c r="W107" i="510"/>
  <c r="U107" i="510"/>
  <c r="Q107" i="510"/>
  <c r="N107" i="510"/>
  <c r="B107" i="510"/>
  <c r="BJ106" i="510"/>
  <c r="BI106" i="510"/>
  <c r="BH106" i="510"/>
  <c r="BG106" i="510"/>
  <c r="BF106" i="510"/>
  <c r="BE106" i="510"/>
  <c r="BD106" i="510"/>
  <c r="BC106" i="510"/>
  <c r="BB106" i="510"/>
  <c r="BA106" i="510"/>
  <c r="AG106" i="510"/>
  <c r="AF106" i="510"/>
  <c r="AE106" i="510"/>
  <c r="AD106" i="510"/>
  <c r="AC106" i="510"/>
  <c r="AB106" i="510"/>
  <c r="Y106" i="510"/>
  <c r="W106" i="510"/>
  <c r="U106" i="510"/>
  <c r="Q106" i="510"/>
  <c r="N106" i="510"/>
  <c r="B106" i="510"/>
  <c r="BJ105" i="510"/>
  <c r="BI105" i="510"/>
  <c r="BH105" i="510"/>
  <c r="BG105" i="510"/>
  <c r="BF105" i="510"/>
  <c r="BE105" i="510"/>
  <c r="BD105" i="510"/>
  <c r="BC105" i="510"/>
  <c r="BB105" i="510"/>
  <c r="BA105" i="510"/>
  <c r="AG105" i="510"/>
  <c r="AF105" i="510"/>
  <c r="AE105" i="510"/>
  <c r="AD105" i="510"/>
  <c r="AC105" i="510"/>
  <c r="AB105" i="510"/>
  <c r="Y105" i="510"/>
  <c r="W105" i="510"/>
  <c r="U105" i="510"/>
  <c r="Q105" i="510"/>
  <c r="N105" i="510"/>
  <c r="B105" i="510"/>
  <c r="BJ104" i="510"/>
  <c r="BI104" i="510"/>
  <c r="BH104" i="510"/>
  <c r="BG104" i="510"/>
  <c r="BF104" i="510"/>
  <c r="BE104" i="510"/>
  <c r="BD104" i="510"/>
  <c r="BC104" i="510"/>
  <c r="BB104" i="510"/>
  <c r="BA104" i="510"/>
  <c r="AG104" i="510"/>
  <c r="AF104" i="510"/>
  <c r="AE104" i="510"/>
  <c r="AD104" i="510"/>
  <c r="AC104" i="510"/>
  <c r="AB104" i="510"/>
  <c r="Y104" i="510"/>
  <c r="W104" i="510"/>
  <c r="U104" i="510"/>
  <c r="Q104" i="510"/>
  <c r="N104" i="510"/>
  <c r="B104" i="510"/>
  <c r="BJ103" i="510"/>
  <c r="BI103" i="510"/>
  <c r="BH103" i="510"/>
  <c r="BG103" i="510"/>
  <c r="BF103" i="510"/>
  <c r="BE103" i="510"/>
  <c r="BD103" i="510"/>
  <c r="BC103" i="510"/>
  <c r="BB103" i="510"/>
  <c r="BA103" i="510"/>
  <c r="AG103" i="510"/>
  <c r="AF103" i="510"/>
  <c r="AE103" i="510"/>
  <c r="AD103" i="510"/>
  <c r="AC103" i="510"/>
  <c r="AB103" i="510"/>
  <c r="Y103" i="510"/>
  <c r="W103" i="510"/>
  <c r="U103" i="510"/>
  <c r="Q103" i="510"/>
  <c r="N103" i="510"/>
  <c r="B103" i="510"/>
  <c r="BJ102" i="510"/>
  <c r="BI102" i="510"/>
  <c r="BH102" i="510"/>
  <c r="BG102" i="510"/>
  <c r="BF102" i="510"/>
  <c r="BE102" i="510"/>
  <c r="BD102" i="510"/>
  <c r="BC102" i="510"/>
  <c r="BB102" i="510"/>
  <c r="BA102" i="510"/>
  <c r="AG102" i="510"/>
  <c r="AF102" i="510"/>
  <c r="AE102" i="510"/>
  <c r="AD102" i="510"/>
  <c r="AC102" i="510"/>
  <c r="AB102" i="510"/>
  <c r="Y102" i="510"/>
  <c r="W102" i="510"/>
  <c r="U102" i="510"/>
  <c r="Q102" i="510"/>
  <c r="N102" i="510"/>
  <c r="B102" i="510"/>
  <c r="BJ101" i="510"/>
  <c r="BI101" i="510"/>
  <c r="BH101" i="510"/>
  <c r="BG101" i="510"/>
  <c r="BF101" i="510"/>
  <c r="BE101" i="510"/>
  <c r="BD101" i="510"/>
  <c r="BC101" i="510"/>
  <c r="BB101" i="510"/>
  <c r="BA101" i="510"/>
  <c r="AG101" i="510"/>
  <c r="AF101" i="510"/>
  <c r="AE101" i="510"/>
  <c r="AD101" i="510"/>
  <c r="AC101" i="510"/>
  <c r="AB101" i="510"/>
  <c r="Y101" i="510"/>
  <c r="W101" i="510"/>
  <c r="U101" i="510"/>
  <c r="Q101" i="510"/>
  <c r="N101" i="510"/>
  <c r="B101" i="510"/>
  <c r="BJ100" i="510"/>
  <c r="BI100" i="510"/>
  <c r="BH100" i="510"/>
  <c r="BG100" i="510"/>
  <c r="BF100" i="510"/>
  <c r="BE100" i="510"/>
  <c r="BD100" i="510"/>
  <c r="BC100" i="510"/>
  <c r="BB100" i="510"/>
  <c r="BA100" i="510"/>
  <c r="AG100" i="510"/>
  <c r="AF100" i="510"/>
  <c r="AE100" i="510"/>
  <c r="AD100" i="510"/>
  <c r="AC100" i="510"/>
  <c r="AB100" i="510"/>
  <c r="Y100" i="510"/>
  <c r="W100" i="510"/>
  <c r="U100" i="510"/>
  <c r="Q100" i="510"/>
  <c r="N100" i="510"/>
  <c r="B100" i="510"/>
  <c r="BJ99" i="510"/>
  <c r="BI99" i="510"/>
  <c r="BH99" i="510"/>
  <c r="BG99" i="510"/>
  <c r="BF99" i="510"/>
  <c r="BE99" i="510"/>
  <c r="BD99" i="510"/>
  <c r="BC99" i="510"/>
  <c r="BB99" i="510"/>
  <c r="BA99" i="510"/>
  <c r="AG99" i="510"/>
  <c r="AF99" i="510"/>
  <c r="AE99" i="510"/>
  <c r="AD99" i="510"/>
  <c r="AC99" i="510"/>
  <c r="AB99" i="510"/>
  <c r="Y99" i="510"/>
  <c r="W99" i="510"/>
  <c r="U99" i="510"/>
  <c r="Q99" i="510"/>
  <c r="N99" i="510"/>
  <c r="B99" i="510"/>
  <c r="BJ98" i="510"/>
  <c r="BI98" i="510"/>
  <c r="BH98" i="510"/>
  <c r="BG98" i="510"/>
  <c r="BF98" i="510"/>
  <c r="BE98" i="510"/>
  <c r="BD98" i="510"/>
  <c r="BC98" i="510"/>
  <c r="BB98" i="510"/>
  <c r="BA98" i="510"/>
  <c r="AG98" i="510"/>
  <c r="AF98" i="510"/>
  <c r="AE98" i="510"/>
  <c r="AD98" i="510"/>
  <c r="AC98" i="510"/>
  <c r="AB98" i="510"/>
  <c r="Y98" i="510"/>
  <c r="W98" i="510"/>
  <c r="U98" i="510"/>
  <c r="Q98" i="510"/>
  <c r="N98" i="510"/>
  <c r="B98" i="510"/>
  <c r="BJ97" i="510"/>
  <c r="BI97" i="510"/>
  <c r="BH97" i="510"/>
  <c r="BG97" i="510"/>
  <c r="BF97" i="510"/>
  <c r="BE97" i="510"/>
  <c r="BD97" i="510"/>
  <c r="BC97" i="510"/>
  <c r="BB97" i="510"/>
  <c r="BA97" i="510"/>
  <c r="AG97" i="510"/>
  <c r="AF97" i="510"/>
  <c r="AE97" i="510"/>
  <c r="AD97" i="510"/>
  <c r="AC97" i="510"/>
  <c r="AB97" i="510"/>
  <c r="Y97" i="510"/>
  <c r="W97" i="510"/>
  <c r="U97" i="510"/>
  <c r="Q97" i="510"/>
  <c r="N97" i="510"/>
  <c r="B97" i="510"/>
  <c r="BJ96" i="510"/>
  <c r="BI96" i="510"/>
  <c r="BH96" i="510"/>
  <c r="BG96" i="510"/>
  <c r="BF96" i="510"/>
  <c r="BE96" i="510"/>
  <c r="BD96" i="510"/>
  <c r="BC96" i="510"/>
  <c r="BB96" i="510"/>
  <c r="BA96" i="510"/>
  <c r="AG96" i="510"/>
  <c r="AF96" i="510"/>
  <c r="AE96" i="510"/>
  <c r="AD96" i="510"/>
  <c r="AC96" i="510"/>
  <c r="AB96" i="510"/>
  <c r="Y96" i="510"/>
  <c r="W96" i="510"/>
  <c r="U96" i="510"/>
  <c r="Q96" i="510"/>
  <c r="N96" i="510"/>
  <c r="B96" i="510"/>
  <c r="BJ95" i="510"/>
  <c r="BI95" i="510"/>
  <c r="BH95" i="510"/>
  <c r="BG95" i="510"/>
  <c r="BF95" i="510"/>
  <c r="BE95" i="510"/>
  <c r="BD95" i="510"/>
  <c r="BC95" i="510"/>
  <c r="BB95" i="510"/>
  <c r="BA95" i="510"/>
  <c r="AG95" i="510"/>
  <c r="AF95" i="510"/>
  <c r="AE95" i="510"/>
  <c r="AD95" i="510"/>
  <c r="AC95" i="510"/>
  <c r="AB95" i="510"/>
  <c r="Y95" i="510"/>
  <c r="W95" i="510"/>
  <c r="U95" i="510"/>
  <c r="Q95" i="510"/>
  <c r="N95" i="510"/>
  <c r="B95" i="510"/>
  <c r="BJ94" i="510"/>
  <c r="BI94" i="510"/>
  <c r="BH94" i="510"/>
  <c r="BG94" i="510"/>
  <c r="BF94" i="510"/>
  <c r="BE94" i="510"/>
  <c r="BD94" i="510"/>
  <c r="BC94" i="510"/>
  <c r="BB94" i="510"/>
  <c r="BA94" i="510"/>
  <c r="AG94" i="510"/>
  <c r="AF94" i="510"/>
  <c r="AE94" i="510"/>
  <c r="AD94" i="510"/>
  <c r="AC94" i="510"/>
  <c r="AB94" i="510"/>
  <c r="Y94" i="510"/>
  <c r="W94" i="510"/>
  <c r="U94" i="510"/>
  <c r="Q94" i="510"/>
  <c r="N94" i="510"/>
  <c r="B94" i="510"/>
  <c r="BJ93" i="510"/>
  <c r="BI93" i="510"/>
  <c r="BH93" i="510"/>
  <c r="BG93" i="510"/>
  <c r="BF93" i="510"/>
  <c r="BE93" i="510"/>
  <c r="BD93" i="510"/>
  <c r="BC93" i="510"/>
  <c r="BB93" i="510"/>
  <c r="BA93" i="510"/>
  <c r="AG93" i="510"/>
  <c r="AF93" i="510"/>
  <c r="AE93" i="510"/>
  <c r="AD93" i="510"/>
  <c r="AC93" i="510"/>
  <c r="AB93" i="510"/>
  <c r="Y93" i="510"/>
  <c r="W93" i="510"/>
  <c r="U93" i="510"/>
  <c r="Q93" i="510"/>
  <c r="N93" i="510"/>
  <c r="B93" i="510"/>
  <c r="BJ92" i="510"/>
  <c r="BI92" i="510"/>
  <c r="BH92" i="510"/>
  <c r="BG92" i="510"/>
  <c r="BF92" i="510"/>
  <c r="BE92" i="510"/>
  <c r="BD92" i="510"/>
  <c r="BC92" i="510"/>
  <c r="BB92" i="510"/>
  <c r="BA92" i="510"/>
  <c r="AG92" i="510"/>
  <c r="AF92" i="510"/>
  <c r="AE92" i="510"/>
  <c r="AD92" i="510"/>
  <c r="AC92" i="510"/>
  <c r="AB92" i="510"/>
  <c r="Y92" i="510"/>
  <c r="W92" i="510"/>
  <c r="U92" i="510"/>
  <c r="Q92" i="510"/>
  <c r="N92" i="510"/>
  <c r="B92" i="510"/>
  <c r="BJ91" i="510"/>
  <c r="BI91" i="510"/>
  <c r="BH91" i="510"/>
  <c r="BG91" i="510"/>
  <c r="BF91" i="510"/>
  <c r="BE91" i="510"/>
  <c r="BD91" i="510"/>
  <c r="BC91" i="510"/>
  <c r="BB91" i="510"/>
  <c r="BA91" i="510"/>
  <c r="AG91" i="510"/>
  <c r="AF91" i="510"/>
  <c r="AE91" i="510"/>
  <c r="AD91" i="510"/>
  <c r="AC91" i="510"/>
  <c r="AB91" i="510"/>
  <c r="Y91" i="510"/>
  <c r="W91" i="510"/>
  <c r="U91" i="510"/>
  <c r="Q91" i="510"/>
  <c r="N91" i="510"/>
  <c r="B91" i="510"/>
  <c r="BJ90" i="510"/>
  <c r="BI90" i="510"/>
  <c r="BH90" i="510"/>
  <c r="BG90" i="510"/>
  <c r="BF90" i="510"/>
  <c r="BE90" i="510"/>
  <c r="BD90" i="510"/>
  <c r="BC90" i="510"/>
  <c r="BB90" i="510"/>
  <c r="BA90" i="510"/>
  <c r="AG90" i="510"/>
  <c r="AF90" i="510"/>
  <c r="AE90" i="510"/>
  <c r="AD90" i="510"/>
  <c r="AC90" i="510"/>
  <c r="AB90" i="510"/>
  <c r="Y90" i="510"/>
  <c r="W90" i="510"/>
  <c r="U90" i="510"/>
  <c r="Q90" i="510"/>
  <c r="N90" i="510"/>
  <c r="B90" i="510"/>
  <c r="BJ89" i="510"/>
  <c r="BI89" i="510"/>
  <c r="BH89" i="510"/>
  <c r="BG89" i="510"/>
  <c r="BF89" i="510"/>
  <c r="BE89" i="510"/>
  <c r="BD89" i="510"/>
  <c r="BC89" i="510"/>
  <c r="BB89" i="510"/>
  <c r="BA89" i="510"/>
  <c r="AG89" i="510"/>
  <c r="AF89" i="510"/>
  <c r="AE89" i="510"/>
  <c r="AD89" i="510"/>
  <c r="AC89" i="510"/>
  <c r="AB89" i="510"/>
  <c r="Y89" i="510"/>
  <c r="W89" i="510"/>
  <c r="U89" i="510"/>
  <c r="Q89" i="510"/>
  <c r="N89" i="510"/>
  <c r="B89" i="510"/>
  <c r="BJ88" i="510"/>
  <c r="BI88" i="510"/>
  <c r="BH88" i="510"/>
  <c r="BG88" i="510"/>
  <c r="BF88" i="510"/>
  <c r="BE88" i="510"/>
  <c r="BD88" i="510"/>
  <c r="BC88" i="510"/>
  <c r="BB88" i="510"/>
  <c r="BA88" i="510"/>
  <c r="AG88" i="510"/>
  <c r="AF88" i="510"/>
  <c r="AE88" i="510"/>
  <c r="AD88" i="510"/>
  <c r="AC88" i="510"/>
  <c r="AB88" i="510"/>
  <c r="Y88" i="510"/>
  <c r="W88" i="510"/>
  <c r="U88" i="510"/>
  <c r="Q88" i="510"/>
  <c r="N88" i="510"/>
  <c r="B88" i="510"/>
  <c r="BJ87" i="510"/>
  <c r="BI87" i="510"/>
  <c r="BH87" i="510"/>
  <c r="BG87" i="510"/>
  <c r="BF87" i="510"/>
  <c r="BE87" i="510"/>
  <c r="BD87" i="510"/>
  <c r="BC87" i="510"/>
  <c r="BB87" i="510"/>
  <c r="BA87" i="510"/>
  <c r="AG87" i="510"/>
  <c r="AF87" i="510"/>
  <c r="AE87" i="510"/>
  <c r="AD87" i="510"/>
  <c r="AC87" i="510"/>
  <c r="AB87" i="510"/>
  <c r="Y87" i="510"/>
  <c r="W87" i="510"/>
  <c r="U87" i="510"/>
  <c r="Q87" i="510"/>
  <c r="N87" i="510"/>
  <c r="B87" i="510"/>
  <c r="BJ86" i="510"/>
  <c r="BI86" i="510"/>
  <c r="BH86" i="510"/>
  <c r="BG86" i="510"/>
  <c r="BF86" i="510"/>
  <c r="BE86" i="510"/>
  <c r="BD86" i="510"/>
  <c r="BC86" i="510"/>
  <c r="BB86" i="510"/>
  <c r="BA86" i="510"/>
  <c r="AG86" i="510"/>
  <c r="AF86" i="510"/>
  <c r="AE86" i="510"/>
  <c r="AD86" i="510"/>
  <c r="AC86" i="510"/>
  <c r="AB86" i="510"/>
  <c r="Y86" i="510"/>
  <c r="W86" i="510"/>
  <c r="U86" i="510"/>
  <c r="Q86" i="510"/>
  <c r="N86" i="510"/>
  <c r="B86" i="510"/>
  <c r="BJ85" i="510"/>
  <c r="BI85" i="510"/>
  <c r="BH85" i="510"/>
  <c r="BG85" i="510"/>
  <c r="BF85" i="510"/>
  <c r="BE85" i="510"/>
  <c r="BD85" i="510"/>
  <c r="BC85" i="510"/>
  <c r="BB85" i="510"/>
  <c r="BA85" i="510"/>
  <c r="AG85" i="510"/>
  <c r="AF85" i="510"/>
  <c r="AE85" i="510"/>
  <c r="AD85" i="510"/>
  <c r="AC85" i="510"/>
  <c r="AB85" i="510"/>
  <c r="Y85" i="510"/>
  <c r="W85" i="510"/>
  <c r="U85" i="510"/>
  <c r="Q85" i="510"/>
  <c r="N85" i="510"/>
  <c r="B85" i="510"/>
  <c r="BJ84" i="510"/>
  <c r="BI84" i="510"/>
  <c r="BH84" i="510"/>
  <c r="BG84" i="510"/>
  <c r="BF84" i="510"/>
  <c r="BE84" i="510"/>
  <c r="BD84" i="510"/>
  <c r="BC84" i="510"/>
  <c r="BB84" i="510"/>
  <c r="BA84" i="510"/>
  <c r="AG84" i="510"/>
  <c r="AF84" i="510"/>
  <c r="AE84" i="510"/>
  <c r="AD84" i="510"/>
  <c r="AC84" i="510"/>
  <c r="AB84" i="510"/>
  <c r="Y84" i="510"/>
  <c r="W84" i="510"/>
  <c r="U84" i="510"/>
  <c r="Q84" i="510"/>
  <c r="N84" i="510"/>
  <c r="B84" i="510"/>
  <c r="BJ83" i="510"/>
  <c r="BI83" i="510"/>
  <c r="BH83" i="510"/>
  <c r="BG83" i="510"/>
  <c r="BF83" i="510"/>
  <c r="BE83" i="510"/>
  <c r="BD83" i="510"/>
  <c r="BC83" i="510"/>
  <c r="BB83" i="510"/>
  <c r="BA83" i="510"/>
  <c r="AG83" i="510"/>
  <c r="AF83" i="510"/>
  <c r="AE83" i="510"/>
  <c r="AD83" i="510"/>
  <c r="AC83" i="510"/>
  <c r="AB83" i="510"/>
  <c r="Y83" i="510"/>
  <c r="W83" i="510"/>
  <c r="U83" i="510"/>
  <c r="Q83" i="510"/>
  <c r="N83" i="510"/>
  <c r="B83" i="510"/>
  <c r="BJ82" i="510"/>
  <c r="BI82" i="510"/>
  <c r="BH82" i="510"/>
  <c r="BG82" i="510"/>
  <c r="BF82" i="510"/>
  <c r="BE82" i="510"/>
  <c r="BD82" i="510"/>
  <c r="BC82" i="510"/>
  <c r="BB82" i="510"/>
  <c r="BA82" i="510"/>
  <c r="AG82" i="510"/>
  <c r="AF82" i="510"/>
  <c r="AE82" i="510"/>
  <c r="AD82" i="510"/>
  <c r="AC82" i="510"/>
  <c r="AB82" i="510"/>
  <c r="Y82" i="510"/>
  <c r="W82" i="510"/>
  <c r="U82" i="510"/>
  <c r="Q82" i="510"/>
  <c r="N82" i="510"/>
  <c r="B82" i="510"/>
  <c r="BJ81" i="510"/>
  <c r="BI81" i="510"/>
  <c r="BH81" i="510"/>
  <c r="BG81" i="510"/>
  <c r="BF81" i="510"/>
  <c r="BE81" i="510"/>
  <c r="BD81" i="510"/>
  <c r="BC81" i="510"/>
  <c r="BB81" i="510"/>
  <c r="BA81" i="510"/>
  <c r="AG81" i="510"/>
  <c r="AF81" i="510"/>
  <c r="AE81" i="510"/>
  <c r="AD81" i="510"/>
  <c r="AC81" i="510"/>
  <c r="AB81" i="510"/>
  <c r="Y81" i="510"/>
  <c r="W81" i="510"/>
  <c r="U81" i="510"/>
  <c r="Q81" i="510"/>
  <c r="N81" i="510"/>
  <c r="B81" i="510"/>
  <c r="BJ80" i="510"/>
  <c r="BI80" i="510"/>
  <c r="BH80" i="510"/>
  <c r="BG80" i="510"/>
  <c r="BF80" i="510"/>
  <c r="BE80" i="510"/>
  <c r="BD80" i="510"/>
  <c r="BC80" i="510"/>
  <c r="BB80" i="510"/>
  <c r="BA80" i="510"/>
  <c r="AG80" i="510"/>
  <c r="AF80" i="510"/>
  <c r="AE80" i="510"/>
  <c r="AD80" i="510"/>
  <c r="AC80" i="510"/>
  <c r="AB80" i="510"/>
  <c r="Y80" i="510"/>
  <c r="W80" i="510"/>
  <c r="U80" i="510"/>
  <c r="Q80" i="510"/>
  <c r="N80" i="510"/>
  <c r="B80" i="510"/>
  <c r="BJ79" i="510"/>
  <c r="BI79" i="510"/>
  <c r="BH79" i="510"/>
  <c r="BG79" i="510"/>
  <c r="BF79" i="510"/>
  <c r="BE79" i="510"/>
  <c r="BD79" i="510"/>
  <c r="BC79" i="510"/>
  <c r="BB79" i="510"/>
  <c r="BA79" i="510"/>
  <c r="AG79" i="510"/>
  <c r="AF79" i="510"/>
  <c r="AE79" i="510"/>
  <c r="AD79" i="510"/>
  <c r="AC79" i="510"/>
  <c r="AB79" i="510"/>
  <c r="Y79" i="510"/>
  <c r="W79" i="510"/>
  <c r="U79" i="510"/>
  <c r="Q79" i="510"/>
  <c r="N79" i="510"/>
  <c r="B79" i="510"/>
  <c r="BJ78" i="510"/>
  <c r="BI78" i="510"/>
  <c r="BH78" i="510"/>
  <c r="BG78" i="510"/>
  <c r="BF78" i="510"/>
  <c r="BE78" i="510"/>
  <c r="BD78" i="510"/>
  <c r="BC78" i="510"/>
  <c r="BB78" i="510"/>
  <c r="BA78" i="510"/>
  <c r="AG78" i="510"/>
  <c r="AF78" i="510"/>
  <c r="AE78" i="510"/>
  <c r="AD78" i="510"/>
  <c r="AC78" i="510"/>
  <c r="AB78" i="510"/>
  <c r="Y78" i="510"/>
  <c r="W78" i="510"/>
  <c r="U78" i="510"/>
  <c r="Q78" i="510"/>
  <c r="N78" i="510"/>
  <c r="B78" i="510"/>
  <c r="BJ77" i="510"/>
  <c r="BI77" i="510"/>
  <c r="BH77" i="510"/>
  <c r="BG77" i="510"/>
  <c r="BF77" i="510"/>
  <c r="BE77" i="510"/>
  <c r="BD77" i="510"/>
  <c r="BC77" i="510"/>
  <c r="BB77" i="510"/>
  <c r="BA77" i="510"/>
  <c r="AG77" i="510"/>
  <c r="AF77" i="510"/>
  <c r="AE77" i="510"/>
  <c r="AD77" i="510"/>
  <c r="AC77" i="510"/>
  <c r="AB77" i="510"/>
  <c r="Y77" i="510"/>
  <c r="W77" i="510"/>
  <c r="U77" i="510"/>
  <c r="Q77" i="510"/>
  <c r="N77" i="510"/>
  <c r="B77" i="510"/>
  <c r="BJ76" i="510"/>
  <c r="BI76" i="510"/>
  <c r="BH76" i="510"/>
  <c r="BG76" i="510"/>
  <c r="BF76" i="510"/>
  <c r="BE76" i="510"/>
  <c r="BD76" i="510"/>
  <c r="BC76" i="510"/>
  <c r="BB76" i="510"/>
  <c r="BA76" i="510"/>
  <c r="AG76" i="510"/>
  <c r="AF76" i="510"/>
  <c r="AE76" i="510"/>
  <c r="AD76" i="510"/>
  <c r="AC76" i="510"/>
  <c r="AB76" i="510"/>
  <c r="Y76" i="510"/>
  <c r="W76" i="510"/>
  <c r="U76" i="510"/>
  <c r="Q76" i="510"/>
  <c r="N76" i="510"/>
  <c r="B76" i="510"/>
  <c r="BJ75" i="510"/>
  <c r="BI75" i="510"/>
  <c r="BH75" i="510"/>
  <c r="BG75" i="510"/>
  <c r="BF75" i="510"/>
  <c r="BE75" i="510"/>
  <c r="BD75" i="510"/>
  <c r="BC75" i="510"/>
  <c r="BB75" i="510"/>
  <c r="BA75" i="510"/>
  <c r="AG75" i="510"/>
  <c r="AF75" i="510"/>
  <c r="AE75" i="510"/>
  <c r="AD75" i="510"/>
  <c r="AC75" i="510"/>
  <c r="AB75" i="510"/>
  <c r="Y75" i="510"/>
  <c r="W75" i="510"/>
  <c r="U75" i="510"/>
  <c r="Q75" i="510"/>
  <c r="N75" i="510"/>
  <c r="B75" i="510"/>
  <c r="BJ74" i="510"/>
  <c r="BI74" i="510"/>
  <c r="BH74" i="510"/>
  <c r="BG74" i="510"/>
  <c r="BF74" i="510"/>
  <c r="BE74" i="510"/>
  <c r="BD74" i="510"/>
  <c r="BC74" i="510"/>
  <c r="BB74" i="510"/>
  <c r="BA74" i="510"/>
  <c r="AG74" i="510"/>
  <c r="AF74" i="510"/>
  <c r="AE74" i="510"/>
  <c r="AD74" i="510"/>
  <c r="AC74" i="510"/>
  <c r="AB74" i="510"/>
  <c r="Y74" i="510"/>
  <c r="W74" i="510"/>
  <c r="U74" i="510"/>
  <c r="Q74" i="510"/>
  <c r="N74" i="510"/>
  <c r="B74" i="510"/>
  <c r="BJ73" i="510"/>
  <c r="BI73" i="510"/>
  <c r="BH73" i="510"/>
  <c r="BG73" i="510"/>
  <c r="BF73" i="510"/>
  <c r="BE73" i="510"/>
  <c r="BD73" i="510"/>
  <c r="BC73" i="510"/>
  <c r="BB73" i="510"/>
  <c r="BA73" i="510"/>
  <c r="AG73" i="510"/>
  <c r="AF73" i="510"/>
  <c r="AE73" i="510"/>
  <c r="AD73" i="510"/>
  <c r="AC73" i="510"/>
  <c r="AB73" i="510"/>
  <c r="Y73" i="510"/>
  <c r="W73" i="510"/>
  <c r="U73" i="510"/>
  <c r="Q73" i="510"/>
  <c r="N73" i="510"/>
  <c r="B73" i="510"/>
  <c r="BJ72" i="510"/>
  <c r="BI72" i="510"/>
  <c r="BH72" i="510"/>
  <c r="BG72" i="510"/>
  <c r="BF72" i="510"/>
  <c r="BE72" i="510"/>
  <c r="BD72" i="510"/>
  <c r="BC72" i="510"/>
  <c r="BB72" i="510"/>
  <c r="BA72" i="510"/>
  <c r="AG72" i="510"/>
  <c r="AF72" i="510"/>
  <c r="AE72" i="510"/>
  <c r="AD72" i="510"/>
  <c r="AC72" i="510"/>
  <c r="AB72" i="510"/>
  <c r="Y72" i="510"/>
  <c r="W72" i="510"/>
  <c r="U72" i="510"/>
  <c r="Q72" i="510"/>
  <c r="N72" i="510"/>
  <c r="B72" i="510"/>
  <c r="BJ71" i="510"/>
  <c r="BI71" i="510"/>
  <c r="BH71" i="510"/>
  <c r="BG71" i="510"/>
  <c r="BF71" i="510"/>
  <c r="BE71" i="510"/>
  <c r="BD71" i="510"/>
  <c r="BC71" i="510"/>
  <c r="BB71" i="510"/>
  <c r="BA71" i="510"/>
  <c r="AG71" i="510"/>
  <c r="AF71" i="510"/>
  <c r="AE71" i="510"/>
  <c r="AD71" i="510"/>
  <c r="AC71" i="510"/>
  <c r="AB71" i="510"/>
  <c r="Y71" i="510"/>
  <c r="W71" i="510"/>
  <c r="U71" i="510"/>
  <c r="Q71" i="510"/>
  <c r="N71" i="510"/>
  <c r="B71" i="510"/>
  <c r="BJ70" i="510"/>
  <c r="BI70" i="510"/>
  <c r="BH70" i="510"/>
  <c r="BG70" i="510"/>
  <c r="BF70" i="510"/>
  <c r="BE70" i="510"/>
  <c r="BD70" i="510"/>
  <c r="BC70" i="510"/>
  <c r="BB70" i="510"/>
  <c r="BA70" i="510"/>
  <c r="AG70" i="510"/>
  <c r="AF70" i="510"/>
  <c r="AE70" i="510"/>
  <c r="AD70" i="510"/>
  <c r="AC70" i="510"/>
  <c r="AB70" i="510"/>
  <c r="Y70" i="510"/>
  <c r="W70" i="510"/>
  <c r="U70" i="510"/>
  <c r="Q70" i="510"/>
  <c r="N70" i="510"/>
  <c r="B70" i="510"/>
  <c r="BJ69" i="510"/>
  <c r="BI69" i="510"/>
  <c r="BH69" i="510"/>
  <c r="BG69" i="510"/>
  <c r="BF69" i="510"/>
  <c r="BE69" i="510"/>
  <c r="BD69" i="510"/>
  <c r="BC69" i="510"/>
  <c r="BB69" i="510"/>
  <c r="BA69" i="510"/>
  <c r="AG69" i="510"/>
  <c r="AF69" i="510"/>
  <c r="AE69" i="510"/>
  <c r="AD69" i="510"/>
  <c r="AC69" i="510"/>
  <c r="AB69" i="510"/>
  <c r="Y69" i="510"/>
  <c r="W69" i="510"/>
  <c r="U69" i="510"/>
  <c r="Q69" i="510"/>
  <c r="N69" i="510"/>
  <c r="B69" i="510"/>
  <c r="BJ68" i="510"/>
  <c r="BI68" i="510"/>
  <c r="BH68" i="510"/>
  <c r="BG68" i="510"/>
  <c r="BF68" i="510"/>
  <c r="BE68" i="510"/>
  <c r="BD68" i="510"/>
  <c r="BC68" i="510"/>
  <c r="BB68" i="510"/>
  <c r="BA68" i="510"/>
  <c r="AG68" i="510"/>
  <c r="AF68" i="510"/>
  <c r="AE68" i="510"/>
  <c r="AD68" i="510"/>
  <c r="AC68" i="510"/>
  <c r="AB68" i="510"/>
  <c r="Y68" i="510"/>
  <c r="W68" i="510"/>
  <c r="U68" i="510"/>
  <c r="Q68" i="510"/>
  <c r="N68" i="510"/>
  <c r="B68" i="510"/>
  <c r="BJ67" i="510"/>
  <c r="BI67" i="510"/>
  <c r="BH67" i="510"/>
  <c r="BG67" i="510"/>
  <c r="BF67" i="510"/>
  <c r="BE67" i="510"/>
  <c r="BD67" i="510"/>
  <c r="BC67" i="510"/>
  <c r="BB67" i="510"/>
  <c r="BA67" i="510"/>
  <c r="AG67" i="510"/>
  <c r="AF67" i="510"/>
  <c r="AE67" i="510"/>
  <c r="AD67" i="510"/>
  <c r="AC67" i="510"/>
  <c r="AB67" i="510"/>
  <c r="Y67" i="510"/>
  <c r="W67" i="510"/>
  <c r="U67" i="510"/>
  <c r="Q67" i="510"/>
  <c r="N67" i="510"/>
  <c r="B67" i="510"/>
  <c r="BJ66" i="510"/>
  <c r="BI66" i="510"/>
  <c r="BH66" i="510"/>
  <c r="BG66" i="510"/>
  <c r="BF66" i="510"/>
  <c r="BE66" i="510"/>
  <c r="BD66" i="510"/>
  <c r="BC66" i="510"/>
  <c r="BB66" i="510"/>
  <c r="BA66" i="510"/>
  <c r="AG66" i="510"/>
  <c r="AF66" i="510"/>
  <c r="AE66" i="510"/>
  <c r="AD66" i="510"/>
  <c r="AC66" i="510"/>
  <c r="AB66" i="510"/>
  <c r="Y66" i="510"/>
  <c r="W66" i="510"/>
  <c r="U66" i="510"/>
  <c r="Q66" i="510"/>
  <c r="N66" i="510"/>
  <c r="B66" i="510"/>
  <c r="BJ65" i="510"/>
  <c r="BI65" i="510"/>
  <c r="BH65" i="510"/>
  <c r="BG65" i="510"/>
  <c r="BF65" i="510"/>
  <c r="BE65" i="510"/>
  <c r="BD65" i="510"/>
  <c r="BC65" i="510"/>
  <c r="BB65" i="510"/>
  <c r="BA65" i="510"/>
  <c r="AG65" i="510"/>
  <c r="AF65" i="510"/>
  <c r="AE65" i="510"/>
  <c r="AD65" i="510"/>
  <c r="AC65" i="510"/>
  <c r="AB65" i="510"/>
  <c r="Y65" i="510"/>
  <c r="W65" i="510"/>
  <c r="U65" i="510"/>
  <c r="Q65" i="510"/>
  <c r="N65" i="510"/>
  <c r="B65" i="510"/>
  <c r="BJ64" i="510"/>
  <c r="BI64" i="510"/>
  <c r="BH64" i="510"/>
  <c r="BG64" i="510"/>
  <c r="BF64" i="510"/>
  <c r="BE64" i="510"/>
  <c r="BD64" i="510"/>
  <c r="BC64" i="510"/>
  <c r="BB64" i="510"/>
  <c r="BA64" i="510"/>
  <c r="AG64" i="510"/>
  <c r="AF64" i="510"/>
  <c r="AE64" i="510"/>
  <c r="AD64" i="510"/>
  <c r="AC64" i="510"/>
  <c r="AB64" i="510"/>
  <c r="Y64" i="510"/>
  <c r="W64" i="510"/>
  <c r="U64" i="510"/>
  <c r="Q64" i="510"/>
  <c r="N64" i="510"/>
  <c r="B64" i="510"/>
  <c r="BJ63" i="510"/>
  <c r="BI63" i="510"/>
  <c r="BH63" i="510"/>
  <c r="BG63" i="510"/>
  <c r="BF63" i="510"/>
  <c r="BE63" i="510"/>
  <c r="BD63" i="510"/>
  <c r="BC63" i="510"/>
  <c r="BB63" i="510"/>
  <c r="BA63" i="510"/>
  <c r="AG63" i="510"/>
  <c r="AF63" i="510"/>
  <c r="AE63" i="510"/>
  <c r="AD63" i="510"/>
  <c r="AC63" i="510"/>
  <c r="AB63" i="510"/>
  <c r="Y63" i="510"/>
  <c r="W63" i="510"/>
  <c r="U63" i="510"/>
  <c r="Q63" i="510"/>
  <c r="N63" i="510"/>
  <c r="B63" i="510"/>
  <c r="BJ62" i="510"/>
  <c r="BI62" i="510"/>
  <c r="BH62" i="510"/>
  <c r="BG62" i="510"/>
  <c r="BF62" i="510"/>
  <c r="BE62" i="510"/>
  <c r="BD62" i="510"/>
  <c r="BC62" i="510"/>
  <c r="BB62" i="510"/>
  <c r="BA62" i="510"/>
  <c r="AG62" i="510"/>
  <c r="AF62" i="510"/>
  <c r="AE62" i="510"/>
  <c r="AD62" i="510"/>
  <c r="AC62" i="510"/>
  <c r="AB62" i="510"/>
  <c r="Y62" i="510"/>
  <c r="W62" i="510"/>
  <c r="U62" i="510"/>
  <c r="Q62" i="510"/>
  <c r="N62" i="510"/>
  <c r="B62" i="510"/>
  <c r="BJ61" i="510"/>
  <c r="BI61" i="510"/>
  <c r="BH61" i="510"/>
  <c r="BG61" i="510"/>
  <c r="BF61" i="510"/>
  <c r="BE61" i="510"/>
  <c r="BD61" i="510"/>
  <c r="BC61" i="510"/>
  <c r="BB61" i="510"/>
  <c r="BA61" i="510"/>
  <c r="AG61" i="510"/>
  <c r="AF61" i="510"/>
  <c r="AE61" i="510"/>
  <c r="AD61" i="510"/>
  <c r="AC61" i="510"/>
  <c r="AB61" i="510"/>
  <c r="Y61" i="510"/>
  <c r="W61" i="510"/>
  <c r="U61" i="510"/>
  <c r="Q61" i="510"/>
  <c r="N61" i="510"/>
  <c r="B61" i="510"/>
  <c r="BJ60" i="510"/>
  <c r="BI60" i="510"/>
  <c r="BH60" i="510"/>
  <c r="BG60" i="510"/>
  <c r="BF60" i="510"/>
  <c r="BE60" i="510"/>
  <c r="BD60" i="510"/>
  <c r="BC60" i="510"/>
  <c r="BB60" i="510"/>
  <c r="BA60" i="510"/>
  <c r="AG60" i="510"/>
  <c r="AF60" i="510"/>
  <c r="AE60" i="510"/>
  <c r="AD60" i="510"/>
  <c r="AC60" i="510"/>
  <c r="AB60" i="510"/>
  <c r="Y60" i="510"/>
  <c r="W60" i="510"/>
  <c r="U60" i="510"/>
  <c r="Q60" i="510"/>
  <c r="N60" i="510"/>
  <c r="B60" i="510"/>
  <c r="BJ59" i="510"/>
  <c r="BI59" i="510"/>
  <c r="BH59" i="510"/>
  <c r="BG59" i="510"/>
  <c r="BF59" i="510"/>
  <c r="BE59" i="510"/>
  <c r="BD59" i="510"/>
  <c r="BC59" i="510"/>
  <c r="BB59" i="510"/>
  <c r="BA59" i="510"/>
  <c r="AG59" i="510"/>
  <c r="AF59" i="510"/>
  <c r="AE59" i="510"/>
  <c r="AD59" i="510"/>
  <c r="AC59" i="510"/>
  <c r="AB59" i="510"/>
  <c r="Y59" i="510"/>
  <c r="W59" i="510"/>
  <c r="U59" i="510"/>
  <c r="Q59" i="510"/>
  <c r="N59" i="510"/>
  <c r="B59" i="510"/>
  <c r="BJ58" i="510"/>
  <c r="BI58" i="510"/>
  <c r="BH58" i="510"/>
  <c r="BG58" i="510"/>
  <c r="BF58" i="510"/>
  <c r="BE58" i="510"/>
  <c r="BD58" i="510"/>
  <c r="BC58" i="510"/>
  <c r="BB58" i="510"/>
  <c r="BA58" i="510"/>
  <c r="AG58" i="510"/>
  <c r="AF58" i="510"/>
  <c r="AE58" i="510"/>
  <c r="AD58" i="510"/>
  <c r="AC58" i="510"/>
  <c r="AB58" i="510"/>
  <c r="Y58" i="510"/>
  <c r="W58" i="510"/>
  <c r="U58" i="510"/>
  <c r="Q58" i="510"/>
  <c r="N58" i="510"/>
  <c r="B58" i="510"/>
  <c r="BJ57" i="510"/>
  <c r="BI57" i="510"/>
  <c r="BH57" i="510"/>
  <c r="BG57" i="510"/>
  <c r="BF57" i="510"/>
  <c r="BE57" i="510"/>
  <c r="BD57" i="510"/>
  <c r="BC57" i="510"/>
  <c r="BB57" i="510"/>
  <c r="BA57" i="510"/>
  <c r="AG57" i="510"/>
  <c r="AF57" i="510"/>
  <c r="AE57" i="510"/>
  <c r="AD57" i="510"/>
  <c r="AC57" i="510"/>
  <c r="AB57" i="510"/>
  <c r="Y57" i="510"/>
  <c r="W57" i="510"/>
  <c r="U57" i="510"/>
  <c r="Q57" i="510"/>
  <c r="N57" i="510"/>
  <c r="B57" i="510"/>
  <c r="BJ56" i="510"/>
  <c r="BI56" i="510"/>
  <c r="BH56" i="510"/>
  <c r="BG56" i="510"/>
  <c r="BF56" i="510"/>
  <c r="BE56" i="510"/>
  <c r="BD56" i="510"/>
  <c r="BC56" i="510"/>
  <c r="BB56" i="510"/>
  <c r="BA56" i="510"/>
  <c r="AG56" i="510"/>
  <c r="AF56" i="510"/>
  <c r="AE56" i="510"/>
  <c r="AD56" i="510"/>
  <c r="AC56" i="510"/>
  <c r="AB56" i="510"/>
  <c r="Y56" i="510"/>
  <c r="W56" i="510"/>
  <c r="U56" i="510"/>
  <c r="Q56" i="510"/>
  <c r="N56" i="510"/>
  <c r="B56" i="510"/>
  <c r="BJ55" i="510"/>
  <c r="BI55" i="510"/>
  <c r="BH55" i="510"/>
  <c r="BG55" i="510"/>
  <c r="BF55" i="510"/>
  <c r="BE55" i="510"/>
  <c r="BD55" i="510"/>
  <c r="BC55" i="510"/>
  <c r="BB55" i="510"/>
  <c r="BA55" i="510"/>
  <c r="AG55" i="510"/>
  <c r="AF55" i="510"/>
  <c r="AE55" i="510"/>
  <c r="AD55" i="510"/>
  <c r="AC55" i="510"/>
  <c r="AB55" i="510"/>
  <c r="Y55" i="510"/>
  <c r="W55" i="510"/>
  <c r="U55" i="510"/>
  <c r="Q55" i="510"/>
  <c r="N55" i="510"/>
  <c r="B55" i="510"/>
  <c r="BJ54" i="510"/>
  <c r="BI54" i="510"/>
  <c r="BH54" i="510"/>
  <c r="BG54" i="510"/>
  <c r="BF54" i="510"/>
  <c r="BE54" i="510"/>
  <c r="BD54" i="510"/>
  <c r="BC54" i="510"/>
  <c r="BB54" i="510"/>
  <c r="BA54" i="510"/>
  <c r="AG54" i="510"/>
  <c r="AF54" i="510"/>
  <c r="AE54" i="510"/>
  <c r="AD54" i="510"/>
  <c r="AC54" i="510"/>
  <c r="AB54" i="510"/>
  <c r="Y54" i="510"/>
  <c r="W54" i="510"/>
  <c r="U54" i="510"/>
  <c r="Q54" i="510"/>
  <c r="N54" i="510"/>
  <c r="B54" i="510"/>
  <c r="BJ53" i="510"/>
  <c r="BI53" i="510"/>
  <c r="BH53" i="510"/>
  <c r="BG53" i="510"/>
  <c r="BF53" i="510"/>
  <c r="BE53" i="510"/>
  <c r="BD53" i="510"/>
  <c r="BC53" i="510"/>
  <c r="BB53" i="510"/>
  <c r="BA53" i="510"/>
  <c r="AG53" i="510"/>
  <c r="AF53" i="510"/>
  <c r="AE53" i="510"/>
  <c r="AD53" i="510"/>
  <c r="AC53" i="510"/>
  <c r="AB53" i="510"/>
  <c r="Y53" i="510"/>
  <c r="W53" i="510"/>
  <c r="U53" i="510"/>
  <c r="Q53" i="510"/>
  <c r="N53" i="510"/>
  <c r="B53" i="510"/>
  <c r="BJ52" i="510"/>
  <c r="BI52" i="510"/>
  <c r="BH52" i="510"/>
  <c r="BG52" i="510"/>
  <c r="BF52" i="510"/>
  <c r="BE52" i="510"/>
  <c r="BD52" i="510"/>
  <c r="BC52" i="510"/>
  <c r="BB52" i="510"/>
  <c r="BA52" i="510"/>
  <c r="AG52" i="510"/>
  <c r="AF52" i="510"/>
  <c r="AE52" i="510"/>
  <c r="AD52" i="510"/>
  <c r="AC52" i="510"/>
  <c r="AB52" i="510"/>
  <c r="Y52" i="510"/>
  <c r="W52" i="510"/>
  <c r="U52" i="510"/>
  <c r="Q52" i="510"/>
  <c r="N52" i="510"/>
  <c r="B52" i="510"/>
  <c r="BJ51" i="510"/>
  <c r="BI51" i="510"/>
  <c r="BH51" i="510"/>
  <c r="BG51" i="510"/>
  <c r="BF51" i="510"/>
  <c r="BE51" i="510"/>
  <c r="BD51" i="510"/>
  <c r="BC51" i="510"/>
  <c r="BB51" i="510"/>
  <c r="BA51" i="510"/>
  <c r="AG51" i="510"/>
  <c r="AF51" i="510"/>
  <c r="AE51" i="510"/>
  <c r="AD51" i="510"/>
  <c r="AC51" i="510"/>
  <c r="AB51" i="510"/>
  <c r="Y51" i="510"/>
  <c r="W51" i="510"/>
  <c r="U51" i="510"/>
  <c r="Q51" i="510"/>
  <c r="N51" i="510"/>
  <c r="B51" i="510"/>
  <c r="BJ50" i="510"/>
  <c r="BI50" i="510"/>
  <c r="BH50" i="510"/>
  <c r="BG50" i="510"/>
  <c r="BF50" i="510"/>
  <c r="BE50" i="510"/>
  <c r="BD50" i="510"/>
  <c r="BC50" i="510"/>
  <c r="BB50" i="510"/>
  <c r="BA50" i="510"/>
  <c r="AG50" i="510"/>
  <c r="AF50" i="510"/>
  <c r="AE50" i="510"/>
  <c r="AD50" i="510"/>
  <c r="AC50" i="510"/>
  <c r="AB50" i="510"/>
  <c r="Y50" i="510"/>
  <c r="W50" i="510"/>
  <c r="U50" i="510"/>
  <c r="Q50" i="510"/>
  <c r="N50" i="510"/>
  <c r="B50" i="510"/>
  <c r="BJ49" i="510"/>
  <c r="BI49" i="510"/>
  <c r="BH49" i="510"/>
  <c r="BG49" i="510"/>
  <c r="BF49" i="510"/>
  <c r="BE49" i="510"/>
  <c r="BD49" i="510"/>
  <c r="BC49" i="510"/>
  <c r="BB49" i="510"/>
  <c r="BA49" i="510"/>
  <c r="AG49" i="510"/>
  <c r="AF49" i="510"/>
  <c r="AE49" i="510"/>
  <c r="AD49" i="510"/>
  <c r="AC49" i="510"/>
  <c r="AB49" i="510"/>
  <c r="Y49" i="510"/>
  <c r="W49" i="510"/>
  <c r="U49" i="510"/>
  <c r="Q49" i="510"/>
  <c r="N49" i="510"/>
  <c r="B49" i="510"/>
  <c r="BJ48" i="510"/>
  <c r="BI48" i="510"/>
  <c r="BH48" i="510"/>
  <c r="BG48" i="510"/>
  <c r="BF48" i="510"/>
  <c r="BE48" i="510"/>
  <c r="BD48" i="510"/>
  <c r="BC48" i="510"/>
  <c r="BB48" i="510"/>
  <c r="BA48" i="510"/>
  <c r="AG48" i="510"/>
  <c r="AF48" i="510"/>
  <c r="AE48" i="510"/>
  <c r="AD48" i="510"/>
  <c r="AC48" i="510"/>
  <c r="AB48" i="510"/>
  <c r="Y48" i="510"/>
  <c r="W48" i="510"/>
  <c r="U48" i="510"/>
  <c r="Q48" i="510"/>
  <c r="N48" i="510"/>
  <c r="B48" i="510"/>
  <c r="BJ47" i="510"/>
  <c r="BI47" i="510"/>
  <c r="BH47" i="510"/>
  <c r="BG47" i="510"/>
  <c r="BF47" i="510"/>
  <c r="BE47" i="510"/>
  <c r="BD47" i="510"/>
  <c r="BC47" i="510"/>
  <c r="BB47" i="510"/>
  <c r="BA47" i="510"/>
  <c r="AG47" i="510"/>
  <c r="AF47" i="510"/>
  <c r="AE47" i="510"/>
  <c r="AD47" i="510"/>
  <c r="AC47" i="510"/>
  <c r="AB47" i="510"/>
  <c r="Y47" i="510"/>
  <c r="W47" i="510"/>
  <c r="U47" i="510"/>
  <c r="Q47" i="510"/>
  <c r="N47" i="510"/>
  <c r="B47" i="510"/>
  <c r="BJ46" i="510"/>
  <c r="BI46" i="510"/>
  <c r="BH46" i="510"/>
  <c r="BG46" i="510"/>
  <c r="BF46" i="510"/>
  <c r="BE46" i="510"/>
  <c r="BD46" i="510"/>
  <c r="BC46" i="510"/>
  <c r="BB46" i="510"/>
  <c r="BA46" i="510"/>
  <c r="AG46" i="510"/>
  <c r="AF46" i="510"/>
  <c r="AE46" i="510"/>
  <c r="AD46" i="510"/>
  <c r="AC46" i="510"/>
  <c r="AB46" i="510"/>
  <c r="Y46" i="510"/>
  <c r="W46" i="510"/>
  <c r="U46" i="510"/>
  <c r="Q46" i="510"/>
  <c r="N46" i="510"/>
  <c r="B46" i="510"/>
  <c r="BJ45" i="510"/>
  <c r="BI45" i="510"/>
  <c r="BH45" i="510"/>
  <c r="BG45" i="510"/>
  <c r="BF45" i="510"/>
  <c r="BE45" i="510"/>
  <c r="BD45" i="510"/>
  <c r="BC45" i="510"/>
  <c r="BB45" i="510"/>
  <c r="BA45" i="510"/>
  <c r="AG45" i="510"/>
  <c r="AF45" i="510"/>
  <c r="AE45" i="510"/>
  <c r="AD45" i="510"/>
  <c r="AC45" i="510"/>
  <c r="AB45" i="510"/>
  <c r="Y45" i="510"/>
  <c r="W45" i="510"/>
  <c r="U45" i="510"/>
  <c r="Q45" i="510"/>
  <c r="N45" i="510"/>
  <c r="B45" i="510"/>
  <c r="BJ44" i="510"/>
  <c r="BI44" i="510"/>
  <c r="BH44" i="510"/>
  <c r="BG44" i="510"/>
  <c r="BF44" i="510"/>
  <c r="BE44" i="510"/>
  <c r="BD44" i="510"/>
  <c r="BC44" i="510"/>
  <c r="BB44" i="510"/>
  <c r="BA44" i="510"/>
  <c r="AG44" i="510"/>
  <c r="AF44" i="510"/>
  <c r="AE44" i="510"/>
  <c r="AD44" i="510"/>
  <c r="AC44" i="510"/>
  <c r="AB44" i="510"/>
  <c r="Y44" i="510"/>
  <c r="W44" i="510"/>
  <c r="U44" i="510"/>
  <c r="Q44" i="510"/>
  <c r="N44" i="510"/>
  <c r="B44" i="510"/>
  <c r="BJ43" i="510"/>
  <c r="BI43" i="510"/>
  <c r="BH43" i="510"/>
  <c r="BG43" i="510"/>
  <c r="BF43" i="510"/>
  <c r="BE43" i="510"/>
  <c r="BD43" i="510"/>
  <c r="BC43" i="510"/>
  <c r="BB43" i="510"/>
  <c r="BA43" i="510"/>
  <c r="AG43" i="510"/>
  <c r="AF43" i="510"/>
  <c r="AE43" i="510"/>
  <c r="AD43" i="510"/>
  <c r="AC43" i="510"/>
  <c r="AB43" i="510"/>
  <c r="Y43" i="510"/>
  <c r="W43" i="510"/>
  <c r="U43" i="510"/>
  <c r="Q43" i="510"/>
  <c r="N43" i="510"/>
  <c r="B43" i="510"/>
  <c r="BJ42" i="510"/>
  <c r="BI42" i="510"/>
  <c r="BH42" i="510"/>
  <c r="BG42" i="510"/>
  <c r="BF42" i="510"/>
  <c r="BE42" i="510"/>
  <c r="BD42" i="510"/>
  <c r="BC42" i="510"/>
  <c r="BB42" i="510"/>
  <c r="BA42" i="510"/>
  <c r="AG42" i="510"/>
  <c r="AF42" i="510"/>
  <c r="AE42" i="510"/>
  <c r="AD42" i="510"/>
  <c r="AC42" i="510"/>
  <c r="AB42" i="510"/>
  <c r="Y42" i="510"/>
  <c r="W42" i="510"/>
  <c r="U42" i="510"/>
  <c r="Q42" i="510"/>
  <c r="N42" i="510"/>
  <c r="B42" i="510"/>
  <c r="BJ41" i="510"/>
  <c r="BI41" i="510"/>
  <c r="BH41" i="510"/>
  <c r="BG41" i="510"/>
  <c r="BF41" i="510"/>
  <c r="BE41" i="510"/>
  <c r="BD41" i="510"/>
  <c r="BC41" i="510"/>
  <c r="BB41" i="510"/>
  <c r="BA41" i="510"/>
  <c r="AG41" i="510"/>
  <c r="AF41" i="510"/>
  <c r="AE41" i="510"/>
  <c r="AD41" i="510"/>
  <c r="AC41" i="510"/>
  <c r="AB41" i="510"/>
  <c r="Y41" i="510"/>
  <c r="W41" i="510"/>
  <c r="U41" i="510"/>
  <c r="Q41" i="510"/>
  <c r="N41" i="510"/>
  <c r="B41" i="510"/>
  <c r="BJ40" i="510"/>
  <c r="BI40" i="510"/>
  <c r="BH40" i="510"/>
  <c r="BG40" i="510"/>
  <c r="BF40" i="510"/>
  <c r="BE40" i="510"/>
  <c r="BD40" i="510"/>
  <c r="BC40" i="510"/>
  <c r="BB40" i="510"/>
  <c r="BA40" i="510"/>
  <c r="AG40" i="510"/>
  <c r="AF40" i="510"/>
  <c r="AE40" i="510"/>
  <c r="AD40" i="510"/>
  <c r="AC40" i="510"/>
  <c r="AB40" i="510"/>
  <c r="N40" i="510"/>
  <c r="B40" i="510"/>
  <c r="BJ39" i="510"/>
  <c r="BI39" i="510"/>
  <c r="BH39" i="510"/>
  <c r="BG39" i="510"/>
  <c r="BF39" i="510"/>
  <c r="BE39" i="510"/>
  <c r="BD39" i="510"/>
  <c r="BC39" i="510"/>
  <c r="BB39" i="510"/>
  <c r="BA39" i="510"/>
  <c r="AG39" i="510"/>
  <c r="AF39" i="510"/>
  <c r="AE39" i="510"/>
  <c r="AD39" i="510"/>
  <c r="AC39" i="510"/>
  <c r="AB39" i="510"/>
  <c r="N39" i="510"/>
  <c r="B39" i="510"/>
  <c r="BJ38" i="510"/>
  <c r="BI38" i="510"/>
  <c r="BH38" i="510"/>
  <c r="BG38" i="510"/>
  <c r="BF38" i="510"/>
  <c r="BE38" i="510"/>
  <c r="BD38" i="510"/>
  <c r="BC38" i="510"/>
  <c r="BB38" i="510"/>
  <c r="BA38" i="510"/>
  <c r="AG38" i="510"/>
  <c r="AF38" i="510"/>
  <c r="AE38" i="510"/>
  <c r="AD38" i="510"/>
  <c r="AC38" i="510"/>
  <c r="AB38" i="510"/>
  <c r="N38" i="510"/>
  <c r="B38" i="510"/>
  <c r="BJ37" i="510"/>
  <c r="BI37" i="510"/>
  <c r="BH37" i="510"/>
  <c r="BG37" i="510"/>
  <c r="BF37" i="510"/>
  <c r="BE37" i="510"/>
  <c r="BD37" i="510"/>
  <c r="BC37" i="510"/>
  <c r="BB37" i="510"/>
  <c r="BA37" i="510"/>
  <c r="AG37" i="510"/>
  <c r="AF37" i="510"/>
  <c r="AE37" i="510"/>
  <c r="AD37" i="510"/>
  <c r="AC37" i="510"/>
  <c r="AB37" i="510"/>
  <c r="N37" i="510"/>
  <c r="B37" i="510"/>
  <c r="BJ36" i="510"/>
  <c r="BI36" i="510"/>
  <c r="BH36" i="510"/>
  <c r="BG36" i="510"/>
  <c r="BF36" i="510"/>
  <c r="BE36" i="510"/>
  <c r="BD36" i="510"/>
  <c r="BC36" i="510"/>
  <c r="BB36" i="510"/>
  <c r="BA36" i="510"/>
  <c r="AG36" i="510"/>
  <c r="AF36" i="510"/>
  <c r="AE36" i="510"/>
  <c r="AD36" i="510"/>
  <c r="AC36" i="510"/>
  <c r="AB36" i="510"/>
  <c r="N36" i="510"/>
  <c r="B36" i="510"/>
  <c r="BJ35" i="510"/>
  <c r="BI35" i="510"/>
  <c r="BH35" i="510"/>
  <c r="BG35" i="510"/>
  <c r="BF35" i="510"/>
  <c r="BE35" i="510"/>
  <c r="BD35" i="510"/>
  <c r="BC35" i="510"/>
  <c r="BB35" i="510"/>
  <c r="BA35" i="510"/>
  <c r="AG35" i="510"/>
  <c r="AF35" i="510"/>
  <c r="AE35" i="510"/>
  <c r="AD35" i="510"/>
  <c r="AC35" i="510"/>
  <c r="AB35" i="510"/>
  <c r="N35" i="510"/>
  <c r="B35" i="510"/>
  <c r="BJ34" i="510"/>
  <c r="BI34" i="510"/>
  <c r="BH34" i="510"/>
  <c r="BG34" i="510"/>
  <c r="BF34" i="510"/>
  <c r="BE34" i="510"/>
  <c r="BD34" i="510"/>
  <c r="BC34" i="510"/>
  <c r="BB34" i="510"/>
  <c r="BA34" i="510"/>
  <c r="AG34" i="510"/>
  <c r="AF34" i="510"/>
  <c r="AE34" i="510"/>
  <c r="AD34" i="510"/>
  <c r="AC34" i="510"/>
  <c r="AB34" i="510"/>
  <c r="N34" i="510"/>
  <c r="B34" i="510"/>
  <c r="BJ33" i="510"/>
  <c r="BI33" i="510"/>
  <c r="BH33" i="510"/>
  <c r="BG33" i="510"/>
  <c r="BF33" i="510"/>
  <c r="BE33" i="510"/>
  <c r="BD33" i="510"/>
  <c r="BC33" i="510"/>
  <c r="BB33" i="510"/>
  <c r="BA33" i="510"/>
  <c r="AG33" i="510"/>
  <c r="AF33" i="510"/>
  <c r="AE33" i="510"/>
  <c r="AD33" i="510"/>
  <c r="AC33" i="510"/>
  <c r="AB33" i="510"/>
  <c r="N33" i="510"/>
  <c r="B33" i="510"/>
  <c r="AG32" i="510"/>
  <c r="AF32" i="510"/>
  <c r="AE32" i="510"/>
  <c r="AD32" i="510"/>
  <c r="AC32" i="510"/>
  <c r="AB32" i="510"/>
  <c r="N32" i="510"/>
  <c r="B32" i="510"/>
  <c r="AG31" i="510"/>
  <c r="AF31" i="510"/>
  <c r="AD31" i="510"/>
  <c r="AC31" i="510"/>
  <c r="AB31" i="510"/>
  <c r="N31" i="510"/>
  <c r="B31" i="510"/>
  <c r="BJ30" i="510"/>
  <c r="BJ32" i="510" s="1"/>
  <c r="BI30" i="510"/>
  <c r="BH30" i="510"/>
  <c r="BH31" i="510" s="1"/>
  <c r="BG30" i="510"/>
  <c r="BG31" i="510" s="1"/>
  <c r="BF30" i="510"/>
  <c r="BF32" i="510" s="1"/>
  <c r="BE30" i="510"/>
  <c r="AV30" i="510"/>
  <c r="AU30" i="510"/>
  <c r="AT30" i="510"/>
  <c r="AS30" i="510"/>
  <c r="AR30" i="510"/>
  <c r="AQ30" i="510"/>
  <c r="AP30" i="510"/>
  <c r="AO30" i="510"/>
  <c r="AN30" i="510"/>
  <c r="AM30" i="510"/>
  <c r="AL30" i="510"/>
  <c r="AK30" i="510"/>
  <c r="AJ30" i="510"/>
  <c r="AI30" i="510"/>
  <c r="AH30" i="510"/>
  <c r="AG30" i="510"/>
  <c r="AF30" i="510"/>
  <c r="AE30" i="510"/>
  <c r="AD30" i="510"/>
  <c r="AV29" i="510"/>
  <c r="AU29" i="510"/>
  <c r="AT29" i="510"/>
  <c r="AS29" i="510"/>
  <c r="AR29" i="510"/>
  <c r="AN29" i="510"/>
  <c r="AM29" i="510"/>
  <c r="AL29" i="510"/>
  <c r="AK29" i="510"/>
  <c r="AI29" i="510"/>
  <c r="AH29" i="510"/>
  <c r="AG29" i="510"/>
  <c r="AF29" i="510"/>
  <c r="AE29" i="510"/>
  <c r="AD29" i="510"/>
  <c r="T29" i="510"/>
  <c r="AQ29" i="510" s="1"/>
  <c r="S29" i="510"/>
  <c r="AP29" i="510" s="1"/>
  <c r="R29" i="510"/>
  <c r="AO29" i="510" s="1"/>
  <c r="M29" i="510"/>
  <c r="AJ29" i="510" s="1"/>
  <c r="E29" i="510"/>
  <c r="D29" i="510"/>
  <c r="C29" i="510"/>
  <c r="X28" i="510"/>
  <c r="V28" i="510"/>
  <c r="T28" i="510"/>
  <c r="S28" i="510"/>
  <c r="R28" i="510"/>
  <c r="M28" i="510"/>
  <c r="L28" i="510"/>
  <c r="K28" i="510"/>
  <c r="I28" i="510"/>
  <c r="H28" i="510"/>
  <c r="G28" i="510"/>
  <c r="X27" i="510"/>
  <c r="V27" i="510"/>
  <c r="T27" i="510"/>
  <c r="S27" i="510"/>
  <c r="R27" i="510"/>
  <c r="M27" i="510"/>
  <c r="L27" i="510"/>
  <c r="K27" i="510"/>
  <c r="I27" i="510"/>
  <c r="H27" i="510"/>
  <c r="G27" i="510"/>
  <c r="X26" i="510"/>
  <c r="V26" i="510"/>
  <c r="T26" i="510"/>
  <c r="S26" i="510"/>
  <c r="R26" i="510"/>
  <c r="M26" i="510"/>
  <c r="L26" i="510"/>
  <c r="K26" i="510"/>
  <c r="I26" i="510"/>
  <c r="H26" i="510"/>
  <c r="G26" i="510"/>
  <c r="F26" i="510"/>
  <c r="Y25" i="510"/>
  <c r="X25" i="510"/>
  <c r="W25" i="510"/>
  <c r="V25" i="510"/>
  <c r="U25" i="510"/>
  <c r="T25" i="510"/>
  <c r="S25" i="510"/>
  <c r="R25" i="510"/>
  <c r="Q25" i="510"/>
  <c r="P25" i="510"/>
  <c r="O25" i="510"/>
  <c r="N25" i="510"/>
  <c r="M25" i="510"/>
  <c r="L25" i="510"/>
  <c r="K25" i="510"/>
  <c r="J25" i="510"/>
  <c r="I25" i="510"/>
  <c r="H25" i="510"/>
  <c r="G25" i="510"/>
  <c r="G9" i="510"/>
  <c r="F9" i="510"/>
  <c r="G8" i="510"/>
  <c r="F8" i="510"/>
  <c r="G7" i="510"/>
  <c r="F7" i="510"/>
  <c r="G6" i="510"/>
  <c r="F6" i="510"/>
  <c r="G5" i="510"/>
  <c r="F5" i="510"/>
  <c r="F4" i="510"/>
  <c r="AC3" i="510"/>
  <c r="Y3" i="510"/>
  <c r="U3" i="510"/>
  <c r="Q3" i="510"/>
  <c r="AK2" i="510"/>
  <c r="AJ2" i="510"/>
  <c r="AI2" i="510"/>
  <c r="AH2" i="510"/>
  <c r="AG2" i="510"/>
  <c r="AF2" i="510"/>
  <c r="AE2" i="510"/>
  <c r="Y2" i="510"/>
  <c r="U2" i="510"/>
  <c r="Q2" i="510"/>
  <c r="F1" i="510"/>
  <c r="F40" i="477" s="1"/>
  <c r="X131" i="509"/>
  <c r="V131" i="509"/>
  <c r="T131" i="509"/>
  <c r="S131" i="509"/>
  <c r="R131" i="509"/>
  <c r="M131" i="509"/>
  <c r="L131" i="509"/>
  <c r="K131" i="509"/>
  <c r="I131" i="509"/>
  <c r="H131" i="509"/>
  <c r="G131" i="509"/>
  <c r="BJ130" i="509"/>
  <c r="BI130" i="509"/>
  <c r="BH130" i="509"/>
  <c r="BG130" i="509"/>
  <c r="BF130" i="509"/>
  <c r="BE130" i="509"/>
  <c r="BD130" i="509"/>
  <c r="BC130" i="509"/>
  <c r="BB130" i="509"/>
  <c r="BA130" i="509"/>
  <c r="AG130" i="509"/>
  <c r="AF130" i="509"/>
  <c r="AE130" i="509"/>
  <c r="AD130" i="509"/>
  <c r="AC130" i="509"/>
  <c r="AB130" i="509"/>
  <c r="Y130" i="509"/>
  <c r="W130" i="509"/>
  <c r="U130" i="509"/>
  <c r="Q130" i="509"/>
  <c r="N130" i="509"/>
  <c r="B130" i="509"/>
  <c r="BJ129" i="509"/>
  <c r="BI129" i="509"/>
  <c r="BH129" i="509"/>
  <c r="BG129" i="509"/>
  <c r="BF129" i="509"/>
  <c r="BE129" i="509"/>
  <c r="BD129" i="509"/>
  <c r="BC129" i="509"/>
  <c r="BB129" i="509"/>
  <c r="BA129" i="509"/>
  <c r="AG129" i="509"/>
  <c r="AF129" i="509"/>
  <c r="AE129" i="509"/>
  <c r="AD129" i="509"/>
  <c r="AC129" i="509"/>
  <c r="AB129" i="509"/>
  <c r="Y129" i="509"/>
  <c r="W129" i="509"/>
  <c r="U129" i="509"/>
  <c r="Q129" i="509"/>
  <c r="N129" i="509"/>
  <c r="B129" i="509"/>
  <c r="BJ128" i="509"/>
  <c r="BI128" i="509"/>
  <c r="BH128" i="509"/>
  <c r="BG128" i="509"/>
  <c r="BF128" i="509"/>
  <c r="BE128" i="509"/>
  <c r="BD128" i="509"/>
  <c r="BC128" i="509"/>
  <c r="BB128" i="509"/>
  <c r="BA128" i="509"/>
  <c r="AG128" i="509"/>
  <c r="AF128" i="509"/>
  <c r="AE128" i="509"/>
  <c r="AD128" i="509"/>
  <c r="AC128" i="509"/>
  <c r="AB128" i="509"/>
  <c r="Y128" i="509"/>
  <c r="W128" i="509"/>
  <c r="U128" i="509"/>
  <c r="Q128" i="509"/>
  <c r="N128" i="509"/>
  <c r="B128" i="509"/>
  <c r="BJ127" i="509"/>
  <c r="BI127" i="509"/>
  <c r="BH127" i="509"/>
  <c r="BG127" i="509"/>
  <c r="BF127" i="509"/>
  <c r="BE127" i="509"/>
  <c r="BD127" i="509"/>
  <c r="BC127" i="509"/>
  <c r="BB127" i="509"/>
  <c r="BA127" i="509"/>
  <c r="AG127" i="509"/>
  <c r="AF127" i="509"/>
  <c r="AE127" i="509"/>
  <c r="AD127" i="509"/>
  <c r="AC127" i="509"/>
  <c r="AB127" i="509"/>
  <c r="Y127" i="509"/>
  <c r="W127" i="509"/>
  <c r="U127" i="509"/>
  <c r="Q127" i="509"/>
  <c r="N127" i="509"/>
  <c r="B127" i="509"/>
  <c r="BJ126" i="509"/>
  <c r="BI126" i="509"/>
  <c r="BH126" i="509"/>
  <c r="BG126" i="509"/>
  <c r="BF126" i="509"/>
  <c r="BE126" i="509"/>
  <c r="BD126" i="509"/>
  <c r="BC126" i="509"/>
  <c r="BB126" i="509"/>
  <c r="BA126" i="509"/>
  <c r="AG126" i="509"/>
  <c r="AF126" i="509"/>
  <c r="AE126" i="509"/>
  <c r="AD126" i="509"/>
  <c r="AC126" i="509"/>
  <c r="AB126" i="509"/>
  <c r="Y126" i="509"/>
  <c r="W126" i="509"/>
  <c r="U126" i="509"/>
  <c r="Q126" i="509"/>
  <c r="N126" i="509"/>
  <c r="B126" i="509"/>
  <c r="BJ125" i="509"/>
  <c r="BI125" i="509"/>
  <c r="BH125" i="509"/>
  <c r="BG125" i="509"/>
  <c r="BF125" i="509"/>
  <c r="BE125" i="509"/>
  <c r="BD125" i="509"/>
  <c r="BC125" i="509"/>
  <c r="BB125" i="509"/>
  <c r="BA125" i="509"/>
  <c r="AG125" i="509"/>
  <c r="AF125" i="509"/>
  <c r="AE125" i="509"/>
  <c r="AD125" i="509"/>
  <c r="AC125" i="509"/>
  <c r="AB125" i="509"/>
  <c r="Y125" i="509"/>
  <c r="W125" i="509"/>
  <c r="U125" i="509"/>
  <c r="Q125" i="509"/>
  <c r="N125" i="509"/>
  <c r="B125" i="509"/>
  <c r="BJ124" i="509"/>
  <c r="BI124" i="509"/>
  <c r="BH124" i="509"/>
  <c r="BG124" i="509"/>
  <c r="BF124" i="509"/>
  <c r="BE124" i="509"/>
  <c r="BD124" i="509"/>
  <c r="BC124" i="509"/>
  <c r="BB124" i="509"/>
  <c r="BA124" i="509"/>
  <c r="AG124" i="509"/>
  <c r="AF124" i="509"/>
  <c r="AE124" i="509"/>
  <c r="AD124" i="509"/>
  <c r="AC124" i="509"/>
  <c r="AB124" i="509"/>
  <c r="Y124" i="509"/>
  <c r="W124" i="509"/>
  <c r="U124" i="509"/>
  <c r="Q124" i="509"/>
  <c r="N124" i="509"/>
  <c r="B124" i="509"/>
  <c r="BJ123" i="509"/>
  <c r="BI123" i="509"/>
  <c r="BH123" i="509"/>
  <c r="BG123" i="509"/>
  <c r="BF123" i="509"/>
  <c r="BE123" i="509"/>
  <c r="BD123" i="509"/>
  <c r="BC123" i="509"/>
  <c r="BB123" i="509"/>
  <c r="BA123" i="509"/>
  <c r="AG123" i="509"/>
  <c r="AF123" i="509"/>
  <c r="AE123" i="509"/>
  <c r="AD123" i="509"/>
  <c r="AC123" i="509"/>
  <c r="AB123" i="509"/>
  <c r="Y123" i="509"/>
  <c r="W123" i="509"/>
  <c r="U123" i="509"/>
  <c r="Q123" i="509"/>
  <c r="N123" i="509"/>
  <c r="B123" i="509"/>
  <c r="BJ122" i="509"/>
  <c r="BI122" i="509"/>
  <c r="BH122" i="509"/>
  <c r="BG122" i="509"/>
  <c r="BF122" i="509"/>
  <c r="BE122" i="509"/>
  <c r="BD122" i="509"/>
  <c r="BC122" i="509"/>
  <c r="BB122" i="509"/>
  <c r="BA122" i="509"/>
  <c r="AG122" i="509"/>
  <c r="AF122" i="509"/>
  <c r="AE122" i="509"/>
  <c r="AD122" i="509"/>
  <c r="AC122" i="509"/>
  <c r="AB122" i="509"/>
  <c r="Y122" i="509"/>
  <c r="W122" i="509"/>
  <c r="U122" i="509"/>
  <c r="Q122" i="509"/>
  <c r="N122" i="509"/>
  <c r="B122" i="509"/>
  <c r="BJ121" i="509"/>
  <c r="BI121" i="509"/>
  <c r="BH121" i="509"/>
  <c r="BG121" i="509"/>
  <c r="BF121" i="509"/>
  <c r="BE121" i="509"/>
  <c r="BD121" i="509"/>
  <c r="BC121" i="509"/>
  <c r="BB121" i="509"/>
  <c r="BA121" i="509"/>
  <c r="AG121" i="509"/>
  <c r="AF121" i="509"/>
  <c r="AE121" i="509"/>
  <c r="AD121" i="509"/>
  <c r="AC121" i="509"/>
  <c r="AB121" i="509"/>
  <c r="Y121" i="509"/>
  <c r="W121" i="509"/>
  <c r="U121" i="509"/>
  <c r="Q121" i="509"/>
  <c r="N121" i="509"/>
  <c r="B121" i="509"/>
  <c r="BJ120" i="509"/>
  <c r="BI120" i="509"/>
  <c r="BH120" i="509"/>
  <c r="BG120" i="509"/>
  <c r="BF120" i="509"/>
  <c r="BE120" i="509"/>
  <c r="BD120" i="509"/>
  <c r="BC120" i="509"/>
  <c r="BB120" i="509"/>
  <c r="BA120" i="509"/>
  <c r="AG120" i="509"/>
  <c r="AF120" i="509"/>
  <c r="AE120" i="509"/>
  <c r="AD120" i="509"/>
  <c r="AC120" i="509"/>
  <c r="AB120" i="509"/>
  <c r="Y120" i="509"/>
  <c r="W120" i="509"/>
  <c r="U120" i="509"/>
  <c r="Q120" i="509"/>
  <c r="N120" i="509"/>
  <c r="B120" i="509"/>
  <c r="BJ119" i="509"/>
  <c r="BI119" i="509"/>
  <c r="BH119" i="509"/>
  <c r="BG119" i="509"/>
  <c r="BF119" i="509"/>
  <c r="BE119" i="509"/>
  <c r="BD119" i="509"/>
  <c r="BC119" i="509"/>
  <c r="BB119" i="509"/>
  <c r="BA119" i="509"/>
  <c r="AG119" i="509"/>
  <c r="AF119" i="509"/>
  <c r="AE119" i="509"/>
  <c r="AD119" i="509"/>
  <c r="AC119" i="509"/>
  <c r="AB119" i="509"/>
  <c r="Y119" i="509"/>
  <c r="W119" i="509"/>
  <c r="U119" i="509"/>
  <c r="Q119" i="509"/>
  <c r="N119" i="509"/>
  <c r="B119" i="509"/>
  <c r="BJ118" i="509"/>
  <c r="BI118" i="509"/>
  <c r="BH118" i="509"/>
  <c r="BG118" i="509"/>
  <c r="BF118" i="509"/>
  <c r="BE118" i="509"/>
  <c r="BD118" i="509"/>
  <c r="BC118" i="509"/>
  <c r="BB118" i="509"/>
  <c r="BA118" i="509"/>
  <c r="AG118" i="509"/>
  <c r="AF118" i="509"/>
  <c r="AE118" i="509"/>
  <c r="AD118" i="509"/>
  <c r="AC118" i="509"/>
  <c r="AB118" i="509"/>
  <c r="Y118" i="509"/>
  <c r="W118" i="509"/>
  <c r="U118" i="509"/>
  <c r="Q118" i="509"/>
  <c r="N118" i="509"/>
  <c r="B118" i="509"/>
  <c r="BJ117" i="509"/>
  <c r="BI117" i="509"/>
  <c r="BH117" i="509"/>
  <c r="BG117" i="509"/>
  <c r="BF117" i="509"/>
  <c r="BE117" i="509"/>
  <c r="BD117" i="509"/>
  <c r="BC117" i="509"/>
  <c r="BB117" i="509"/>
  <c r="BA117" i="509"/>
  <c r="AG117" i="509"/>
  <c r="AF117" i="509"/>
  <c r="AE117" i="509"/>
  <c r="AD117" i="509"/>
  <c r="AC117" i="509"/>
  <c r="AB117" i="509"/>
  <c r="Y117" i="509"/>
  <c r="W117" i="509"/>
  <c r="U117" i="509"/>
  <c r="Q117" i="509"/>
  <c r="N117" i="509"/>
  <c r="B117" i="509"/>
  <c r="BJ116" i="509"/>
  <c r="BI116" i="509"/>
  <c r="BH116" i="509"/>
  <c r="BG116" i="509"/>
  <c r="BF116" i="509"/>
  <c r="BE116" i="509"/>
  <c r="BD116" i="509"/>
  <c r="BC116" i="509"/>
  <c r="BB116" i="509"/>
  <c r="BA116" i="509"/>
  <c r="AG116" i="509"/>
  <c r="AF116" i="509"/>
  <c r="AE116" i="509"/>
  <c r="AD116" i="509"/>
  <c r="AC116" i="509"/>
  <c r="AB116" i="509"/>
  <c r="Y116" i="509"/>
  <c r="W116" i="509"/>
  <c r="U116" i="509"/>
  <c r="Q116" i="509"/>
  <c r="N116" i="509"/>
  <c r="B116" i="509"/>
  <c r="BJ115" i="509"/>
  <c r="BI115" i="509"/>
  <c r="BH115" i="509"/>
  <c r="BG115" i="509"/>
  <c r="BF115" i="509"/>
  <c r="BE115" i="509"/>
  <c r="BD115" i="509"/>
  <c r="BC115" i="509"/>
  <c r="BB115" i="509"/>
  <c r="BA115" i="509"/>
  <c r="AG115" i="509"/>
  <c r="AF115" i="509"/>
  <c r="AE115" i="509"/>
  <c r="AD115" i="509"/>
  <c r="AC115" i="509"/>
  <c r="AB115" i="509"/>
  <c r="Y115" i="509"/>
  <c r="W115" i="509"/>
  <c r="U115" i="509"/>
  <c r="Q115" i="509"/>
  <c r="N115" i="509"/>
  <c r="B115" i="509"/>
  <c r="BJ114" i="509"/>
  <c r="BI114" i="509"/>
  <c r="BH114" i="509"/>
  <c r="BG114" i="509"/>
  <c r="BF114" i="509"/>
  <c r="BE114" i="509"/>
  <c r="BD114" i="509"/>
  <c r="BC114" i="509"/>
  <c r="BB114" i="509"/>
  <c r="BA114" i="509"/>
  <c r="AG114" i="509"/>
  <c r="AF114" i="509"/>
  <c r="AE114" i="509"/>
  <c r="AD114" i="509"/>
  <c r="AC114" i="509"/>
  <c r="AB114" i="509"/>
  <c r="Y114" i="509"/>
  <c r="W114" i="509"/>
  <c r="U114" i="509"/>
  <c r="Q114" i="509"/>
  <c r="N114" i="509"/>
  <c r="B114" i="509"/>
  <c r="BJ113" i="509"/>
  <c r="BI113" i="509"/>
  <c r="BH113" i="509"/>
  <c r="BG113" i="509"/>
  <c r="BF113" i="509"/>
  <c r="BE113" i="509"/>
  <c r="BD113" i="509"/>
  <c r="BC113" i="509"/>
  <c r="BB113" i="509"/>
  <c r="BA113" i="509"/>
  <c r="AG113" i="509"/>
  <c r="AF113" i="509"/>
  <c r="AE113" i="509"/>
  <c r="AD113" i="509"/>
  <c r="AC113" i="509"/>
  <c r="AB113" i="509"/>
  <c r="Y113" i="509"/>
  <c r="W113" i="509"/>
  <c r="U113" i="509"/>
  <c r="Q113" i="509"/>
  <c r="N113" i="509"/>
  <c r="B113" i="509"/>
  <c r="BJ112" i="509"/>
  <c r="BI112" i="509"/>
  <c r="BH112" i="509"/>
  <c r="BG112" i="509"/>
  <c r="BF112" i="509"/>
  <c r="BE112" i="509"/>
  <c r="BD112" i="509"/>
  <c r="BC112" i="509"/>
  <c r="BB112" i="509"/>
  <c r="BA112" i="509"/>
  <c r="AG112" i="509"/>
  <c r="AF112" i="509"/>
  <c r="AE112" i="509"/>
  <c r="AD112" i="509"/>
  <c r="AC112" i="509"/>
  <c r="AB112" i="509"/>
  <c r="Y112" i="509"/>
  <c r="W112" i="509"/>
  <c r="U112" i="509"/>
  <c r="Q112" i="509"/>
  <c r="N112" i="509"/>
  <c r="B112" i="509"/>
  <c r="BJ111" i="509"/>
  <c r="BI111" i="509"/>
  <c r="BH111" i="509"/>
  <c r="BG111" i="509"/>
  <c r="BF111" i="509"/>
  <c r="BE111" i="509"/>
  <c r="BD111" i="509"/>
  <c r="BC111" i="509"/>
  <c r="BB111" i="509"/>
  <c r="BA111" i="509"/>
  <c r="AG111" i="509"/>
  <c r="AF111" i="509"/>
  <c r="AE111" i="509"/>
  <c r="AD111" i="509"/>
  <c r="AC111" i="509"/>
  <c r="AB111" i="509"/>
  <c r="Y111" i="509"/>
  <c r="W111" i="509"/>
  <c r="U111" i="509"/>
  <c r="Q111" i="509"/>
  <c r="N111" i="509"/>
  <c r="B111" i="509"/>
  <c r="BJ110" i="509"/>
  <c r="BI110" i="509"/>
  <c r="BH110" i="509"/>
  <c r="BG110" i="509"/>
  <c r="BF110" i="509"/>
  <c r="BE110" i="509"/>
  <c r="BD110" i="509"/>
  <c r="BC110" i="509"/>
  <c r="BB110" i="509"/>
  <c r="BA110" i="509"/>
  <c r="AG110" i="509"/>
  <c r="AF110" i="509"/>
  <c r="AE110" i="509"/>
  <c r="AD110" i="509"/>
  <c r="AC110" i="509"/>
  <c r="AB110" i="509"/>
  <c r="Y110" i="509"/>
  <c r="W110" i="509"/>
  <c r="U110" i="509"/>
  <c r="Q110" i="509"/>
  <c r="N110" i="509"/>
  <c r="B110" i="509"/>
  <c r="BJ109" i="509"/>
  <c r="BI109" i="509"/>
  <c r="BH109" i="509"/>
  <c r="BG109" i="509"/>
  <c r="BF109" i="509"/>
  <c r="BE109" i="509"/>
  <c r="BD109" i="509"/>
  <c r="BC109" i="509"/>
  <c r="BB109" i="509"/>
  <c r="BA109" i="509"/>
  <c r="AG109" i="509"/>
  <c r="AF109" i="509"/>
  <c r="AE109" i="509"/>
  <c r="AD109" i="509"/>
  <c r="AC109" i="509"/>
  <c r="AB109" i="509"/>
  <c r="Y109" i="509"/>
  <c r="W109" i="509"/>
  <c r="U109" i="509"/>
  <c r="Q109" i="509"/>
  <c r="N109" i="509"/>
  <c r="B109" i="509"/>
  <c r="BJ108" i="509"/>
  <c r="BI108" i="509"/>
  <c r="BH108" i="509"/>
  <c r="BG108" i="509"/>
  <c r="BF108" i="509"/>
  <c r="BE108" i="509"/>
  <c r="BD108" i="509"/>
  <c r="BC108" i="509"/>
  <c r="BB108" i="509"/>
  <c r="BA108" i="509"/>
  <c r="AG108" i="509"/>
  <c r="AF108" i="509"/>
  <c r="AE108" i="509"/>
  <c r="AD108" i="509"/>
  <c r="AC108" i="509"/>
  <c r="AB108" i="509"/>
  <c r="Y108" i="509"/>
  <c r="W108" i="509"/>
  <c r="U108" i="509"/>
  <c r="Q108" i="509"/>
  <c r="N108" i="509"/>
  <c r="B108" i="509"/>
  <c r="BJ107" i="509"/>
  <c r="BI107" i="509"/>
  <c r="BH107" i="509"/>
  <c r="BG107" i="509"/>
  <c r="BF107" i="509"/>
  <c r="BE107" i="509"/>
  <c r="BD107" i="509"/>
  <c r="BC107" i="509"/>
  <c r="BB107" i="509"/>
  <c r="BA107" i="509"/>
  <c r="AG107" i="509"/>
  <c r="AF107" i="509"/>
  <c r="AE107" i="509"/>
  <c r="AD107" i="509"/>
  <c r="AC107" i="509"/>
  <c r="AB107" i="509"/>
  <c r="Y107" i="509"/>
  <c r="W107" i="509"/>
  <c r="U107" i="509"/>
  <c r="Q107" i="509"/>
  <c r="N107" i="509"/>
  <c r="B107" i="509"/>
  <c r="BJ106" i="509"/>
  <c r="BI106" i="509"/>
  <c r="BH106" i="509"/>
  <c r="BG106" i="509"/>
  <c r="BF106" i="509"/>
  <c r="BE106" i="509"/>
  <c r="BD106" i="509"/>
  <c r="BC106" i="509"/>
  <c r="BB106" i="509"/>
  <c r="BA106" i="509"/>
  <c r="AG106" i="509"/>
  <c r="AF106" i="509"/>
  <c r="AE106" i="509"/>
  <c r="AD106" i="509"/>
  <c r="AC106" i="509"/>
  <c r="AB106" i="509"/>
  <c r="Y106" i="509"/>
  <c r="W106" i="509"/>
  <c r="U106" i="509"/>
  <c r="Q106" i="509"/>
  <c r="N106" i="509"/>
  <c r="B106" i="509"/>
  <c r="BJ105" i="509"/>
  <c r="BI105" i="509"/>
  <c r="BH105" i="509"/>
  <c r="BG105" i="509"/>
  <c r="BF105" i="509"/>
  <c r="BE105" i="509"/>
  <c r="BD105" i="509"/>
  <c r="BC105" i="509"/>
  <c r="BB105" i="509"/>
  <c r="BA105" i="509"/>
  <c r="AG105" i="509"/>
  <c r="AF105" i="509"/>
  <c r="AE105" i="509"/>
  <c r="AD105" i="509"/>
  <c r="AC105" i="509"/>
  <c r="AB105" i="509"/>
  <c r="Y105" i="509"/>
  <c r="W105" i="509"/>
  <c r="U105" i="509"/>
  <c r="Q105" i="509"/>
  <c r="N105" i="509"/>
  <c r="B105" i="509"/>
  <c r="BJ104" i="509"/>
  <c r="BI104" i="509"/>
  <c r="BH104" i="509"/>
  <c r="BG104" i="509"/>
  <c r="BF104" i="509"/>
  <c r="BE104" i="509"/>
  <c r="BD104" i="509"/>
  <c r="BC104" i="509"/>
  <c r="BB104" i="509"/>
  <c r="BA104" i="509"/>
  <c r="AG104" i="509"/>
  <c r="AF104" i="509"/>
  <c r="AE104" i="509"/>
  <c r="AD104" i="509"/>
  <c r="AC104" i="509"/>
  <c r="AB104" i="509"/>
  <c r="Y104" i="509"/>
  <c r="W104" i="509"/>
  <c r="U104" i="509"/>
  <c r="Q104" i="509"/>
  <c r="N104" i="509"/>
  <c r="B104" i="509"/>
  <c r="BJ103" i="509"/>
  <c r="BI103" i="509"/>
  <c r="BH103" i="509"/>
  <c r="BG103" i="509"/>
  <c r="BF103" i="509"/>
  <c r="BE103" i="509"/>
  <c r="BD103" i="509"/>
  <c r="BC103" i="509"/>
  <c r="BB103" i="509"/>
  <c r="BA103" i="509"/>
  <c r="AG103" i="509"/>
  <c r="AF103" i="509"/>
  <c r="AE103" i="509"/>
  <c r="AD103" i="509"/>
  <c r="AC103" i="509"/>
  <c r="AB103" i="509"/>
  <c r="Y103" i="509"/>
  <c r="W103" i="509"/>
  <c r="U103" i="509"/>
  <c r="Q103" i="509"/>
  <c r="N103" i="509"/>
  <c r="B103" i="509"/>
  <c r="BJ102" i="509"/>
  <c r="BI102" i="509"/>
  <c r="BH102" i="509"/>
  <c r="BG102" i="509"/>
  <c r="BF102" i="509"/>
  <c r="BE102" i="509"/>
  <c r="BD102" i="509"/>
  <c r="BC102" i="509"/>
  <c r="BB102" i="509"/>
  <c r="BA102" i="509"/>
  <c r="AG102" i="509"/>
  <c r="AF102" i="509"/>
  <c r="AE102" i="509"/>
  <c r="AD102" i="509"/>
  <c r="AC102" i="509"/>
  <c r="AB102" i="509"/>
  <c r="Y102" i="509"/>
  <c r="W102" i="509"/>
  <c r="U102" i="509"/>
  <c r="Q102" i="509"/>
  <c r="N102" i="509"/>
  <c r="B102" i="509"/>
  <c r="BJ101" i="509"/>
  <c r="BI101" i="509"/>
  <c r="BH101" i="509"/>
  <c r="BG101" i="509"/>
  <c r="BF101" i="509"/>
  <c r="BE101" i="509"/>
  <c r="BD101" i="509"/>
  <c r="BC101" i="509"/>
  <c r="BB101" i="509"/>
  <c r="BA101" i="509"/>
  <c r="AG101" i="509"/>
  <c r="AF101" i="509"/>
  <c r="AE101" i="509"/>
  <c r="AD101" i="509"/>
  <c r="AC101" i="509"/>
  <c r="AB101" i="509"/>
  <c r="Y101" i="509"/>
  <c r="W101" i="509"/>
  <c r="U101" i="509"/>
  <c r="Q101" i="509"/>
  <c r="N101" i="509"/>
  <c r="B101" i="509"/>
  <c r="BJ100" i="509"/>
  <c r="BI100" i="509"/>
  <c r="BH100" i="509"/>
  <c r="BG100" i="509"/>
  <c r="BF100" i="509"/>
  <c r="BE100" i="509"/>
  <c r="BD100" i="509"/>
  <c r="BC100" i="509"/>
  <c r="BB100" i="509"/>
  <c r="BA100" i="509"/>
  <c r="AG100" i="509"/>
  <c r="AF100" i="509"/>
  <c r="AE100" i="509"/>
  <c r="AD100" i="509"/>
  <c r="AC100" i="509"/>
  <c r="AB100" i="509"/>
  <c r="Y100" i="509"/>
  <c r="W100" i="509"/>
  <c r="U100" i="509"/>
  <c r="Q100" i="509"/>
  <c r="N100" i="509"/>
  <c r="B100" i="509"/>
  <c r="BJ99" i="509"/>
  <c r="BI99" i="509"/>
  <c r="BH99" i="509"/>
  <c r="BG99" i="509"/>
  <c r="BF99" i="509"/>
  <c r="BE99" i="509"/>
  <c r="BD99" i="509"/>
  <c r="BC99" i="509"/>
  <c r="BB99" i="509"/>
  <c r="BA99" i="509"/>
  <c r="AG99" i="509"/>
  <c r="AF99" i="509"/>
  <c r="AE99" i="509"/>
  <c r="AD99" i="509"/>
  <c r="AC99" i="509"/>
  <c r="AB99" i="509"/>
  <c r="Y99" i="509"/>
  <c r="W99" i="509"/>
  <c r="U99" i="509"/>
  <c r="Q99" i="509"/>
  <c r="N99" i="509"/>
  <c r="B99" i="509"/>
  <c r="BJ98" i="509"/>
  <c r="BI98" i="509"/>
  <c r="BH98" i="509"/>
  <c r="BG98" i="509"/>
  <c r="BF98" i="509"/>
  <c r="BE98" i="509"/>
  <c r="BD98" i="509"/>
  <c r="BC98" i="509"/>
  <c r="BB98" i="509"/>
  <c r="BA98" i="509"/>
  <c r="AG98" i="509"/>
  <c r="AF98" i="509"/>
  <c r="AE98" i="509"/>
  <c r="AD98" i="509"/>
  <c r="AC98" i="509"/>
  <c r="AB98" i="509"/>
  <c r="Y98" i="509"/>
  <c r="W98" i="509"/>
  <c r="U98" i="509"/>
  <c r="Q98" i="509"/>
  <c r="N98" i="509"/>
  <c r="B98" i="509"/>
  <c r="BJ97" i="509"/>
  <c r="BI97" i="509"/>
  <c r="BH97" i="509"/>
  <c r="BG97" i="509"/>
  <c r="BF97" i="509"/>
  <c r="BE97" i="509"/>
  <c r="BD97" i="509"/>
  <c r="BC97" i="509"/>
  <c r="BB97" i="509"/>
  <c r="BA97" i="509"/>
  <c r="AG97" i="509"/>
  <c r="AF97" i="509"/>
  <c r="AE97" i="509"/>
  <c r="AD97" i="509"/>
  <c r="AC97" i="509"/>
  <c r="AB97" i="509"/>
  <c r="Y97" i="509"/>
  <c r="W97" i="509"/>
  <c r="U97" i="509"/>
  <c r="Q97" i="509"/>
  <c r="N97" i="509"/>
  <c r="B97" i="509"/>
  <c r="BJ96" i="509"/>
  <c r="BI96" i="509"/>
  <c r="BH96" i="509"/>
  <c r="BG96" i="509"/>
  <c r="BF96" i="509"/>
  <c r="BE96" i="509"/>
  <c r="BD96" i="509"/>
  <c r="BC96" i="509"/>
  <c r="BB96" i="509"/>
  <c r="BA96" i="509"/>
  <c r="AG96" i="509"/>
  <c r="AF96" i="509"/>
  <c r="AE96" i="509"/>
  <c r="AD96" i="509"/>
  <c r="AC96" i="509"/>
  <c r="AB96" i="509"/>
  <c r="Y96" i="509"/>
  <c r="W96" i="509"/>
  <c r="U96" i="509"/>
  <c r="Q96" i="509"/>
  <c r="N96" i="509"/>
  <c r="B96" i="509"/>
  <c r="BJ95" i="509"/>
  <c r="BI95" i="509"/>
  <c r="BH95" i="509"/>
  <c r="BG95" i="509"/>
  <c r="BF95" i="509"/>
  <c r="BE95" i="509"/>
  <c r="BD95" i="509"/>
  <c r="BC95" i="509"/>
  <c r="BB95" i="509"/>
  <c r="BA95" i="509"/>
  <c r="AG95" i="509"/>
  <c r="AF95" i="509"/>
  <c r="AE95" i="509"/>
  <c r="AD95" i="509"/>
  <c r="AC95" i="509"/>
  <c r="AB95" i="509"/>
  <c r="Y95" i="509"/>
  <c r="W95" i="509"/>
  <c r="U95" i="509"/>
  <c r="Q95" i="509"/>
  <c r="N95" i="509"/>
  <c r="B95" i="509"/>
  <c r="BJ94" i="509"/>
  <c r="BI94" i="509"/>
  <c r="BH94" i="509"/>
  <c r="BG94" i="509"/>
  <c r="BF94" i="509"/>
  <c r="BE94" i="509"/>
  <c r="BD94" i="509"/>
  <c r="BC94" i="509"/>
  <c r="BB94" i="509"/>
  <c r="BA94" i="509"/>
  <c r="AG94" i="509"/>
  <c r="AF94" i="509"/>
  <c r="AE94" i="509"/>
  <c r="AD94" i="509"/>
  <c r="AC94" i="509"/>
  <c r="AB94" i="509"/>
  <c r="Y94" i="509"/>
  <c r="W94" i="509"/>
  <c r="U94" i="509"/>
  <c r="Q94" i="509"/>
  <c r="N94" i="509"/>
  <c r="B94" i="509"/>
  <c r="BJ93" i="509"/>
  <c r="BI93" i="509"/>
  <c r="BH93" i="509"/>
  <c r="BG93" i="509"/>
  <c r="BF93" i="509"/>
  <c r="BE93" i="509"/>
  <c r="BD93" i="509"/>
  <c r="BC93" i="509"/>
  <c r="BB93" i="509"/>
  <c r="BA93" i="509"/>
  <c r="AG93" i="509"/>
  <c r="AF93" i="509"/>
  <c r="AE93" i="509"/>
  <c r="AD93" i="509"/>
  <c r="AC93" i="509"/>
  <c r="AB93" i="509"/>
  <c r="Y93" i="509"/>
  <c r="W93" i="509"/>
  <c r="U93" i="509"/>
  <c r="Q93" i="509"/>
  <c r="N93" i="509"/>
  <c r="B93" i="509"/>
  <c r="BJ92" i="509"/>
  <c r="BI92" i="509"/>
  <c r="BH92" i="509"/>
  <c r="BG92" i="509"/>
  <c r="BF92" i="509"/>
  <c r="BE92" i="509"/>
  <c r="BD92" i="509"/>
  <c r="BC92" i="509"/>
  <c r="BB92" i="509"/>
  <c r="BA92" i="509"/>
  <c r="AG92" i="509"/>
  <c r="AF92" i="509"/>
  <c r="AE92" i="509"/>
  <c r="AD92" i="509"/>
  <c r="AC92" i="509"/>
  <c r="AB92" i="509"/>
  <c r="Y92" i="509"/>
  <c r="W92" i="509"/>
  <c r="U92" i="509"/>
  <c r="Q92" i="509"/>
  <c r="N92" i="509"/>
  <c r="B92" i="509"/>
  <c r="BJ91" i="509"/>
  <c r="BI91" i="509"/>
  <c r="BH91" i="509"/>
  <c r="BG91" i="509"/>
  <c r="BF91" i="509"/>
  <c r="BE91" i="509"/>
  <c r="BD91" i="509"/>
  <c r="BC91" i="509"/>
  <c r="BB91" i="509"/>
  <c r="BA91" i="509"/>
  <c r="AG91" i="509"/>
  <c r="AF91" i="509"/>
  <c r="AE91" i="509"/>
  <c r="AD91" i="509"/>
  <c r="AC91" i="509"/>
  <c r="AB91" i="509"/>
  <c r="Y91" i="509"/>
  <c r="W91" i="509"/>
  <c r="U91" i="509"/>
  <c r="Q91" i="509"/>
  <c r="N91" i="509"/>
  <c r="B91" i="509"/>
  <c r="BJ90" i="509"/>
  <c r="BI90" i="509"/>
  <c r="BH90" i="509"/>
  <c r="BG90" i="509"/>
  <c r="BF90" i="509"/>
  <c r="BE90" i="509"/>
  <c r="BD90" i="509"/>
  <c r="BC90" i="509"/>
  <c r="BB90" i="509"/>
  <c r="BA90" i="509"/>
  <c r="AG90" i="509"/>
  <c r="AF90" i="509"/>
  <c r="AE90" i="509"/>
  <c r="AD90" i="509"/>
  <c r="AC90" i="509"/>
  <c r="AB90" i="509"/>
  <c r="Y90" i="509"/>
  <c r="W90" i="509"/>
  <c r="U90" i="509"/>
  <c r="Q90" i="509"/>
  <c r="N90" i="509"/>
  <c r="B90" i="509"/>
  <c r="BJ89" i="509"/>
  <c r="BI89" i="509"/>
  <c r="BH89" i="509"/>
  <c r="BG89" i="509"/>
  <c r="BF89" i="509"/>
  <c r="BE89" i="509"/>
  <c r="BD89" i="509"/>
  <c r="BC89" i="509"/>
  <c r="BB89" i="509"/>
  <c r="BA89" i="509"/>
  <c r="AG89" i="509"/>
  <c r="AF89" i="509"/>
  <c r="AE89" i="509"/>
  <c r="AD89" i="509"/>
  <c r="AC89" i="509"/>
  <c r="AB89" i="509"/>
  <c r="Y89" i="509"/>
  <c r="W89" i="509"/>
  <c r="U89" i="509"/>
  <c r="Q89" i="509"/>
  <c r="N89" i="509"/>
  <c r="B89" i="509"/>
  <c r="BJ88" i="509"/>
  <c r="BI88" i="509"/>
  <c r="BH88" i="509"/>
  <c r="BG88" i="509"/>
  <c r="BF88" i="509"/>
  <c r="BE88" i="509"/>
  <c r="BD88" i="509"/>
  <c r="BC88" i="509"/>
  <c r="BB88" i="509"/>
  <c r="BA88" i="509"/>
  <c r="AG88" i="509"/>
  <c r="AF88" i="509"/>
  <c r="AE88" i="509"/>
  <c r="AD88" i="509"/>
  <c r="AC88" i="509"/>
  <c r="AB88" i="509"/>
  <c r="Y88" i="509"/>
  <c r="W88" i="509"/>
  <c r="U88" i="509"/>
  <c r="Q88" i="509"/>
  <c r="N88" i="509"/>
  <c r="B88" i="509"/>
  <c r="BJ87" i="509"/>
  <c r="BI87" i="509"/>
  <c r="BH87" i="509"/>
  <c r="BG87" i="509"/>
  <c r="BF87" i="509"/>
  <c r="BE87" i="509"/>
  <c r="BD87" i="509"/>
  <c r="BC87" i="509"/>
  <c r="BB87" i="509"/>
  <c r="BA87" i="509"/>
  <c r="AG87" i="509"/>
  <c r="AF87" i="509"/>
  <c r="AE87" i="509"/>
  <c r="AD87" i="509"/>
  <c r="AC87" i="509"/>
  <c r="AB87" i="509"/>
  <c r="Y87" i="509"/>
  <c r="W87" i="509"/>
  <c r="U87" i="509"/>
  <c r="Q87" i="509"/>
  <c r="N87" i="509"/>
  <c r="B87" i="509"/>
  <c r="BJ86" i="509"/>
  <c r="BI86" i="509"/>
  <c r="BH86" i="509"/>
  <c r="BG86" i="509"/>
  <c r="BF86" i="509"/>
  <c r="BE86" i="509"/>
  <c r="BD86" i="509"/>
  <c r="BC86" i="509"/>
  <c r="BB86" i="509"/>
  <c r="BA86" i="509"/>
  <c r="AG86" i="509"/>
  <c r="AF86" i="509"/>
  <c r="AE86" i="509"/>
  <c r="AD86" i="509"/>
  <c r="AC86" i="509"/>
  <c r="AB86" i="509"/>
  <c r="Y86" i="509"/>
  <c r="W86" i="509"/>
  <c r="U86" i="509"/>
  <c r="Q86" i="509"/>
  <c r="N86" i="509"/>
  <c r="B86" i="509"/>
  <c r="BJ85" i="509"/>
  <c r="BI85" i="509"/>
  <c r="BH85" i="509"/>
  <c r="BG85" i="509"/>
  <c r="BF85" i="509"/>
  <c r="BE85" i="509"/>
  <c r="BD85" i="509"/>
  <c r="BC85" i="509"/>
  <c r="BB85" i="509"/>
  <c r="BA85" i="509"/>
  <c r="AG85" i="509"/>
  <c r="AF85" i="509"/>
  <c r="AE85" i="509"/>
  <c r="AD85" i="509"/>
  <c r="AC85" i="509"/>
  <c r="AB85" i="509"/>
  <c r="Y85" i="509"/>
  <c r="W85" i="509"/>
  <c r="U85" i="509"/>
  <c r="Q85" i="509"/>
  <c r="N85" i="509"/>
  <c r="B85" i="509"/>
  <c r="BJ84" i="509"/>
  <c r="BI84" i="509"/>
  <c r="BH84" i="509"/>
  <c r="BG84" i="509"/>
  <c r="BF84" i="509"/>
  <c r="BE84" i="509"/>
  <c r="BD84" i="509"/>
  <c r="BC84" i="509"/>
  <c r="BB84" i="509"/>
  <c r="BA84" i="509"/>
  <c r="AG84" i="509"/>
  <c r="AF84" i="509"/>
  <c r="AE84" i="509"/>
  <c r="AD84" i="509"/>
  <c r="AC84" i="509"/>
  <c r="AB84" i="509"/>
  <c r="Y84" i="509"/>
  <c r="W84" i="509"/>
  <c r="U84" i="509"/>
  <c r="Q84" i="509"/>
  <c r="N84" i="509"/>
  <c r="B84" i="509"/>
  <c r="BJ83" i="509"/>
  <c r="BI83" i="509"/>
  <c r="BH83" i="509"/>
  <c r="BG83" i="509"/>
  <c r="BF83" i="509"/>
  <c r="BE83" i="509"/>
  <c r="BD83" i="509"/>
  <c r="BC83" i="509"/>
  <c r="BB83" i="509"/>
  <c r="BA83" i="509"/>
  <c r="AG83" i="509"/>
  <c r="AF83" i="509"/>
  <c r="AE83" i="509"/>
  <c r="AD83" i="509"/>
  <c r="AC83" i="509"/>
  <c r="AB83" i="509"/>
  <c r="Y83" i="509"/>
  <c r="W83" i="509"/>
  <c r="U83" i="509"/>
  <c r="Q83" i="509"/>
  <c r="N83" i="509"/>
  <c r="B83" i="509"/>
  <c r="BJ82" i="509"/>
  <c r="BI82" i="509"/>
  <c r="BH82" i="509"/>
  <c r="BG82" i="509"/>
  <c r="BF82" i="509"/>
  <c r="BE82" i="509"/>
  <c r="BD82" i="509"/>
  <c r="BC82" i="509"/>
  <c r="BB82" i="509"/>
  <c r="BA82" i="509"/>
  <c r="AG82" i="509"/>
  <c r="AF82" i="509"/>
  <c r="AE82" i="509"/>
  <c r="AD82" i="509"/>
  <c r="AC82" i="509"/>
  <c r="AB82" i="509"/>
  <c r="Y82" i="509"/>
  <c r="W82" i="509"/>
  <c r="U82" i="509"/>
  <c r="Q82" i="509"/>
  <c r="N82" i="509"/>
  <c r="B82" i="509"/>
  <c r="BJ81" i="509"/>
  <c r="BI81" i="509"/>
  <c r="BH81" i="509"/>
  <c r="BG81" i="509"/>
  <c r="BF81" i="509"/>
  <c r="BE81" i="509"/>
  <c r="BD81" i="509"/>
  <c r="BC81" i="509"/>
  <c r="BB81" i="509"/>
  <c r="BA81" i="509"/>
  <c r="AG81" i="509"/>
  <c r="AF81" i="509"/>
  <c r="AE81" i="509"/>
  <c r="AD81" i="509"/>
  <c r="AC81" i="509"/>
  <c r="AB81" i="509"/>
  <c r="Y81" i="509"/>
  <c r="W81" i="509"/>
  <c r="U81" i="509"/>
  <c r="Q81" i="509"/>
  <c r="N81" i="509"/>
  <c r="B81" i="509"/>
  <c r="BJ80" i="509"/>
  <c r="BI80" i="509"/>
  <c r="BH80" i="509"/>
  <c r="BG80" i="509"/>
  <c r="BF80" i="509"/>
  <c r="BE80" i="509"/>
  <c r="BD80" i="509"/>
  <c r="BC80" i="509"/>
  <c r="BB80" i="509"/>
  <c r="BA80" i="509"/>
  <c r="AG80" i="509"/>
  <c r="AF80" i="509"/>
  <c r="AE80" i="509"/>
  <c r="AD80" i="509"/>
  <c r="AC80" i="509"/>
  <c r="AB80" i="509"/>
  <c r="Y80" i="509"/>
  <c r="W80" i="509"/>
  <c r="U80" i="509"/>
  <c r="Q80" i="509"/>
  <c r="N80" i="509"/>
  <c r="B80" i="509"/>
  <c r="BJ79" i="509"/>
  <c r="BI79" i="509"/>
  <c r="BH79" i="509"/>
  <c r="BG79" i="509"/>
  <c r="BF79" i="509"/>
  <c r="BE79" i="509"/>
  <c r="BD79" i="509"/>
  <c r="BC79" i="509"/>
  <c r="BB79" i="509"/>
  <c r="BA79" i="509"/>
  <c r="AG79" i="509"/>
  <c r="AF79" i="509"/>
  <c r="AE79" i="509"/>
  <c r="AD79" i="509"/>
  <c r="AC79" i="509"/>
  <c r="AB79" i="509"/>
  <c r="Y79" i="509"/>
  <c r="W79" i="509"/>
  <c r="U79" i="509"/>
  <c r="Q79" i="509"/>
  <c r="N79" i="509"/>
  <c r="B79" i="509"/>
  <c r="BJ78" i="509"/>
  <c r="BI78" i="509"/>
  <c r="BH78" i="509"/>
  <c r="BG78" i="509"/>
  <c r="BF78" i="509"/>
  <c r="BE78" i="509"/>
  <c r="BD78" i="509"/>
  <c r="BC78" i="509"/>
  <c r="BB78" i="509"/>
  <c r="BA78" i="509"/>
  <c r="AG78" i="509"/>
  <c r="AF78" i="509"/>
  <c r="AE78" i="509"/>
  <c r="AD78" i="509"/>
  <c r="AC78" i="509"/>
  <c r="AB78" i="509"/>
  <c r="Y78" i="509"/>
  <c r="W78" i="509"/>
  <c r="U78" i="509"/>
  <c r="Q78" i="509"/>
  <c r="N78" i="509"/>
  <c r="B78" i="509"/>
  <c r="BJ77" i="509"/>
  <c r="BI77" i="509"/>
  <c r="BH77" i="509"/>
  <c r="BG77" i="509"/>
  <c r="BF77" i="509"/>
  <c r="BE77" i="509"/>
  <c r="BD77" i="509"/>
  <c r="BC77" i="509"/>
  <c r="BB77" i="509"/>
  <c r="BA77" i="509"/>
  <c r="AG77" i="509"/>
  <c r="AF77" i="509"/>
  <c r="AE77" i="509"/>
  <c r="AD77" i="509"/>
  <c r="AC77" i="509"/>
  <c r="AB77" i="509"/>
  <c r="Y77" i="509"/>
  <c r="W77" i="509"/>
  <c r="U77" i="509"/>
  <c r="Q77" i="509"/>
  <c r="N77" i="509"/>
  <c r="B77" i="509"/>
  <c r="BJ76" i="509"/>
  <c r="BI76" i="509"/>
  <c r="BH76" i="509"/>
  <c r="BG76" i="509"/>
  <c r="BF76" i="509"/>
  <c r="BE76" i="509"/>
  <c r="BD76" i="509"/>
  <c r="BC76" i="509"/>
  <c r="BB76" i="509"/>
  <c r="BA76" i="509"/>
  <c r="AG76" i="509"/>
  <c r="AF76" i="509"/>
  <c r="AE76" i="509"/>
  <c r="AD76" i="509"/>
  <c r="AC76" i="509"/>
  <c r="AB76" i="509"/>
  <c r="Y76" i="509"/>
  <c r="W76" i="509"/>
  <c r="U76" i="509"/>
  <c r="Q76" i="509"/>
  <c r="N76" i="509"/>
  <c r="B76" i="509"/>
  <c r="BJ75" i="509"/>
  <c r="BI75" i="509"/>
  <c r="BH75" i="509"/>
  <c r="BG75" i="509"/>
  <c r="BF75" i="509"/>
  <c r="BE75" i="509"/>
  <c r="BD75" i="509"/>
  <c r="BC75" i="509"/>
  <c r="BB75" i="509"/>
  <c r="BA75" i="509"/>
  <c r="AG75" i="509"/>
  <c r="AF75" i="509"/>
  <c r="AE75" i="509"/>
  <c r="AD75" i="509"/>
  <c r="AC75" i="509"/>
  <c r="AB75" i="509"/>
  <c r="Y75" i="509"/>
  <c r="W75" i="509"/>
  <c r="U75" i="509"/>
  <c r="Q75" i="509"/>
  <c r="N75" i="509"/>
  <c r="B75" i="509"/>
  <c r="BJ74" i="509"/>
  <c r="BI74" i="509"/>
  <c r="BH74" i="509"/>
  <c r="BG74" i="509"/>
  <c r="BF74" i="509"/>
  <c r="BE74" i="509"/>
  <c r="BD74" i="509"/>
  <c r="BC74" i="509"/>
  <c r="BB74" i="509"/>
  <c r="BA74" i="509"/>
  <c r="AG74" i="509"/>
  <c r="AF74" i="509"/>
  <c r="AE74" i="509"/>
  <c r="AD74" i="509"/>
  <c r="AC74" i="509"/>
  <c r="AB74" i="509"/>
  <c r="Y74" i="509"/>
  <c r="W74" i="509"/>
  <c r="U74" i="509"/>
  <c r="Q74" i="509"/>
  <c r="N74" i="509"/>
  <c r="B74" i="509"/>
  <c r="BJ73" i="509"/>
  <c r="BI73" i="509"/>
  <c r="BH73" i="509"/>
  <c r="BG73" i="509"/>
  <c r="BF73" i="509"/>
  <c r="BE73" i="509"/>
  <c r="BD73" i="509"/>
  <c r="BC73" i="509"/>
  <c r="BB73" i="509"/>
  <c r="BA73" i="509"/>
  <c r="AG73" i="509"/>
  <c r="AF73" i="509"/>
  <c r="AE73" i="509"/>
  <c r="AD73" i="509"/>
  <c r="AC73" i="509"/>
  <c r="AB73" i="509"/>
  <c r="Y73" i="509"/>
  <c r="W73" i="509"/>
  <c r="U73" i="509"/>
  <c r="Q73" i="509"/>
  <c r="N73" i="509"/>
  <c r="B73" i="509"/>
  <c r="BJ72" i="509"/>
  <c r="BI72" i="509"/>
  <c r="BH72" i="509"/>
  <c r="BG72" i="509"/>
  <c r="BF72" i="509"/>
  <c r="BE72" i="509"/>
  <c r="BD72" i="509"/>
  <c r="BC72" i="509"/>
  <c r="BB72" i="509"/>
  <c r="BA72" i="509"/>
  <c r="AG72" i="509"/>
  <c r="AF72" i="509"/>
  <c r="AE72" i="509"/>
  <c r="AD72" i="509"/>
  <c r="AC72" i="509"/>
  <c r="AB72" i="509"/>
  <c r="Y72" i="509"/>
  <c r="W72" i="509"/>
  <c r="U72" i="509"/>
  <c r="Q72" i="509"/>
  <c r="N72" i="509"/>
  <c r="B72" i="509"/>
  <c r="BJ71" i="509"/>
  <c r="BI71" i="509"/>
  <c r="BH71" i="509"/>
  <c r="BG71" i="509"/>
  <c r="BF71" i="509"/>
  <c r="BE71" i="509"/>
  <c r="BD71" i="509"/>
  <c r="BC71" i="509"/>
  <c r="BB71" i="509"/>
  <c r="BA71" i="509"/>
  <c r="AG71" i="509"/>
  <c r="AF71" i="509"/>
  <c r="AE71" i="509"/>
  <c r="AD71" i="509"/>
  <c r="AC71" i="509"/>
  <c r="AB71" i="509"/>
  <c r="Y71" i="509"/>
  <c r="W71" i="509"/>
  <c r="U71" i="509"/>
  <c r="Q71" i="509"/>
  <c r="N71" i="509"/>
  <c r="B71" i="509"/>
  <c r="BJ70" i="509"/>
  <c r="BI70" i="509"/>
  <c r="BH70" i="509"/>
  <c r="BG70" i="509"/>
  <c r="BF70" i="509"/>
  <c r="BE70" i="509"/>
  <c r="BD70" i="509"/>
  <c r="BC70" i="509"/>
  <c r="BB70" i="509"/>
  <c r="BA70" i="509"/>
  <c r="AG70" i="509"/>
  <c r="AF70" i="509"/>
  <c r="AE70" i="509"/>
  <c r="AD70" i="509"/>
  <c r="AC70" i="509"/>
  <c r="AB70" i="509"/>
  <c r="Y70" i="509"/>
  <c r="W70" i="509"/>
  <c r="U70" i="509"/>
  <c r="Q70" i="509"/>
  <c r="N70" i="509"/>
  <c r="B70" i="509"/>
  <c r="BJ69" i="509"/>
  <c r="BI69" i="509"/>
  <c r="BH69" i="509"/>
  <c r="BG69" i="509"/>
  <c r="BF69" i="509"/>
  <c r="BE69" i="509"/>
  <c r="BD69" i="509"/>
  <c r="BC69" i="509"/>
  <c r="BB69" i="509"/>
  <c r="BA69" i="509"/>
  <c r="AG69" i="509"/>
  <c r="AF69" i="509"/>
  <c r="AE69" i="509"/>
  <c r="AD69" i="509"/>
  <c r="AC69" i="509"/>
  <c r="AB69" i="509"/>
  <c r="Y69" i="509"/>
  <c r="W69" i="509"/>
  <c r="U69" i="509"/>
  <c r="Q69" i="509"/>
  <c r="N69" i="509"/>
  <c r="B69" i="509"/>
  <c r="BJ68" i="509"/>
  <c r="BI68" i="509"/>
  <c r="BH68" i="509"/>
  <c r="BG68" i="509"/>
  <c r="BF68" i="509"/>
  <c r="BE68" i="509"/>
  <c r="BD68" i="509"/>
  <c r="BC68" i="509"/>
  <c r="BB68" i="509"/>
  <c r="BA68" i="509"/>
  <c r="AG68" i="509"/>
  <c r="AF68" i="509"/>
  <c r="AE68" i="509"/>
  <c r="AD68" i="509"/>
  <c r="AC68" i="509"/>
  <c r="AB68" i="509"/>
  <c r="Y68" i="509"/>
  <c r="W68" i="509"/>
  <c r="U68" i="509"/>
  <c r="Q68" i="509"/>
  <c r="N68" i="509"/>
  <c r="B68" i="509"/>
  <c r="BJ67" i="509"/>
  <c r="BI67" i="509"/>
  <c r="BH67" i="509"/>
  <c r="BG67" i="509"/>
  <c r="BF67" i="509"/>
  <c r="BE67" i="509"/>
  <c r="BD67" i="509"/>
  <c r="BC67" i="509"/>
  <c r="BB67" i="509"/>
  <c r="BA67" i="509"/>
  <c r="AG67" i="509"/>
  <c r="AF67" i="509"/>
  <c r="AE67" i="509"/>
  <c r="AD67" i="509"/>
  <c r="AC67" i="509"/>
  <c r="AB67" i="509"/>
  <c r="Y67" i="509"/>
  <c r="W67" i="509"/>
  <c r="U67" i="509"/>
  <c r="Q67" i="509"/>
  <c r="N67" i="509"/>
  <c r="B67" i="509"/>
  <c r="BJ66" i="509"/>
  <c r="BI66" i="509"/>
  <c r="BH66" i="509"/>
  <c r="BG66" i="509"/>
  <c r="BF66" i="509"/>
  <c r="BE66" i="509"/>
  <c r="BD66" i="509"/>
  <c r="BC66" i="509"/>
  <c r="BB66" i="509"/>
  <c r="BA66" i="509"/>
  <c r="AG66" i="509"/>
  <c r="AF66" i="509"/>
  <c r="AE66" i="509"/>
  <c r="AD66" i="509"/>
  <c r="AC66" i="509"/>
  <c r="AB66" i="509"/>
  <c r="Y66" i="509"/>
  <c r="W66" i="509"/>
  <c r="U66" i="509"/>
  <c r="Q66" i="509"/>
  <c r="N66" i="509"/>
  <c r="B66" i="509"/>
  <c r="BJ65" i="509"/>
  <c r="BI65" i="509"/>
  <c r="BH65" i="509"/>
  <c r="BG65" i="509"/>
  <c r="BF65" i="509"/>
  <c r="BE65" i="509"/>
  <c r="BD65" i="509"/>
  <c r="BC65" i="509"/>
  <c r="BB65" i="509"/>
  <c r="BA65" i="509"/>
  <c r="AG65" i="509"/>
  <c r="AF65" i="509"/>
  <c r="AE65" i="509"/>
  <c r="AD65" i="509"/>
  <c r="AC65" i="509"/>
  <c r="AB65" i="509"/>
  <c r="Y65" i="509"/>
  <c r="W65" i="509"/>
  <c r="U65" i="509"/>
  <c r="Q65" i="509"/>
  <c r="N65" i="509"/>
  <c r="B65" i="509"/>
  <c r="BJ64" i="509"/>
  <c r="BI64" i="509"/>
  <c r="BH64" i="509"/>
  <c r="BG64" i="509"/>
  <c r="BF64" i="509"/>
  <c r="BE64" i="509"/>
  <c r="BD64" i="509"/>
  <c r="BC64" i="509"/>
  <c r="BB64" i="509"/>
  <c r="BA64" i="509"/>
  <c r="AG64" i="509"/>
  <c r="AF64" i="509"/>
  <c r="AE64" i="509"/>
  <c r="AD64" i="509"/>
  <c r="AC64" i="509"/>
  <c r="AB64" i="509"/>
  <c r="Y64" i="509"/>
  <c r="W64" i="509"/>
  <c r="U64" i="509"/>
  <c r="Q64" i="509"/>
  <c r="N64" i="509"/>
  <c r="B64" i="509"/>
  <c r="BJ63" i="509"/>
  <c r="BI63" i="509"/>
  <c r="BH63" i="509"/>
  <c r="BG63" i="509"/>
  <c r="BF63" i="509"/>
  <c r="BE63" i="509"/>
  <c r="BD63" i="509"/>
  <c r="BC63" i="509"/>
  <c r="BB63" i="509"/>
  <c r="BA63" i="509"/>
  <c r="AG63" i="509"/>
  <c r="AF63" i="509"/>
  <c r="AE63" i="509"/>
  <c r="AD63" i="509"/>
  <c r="AC63" i="509"/>
  <c r="AB63" i="509"/>
  <c r="Y63" i="509"/>
  <c r="W63" i="509"/>
  <c r="U63" i="509"/>
  <c r="Q63" i="509"/>
  <c r="N63" i="509"/>
  <c r="B63" i="509"/>
  <c r="BJ62" i="509"/>
  <c r="BI62" i="509"/>
  <c r="BH62" i="509"/>
  <c r="BG62" i="509"/>
  <c r="BF62" i="509"/>
  <c r="BE62" i="509"/>
  <c r="BD62" i="509"/>
  <c r="BC62" i="509"/>
  <c r="BB62" i="509"/>
  <c r="BA62" i="509"/>
  <c r="AG62" i="509"/>
  <c r="AF62" i="509"/>
  <c r="AE62" i="509"/>
  <c r="AD62" i="509"/>
  <c r="AC62" i="509"/>
  <c r="AB62" i="509"/>
  <c r="Y62" i="509"/>
  <c r="W62" i="509"/>
  <c r="U62" i="509"/>
  <c r="Q62" i="509"/>
  <c r="N62" i="509"/>
  <c r="B62" i="509"/>
  <c r="BJ61" i="509"/>
  <c r="BI61" i="509"/>
  <c r="BH61" i="509"/>
  <c r="BG61" i="509"/>
  <c r="BF61" i="509"/>
  <c r="BE61" i="509"/>
  <c r="BD61" i="509"/>
  <c r="BC61" i="509"/>
  <c r="BB61" i="509"/>
  <c r="BA61" i="509"/>
  <c r="AG61" i="509"/>
  <c r="AF61" i="509"/>
  <c r="AE61" i="509"/>
  <c r="AD61" i="509"/>
  <c r="AC61" i="509"/>
  <c r="AB61" i="509"/>
  <c r="Y61" i="509"/>
  <c r="W61" i="509"/>
  <c r="U61" i="509"/>
  <c r="Q61" i="509"/>
  <c r="N61" i="509"/>
  <c r="B61" i="509"/>
  <c r="BJ60" i="509"/>
  <c r="BI60" i="509"/>
  <c r="BH60" i="509"/>
  <c r="BG60" i="509"/>
  <c r="BF60" i="509"/>
  <c r="BE60" i="509"/>
  <c r="BD60" i="509"/>
  <c r="BC60" i="509"/>
  <c r="BB60" i="509"/>
  <c r="BA60" i="509"/>
  <c r="AG60" i="509"/>
  <c r="AF60" i="509"/>
  <c r="AE60" i="509"/>
  <c r="AD60" i="509"/>
  <c r="AC60" i="509"/>
  <c r="AB60" i="509"/>
  <c r="Y60" i="509"/>
  <c r="W60" i="509"/>
  <c r="U60" i="509"/>
  <c r="Q60" i="509"/>
  <c r="N60" i="509"/>
  <c r="B60" i="509"/>
  <c r="BJ59" i="509"/>
  <c r="BI59" i="509"/>
  <c r="BH59" i="509"/>
  <c r="BG59" i="509"/>
  <c r="BF59" i="509"/>
  <c r="BE59" i="509"/>
  <c r="BD59" i="509"/>
  <c r="BC59" i="509"/>
  <c r="BB59" i="509"/>
  <c r="BA59" i="509"/>
  <c r="AG59" i="509"/>
  <c r="AF59" i="509"/>
  <c r="AE59" i="509"/>
  <c r="AD59" i="509"/>
  <c r="AC59" i="509"/>
  <c r="AB59" i="509"/>
  <c r="Y59" i="509"/>
  <c r="W59" i="509"/>
  <c r="U59" i="509"/>
  <c r="Q59" i="509"/>
  <c r="N59" i="509"/>
  <c r="B59" i="509"/>
  <c r="BJ58" i="509"/>
  <c r="BI58" i="509"/>
  <c r="BH58" i="509"/>
  <c r="BG58" i="509"/>
  <c r="BF58" i="509"/>
  <c r="BE58" i="509"/>
  <c r="BD58" i="509"/>
  <c r="BC58" i="509"/>
  <c r="BB58" i="509"/>
  <c r="BA58" i="509"/>
  <c r="AG58" i="509"/>
  <c r="AF58" i="509"/>
  <c r="AE58" i="509"/>
  <c r="AD58" i="509"/>
  <c r="AC58" i="509"/>
  <c r="AB58" i="509"/>
  <c r="Y58" i="509"/>
  <c r="W58" i="509"/>
  <c r="U58" i="509"/>
  <c r="Q58" i="509"/>
  <c r="N58" i="509"/>
  <c r="B58" i="509"/>
  <c r="BJ57" i="509"/>
  <c r="BI57" i="509"/>
  <c r="BH57" i="509"/>
  <c r="BG57" i="509"/>
  <c r="BF57" i="509"/>
  <c r="BE57" i="509"/>
  <c r="BD57" i="509"/>
  <c r="BC57" i="509"/>
  <c r="BB57" i="509"/>
  <c r="BA57" i="509"/>
  <c r="AG57" i="509"/>
  <c r="AF57" i="509"/>
  <c r="AE57" i="509"/>
  <c r="AD57" i="509"/>
  <c r="AC57" i="509"/>
  <c r="AB57" i="509"/>
  <c r="Y57" i="509"/>
  <c r="W57" i="509"/>
  <c r="U57" i="509"/>
  <c r="Q57" i="509"/>
  <c r="N57" i="509"/>
  <c r="B57" i="509"/>
  <c r="BJ56" i="509"/>
  <c r="BI56" i="509"/>
  <c r="BH56" i="509"/>
  <c r="BG56" i="509"/>
  <c r="BF56" i="509"/>
  <c r="BE56" i="509"/>
  <c r="BD56" i="509"/>
  <c r="BC56" i="509"/>
  <c r="BB56" i="509"/>
  <c r="BA56" i="509"/>
  <c r="AG56" i="509"/>
  <c r="AF56" i="509"/>
  <c r="AE56" i="509"/>
  <c r="AD56" i="509"/>
  <c r="AC56" i="509"/>
  <c r="AB56" i="509"/>
  <c r="Y56" i="509"/>
  <c r="W56" i="509"/>
  <c r="U56" i="509"/>
  <c r="Q56" i="509"/>
  <c r="N56" i="509"/>
  <c r="B56" i="509"/>
  <c r="BJ55" i="509"/>
  <c r="BI55" i="509"/>
  <c r="BH55" i="509"/>
  <c r="BG55" i="509"/>
  <c r="BF55" i="509"/>
  <c r="BE55" i="509"/>
  <c r="BD55" i="509"/>
  <c r="BC55" i="509"/>
  <c r="BB55" i="509"/>
  <c r="BA55" i="509"/>
  <c r="AG55" i="509"/>
  <c r="AF55" i="509"/>
  <c r="AE55" i="509"/>
  <c r="AD55" i="509"/>
  <c r="AC55" i="509"/>
  <c r="AB55" i="509"/>
  <c r="Y55" i="509"/>
  <c r="W55" i="509"/>
  <c r="U55" i="509"/>
  <c r="Q55" i="509"/>
  <c r="N55" i="509"/>
  <c r="B55" i="509"/>
  <c r="BJ54" i="509"/>
  <c r="BI54" i="509"/>
  <c r="BH54" i="509"/>
  <c r="BG54" i="509"/>
  <c r="BF54" i="509"/>
  <c r="BE54" i="509"/>
  <c r="BD54" i="509"/>
  <c r="BC54" i="509"/>
  <c r="BB54" i="509"/>
  <c r="BA54" i="509"/>
  <c r="AG54" i="509"/>
  <c r="AF54" i="509"/>
  <c r="AE54" i="509"/>
  <c r="AD54" i="509"/>
  <c r="AC54" i="509"/>
  <c r="AB54" i="509"/>
  <c r="Y54" i="509"/>
  <c r="W54" i="509"/>
  <c r="U54" i="509"/>
  <c r="Q54" i="509"/>
  <c r="N54" i="509"/>
  <c r="B54" i="509"/>
  <c r="BJ53" i="509"/>
  <c r="BI53" i="509"/>
  <c r="BH53" i="509"/>
  <c r="BG53" i="509"/>
  <c r="BF53" i="509"/>
  <c r="BE53" i="509"/>
  <c r="BD53" i="509"/>
  <c r="BC53" i="509"/>
  <c r="BB53" i="509"/>
  <c r="BA53" i="509"/>
  <c r="AG53" i="509"/>
  <c r="AF53" i="509"/>
  <c r="AE53" i="509"/>
  <c r="AD53" i="509"/>
  <c r="AC53" i="509"/>
  <c r="AB53" i="509"/>
  <c r="Y53" i="509"/>
  <c r="W53" i="509"/>
  <c r="U53" i="509"/>
  <c r="Q53" i="509"/>
  <c r="N53" i="509"/>
  <c r="B53" i="509"/>
  <c r="BJ52" i="509"/>
  <c r="BI52" i="509"/>
  <c r="BH52" i="509"/>
  <c r="BG52" i="509"/>
  <c r="BF52" i="509"/>
  <c r="BE52" i="509"/>
  <c r="BD52" i="509"/>
  <c r="BC52" i="509"/>
  <c r="BB52" i="509"/>
  <c r="BA52" i="509"/>
  <c r="AG52" i="509"/>
  <c r="AF52" i="509"/>
  <c r="AE52" i="509"/>
  <c r="AD52" i="509"/>
  <c r="AC52" i="509"/>
  <c r="AB52" i="509"/>
  <c r="Y52" i="509"/>
  <c r="W52" i="509"/>
  <c r="U52" i="509"/>
  <c r="Q52" i="509"/>
  <c r="N52" i="509"/>
  <c r="B52" i="509"/>
  <c r="BJ51" i="509"/>
  <c r="BI51" i="509"/>
  <c r="BH51" i="509"/>
  <c r="BG51" i="509"/>
  <c r="BF51" i="509"/>
  <c r="BE51" i="509"/>
  <c r="BD51" i="509"/>
  <c r="BC51" i="509"/>
  <c r="BB51" i="509"/>
  <c r="BA51" i="509"/>
  <c r="AG51" i="509"/>
  <c r="AF51" i="509"/>
  <c r="AE51" i="509"/>
  <c r="AD51" i="509"/>
  <c r="AC51" i="509"/>
  <c r="AB51" i="509"/>
  <c r="Y51" i="509"/>
  <c r="W51" i="509"/>
  <c r="U51" i="509"/>
  <c r="Q51" i="509"/>
  <c r="N51" i="509"/>
  <c r="B51" i="509"/>
  <c r="BJ50" i="509"/>
  <c r="BI50" i="509"/>
  <c r="BH50" i="509"/>
  <c r="BG50" i="509"/>
  <c r="BF50" i="509"/>
  <c r="BE50" i="509"/>
  <c r="BD50" i="509"/>
  <c r="BC50" i="509"/>
  <c r="BB50" i="509"/>
  <c r="BA50" i="509"/>
  <c r="AG50" i="509"/>
  <c r="AF50" i="509"/>
  <c r="AE50" i="509"/>
  <c r="AD50" i="509"/>
  <c r="AC50" i="509"/>
  <c r="AB50" i="509"/>
  <c r="Y50" i="509"/>
  <c r="W50" i="509"/>
  <c r="U50" i="509"/>
  <c r="Q50" i="509"/>
  <c r="N50" i="509"/>
  <c r="B50" i="509"/>
  <c r="BJ49" i="509"/>
  <c r="BI49" i="509"/>
  <c r="BH49" i="509"/>
  <c r="BG49" i="509"/>
  <c r="BF49" i="509"/>
  <c r="BE49" i="509"/>
  <c r="BD49" i="509"/>
  <c r="BC49" i="509"/>
  <c r="BB49" i="509"/>
  <c r="BA49" i="509"/>
  <c r="AG49" i="509"/>
  <c r="AF49" i="509"/>
  <c r="AE49" i="509"/>
  <c r="AD49" i="509"/>
  <c r="AC49" i="509"/>
  <c r="AB49" i="509"/>
  <c r="Y49" i="509"/>
  <c r="W49" i="509"/>
  <c r="U49" i="509"/>
  <c r="Q49" i="509"/>
  <c r="N49" i="509"/>
  <c r="B49" i="509"/>
  <c r="BJ48" i="509"/>
  <c r="BI48" i="509"/>
  <c r="BH48" i="509"/>
  <c r="BG48" i="509"/>
  <c r="BF48" i="509"/>
  <c r="BE48" i="509"/>
  <c r="BD48" i="509"/>
  <c r="BC48" i="509"/>
  <c r="BB48" i="509"/>
  <c r="BA48" i="509"/>
  <c r="AG48" i="509"/>
  <c r="AF48" i="509"/>
  <c r="AE48" i="509"/>
  <c r="AD48" i="509"/>
  <c r="AC48" i="509"/>
  <c r="AB48" i="509"/>
  <c r="Y48" i="509"/>
  <c r="W48" i="509"/>
  <c r="U48" i="509"/>
  <c r="Q48" i="509"/>
  <c r="N48" i="509"/>
  <c r="B48" i="509"/>
  <c r="BJ47" i="509"/>
  <c r="BI47" i="509"/>
  <c r="BH47" i="509"/>
  <c r="BG47" i="509"/>
  <c r="BF47" i="509"/>
  <c r="BE47" i="509"/>
  <c r="BD47" i="509"/>
  <c r="BC47" i="509"/>
  <c r="BB47" i="509"/>
  <c r="BA47" i="509"/>
  <c r="AG47" i="509"/>
  <c r="AF47" i="509"/>
  <c r="AE47" i="509"/>
  <c r="AD47" i="509"/>
  <c r="AC47" i="509"/>
  <c r="AB47" i="509"/>
  <c r="Y47" i="509"/>
  <c r="W47" i="509"/>
  <c r="U47" i="509"/>
  <c r="Q47" i="509"/>
  <c r="N47" i="509"/>
  <c r="B47" i="509"/>
  <c r="BJ46" i="509"/>
  <c r="BI46" i="509"/>
  <c r="BH46" i="509"/>
  <c r="BG46" i="509"/>
  <c r="BF46" i="509"/>
  <c r="BE46" i="509"/>
  <c r="BD46" i="509"/>
  <c r="BC46" i="509"/>
  <c r="BB46" i="509"/>
  <c r="BA46" i="509"/>
  <c r="AG46" i="509"/>
  <c r="AF46" i="509"/>
  <c r="AE46" i="509"/>
  <c r="AD46" i="509"/>
  <c r="AC46" i="509"/>
  <c r="AB46" i="509"/>
  <c r="Y46" i="509"/>
  <c r="W46" i="509"/>
  <c r="U46" i="509"/>
  <c r="Q46" i="509"/>
  <c r="N46" i="509"/>
  <c r="B46" i="509"/>
  <c r="BJ45" i="509"/>
  <c r="BI45" i="509"/>
  <c r="BH45" i="509"/>
  <c r="BG45" i="509"/>
  <c r="BF45" i="509"/>
  <c r="BE45" i="509"/>
  <c r="BD45" i="509"/>
  <c r="BC45" i="509"/>
  <c r="BB45" i="509"/>
  <c r="BA45" i="509"/>
  <c r="AG45" i="509"/>
  <c r="AF45" i="509"/>
  <c r="AE45" i="509"/>
  <c r="AD45" i="509"/>
  <c r="AC45" i="509"/>
  <c r="AB45" i="509"/>
  <c r="Y45" i="509"/>
  <c r="W45" i="509"/>
  <c r="U45" i="509"/>
  <c r="Q45" i="509"/>
  <c r="N45" i="509"/>
  <c r="B45" i="509"/>
  <c r="BJ44" i="509"/>
  <c r="BI44" i="509"/>
  <c r="BH44" i="509"/>
  <c r="BG44" i="509"/>
  <c r="BF44" i="509"/>
  <c r="BE44" i="509"/>
  <c r="BD44" i="509"/>
  <c r="BC44" i="509"/>
  <c r="BB44" i="509"/>
  <c r="BA44" i="509"/>
  <c r="AG44" i="509"/>
  <c r="AF44" i="509"/>
  <c r="AE44" i="509"/>
  <c r="AD44" i="509"/>
  <c r="AC44" i="509"/>
  <c r="AB44" i="509"/>
  <c r="Y44" i="509"/>
  <c r="W44" i="509"/>
  <c r="U44" i="509"/>
  <c r="Q44" i="509"/>
  <c r="N44" i="509"/>
  <c r="B44" i="509"/>
  <c r="BJ43" i="509"/>
  <c r="BI43" i="509"/>
  <c r="BH43" i="509"/>
  <c r="BG43" i="509"/>
  <c r="BF43" i="509"/>
  <c r="BE43" i="509"/>
  <c r="BD43" i="509"/>
  <c r="BC43" i="509"/>
  <c r="BB43" i="509"/>
  <c r="BA43" i="509"/>
  <c r="AG43" i="509"/>
  <c r="AF43" i="509"/>
  <c r="AE43" i="509"/>
  <c r="AD43" i="509"/>
  <c r="AC43" i="509"/>
  <c r="AB43" i="509"/>
  <c r="Y43" i="509"/>
  <c r="W43" i="509"/>
  <c r="U43" i="509"/>
  <c r="Q43" i="509"/>
  <c r="N43" i="509"/>
  <c r="B43" i="509"/>
  <c r="BJ42" i="509"/>
  <c r="BI42" i="509"/>
  <c r="BH42" i="509"/>
  <c r="BG42" i="509"/>
  <c r="BF42" i="509"/>
  <c r="BE42" i="509"/>
  <c r="BD42" i="509"/>
  <c r="BC42" i="509"/>
  <c r="BB42" i="509"/>
  <c r="BA42" i="509"/>
  <c r="AG42" i="509"/>
  <c r="AF42" i="509"/>
  <c r="AE42" i="509"/>
  <c r="AD42" i="509"/>
  <c r="AC42" i="509"/>
  <c r="AB42" i="509"/>
  <c r="Y42" i="509"/>
  <c r="W42" i="509"/>
  <c r="U42" i="509"/>
  <c r="Q42" i="509"/>
  <c r="N42" i="509"/>
  <c r="B42" i="509"/>
  <c r="BJ41" i="509"/>
  <c r="BI41" i="509"/>
  <c r="BH41" i="509"/>
  <c r="BG41" i="509"/>
  <c r="BF41" i="509"/>
  <c r="BE41" i="509"/>
  <c r="BD41" i="509"/>
  <c r="BC41" i="509"/>
  <c r="BB41" i="509"/>
  <c r="BA41" i="509"/>
  <c r="AG41" i="509"/>
  <c r="AF41" i="509"/>
  <c r="AE41" i="509"/>
  <c r="AD41" i="509"/>
  <c r="AC41" i="509"/>
  <c r="AB41" i="509"/>
  <c r="Y41" i="509"/>
  <c r="W41" i="509"/>
  <c r="U41" i="509"/>
  <c r="Q41" i="509"/>
  <c r="N41" i="509"/>
  <c r="B41" i="509"/>
  <c r="BJ40" i="509"/>
  <c r="BI40" i="509"/>
  <c r="BH40" i="509"/>
  <c r="BG40" i="509"/>
  <c r="BF40" i="509"/>
  <c r="BE40" i="509"/>
  <c r="BD40" i="509"/>
  <c r="BC40" i="509"/>
  <c r="BB40" i="509"/>
  <c r="BA40" i="509"/>
  <c r="AG40" i="509"/>
  <c r="AF40" i="509"/>
  <c r="AE40" i="509"/>
  <c r="AD40" i="509"/>
  <c r="AC40" i="509"/>
  <c r="AB40" i="509"/>
  <c r="N40" i="509"/>
  <c r="B40" i="509"/>
  <c r="BJ39" i="509"/>
  <c r="BI39" i="509"/>
  <c r="BH39" i="509"/>
  <c r="BG39" i="509"/>
  <c r="BF39" i="509"/>
  <c r="BE39" i="509"/>
  <c r="BD39" i="509"/>
  <c r="BC39" i="509"/>
  <c r="BB39" i="509"/>
  <c r="BA39" i="509"/>
  <c r="AG39" i="509"/>
  <c r="AF39" i="509"/>
  <c r="AE39" i="509"/>
  <c r="AD39" i="509"/>
  <c r="AC39" i="509"/>
  <c r="AB39" i="509"/>
  <c r="N39" i="509"/>
  <c r="B39" i="509"/>
  <c r="BJ38" i="509"/>
  <c r="BI38" i="509"/>
  <c r="BH38" i="509"/>
  <c r="BG38" i="509"/>
  <c r="BF38" i="509"/>
  <c r="BE38" i="509"/>
  <c r="BD38" i="509"/>
  <c r="BC38" i="509"/>
  <c r="BB38" i="509"/>
  <c r="BA38" i="509"/>
  <c r="AG38" i="509"/>
  <c r="AF38" i="509"/>
  <c r="AE38" i="509"/>
  <c r="AD38" i="509"/>
  <c r="AC38" i="509"/>
  <c r="AB38" i="509"/>
  <c r="N38" i="509"/>
  <c r="B38" i="509"/>
  <c r="BJ37" i="509"/>
  <c r="BI37" i="509"/>
  <c r="BH37" i="509"/>
  <c r="BG37" i="509"/>
  <c r="BF37" i="509"/>
  <c r="BE37" i="509"/>
  <c r="BD37" i="509"/>
  <c r="BC37" i="509"/>
  <c r="BB37" i="509"/>
  <c r="BA37" i="509"/>
  <c r="AG37" i="509"/>
  <c r="AF37" i="509"/>
  <c r="AE37" i="509"/>
  <c r="AD37" i="509"/>
  <c r="AC37" i="509"/>
  <c r="AB37" i="509"/>
  <c r="N37" i="509"/>
  <c r="B37" i="509"/>
  <c r="BJ36" i="509"/>
  <c r="BI36" i="509"/>
  <c r="BH36" i="509"/>
  <c r="BG36" i="509"/>
  <c r="BF36" i="509"/>
  <c r="BE36" i="509"/>
  <c r="BD36" i="509"/>
  <c r="BC36" i="509"/>
  <c r="BB36" i="509"/>
  <c r="BA36" i="509"/>
  <c r="AG36" i="509"/>
  <c r="AF36" i="509"/>
  <c r="AE36" i="509"/>
  <c r="AD36" i="509"/>
  <c r="AC36" i="509"/>
  <c r="AB36" i="509"/>
  <c r="N36" i="509"/>
  <c r="B36" i="509"/>
  <c r="BJ35" i="509"/>
  <c r="BI35" i="509"/>
  <c r="BH35" i="509"/>
  <c r="BG35" i="509"/>
  <c r="BF35" i="509"/>
  <c r="BE35" i="509"/>
  <c r="BD35" i="509"/>
  <c r="BC35" i="509"/>
  <c r="BB35" i="509"/>
  <c r="BA35" i="509"/>
  <c r="AG35" i="509"/>
  <c r="AF35" i="509"/>
  <c r="AE35" i="509"/>
  <c r="AD35" i="509"/>
  <c r="AC35" i="509"/>
  <c r="AB35" i="509"/>
  <c r="N35" i="509"/>
  <c r="B35" i="509"/>
  <c r="BJ34" i="509"/>
  <c r="BI34" i="509"/>
  <c r="BH34" i="509"/>
  <c r="BG34" i="509"/>
  <c r="BF34" i="509"/>
  <c r="BE34" i="509"/>
  <c r="BD34" i="509"/>
  <c r="BC34" i="509"/>
  <c r="BB34" i="509"/>
  <c r="BA34" i="509"/>
  <c r="AG34" i="509"/>
  <c r="AF34" i="509"/>
  <c r="AE34" i="509"/>
  <c r="AD34" i="509"/>
  <c r="AC34" i="509"/>
  <c r="AB34" i="509"/>
  <c r="N34" i="509"/>
  <c r="B34" i="509"/>
  <c r="BJ33" i="509"/>
  <c r="BI33" i="509"/>
  <c r="BH33" i="509"/>
  <c r="BG33" i="509"/>
  <c r="BF33" i="509"/>
  <c r="BE33" i="509"/>
  <c r="BD33" i="509"/>
  <c r="BC33" i="509"/>
  <c r="BB33" i="509"/>
  <c r="BA33" i="509"/>
  <c r="AG33" i="509"/>
  <c r="AF33" i="509"/>
  <c r="AE33" i="509"/>
  <c r="AD33" i="509"/>
  <c r="AC33" i="509"/>
  <c r="AB33" i="509"/>
  <c r="N33" i="509"/>
  <c r="B33" i="509"/>
  <c r="BJ32" i="509"/>
  <c r="BI32" i="509"/>
  <c r="BH32" i="509"/>
  <c r="BG32" i="509"/>
  <c r="BF32" i="509"/>
  <c r="BE32" i="509"/>
  <c r="BD32" i="509"/>
  <c r="BC32" i="509"/>
  <c r="BB32" i="509"/>
  <c r="BA32" i="509"/>
  <c r="AG32" i="509"/>
  <c r="AF32" i="509"/>
  <c r="AE32" i="509"/>
  <c r="AD32" i="509"/>
  <c r="AC32" i="509"/>
  <c r="AB32" i="509"/>
  <c r="N32" i="509"/>
  <c r="B32" i="509"/>
  <c r="BJ31" i="509"/>
  <c r="BI31" i="509"/>
  <c r="BH31" i="509"/>
  <c r="BG31" i="509"/>
  <c r="BF31" i="509"/>
  <c r="BE31" i="509"/>
  <c r="BD31" i="509"/>
  <c r="BC31" i="509"/>
  <c r="BB31" i="509"/>
  <c r="BA31" i="509"/>
  <c r="AG31" i="509"/>
  <c r="AF31" i="509"/>
  <c r="AE31" i="509"/>
  <c r="AD31" i="509"/>
  <c r="AC31" i="509"/>
  <c r="AB31" i="509"/>
  <c r="N31" i="509"/>
  <c r="B31" i="509"/>
  <c r="BJ30" i="509"/>
  <c r="BI30" i="509"/>
  <c r="BH30" i="509"/>
  <c r="BG30" i="509"/>
  <c r="BF30" i="509"/>
  <c r="BE30" i="509"/>
  <c r="AV30" i="509"/>
  <c r="AU30" i="509"/>
  <c r="AT30" i="509"/>
  <c r="AS30" i="509"/>
  <c r="AR30" i="509"/>
  <c r="AQ30" i="509"/>
  <c r="AP30" i="509"/>
  <c r="AO30" i="509"/>
  <c r="AN30" i="509"/>
  <c r="AM30" i="509"/>
  <c r="AL30" i="509"/>
  <c r="AK30" i="509"/>
  <c r="AJ30" i="509"/>
  <c r="AI30" i="509"/>
  <c r="AH30" i="509"/>
  <c r="AG30" i="509"/>
  <c r="AF30" i="509"/>
  <c r="AE30" i="509"/>
  <c r="AD30" i="509"/>
  <c r="AV29" i="509"/>
  <c r="AU29" i="509"/>
  <c r="AT29" i="509"/>
  <c r="AS29" i="509"/>
  <c r="AR29" i="509"/>
  <c r="AN29" i="509"/>
  <c r="AM29" i="509"/>
  <c r="AL29" i="509"/>
  <c r="AK29" i="509"/>
  <c r="AI29" i="509"/>
  <c r="AH29" i="509"/>
  <c r="AG29" i="509"/>
  <c r="AF29" i="509"/>
  <c r="AE29" i="509"/>
  <c r="AD29" i="509"/>
  <c r="T29" i="509"/>
  <c r="AQ29" i="509" s="1"/>
  <c r="S29" i="509"/>
  <c r="AP29" i="509" s="1"/>
  <c r="R29" i="509"/>
  <c r="AO29" i="509" s="1"/>
  <c r="M29" i="509"/>
  <c r="AJ29" i="509" s="1"/>
  <c r="E29" i="509"/>
  <c r="D29" i="509"/>
  <c r="C29" i="509"/>
  <c r="X28" i="509"/>
  <c r="V28" i="509"/>
  <c r="T28" i="509"/>
  <c r="S28" i="509"/>
  <c r="R28" i="509"/>
  <c r="M28" i="509"/>
  <c r="L28" i="509"/>
  <c r="K28" i="509"/>
  <c r="I28" i="509"/>
  <c r="H28" i="509"/>
  <c r="G28" i="509"/>
  <c r="X27" i="509"/>
  <c r="V27" i="509"/>
  <c r="T27" i="509"/>
  <c r="S27" i="509"/>
  <c r="R27" i="509"/>
  <c r="M27" i="509"/>
  <c r="L27" i="509"/>
  <c r="K27" i="509"/>
  <c r="I27" i="509"/>
  <c r="H27" i="509"/>
  <c r="G27" i="509"/>
  <c r="X26" i="509"/>
  <c r="V26" i="509"/>
  <c r="T26" i="509"/>
  <c r="S26" i="509"/>
  <c r="R26" i="509"/>
  <c r="M26" i="509"/>
  <c r="L26" i="509"/>
  <c r="K26" i="509"/>
  <c r="I26" i="509"/>
  <c r="H26" i="509"/>
  <c r="G26" i="509"/>
  <c r="F26" i="509"/>
  <c r="Y25" i="509"/>
  <c r="X25" i="509"/>
  <c r="W25" i="509"/>
  <c r="V25" i="509"/>
  <c r="U25" i="509"/>
  <c r="T25" i="509"/>
  <c r="S25" i="509"/>
  <c r="R25" i="509"/>
  <c r="Q25" i="509"/>
  <c r="P25" i="509"/>
  <c r="O25" i="509"/>
  <c r="N25" i="509"/>
  <c r="M25" i="509"/>
  <c r="L25" i="509"/>
  <c r="K25" i="509"/>
  <c r="J25" i="509"/>
  <c r="I25" i="509"/>
  <c r="H25" i="509"/>
  <c r="G25" i="509"/>
  <c r="G9" i="509"/>
  <c r="F9" i="509"/>
  <c r="G8" i="509"/>
  <c r="F8" i="509"/>
  <c r="G7" i="509"/>
  <c r="F7" i="509"/>
  <c r="G6" i="509"/>
  <c r="F6" i="509"/>
  <c r="G5" i="509"/>
  <c r="F5" i="509"/>
  <c r="F4" i="509"/>
  <c r="AC3" i="509"/>
  <c r="Y3" i="509"/>
  <c r="U3" i="509"/>
  <c r="Q3" i="509"/>
  <c r="AK2" i="509"/>
  <c r="AJ2" i="509"/>
  <c r="AI2" i="509"/>
  <c r="AH2" i="509"/>
  <c r="AG2" i="509"/>
  <c r="AF2" i="509"/>
  <c r="AE2" i="509"/>
  <c r="Y2" i="509"/>
  <c r="U2" i="509"/>
  <c r="Q2" i="509"/>
  <c r="F1" i="509"/>
  <c r="F39" i="477" s="1"/>
  <c r="X131" i="508"/>
  <c r="V131" i="508"/>
  <c r="T131" i="508"/>
  <c r="S131" i="508"/>
  <c r="R131" i="508"/>
  <c r="M131" i="508"/>
  <c r="L131" i="508"/>
  <c r="K131" i="508"/>
  <c r="I131" i="508"/>
  <c r="H131" i="508"/>
  <c r="G131" i="508"/>
  <c r="BJ130" i="508"/>
  <c r="BI130" i="508"/>
  <c r="BH130" i="508"/>
  <c r="BG130" i="508"/>
  <c r="BF130" i="508"/>
  <c r="BE130" i="508"/>
  <c r="BD130" i="508"/>
  <c r="BC130" i="508"/>
  <c r="BB130" i="508"/>
  <c r="BA130" i="508"/>
  <c r="AG130" i="508"/>
  <c r="AF130" i="508"/>
  <c r="AE130" i="508"/>
  <c r="AD130" i="508"/>
  <c r="AC130" i="508"/>
  <c r="AB130" i="508"/>
  <c r="Y130" i="508"/>
  <c r="W130" i="508"/>
  <c r="U130" i="508"/>
  <c r="Q130" i="508"/>
  <c r="N130" i="508"/>
  <c r="B130" i="508"/>
  <c r="BJ129" i="508"/>
  <c r="BI129" i="508"/>
  <c r="BH129" i="508"/>
  <c r="BG129" i="508"/>
  <c r="BF129" i="508"/>
  <c r="BE129" i="508"/>
  <c r="BD129" i="508"/>
  <c r="BC129" i="508"/>
  <c r="BB129" i="508"/>
  <c r="BA129" i="508"/>
  <c r="AG129" i="508"/>
  <c r="AF129" i="508"/>
  <c r="AE129" i="508"/>
  <c r="AD129" i="508"/>
  <c r="AC129" i="508"/>
  <c r="AB129" i="508"/>
  <c r="Y129" i="508"/>
  <c r="W129" i="508"/>
  <c r="U129" i="508"/>
  <c r="Q129" i="508"/>
  <c r="N129" i="508"/>
  <c r="B129" i="508"/>
  <c r="BJ128" i="508"/>
  <c r="BI128" i="508"/>
  <c r="BH128" i="508"/>
  <c r="BG128" i="508"/>
  <c r="BF128" i="508"/>
  <c r="BE128" i="508"/>
  <c r="BD128" i="508"/>
  <c r="BC128" i="508"/>
  <c r="BB128" i="508"/>
  <c r="BA128" i="508"/>
  <c r="AG128" i="508"/>
  <c r="AF128" i="508"/>
  <c r="AE128" i="508"/>
  <c r="AD128" i="508"/>
  <c r="AC128" i="508"/>
  <c r="AB128" i="508"/>
  <c r="Y128" i="508"/>
  <c r="W128" i="508"/>
  <c r="U128" i="508"/>
  <c r="Q128" i="508"/>
  <c r="N128" i="508"/>
  <c r="B128" i="508"/>
  <c r="BJ127" i="508"/>
  <c r="BI127" i="508"/>
  <c r="BH127" i="508"/>
  <c r="BG127" i="508"/>
  <c r="BF127" i="508"/>
  <c r="BE127" i="508"/>
  <c r="BD127" i="508"/>
  <c r="BC127" i="508"/>
  <c r="BB127" i="508"/>
  <c r="BA127" i="508"/>
  <c r="AG127" i="508"/>
  <c r="AF127" i="508"/>
  <c r="AE127" i="508"/>
  <c r="AD127" i="508"/>
  <c r="AC127" i="508"/>
  <c r="AB127" i="508"/>
  <c r="Y127" i="508"/>
  <c r="W127" i="508"/>
  <c r="U127" i="508"/>
  <c r="Q127" i="508"/>
  <c r="N127" i="508"/>
  <c r="B127" i="508"/>
  <c r="BJ126" i="508"/>
  <c r="BI126" i="508"/>
  <c r="BH126" i="508"/>
  <c r="BG126" i="508"/>
  <c r="BF126" i="508"/>
  <c r="BE126" i="508"/>
  <c r="BD126" i="508"/>
  <c r="BC126" i="508"/>
  <c r="BB126" i="508"/>
  <c r="BA126" i="508"/>
  <c r="AG126" i="508"/>
  <c r="AF126" i="508"/>
  <c r="AE126" i="508"/>
  <c r="AD126" i="508"/>
  <c r="AC126" i="508"/>
  <c r="AB126" i="508"/>
  <c r="Y126" i="508"/>
  <c r="W126" i="508"/>
  <c r="U126" i="508"/>
  <c r="Q126" i="508"/>
  <c r="N126" i="508"/>
  <c r="B126" i="508"/>
  <c r="BJ125" i="508"/>
  <c r="BI125" i="508"/>
  <c r="BH125" i="508"/>
  <c r="BG125" i="508"/>
  <c r="BF125" i="508"/>
  <c r="BE125" i="508"/>
  <c r="BD125" i="508"/>
  <c r="BC125" i="508"/>
  <c r="BB125" i="508"/>
  <c r="BA125" i="508"/>
  <c r="AG125" i="508"/>
  <c r="AF125" i="508"/>
  <c r="AE125" i="508"/>
  <c r="AD125" i="508"/>
  <c r="AC125" i="508"/>
  <c r="AB125" i="508"/>
  <c r="Y125" i="508"/>
  <c r="W125" i="508"/>
  <c r="U125" i="508"/>
  <c r="Q125" i="508"/>
  <c r="N125" i="508"/>
  <c r="B125" i="508"/>
  <c r="BJ124" i="508"/>
  <c r="BI124" i="508"/>
  <c r="BH124" i="508"/>
  <c r="BG124" i="508"/>
  <c r="BF124" i="508"/>
  <c r="BE124" i="508"/>
  <c r="BD124" i="508"/>
  <c r="BC124" i="508"/>
  <c r="BB124" i="508"/>
  <c r="BA124" i="508"/>
  <c r="AG124" i="508"/>
  <c r="AF124" i="508"/>
  <c r="AE124" i="508"/>
  <c r="AD124" i="508"/>
  <c r="AC124" i="508"/>
  <c r="AB124" i="508"/>
  <c r="Y124" i="508"/>
  <c r="W124" i="508"/>
  <c r="U124" i="508"/>
  <c r="Q124" i="508"/>
  <c r="N124" i="508"/>
  <c r="B124" i="508"/>
  <c r="BJ123" i="508"/>
  <c r="BI123" i="508"/>
  <c r="BH123" i="508"/>
  <c r="BG123" i="508"/>
  <c r="BF123" i="508"/>
  <c r="BE123" i="508"/>
  <c r="BD123" i="508"/>
  <c r="BC123" i="508"/>
  <c r="BB123" i="508"/>
  <c r="BA123" i="508"/>
  <c r="AG123" i="508"/>
  <c r="AF123" i="508"/>
  <c r="AE123" i="508"/>
  <c r="AD123" i="508"/>
  <c r="AC123" i="508"/>
  <c r="AB123" i="508"/>
  <c r="Y123" i="508"/>
  <c r="W123" i="508"/>
  <c r="U123" i="508"/>
  <c r="Q123" i="508"/>
  <c r="N123" i="508"/>
  <c r="B123" i="508"/>
  <c r="BJ122" i="508"/>
  <c r="BI122" i="508"/>
  <c r="BH122" i="508"/>
  <c r="BG122" i="508"/>
  <c r="BF122" i="508"/>
  <c r="BE122" i="508"/>
  <c r="BD122" i="508"/>
  <c r="BC122" i="508"/>
  <c r="BB122" i="508"/>
  <c r="BA122" i="508"/>
  <c r="AG122" i="508"/>
  <c r="AF122" i="508"/>
  <c r="AE122" i="508"/>
  <c r="AD122" i="508"/>
  <c r="AC122" i="508"/>
  <c r="AB122" i="508"/>
  <c r="Y122" i="508"/>
  <c r="W122" i="508"/>
  <c r="U122" i="508"/>
  <c r="Q122" i="508"/>
  <c r="N122" i="508"/>
  <c r="B122" i="508"/>
  <c r="BJ121" i="508"/>
  <c r="BI121" i="508"/>
  <c r="BH121" i="508"/>
  <c r="BG121" i="508"/>
  <c r="BF121" i="508"/>
  <c r="BE121" i="508"/>
  <c r="BD121" i="508"/>
  <c r="BC121" i="508"/>
  <c r="BB121" i="508"/>
  <c r="BA121" i="508"/>
  <c r="AG121" i="508"/>
  <c r="AF121" i="508"/>
  <c r="AE121" i="508"/>
  <c r="AD121" i="508"/>
  <c r="AC121" i="508"/>
  <c r="AB121" i="508"/>
  <c r="Y121" i="508"/>
  <c r="W121" i="508"/>
  <c r="U121" i="508"/>
  <c r="Q121" i="508"/>
  <c r="N121" i="508"/>
  <c r="B121" i="508"/>
  <c r="BJ120" i="508"/>
  <c r="BI120" i="508"/>
  <c r="BH120" i="508"/>
  <c r="BG120" i="508"/>
  <c r="BF120" i="508"/>
  <c r="BE120" i="508"/>
  <c r="BD120" i="508"/>
  <c r="BC120" i="508"/>
  <c r="BB120" i="508"/>
  <c r="BA120" i="508"/>
  <c r="AG120" i="508"/>
  <c r="AF120" i="508"/>
  <c r="AE120" i="508"/>
  <c r="AD120" i="508"/>
  <c r="AC120" i="508"/>
  <c r="AB120" i="508"/>
  <c r="Y120" i="508"/>
  <c r="W120" i="508"/>
  <c r="U120" i="508"/>
  <c r="Q120" i="508"/>
  <c r="N120" i="508"/>
  <c r="B120" i="508"/>
  <c r="BJ119" i="508"/>
  <c r="BI119" i="508"/>
  <c r="BH119" i="508"/>
  <c r="BG119" i="508"/>
  <c r="BF119" i="508"/>
  <c r="BE119" i="508"/>
  <c r="BD119" i="508"/>
  <c r="BC119" i="508"/>
  <c r="BB119" i="508"/>
  <c r="BA119" i="508"/>
  <c r="AG119" i="508"/>
  <c r="AF119" i="508"/>
  <c r="AE119" i="508"/>
  <c r="AD119" i="508"/>
  <c r="AC119" i="508"/>
  <c r="AB119" i="508"/>
  <c r="Y119" i="508"/>
  <c r="W119" i="508"/>
  <c r="U119" i="508"/>
  <c r="Q119" i="508"/>
  <c r="N119" i="508"/>
  <c r="B119" i="508"/>
  <c r="BJ118" i="508"/>
  <c r="BI118" i="508"/>
  <c r="BH118" i="508"/>
  <c r="BG118" i="508"/>
  <c r="BF118" i="508"/>
  <c r="BE118" i="508"/>
  <c r="BD118" i="508"/>
  <c r="BC118" i="508"/>
  <c r="BB118" i="508"/>
  <c r="BA118" i="508"/>
  <c r="AG118" i="508"/>
  <c r="AF118" i="508"/>
  <c r="AE118" i="508"/>
  <c r="AD118" i="508"/>
  <c r="AC118" i="508"/>
  <c r="AB118" i="508"/>
  <c r="Y118" i="508"/>
  <c r="W118" i="508"/>
  <c r="U118" i="508"/>
  <c r="Q118" i="508"/>
  <c r="N118" i="508"/>
  <c r="B118" i="508"/>
  <c r="BJ117" i="508"/>
  <c r="BI117" i="508"/>
  <c r="BH117" i="508"/>
  <c r="BG117" i="508"/>
  <c r="BF117" i="508"/>
  <c r="BE117" i="508"/>
  <c r="BD117" i="508"/>
  <c r="BC117" i="508"/>
  <c r="BB117" i="508"/>
  <c r="BA117" i="508"/>
  <c r="AG117" i="508"/>
  <c r="AF117" i="508"/>
  <c r="AE117" i="508"/>
  <c r="AD117" i="508"/>
  <c r="AC117" i="508"/>
  <c r="AB117" i="508"/>
  <c r="Y117" i="508"/>
  <c r="W117" i="508"/>
  <c r="U117" i="508"/>
  <c r="Q117" i="508"/>
  <c r="N117" i="508"/>
  <c r="B117" i="508"/>
  <c r="BJ116" i="508"/>
  <c r="BI116" i="508"/>
  <c r="BH116" i="508"/>
  <c r="BG116" i="508"/>
  <c r="BF116" i="508"/>
  <c r="BE116" i="508"/>
  <c r="BD116" i="508"/>
  <c r="BC116" i="508"/>
  <c r="BB116" i="508"/>
  <c r="BA116" i="508"/>
  <c r="AG116" i="508"/>
  <c r="AF116" i="508"/>
  <c r="AE116" i="508"/>
  <c r="AD116" i="508"/>
  <c r="AC116" i="508"/>
  <c r="AB116" i="508"/>
  <c r="Y116" i="508"/>
  <c r="W116" i="508"/>
  <c r="U116" i="508"/>
  <c r="Q116" i="508"/>
  <c r="N116" i="508"/>
  <c r="B116" i="508"/>
  <c r="BJ115" i="508"/>
  <c r="BI115" i="508"/>
  <c r="BH115" i="508"/>
  <c r="BG115" i="508"/>
  <c r="BF115" i="508"/>
  <c r="BE115" i="508"/>
  <c r="BD115" i="508"/>
  <c r="BC115" i="508"/>
  <c r="BB115" i="508"/>
  <c r="BA115" i="508"/>
  <c r="AG115" i="508"/>
  <c r="AF115" i="508"/>
  <c r="AE115" i="508"/>
  <c r="AD115" i="508"/>
  <c r="AC115" i="508"/>
  <c r="AB115" i="508"/>
  <c r="Y115" i="508"/>
  <c r="W115" i="508"/>
  <c r="U115" i="508"/>
  <c r="Q115" i="508"/>
  <c r="N115" i="508"/>
  <c r="B115" i="508"/>
  <c r="BJ114" i="508"/>
  <c r="BI114" i="508"/>
  <c r="BH114" i="508"/>
  <c r="BG114" i="508"/>
  <c r="BF114" i="508"/>
  <c r="BE114" i="508"/>
  <c r="BD114" i="508"/>
  <c r="BC114" i="508"/>
  <c r="BB114" i="508"/>
  <c r="BA114" i="508"/>
  <c r="AG114" i="508"/>
  <c r="AF114" i="508"/>
  <c r="AE114" i="508"/>
  <c r="AD114" i="508"/>
  <c r="AC114" i="508"/>
  <c r="AB114" i="508"/>
  <c r="Y114" i="508"/>
  <c r="W114" i="508"/>
  <c r="U114" i="508"/>
  <c r="Q114" i="508"/>
  <c r="N114" i="508"/>
  <c r="B114" i="508"/>
  <c r="BJ113" i="508"/>
  <c r="BI113" i="508"/>
  <c r="BH113" i="508"/>
  <c r="BG113" i="508"/>
  <c r="BF113" i="508"/>
  <c r="BE113" i="508"/>
  <c r="BD113" i="508"/>
  <c r="BC113" i="508"/>
  <c r="BB113" i="508"/>
  <c r="BA113" i="508"/>
  <c r="AG113" i="508"/>
  <c r="AF113" i="508"/>
  <c r="AE113" i="508"/>
  <c r="AD113" i="508"/>
  <c r="AC113" i="508"/>
  <c r="AB113" i="508"/>
  <c r="Y113" i="508"/>
  <c r="W113" i="508"/>
  <c r="U113" i="508"/>
  <c r="Q113" i="508"/>
  <c r="N113" i="508"/>
  <c r="B113" i="508"/>
  <c r="BJ112" i="508"/>
  <c r="BI112" i="508"/>
  <c r="BH112" i="508"/>
  <c r="BG112" i="508"/>
  <c r="BF112" i="508"/>
  <c r="BE112" i="508"/>
  <c r="BD112" i="508"/>
  <c r="BC112" i="508"/>
  <c r="BB112" i="508"/>
  <c r="BA112" i="508"/>
  <c r="AG112" i="508"/>
  <c r="AF112" i="508"/>
  <c r="AE112" i="508"/>
  <c r="AD112" i="508"/>
  <c r="AC112" i="508"/>
  <c r="AB112" i="508"/>
  <c r="Y112" i="508"/>
  <c r="W112" i="508"/>
  <c r="U112" i="508"/>
  <c r="Q112" i="508"/>
  <c r="N112" i="508"/>
  <c r="B112" i="508"/>
  <c r="BJ111" i="508"/>
  <c r="BI111" i="508"/>
  <c r="BH111" i="508"/>
  <c r="BG111" i="508"/>
  <c r="BF111" i="508"/>
  <c r="BE111" i="508"/>
  <c r="BD111" i="508"/>
  <c r="BC111" i="508"/>
  <c r="BB111" i="508"/>
  <c r="BA111" i="508"/>
  <c r="AG111" i="508"/>
  <c r="AF111" i="508"/>
  <c r="AE111" i="508"/>
  <c r="AD111" i="508"/>
  <c r="AC111" i="508"/>
  <c r="AB111" i="508"/>
  <c r="Y111" i="508"/>
  <c r="W111" i="508"/>
  <c r="U111" i="508"/>
  <c r="Q111" i="508"/>
  <c r="N111" i="508"/>
  <c r="B111" i="508"/>
  <c r="BJ110" i="508"/>
  <c r="BI110" i="508"/>
  <c r="BH110" i="508"/>
  <c r="BG110" i="508"/>
  <c r="BF110" i="508"/>
  <c r="BE110" i="508"/>
  <c r="BD110" i="508"/>
  <c r="BC110" i="508"/>
  <c r="BB110" i="508"/>
  <c r="BA110" i="508"/>
  <c r="AG110" i="508"/>
  <c r="AF110" i="508"/>
  <c r="AE110" i="508"/>
  <c r="AD110" i="508"/>
  <c r="AC110" i="508"/>
  <c r="AB110" i="508"/>
  <c r="Y110" i="508"/>
  <c r="W110" i="508"/>
  <c r="U110" i="508"/>
  <c r="Q110" i="508"/>
  <c r="N110" i="508"/>
  <c r="B110" i="508"/>
  <c r="BJ109" i="508"/>
  <c r="BI109" i="508"/>
  <c r="BH109" i="508"/>
  <c r="BG109" i="508"/>
  <c r="BF109" i="508"/>
  <c r="BE109" i="508"/>
  <c r="BD109" i="508"/>
  <c r="BC109" i="508"/>
  <c r="BB109" i="508"/>
  <c r="BA109" i="508"/>
  <c r="AG109" i="508"/>
  <c r="AF109" i="508"/>
  <c r="AE109" i="508"/>
  <c r="AD109" i="508"/>
  <c r="AC109" i="508"/>
  <c r="AB109" i="508"/>
  <c r="Y109" i="508"/>
  <c r="W109" i="508"/>
  <c r="U109" i="508"/>
  <c r="Q109" i="508"/>
  <c r="N109" i="508"/>
  <c r="B109" i="508"/>
  <c r="BJ108" i="508"/>
  <c r="BI108" i="508"/>
  <c r="BH108" i="508"/>
  <c r="BG108" i="508"/>
  <c r="BF108" i="508"/>
  <c r="BE108" i="508"/>
  <c r="BD108" i="508"/>
  <c r="BC108" i="508"/>
  <c r="BB108" i="508"/>
  <c r="BA108" i="508"/>
  <c r="AG108" i="508"/>
  <c r="AF108" i="508"/>
  <c r="AE108" i="508"/>
  <c r="AD108" i="508"/>
  <c r="AC108" i="508"/>
  <c r="AB108" i="508"/>
  <c r="Y108" i="508"/>
  <c r="W108" i="508"/>
  <c r="U108" i="508"/>
  <c r="Q108" i="508"/>
  <c r="N108" i="508"/>
  <c r="B108" i="508"/>
  <c r="BJ107" i="508"/>
  <c r="BI107" i="508"/>
  <c r="BH107" i="508"/>
  <c r="BG107" i="508"/>
  <c r="BF107" i="508"/>
  <c r="BE107" i="508"/>
  <c r="BD107" i="508"/>
  <c r="BC107" i="508"/>
  <c r="BB107" i="508"/>
  <c r="BA107" i="508"/>
  <c r="AG107" i="508"/>
  <c r="AF107" i="508"/>
  <c r="AE107" i="508"/>
  <c r="AD107" i="508"/>
  <c r="AC107" i="508"/>
  <c r="AB107" i="508"/>
  <c r="Y107" i="508"/>
  <c r="W107" i="508"/>
  <c r="U107" i="508"/>
  <c r="Q107" i="508"/>
  <c r="N107" i="508"/>
  <c r="B107" i="508"/>
  <c r="BJ106" i="508"/>
  <c r="BI106" i="508"/>
  <c r="BH106" i="508"/>
  <c r="BG106" i="508"/>
  <c r="BF106" i="508"/>
  <c r="BE106" i="508"/>
  <c r="BD106" i="508"/>
  <c r="BC106" i="508"/>
  <c r="BB106" i="508"/>
  <c r="BA106" i="508"/>
  <c r="AG106" i="508"/>
  <c r="AF106" i="508"/>
  <c r="AE106" i="508"/>
  <c r="AD106" i="508"/>
  <c r="AC106" i="508"/>
  <c r="AB106" i="508"/>
  <c r="Y106" i="508"/>
  <c r="W106" i="508"/>
  <c r="U106" i="508"/>
  <c r="Q106" i="508"/>
  <c r="N106" i="508"/>
  <c r="B106" i="508"/>
  <c r="BJ105" i="508"/>
  <c r="BI105" i="508"/>
  <c r="BH105" i="508"/>
  <c r="BG105" i="508"/>
  <c r="BF105" i="508"/>
  <c r="BE105" i="508"/>
  <c r="BD105" i="508"/>
  <c r="BC105" i="508"/>
  <c r="BB105" i="508"/>
  <c r="BA105" i="508"/>
  <c r="AG105" i="508"/>
  <c r="AF105" i="508"/>
  <c r="AE105" i="508"/>
  <c r="AD105" i="508"/>
  <c r="AC105" i="508"/>
  <c r="AB105" i="508"/>
  <c r="Y105" i="508"/>
  <c r="W105" i="508"/>
  <c r="U105" i="508"/>
  <c r="Q105" i="508"/>
  <c r="N105" i="508"/>
  <c r="B105" i="508"/>
  <c r="BJ104" i="508"/>
  <c r="BI104" i="508"/>
  <c r="BH104" i="508"/>
  <c r="BG104" i="508"/>
  <c r="BF104" i="508"/>
  <c r="BE104" i="508"/>
  <c r="BD104" i="508"/>
  <c r="BC104" i="508"/>
  <c r="BB104" i="508"/>
  <c r="BA104" i="508"/>
  <c r="AG104" i="508"/>
  <c r="AF104" i="508"/>
  <c r="AE104" i="508"/>
  <c r="AD104" i="508"/>
  <c r="AC104" i="508"/>
  <c r="AB104" i="508"/>
  <c r="Y104" i="508"/>
  <c r="W104" i="508"/>
  <c r="U104" i="508"/>
  <c r="Q104" i="508"/>
  <c r="N104" i="508"/>
  <c r="B104" i="508"/>
  <c r="BJ103" i="508"/>
  <c r="BI103" i="508"/>
  <c r="BH103" i="508"/>
  <c r="BG103" i="508"/>
  <c r="BF103" i="508"/>
  <c r="BE103" i="508"/>
  <c r="BD103" i="508"/>
  <c r="BC103" i="508"/>
  <c r="BB103" i="508"/>
  <c r="BA103" i="508"/>
  <c r="AG103" i="508"/>
  <c r="AF103" i="508"/>
  <c r="AE103" i="508"/>
  <c r="AD103" i="508"/>
  <c r="AC103" i="508"/>
  <c r="AB103" i="508"/>
  <c r="Y103" i="508"/>
  <c r="W103" i="508"/>
  <c r="U103" i="508"/>
  <c r="Q103" i="508"/>
  <c r="N103" i="508"/>
  <c r="B103" i="508"/>
  <c r="BJ102" i="508"/>
  <c r="BI102" i="508"/>
  <c r="BH102" i="508"/>
  <c r="BG102" i="508"/>
  <c r="BF102" i="508"/>
  <c r="BE102" i="508"/>
  <c r="BD102" i="508"/>
  <c r="BC102" i="508"/>
  <c r="BB102" i="508"/>
  <c r="BA102" i="508"/>
  <c r="AG102" i="508"/>
  <c r="AF102" i="508"/>
  <c r="AE102" i="508"/>
  <c r="AD102" i="508"/>
  <c r="AC102" i="508"/>
  <c r="AB102" i="508"/>
  <c r="Y102" i="508"/>
  <c r="W102" i="508"/>
  <c r="U102" i="508"/>
  <c r="Q102" i="508"/>
  <c r="N102" i="508"/>
  <c r="B102" i="508"/>
  <c r="BJ101" i="508"/>
  <c r="BI101" i="508"/>
  <c r="BH101" i="508"/>
  <c r="BG101" i="508"/>
  <c r="BF101" i="508"/>
  <c r="BE101" i="508"/>
  <c r="BD101" i="508"/>
  <c r="BC101" i="508"/>
  <c r="BB101" i="508"/>
  <c r="BA101" i="508"/>
  <c r="AG101" i="508"/>
  <c r="AF101" i="508"/>
  <c r="AE101" i="508"/>
  <c r="AD101" i="508"/>
  <c r="AC101" i="508"/>
  <c r="AB101" i="508"/>
  <c r="Y101" i="508"/>
  <c r="W101" i="508"/>
  <c r="U101" i="508"/>
  <c r="Q101" i="508"/>
  <c r="N101" i="508"/>
  <c r="B101" i="508"/>
  <c r="BJ100" i="508"/>
  <c r="BI100" i="508"/>
  <c r="BH100" i="508"/>
  <c r="BG100" i="508"/>
  <c r="BF100" i="508"/>
  <c r="BE100" i="508"/>
  <c r="BD100" i="508"/>
  <c r="BC100" i="508"/>
  <c r="BB100" i="508"/>
  <c r="BA100" i="508"/>
  <c r="AG100" i="508"/>
  <c r="AF100" i="508"/>
  <c r="AE100" i="508"/>
  <c r="AD100" i="508"/>
  <c r="AC100" i="508"/>
  <c r="AB100" i="508"/>
  <c r="Y100" i="508"/>
  <c r="W100" i="508"/>
  <c r="U100" i="508"/>
  <c r="Q100" i="508"/>
  <c r="N100" i="508"/>
  <c r="B100" i="508"/>
  <c r="BJ99" i="508"/>
  <c r="BI99" i="508"/>
  <c r="BH99" i="508"/>
  <c r="BG99" i="508"/>
  <c r="BF99" i="508"/>
  <c r="BE99" i="508"/>
  <c r="BD99" i="508"/>
  <c r="BC99" i="508"/>
  <c r="BB99" i="508"/>
  <c r="BA99" i="508"/>
  <c r="AG99" i="508"/>
  <c r="AF99" i="508"/>
  <c r="AE99" i="508"/>
  <c r="AD99" i="508"/>
  <c r="AC99" i="508"/>
  <c r="AB99" i="508"/>
  <c r="Y99" i="508"/>
  <c r="W99" i="508"/>
  <c r="U99" i="508"/>
  <c r="Q99" i="508"/>
  <c r="N99" i="508"/>
  <c r="B99" i="508"/>
  <c r="BJ98" i="508"/>
  <c r="BI98" i="508"/>
  <c r="BH98" i="508"/>
  <c r="BG98" i="508"/>
  <c r="BF98" i="508"/>
  <c r="BE98" i="508"/>
  <c r="BD98" i="508"/>
  <c r="BC98" i="508"/>
  <c r="BB98" i="508"/>
  <c r="BA98" i="508"/>
  <c r="AG98" i="508"/>
  <c r="AF98" i="508"/>
  <c r="AE98" i="508"/>
  <c r="AD98" i="508"/>
  <c r="AC98" i="508"/>
  <c r="AB98" i="508"/>
  <c r="Y98" i="508"/>
  <c r="W98" i="508"/>
  <c r="U98" i="508"/>
  <c r="Q98" i="508"/>
  <c r="N98" i="508"/>
  <c r="B98" i="508"/>
  <c r="BJ97" i="508"/>
  <c r="BI97" i="508"/>
  <c r="BH97" i="508"/>
  <c r="BG97" i="508"/>
  <c r="BF97" i="508"/>
  <c r="BE97" i="508"/>
  <c r="BD97" i="508"/>
  <c r="BC97" i="508"/>
  <c r="BB97" i="508"/>
  <c r="BA97" i="508"/>
  <c r="AG97" i="508"/>
  <c r="AF97" i="508"/>
  <c r="AE97" i="508"/>
  <c r="AD97" i="508"/>
  <c r="AC97" i="508"/>
  <c r="AB97" i="508"/>
  <c r="Y97" i="508"/>
  <c r="W97" i="508"/>
  <c r="U97" i="508"/>
  <c r="Q97" i="508"/>
  <c r="N97" i="508"/>
  <c r="B97" i="508"/>
  <c r="BJ96" i="508"/>
  <c r="BI96" i="508"/>
  <c r="BH96" i="508"/>
  <c r="BG96" i="508"/>
  <c r="BF96" i="508"/>
  <c r="BE96" i="508"/>
  <c r="BD96" i="508"/>
  <c r="BC96" i="508"/>
  <c r="BB96" i="508"/>
  <c r="BA96" i="508"/>
  <c r="AG96" i="508"/>
  <c r="AF96" i="508"/>
  <c r="AE96" i="508"/>
  <c r="AD96" i="508"/>
  <c r="AC96" i="508"/>
  <c r="AB96" i="508"/>
  <c r="Y96" i="508"/>
  <c r="W96" i="508"/>
  <c r="U96" i="508"/>
  <c r="Q96" i="508"/>
  <c r="N96" i="508"/>
  <c r="B96" i="508"/>
  <c r="BJ95" i="508"/>
  <c r="BI95" i="508"/>
  <c r="BH95" i="508"/>
  <c r="BG95" i="508"/>
  <c r="BF95" i="508"/>
  <c r="BE95" i="508"/>
  <c r="BD95" i="508"/>
  <c r="BC95" i="508"/>
  <c r="BB95" i="508"/>
  <c r="BA95" i="508"/>
  <c r="AG95" i="508"/>
  <c r="AF95" i="508"/>
  <c r="AE95" i="508"/>
  <c r="AD95" i="508"/>
  <c r="AC95" i="508"/>
  <c r="AB95" i="508"/>
  <c r="Y95" i="508"/>
  <c r="W95" i="508"/>
  <c r="U95" i="508"/>
  <c r="Q95" i="508"/>
  <c r="N95" i="508"/>
  <c r="B95" i="508"/>
  <c r="BJ94" i="508"/>
  <c r="BI94" i="508"/>
  <c r="BH94" i="508"/>
  <c r="BG94" i="508"/>
  <c r="BF94" i="508"/>
  <c r="BE94" i="508"/>
  <c r="BD94" i="508"/>
  <c r="BC94" i="508"/>
  <c r="BB94" i="508"/>
  <c r="BA94" i="508"/>
  <c r="AG94" i="508"/>
  <c r="AF94" i="508"/>
  <c r="AE94" i="508"/>
  <c r="AD94" i="508"/>
  <c r="AC94" i="508"/>
  <c r="AB94" i="508"/>
  <c r="Y94" i="508"/>
  <c r="W94" i="508"/>
  <c r="U94" i="508"/>
  <c r="Q94" i="508"/>
  <c r="N94" i="508"/>
  <c r="B94" i="508"/>
  <c r="BJ93" i="508"/>
  <c r="BI93" i="508"/>
  <c r="BH93" i="508"/>
  <c r="BG93" i="508"/>
  <c r="BF93" i="508"/>
  <c r="BE93" i="508"/>
  <c r="BD93" i="508"/>
  <c r="BC93" i="508"/>
  <c r="BB93" i="508"/>
  <c r="BA93" i="508"/>
  <c r="AG93" i="508"/>
  <c r="AF93" i="508"/>
  <c r="AE93" i="508"/>
  <c r="AD93" i="508"/>
  <c r="AC93" i="508"/>
  <c r="AB93" i="508"/>
  <c r="Y93" i="508"/>
  <c r="W93" i="508"/>
  <c r="U93" i="508"/>
  <c r="Q93" i="508"/>
  <c r="N93" i="508"/>
  <c r="B93" i="508"/>
  <c r="BJ92" i="508"/>
  <c r="BI92" i="508"/>
  <c r="BH92" i="508"/>
  <c r="BG92" i="508"/>
  <c r="BF92" i="508"/>
  <c r="BE92" i="508"/>
  <c r="BD92" i="508"/>
  <c r="BC92" i="508"/>
  <c r="BB92" i="508"/>
  <c r="BA92" i="508"/>
  <c r="AG92" i="508"/>
  <c r="AF92" i="508"/>
  <c r="AE92" i="508"/>
  <c r="AD92" i="508"/>
  <c r="AC92" i="508"/>
  <c r="AB92" i="508"/>
  <c r="Y92" i="508"/>
  <c r="W92" i="508"/>
  <c r="U92" i="508"/>
  <c r="Q92" i="508"/>
  <c r="N92" i="508"/>
  <c r="B92" i="508"/>
  <c r="BJ91" i="508"/>
  <c r="BI91" i="508"/>
  <c r="BH91" i="508"/>
  <c r="BG91" i="508"/>
  <c r="BF91" i="508"/>
  <c r="BE91" i="508"/>
  <c r="BD91" i="508"/>
  <c r="BC91" i="508"/>
  <c r="BB91" i="508"/>
  <c r="BA91" i="508"/>
  <c r="AG91" i="508"/>
  <c r="AF91" i="508"/>
  <c r="AE91" i="508"/>
  <c r="AD91" i="508"/>
  <c r="AC91" i="508"/>
  <c r="AB91" i="508"/>
  <c r="Y91" i="508"/>
  <c r="W91" i="508"/>
  <c r="U91" i="508"/>
  <c r="Q91" i="508"/>
  <c r="N91" i="508"/>
  <c r="B91" i="508"/>
  <c r="BJ90" i="508"/>
  <c r="BI90" i="508"/>
  <c r="BH90" i="508"/>
  <c r="BG90" i="508"/>
  <c r="BF90" i="508"/>
  <c r="BE90" i="508"/>
  <c r="BD90" i="508"/>
  <c r="BC90" i="508"/>
  <c r="BB90" i="508"/>
  <c r="BA90" i="508"/>
  <c r="AG90" i="508"/>
  <c r="AF90" i="508"/>
  <c r="AE90" i="508"/>
  <c r="AD90" i="508"/>
  <c r="AC90" i="508"/>
  <c r="AB90" i="508"/>
  <c r="Y90" i="508"/>
  <c r="W90" i="508"/>
  <c r="U90" i="508"/>
  <c r="Q90" i="508"/>
  <c r="N90" i="508"/>
  <c r="B90" i="508"/>
  <c r="BJ89" i="508"/>
  <c r="BI89" i="508"/>
  <c r="BH89" i="508"/>
  <c r="BG89" i="508"/>
  <c r="BF89" i="508"/>
  <c r="BE89" i="508"/>
  <c r="BD89" i="508"/>
  <c r="BC89" i="508"/>
  <c r="BB89" i="508"/>
  <c r="BA89" i="508"/>
  <c r="AG89" i="508"/>
  <c r="AF89" i="508"/>
  <c r="AE89" i="508"/>
  <c r="AD89" i="508"/>
  <c r="AC89" i="508"/>
  <c r="AB89" i="508"/>
  <c r="Y89" i="508"/>
  <c r="W89" i="508"/>
  <c r="U89" i="508"/>
  <c r="Q89" i="508"/>
  <c r="N89" i="508"/>
  <c r="B89" i="508"/>
  <c r="BJ88" i="508"/>
  <c r="BI88" i="508"/>
  <c r="BH88" i="508"/>
  <c r="BG88" i="508"/>
  <c r="BF88" i="508"/>
  <c r="BE88" i="508"/>
  <c r="BD88" i="508"/>
  <c r="BC88" i="508"/>
  <c r="BB88" i="508"/>
  <c r="BA88" i="508"/>
  <c r="AG88" i="508"/>
  <c r="AF88" i="508"/>
  <c r="AE88" i="508"/>
  <c r="AD88" i="508"/>
  <c r="AC88" i="508"/>
  <c r="AB88" i="508"/>
  <c r="Y88" i="508"/>
  <c r="W88" i="508"/>
  <c r="U88" i="508"/>
  <c r="Q88" i="508"/>
  <c r="N88" i="508"/>
  <c r="B88" i="508"/>
  <c r="BJ87" i="508"/>
  <c r="BI87" i="508"/>
  <c r="BH87" i="508"/>
  <c r="BG87" i="508"/>
  <c r="BF87" i="508"/>
  <c r="BE87" i="508"/>
  <c r="BD87" i="508"/>
  <c r="BC87" i="508"/>
  <c r="BB87" i="508"/>
  <c r="BA87" i="508"/>
  <c r="AG87" i="508"/>
  <c r="AF87" i="508"/>
  <c r="AE87" i="508"/>
  <c r="AD87" i="508"/>
  <c r="AC87" i="508"/>
  <c r="AB87" i="508"/>
  <c r="Y87" i="508"/>
  <c r="W87" i="508"/>
  <c r="U87" i="508"/>
  <c r="Q87" i="508"/>
  <c r="N87" i="508"/>
  <c r="B87" i="508"/>
  <c r="BJ86" i="508"/>
  <c r="BI86" i="508"/>
  <c r="BH86" i="508"/>
  <c r="BG86" i="508"/>
  <c r="BF86" i="508"/>
  <c r="BE86" i="508"/>
  <c r="BD86" i="508"/>
  <c r="BC86" i="508"/>
  <c r="BB86" i="508"/>
  <c r="BA86" i="508"/>
  <c r="AG86" i="508"/>
  <c r="AF86" i="508"/>
  <c r="AE86" i="508"/>
  <c r="AD86" i="508"/>
  <c r="AC86" i="508"/>
  <c r="AB86" i="508"/>
  <c r="Y86" i="508"/>
  <c r="W86" i="508"/>
  <c r="U86" i="508"/>
  <c r="Q86" i="508"/>
  <c r="N86" i="508"/>
  <c r="B86" i="508"/>
  <c r="BJ85" i="508"/>
  <c r="BI85" i="508"/>
  <c r="BH85" i="508"/>
  <c r="BG85" i="508"/>
  <c r="BF85" i="508"/>
  <c r="BE85" i="508"/>
  <c r="BD85" i="508"/>
  <c r="BC85" i="508"/>
  <c r="BB85" i="508"/>
  <c r="BA85" i="508"/>
  <c r="AG85" i="508"/>
  <c r="AF85" i="508"/>
  <c r="AE85" i="508"/>
  <c r="AD85" i="508"/>
  <c r="AC85" i="508"/>
  <c r="AB85" i="508"/>
  <c r="Y85" i="508"/>
  <c r="W85" i="508"/>
  <c r="U85" i="508"/>
  <c r="Q85" i="508"/>
  <c r="N85" i="508"/>
  <c r="B85" i="508"/>
  <c r="BJ84" i="508"/>
  <c r="BI84" i="508"/>
  <c r="BH84" i="508"/>
  <c r="BG84" i="508"/>
  <c r="BF84" i="508"/>
  <c r="BE84" i="508"/>
  <c r="BD84" i="508"/>
  <c r="BC84" i="508"/>
  <c r="BB84" i="508"/>
  <c r="BA84" i="508"/>
  <c r="AG84" i="508"/>
  <c r="AF84" i="508"/>
  <c r="AE84" i="508"/>
  <c r="AD84" i="508"/>
  <c r="AC84" i="508"/>
  <c r="AB84" i="508"/>
  <c r="Y84" i="508"/>
  <c r="W84" i="508"/>
  <c r="U84" i="508"/>
  <c r="Q84" i="508"/>
  <c r="N84" i="508"/>
  <c r="B84" i="508"/>
  <c r="BJ83" i="508"/>
  <c r="BI83" i="508"/>
  <c r="BH83" i="508"/>
  <c r="BG83" i="508"/>
  <c r="BF83" i="508"/>
  <c r="BE83" i="508"/>
  <c r="BD83" i="508"/>
  <c r="BC83" i="508"/>
  <c r="BB83" i="508"/>
  <c r="BA83" i="508"/>
  <c r="AG83" i="508"/>
  <c r="AF83" i="508"/>
  <c r="AE83" i="508"/>
  <c r="AD83" i="508"/>
  <c r="AC83" i="508"/>
  <c r="AB83" i="508"/>
  <c r="Y83" i="508"/>
  <c r="W83" i="508"/>
  <c r="U83" i="508"/>
  <c r="Q83" i="508"/>
  <c r="N83" i="508"/>
  <c r="B83" i="508"/>
  <c r="BJ82" i="508"/>
  <c r="BI82" i="508"/>
  <c r="BH82" i="508"/>
  <c r="BG82" i="508"/>
  <c r="BF82" i="508"/>
  <c r="BE82" i="508"/>
  <c r="BD82" i="508"/>
  <c r="BC82" i="508"/>
  <c r="BB82" i="508"/>
  <c r="BA82" i="508"/>
  <c r="AG82" i="508"/>
  <c r="AF82" i="508"/>
  <c r="AE82" i="508"/>
  <c r="AD82" i="508"/>
  <c r="AC82" i="508"/>
  <c r="AB82" i="508"/>
  <c r="Y82" i="508"/>
  <c r="W82" i="508"/>
  <c r="U82" i="508"/>
  <c r="Q82" i="508"/>
  <c r="N82" i="508"/>
  <c r="B82" i="508"/>
  <c r="BJ81" i="508"/>
  <c r="BI81" i="508"/>
  <c r="BH81" i="508"/>
  <c r="BG81" i="508"/>
  <c r="BF81" i="508"/>
  <c r="BE81" i="508"/>
  <c r="BD81" i="508"/>
  <c r="BC81" i="508"/>
  <c r="BB81" i="508"/>
  <c r="BA81" i="508"/>
  <c r="AG81" i="508"/>
  <c r="AF81" i="508"/>
  <c r="AE81" i="508"/>
  <c r="AD81" i="508"/>
  <c r="AC81" i="508"/>
  <c r="AB81" i="508"/>
  <c r="Y81" i="508"/>
  <c r="W81" i="508"/>
  <c r="U81" i="508"/>
  <c r="Q81" i="508"/>
  <c r="N81" i="508"/>
  <c r="B81" i="508"/>
  <c r="BJ80" i="508"/>
  <c r="BI80" i="508"/>
  <c r="BH80" i="508"/>
  <c r="BG80" i="508"/>
  <c r="BF80" i="508"/>
  <c r="BE80" i="508"/>
  <c r="BD80" i="508"/>
  <c r="BC80" i="508"/>
  <c r="BB80" i="508"/>
  <c r="BA80" i="508"/>
  <c r="AG80" i="508"/>
  <c r="AF80" i="508"/>
  <c r="AE80" i="508"/>
  <c r="AD80" i="508"/>
  <c r="AC80" i="508"/>
  <c r="AB80" i="508"/>
  <c r="Y80" i="508"/>
  <c r="W80" i="508"/>
  <c r="U80" i="508"/>
  <c r="Q80" i="508"/>
  <c r="N80" i="508"/>
  <c r="B80" i="508"/>
  <c r="BJ79" i="508"/>
  <c r="BI79" i="508"/>
  <c r="BH79" i="508"/>
  <c r="BG79" i="508"/>
  <c r="BF79" i="508"/>
  <c r="BE79" i="508"/>
  <c r="BD79" i="508"/>
  <c r="BC79" i="508"/>
  <c r="BB79" i="508"/>
  <c r="BA79" i="508"/>
  <c r="AG79" i="508"/>
  <c r="AF79" i="508"/>
  <c r="AE79" i="508"/>
  <c r="AD79" i="508"/>
  <c r="AC79" i="508"/>
  <c r="AB79" i="508"/>
  <c r="Y79" i="508"/>
  <c r="W79" i="508"/>
  <c r="U79" i="508"/>
  <c r="Q79" i="508"/>
  <c r="N79" i="508"/>
  <c r="B79" i="508"/>
  <c r="BJ78" i="508"/>
  <c r="BI78" i="508"/>
  <c r="BH78" i="508"/>
  <c r="BG78" i="508"/>
  <c r="BF78" i="508"/>
  <c r="BE78" i="508"/>
  <c r="BD78" i="508"/>
  <c r="BC78" i="508"/>
  <c r="BB78" i="508"/>
  <c r="BA78" i="508"/>
  <c r="AG78" i="508"/>
  <c r="AF78" i="508"/>
  <c r="AE78" i="508"/>
  <c r="AD78" i="508"/>
  <c r="AC78" i="508"/>
  <c r="AB78" i="508"/>
  <c r="Y78" i="508"/>
  <c r="W78" i="508"/>
  <c r="U78" i="508"/>
  <c r="Q78" i="508"/>
  <c r="N78" i="508"/>
  <c r="B78" i="508"/>
  <c r="BJ77" i="508"/>
  <c r="BI77" i="508"/>
  <c r="BH77" i="508"/>
  <c r="BG77" i="508"/>
  <c r="BF77" i="508"/>
  <c r="BE77" i="508"/>
  <c r="BD77" i="508"/>
  <c r="BC77" i="508"/>
  <c r="BB77" i="508"/>
  <c r="BA77" i="508"/>
  <c r="AG77" i="508"/>
  <c r="AF77" i="508"/>
  <c r="AE77" i="508"/>
  <c r="AD77" i="508"/>
  <c r="AC77" i="508"/>
  <c r="AB77" i="508"/>
  <c r="Y77" i="508"/>
  <c r="W77" i="508"/>
  <c r="U77" i="508"/>
  <c r="Q77" i="508"/>
  <c r="N77" i="508"/>
  <c r="B77" i="508"/>
  <c r="BJ76" i="508"/>
  <c r="BI76" i="508"/>
  <c r="BH76" i="508"/>
  <c r="BG76" i="508"/>
  <c r="BF76" i="508"/>
  <c r="BE76" i="508"/>
  <c r="BD76" i="508"/>
  <c r="BC76" i="508"/>
  <c r="BB76" i="508"/>
  <c r="BA76" i="508"/>
  <c r="AG76" i="508"/>
  <c r="AF76" i="508"/>
  <c r="AE76" i="508"/>
  <c r="AD76" i="508"/>
  <c r="AC76" i="508"/>
  <c r="AB76" i="508"/>
  <c r="Y76" i="508"/>
  <c r="W76" i="508"/>
  <c r="U76" i="508"/>
  <c r="Q76" i="508"/>
  <c r="N76" i="508"/>
  <c r="B76" i="508"/>
  <c r="BJ75" i="508"/>
  <c r="BI75" i="508"/>
  <c r="BH75" i="508"/>
  <c r="BG75" i="508"/>
  <c r="BF75" i="508"/>
  <c r="BE75" i="508"/>
  <c r="BD75" i="508"/>
  <c r="BC75" i="508"/>
  <c r="BB75" i="508"/>
  <c r="BA75" i="508"/>
  <c r="AG75" i="508"/>
  <c r="AF75" i="508"/>
  <c r="AE75" i="508"/>
  <c r="AD75" i="508"/>
  <c r="AC75" i="508"/>
  <c r="AB75" i="508"/>
  <c r="Y75" i="508"/>
  <c r="W75" i="508"/>
  <c r="U75" i="508"/>
  <c r="Q75" i="508"/>
  <c r="N75" i="508"/>
  <c r="B75" i="508"/>
  <c r="BJ74" i="508"/>
  <c r="BI74" i="508"/>
  <c r="BH74" i="508"/>
  <c r="BG74" i="508"/>
  <c r="BF74" i="508"/>
  <c r="BE74" i="508"/>
  <c r="BD74" i="508"/>
  <c r="BC74" i="508"/>
  <c r="BB74" i="508"/>
  <c r="BA74" i="508"/>
  <c r="AG74" i="508"/>
  <c r="AF74" i="508"/>
  <c r="AE74" i="508"/>
  <c r="AD74" i="508"/>
  <c r="AC74" i="508"/>
  <c r="AB74" i="508"/>
  <c r="Y74" i="508"/>
  <c r="W74" i="508"/>
  <c r="U74" i="508"/>
  <c r="Q74" i="508"/>
  <c r="N74" i="508"/>
  <c r="B74" i="508"/>
  <c r="BJ73" i="508"/>
  <c r="BI73" i="508"/>
  <c r="BH73" i="508"/>
  <c r="BG73" i="508"/>
  <c r="BF73" i="508"/>
  <c r="BE73" i="508"/>
  <c r="BD73" i="508"/>
  <c r="BC73" i="508"/>
  <c r="BB73" i="508"/>
  <c r="BA73" i="508"/>
  <c r="AG73" i="508"/>
  <c r="AF73" i="508"/>
  <c r="AE73" i="508"/>
  <c r="AD73" i="508"/>
  <c r="AC73" i="508"/>
  <c r="AB73" i="508"/>
  <c r="Y73" i="508"/>
  <c r="W73" i="508"/>
  <c r="U73" i="508"/>
  <c r="Q73" i="508"/>
  <c r="N73" i="508"/>
  <c r="B73" i="508"/>
  <c r="BJ72" i="508"/>
  <c r="BI72" i="508"/>
  <c r="BH72" i="508"/>
  <c r="BG72" i="508"/>
  <c r="BF72" i="508"/>
  <c r="BE72" i="508"/>
  <c r="BD72" i="508"/>
  <c r="BC72" i="508"/>
  <c r="BB72" i="508"/>
  <c r="BA72" i="508"/>
  <c r="AG72" i="508"/>
  <c r="AF72" i="508"/>
  <c r="AE72" i="508"/>
  <c r="AD72" i="508"/>
  <c r="AC72" i="508"/>
  <c r="AB72" i="508"/>
  <c r="Y72" i="508"/>
  <c r="W72" i="508"/>
  <c r="U72" i="508"/>
  <c r="Q72" i="508"/>
  <c r="N72" i="508"/>
  <c r="B72" i="508"/>
  <c r="BJ71" i="508"/>
  <c r="BI71" i="508"/>
  <c r="BH71" i="508"/>
  <c r="BG71" i="508"/>
  <c r="BF71" i="508"/>
  <c r="BE71" i="508"/>
  <c r="BD71" i="508"/>
  <c r="BC71" i="508"/>
  <c r="BB71" i="508"/>
  <c r="BA71" i="508"/>
  <c r="AG71" i="508"/>
  <c r="AF71" i="508"/>
  <c r="AE71" i="508"/>
  <c r="AD71" i="508"/>
  <c r="AC71" i="508"/>
  <c r="AB71" i="508"/>
  <c r="Y71" i="508"/>
  <c r="W71" i="508"/>
  <c r="U71" i="508"/>
  <c r="Q71" i="508"/>
  <c r="N71" i="508"/>
  <c r="B71" i="508"/>
  <c r="BJ70" i="508"/>
  <c r="BI70" i="508"/>
  <c r="BH70" i="508"/>
  <c r="BG70" i="508"/>
  <c r="BF70" i="508"/>
  <c r="BE70" i="508"/>
  <c r="BD70" i="508"/>
  <c r="BC70" i="508"/>
  <c r="BB70" i="508"/>
  <c r="BA70" i="508"/>
  <c r="AG70" i="508"/>
  <c r="AF70" i="508"/>
  <c r="AE70" i="508"/>
  <c r="AD70" i="508"/>
  <c r="AC70" i="508"/>
  <c r="AB70" i="508"/>
  <c r="Y70" i="508"/>
  <c r="W70" i="508"/>
  <c r="U70" i="508"/>
  <c r="Q70" i="508"/>
  <c r="N70" i="508"/>
  <c r="B70" i="508"/>
  <c r="BJ69" i="508"/>
  <c r="BI69" i="508"/>
  <c r="BH69" i="508"/>
  <c r="BG69" i="508"/>
  <c r="BF69" i="508"/>
  <c r="BE69" i="508"/>
  <c r="BD69" i="508"/>
  <c r="BC69" i="508"/>
  <c r="BB69" i="508"/>
  <c r="BA69" i="508"/>
  <c r="AG69" i="508"/>
  <c r="AF69" i="508"/>
  <c r="AE69" i="508"/>
  <c r="AD69" i="508"/>
  <c r="AC69" i="508"/>
  <c r="AB69" i="508"/>
  <c r="Y69" i="508"/>
  <c r="W69" i="508"/>
  <c r="U69" i="508"/>
  <c r="Q69" i="508"/>
  <c r="N69" i="508"/>
  <c r="B69" i="508"/>
  <c r="BJ68" i="508"/>
  <c r="BI68" i="508"/>
  <c r="BH68" i="508"/>
  <c r="BG68" i="508"/>
  <c r="BF68" i="508"/>
  <c r="BE68" i="508"/>
  <c r="BD68" i="508"/>
  <c r="BC68" i="508"/>
  <c r="BB68" i="508"/>
  <c r="BA68" i="508"/>
  <c r="AG68" i="508"/>
  <c r="AF68" i="508"/>
  <c r="AE68" i="508"/>
  <c r="AD68" i="508"/>
  <c r="AC68" i="508"/>
  <c r="AB68" i="508"/>
  <c r="Y68" i="508"/>
  <c r="W68" i="508"/>
  <c r="U68" i="508"/>
  <c r="Q68" i="508"/>
  <c r="N68" i="508"/>
  <c r="B68" i="508"/>
  <c r="BJ67" i="508"/>
  <c r="BI67" i="508"/>
  <c r="BH67" i="508"/>
  <c r="BG67" i="508"/>
  <c r="BF67" i="508"/>
  <c r="BE67" i="508"/>
  <c r="BD67" i="508"/>
  <c r="BC67" i="508"/>
  <c r="BB67" i="508"/>
  <c r="BA67" i="508"/>
  <c r="AG67" i="508"/>
  <c r="AF67" i="508"/>
  <c r="AE67" i="508"/>
  <c r="AD67" i="508"/>
  <c r="AC67" i="508"/>
  <c r="AB67" i="508"/>
  <c r="Y67" i="508"/>
  <c r="W67" i="508"/>
  <c r="U67" i="508"/>
  <c r="Q67" i="508"/>
  <c r="N67" i="508"/>
  <c r="B67" i="508"/>
  <c r="BJ66" i="508"/>
  <c r="BI66" i="508"/>
  <c r="BH66" i="508"/>
  <c r="BG66" i="508"/>
  <c r="BF66" i="508"/>
  <c r="BE66" i="508"/>
  <c r="BD66" i="508"/>
  <c r="BC66" i="508"/>
  <c r="BB66" i="508"/>
  <c r="BA66" i="508"/>
  <c r="AG66" i="508"/>
  <c r="AF66" i="508"/>
  <c r="AE66" i="508"/>
  <c r="AD66" i="508"/>
  <c r="AC66" i="508"/>
  <c r="AB66" i="508"/>
  <c r="Y66" i="508"/>
  <c r="W66" i="508"/>
  <c r="U66" i="508"/>
  <c r="Q66" i="508"/>
  <c r="N66" i="508"/>
  <c r="B66" i="508"/>
  <c r="BJ65" i="508"/>
  <c r="BI65" i="508"/>
  <c r="BH65" i="508"/>
  <c r="BG65" i="508"/>
  <c r="BF65" i="508"/>
  <c r="BE65" i="508"/>
  <c r="BD65" i="508"/>
  <c r="BC65" i="508"/>
  <c r="BB65" i="508"/>
  <c r="BA65" i="508"/>
  <c r="AG65" i="508"/>
  <c r="AF65" i="508"/>
  <c r="AE65" i="508"/>
  <c r="AD65" i="508"/>
  <c r="AC65" i="508"/>
  <c r="AB65" i="508"/>
  <c r="Y65" i="508"/>
  <c r="W65" i="508"/>
  <c r="U65" i="508"/>
  <c r="Q65" i="508"/>
  <c r="N65" i="508"/>
  <c r="B65" i="508"/>
  <c r="BJ64" i="508"/>
  <c r="BI64" i="508"/>
  <c r="BH64" i="508"/>
  <c r="BG64" i="508"/>
  <c r="BF64" i="508"/>
  <c r="BE64" i="508"/>
  <c r="BD64" i="508"/>
  <c r="BC64" i="508"/>
  <c r="BB64" i="508"/>
  <c r="BA64" i="508"/>
  <c r="AG64" i="508"/>
  <c r="AF64" i="508"/>
  <c r="AE64" i="508"/>
  <c r="AD64" i="508"/>
  <c r="AC64" i="508"/>
  <c r="AB64" i="508"/>
  <c r="Y64" i="508"/>
  <c r="W64" i="508"/>
  <c r="U64" i="508"/>
  <c r="Q64" i="508"/>
  <c r="N64" i="508"/>
  <c r="B64" i="508"/>
  <c r="BJ63" i="508"/>
  <c r="BI63" i="508"/>
  <c r="BH63" i="508"/>
  <c r="BG63" i="508"/>
  <c r="BF63" i="508"/>
  <c r="BE63" i="508"/>
  <c r="BD63" i="508"/>
  <c r="BC63" i="508"/>
  <c r="BB63" i="508"/>
  <c r="BA63" i="508"/>
  <c r="AG63" i="508"/>
  <c r="AF63" i="508"/>
  <c r="AE63" i="508"/>
  <c r="AD63" i="508"/>
  <c r="AC63" i="508"/>
  <c r="AB63" i="508"/>
  <c r="Y63" i="508"/>
  <c r="W63" i="508"/>
  <c r="U63" i="508"/>
  <c r="Q63" i="508"/>
  <c r="N63" i="508"/>
  <c r="B63" i="508"/>
  <c r="BJ62" i="508"/>
  <c r="BI62" i="508"/>
  <c r="BH62" i="508"/>
  <c r="BG62" i="508"/>
  <c r="BF62" i="508"/>
  <c r="BE62" i="508"/>
  <c r="BD62" i="508"/>
  <c r="BC62" i="508"/>
  <c r="BB62" i="508"/>
  <c r="BA62" i="508"/>
  <c r="AG62" i="508"/>
  <c r="AF62" i="508"/>
  <c r="AE62" i="508"/>
  <c r="AD62" i="508"/>
  <c r="AC62" i="508"/>
  <c r="AB62" i="508"/>
  <c r="Y62" i="508"/>
  <c r="W62" i="508"/>
  <c r="U62" i="508"/>
  <c r="Q62" i="508"/>
  <c r="N62" i="508"/>
  <c r="B62" i="508"/>
  <c r="BJ61" i="508"/>
  <c r="BI61" i="508"/>
  <c r="BH61" i="508"/>
  <c r="BG61" i="508"/>
  <c r="BF61" i="508"/>
  <c r="BE61" i="508"/>
  <c r="BD61" i="508"/>
  <c r="BC61" i="508"/>
  <c r="BB61" i="508"/>
  <c r="BA61" i="508"/>
  <c r="AG61" i="508"/>
  <c r="AF61" i="508"/>
  <c r="AE61" i="508"/>
  <c r="AD61" i="508"/>
  <c r="AC61" i="508"/>
  <c r="AB61" i="508"/>
  <c r="Y61" i="508"/>
  <c r="W61" i="508"/>
  <c r="U61" i="508"/>
  <c r="Q61" i="508"/>
  <c r="N61" i="508"/>
  <c r="B61" i="508"/>
  <c r="BJ60" i="508"/>
  <c r="BI60" i="508"/>
  <c r="BH60" i="508"/>
  <c r="BG60" i="508"/>
  <c r="BF60" i="508"/>
  <c r="BE60" i="508"/>
  <c r="BD60" i="508"/>
  <c r="BC60" i="508"/>
  <c r="BB60" i="508"/>
  <c r="BA60" i="508"/>
  <c r="AG60" i="508"/>
  <c r="AF60" i="508"/>
  <c r="AE60" i="508"/>
  <c r="AD60" i="508"/>
  <c r="AC60" i="508"/>
  <c r="AB60" i="508"/>
  <c r="Y60" i="508"/>
  <c r="W60" i="508"/>
  <c r="U60" i="508"/>
  <c r="Q60" i="508"/>
  <c r="N60" i="508"/>
  <c r="B60" i="508"/>
  <c r="BJ59" i="508"/>
  <c r="BI59" i="508"/>
  <c r="BH59" i="508"/>
  <c r="BG59" i="508"/>
  <c r="BF59" i="508"/>
  <c r="BE59" i="508"/>
  <c r="BD59" i="508"/>
  <c r="BC59" i="508"/>
  <c r="BB59" i="508"/>
  <c r="BA59" i="508"/>
  <c r="AG59" i="508"/>
  <c r="AF59" i="508"/>
  <c r="AE59" i="508"/>
  <c r="AD59" i="508"/>
  <c r="AC59" i="508"/>
  <c r="AB59" i="508"/>
  <c r="Y59" i="508"/>
  <c r="W59" i="508"/>
  <c r="U59" i="508"/>
  <c r="Q59" i="508"/>
  <c r="N59" i="508"/>
  <c r="B59" i="508"/>
  <c r="BJ58" i="508"/>
  <c r="BI58" i="508"/>
  <c r="BH58" i="508"/>
  <c r="BG58" i="508"/>
  <c r="BF58" i="508"/>
  <c r="BE58" i="508"/>
  <c r="BD58" i="508"/>
  <c r="BC58" i="508"/>
  <c r="BB58" i="508"/>
  <c r="BA58" i="508"/>
  <c r="AG58" i="508"/>
  <c r="AF58" i="508"/>
  <c r="AE58" i="508"/>
  <c r="AD58" i="508"/>
  <c r="AC58" i="508"/>
  <c r="AB58" i="508"/>
  <c r="Y58" i="508"/>
  <c r="W58" i="508"/>
  <c r="U58" i="508"/>
  <c r="Q58" i="508"/>
  <c r="N58" i="508"/>
  <c r="B58" i="508"/>
  <c r="BJ57" i="508"/>
  <c r="BI57" i="508"/>
  <c r="BH57" i="508"/>
  <c r="BG57" i="508"/>
  <c r="BF57" i="508"/>
  <c r="BE57" i="508"/>
  <c r="BD57" i="508"/>
  <c r="BC57" i="508"/>
  <c r="BB57" i="508"/>
  <c r="BA57" i="508"/>
  <c r="AG57" i="508"/>
  <c r="AF57" i="508"/>
  <c r="AE57" i="508"/>
  <c r="AD57" i="508"/>
  <c r="AC57" i="508"/>
  <c r="AB57" i="508"/>
  <c r="Y57" i="508"/>
  <c r="W57" i="508"/>
  <c r="U57" i="508"/>
  <c r="Q57" i="508"/>
  <c r="N57" i="508"/>
  <c r="B57" i="508"/>
  <c r="BJ56" i="508"/>
  <c r="BI56" i="508"/>
  <c r="BH56" i="508"/>
  <c r="BG56" i="508"/>
  <c r="BF56" i="508"/>
  <c r="BE56" i="508"/>
  <c r="BD56" i="508"/>
  <c r="BC56" i="508"/>
  <c r="BB56" i="508"/>
  <c r="BA56" i="508"/>
  <c r="AG56" i="508"/>
  <c r="AF56" i="508"/>
  <c r="AE56" i="508"/>
  <c r="AD56" i="508"/>
  <c r="AC56" i="508"/>
  <c r="AB56" i="508"/>
  <c r="Y56" i="508"/>
  <c r="W56" i="508"/>
  <c r="U56" i="508"/>
  <c r="Q56" i="508"/>
  <c r="N56" i="508"/>
  <c r="B56" i="508"/>
  <c r="BJ55" i="508"/>
  <c r="BI55" i="508"/>
  <c r="BH55" i="508"/>
  <c r="BG55" i="508"/>
  <c r="BF55" i="508"/>
  <c r="BE55" i="508"/>
  <c r="BD55" i="508"/>
  <c r="BC55" i="508"/>
  <c r="BB55" i="508"/>
  <c r="BA55" i="508"/>
  <c r="AG55" i="508"/>
  <c r="AF55" i="508"/>
  <c r="AE55" i="508"/>
  <c r="AD55" i="508"/>
  <c r="AC55" i="508"/>
  <c r="AB55" i="508"/>
  <c r="Y55" i="508"/>
  <c r="W55" i="508"/>
  <c r="U55" i="508"/>
  <c r="Q55" i="508"/>
  <c r="N55" i="508"/>
  <c r="B55" i="508"/>
  <c r="BJ54" i="508"/>
  <c r="BI54" i="508"/>
  <c r="BH54" i="508"/>
  <c r="BG54" i="508"/>
  <c r="BF54" i="508"/>
  <c r="BE54" i="508"/>
  <c r="BD54" i="508"/>
  <c r="BC54" i="508"/>
  <c r="BB54" i="508"/>
  <c r="BA54" i="508"/>
  <c r="AG54" i="508"/>
  <c r="AF54" i="508"/>
  <c r="AE54" i="508"/>
  <c r="AD54" i="508"/>
  <c r="AC54" i="508"/>
  <c r="AB54" i="508"/>
  <c r="Y54" i="508"/>
  <c r="W54" i="508"/>
  <c r="U54" i="508"/>
  <c r="Q54" i="508"/>
  <c r="N54" i="508"/>
  <c r="B54" i="508"/>
  <c r="BJ53" i="508"/>
  <c r="BI53" i="508"/>
  <c r="BH53" i="508"/>
  <c r="BG53" i="508"/>
  <c r="BF53" i="508"/>
  <c r="BE53" i="508"/>
  <c r="BD53" i="508"/>
  <c r="BC53" i="508"/>
  <c r="BB53" i="508"/>
  <c r="BA53" i="508"/>
  <c r="AG53" i="508"/>
  <c r="AF53" i="508"/>
  <c r="AE53" i="508"/>
  <c r="AD53" i="508"/>
  <c r="AC53" i="508"/>
  <c r="AB53" i="508"/>
  <c r="Y53" i="508"/>
  <c r="W53" i="508"/>
  <c r="U53" i="508"/>
  <c r="Q53" i="508"/>
  <c r="N53" i="508"/>
  <c r="B53" i="508"/>
  <c r="BJ52" i="508"/>
  <c r="BI52" i="508"/>
  <c r="BH52" i="508"/>
  <c r="BG52" i="508"/>
  <c r="BF52" i="508"/>
  <c r="BE52" i="508"/>
  <c r="BD52" i="508"/>
  <c r="BC52" i="508"/>
  <c r="BB52" i="508"/>
  <c r="BA52" i="508"/>
  <c r="AG52" i="508"/>
  <c r="AF52" i="508"/>
  <c r="AE52" i="508"/>
  <c r="AD52" i="508"/>
  <c r="AC52" i="508"/>
  <c r="AB52" i="508"/>
  <c r="Y52" i="508"/>
  <c r="W52" i="508"/>
  <c r="U52" i="508"/>
  <c r="Q52" i="508"/>
  <c r="N52" i="508"/>
  <c r="B52" i="508"/>
  <c r="BJ51" i="508"/>
  <c r="BI51" i="508"/>
  <c r="BH51" i="508"/>
  <c r="BG51" i="508"/>
  <c r="BF51" i="508"/>
  <c r="BE51" i="508"/>
  <c r="BD51" i="508"/>
  <c r="BC51" i="508"/>
  <c r="BB51" i="508"/>
  <c r="BA51" i="508"/>
  <c r="AG51" i="508"/>
  <c r="AF51" i="508"/>
  <c r="AE51" i="508"/>
  <c r="AD51" i="508"/>
  <c r="AC51" i="508"/>
  <c r="AB51" i="508"/>
  <c r="Y51" i="508"/>
  <c r="W51" i="508"/>
  <c r="U51" i="508"/>
  <c r="Q51" i="508"/>
  <c r="N51" i="508"/>
  <c r="B51" i="508"/>
  <c r="BJ50" i="508"/>
  <c r="BI50" i="508"/>
  <c r="BH50" i="508"/>
  <c r="BG50" i="508"/>
  <c r="BF50" i="508"/>
  <c r="BE50" i="508"/>
  <c r="BD50" i="508"/>
  <c r="BC50" i="508"/>
  <c r="BB50" i="508"/>
  <c r="BA50" i="508"/>
  <c r="AG50" i="508"/>
  <c r="AF50" i="508"/>
  <c r="AE50" i="508"/>
  <c r="AD50" i="508"/>
  <c r="AC50" i="508"/>
  <c r="AB50" i="508"/>
  <c r="Y50" i="508"/>
  <c r="W50" i="508"/>
  <c r="U50" i="508"/>
  <c r="Q50" i="508"/>
  <c r="N50" i="508"/>
  <c r="B50" i="508"/>
  <c r="BJ49" i="508"/>
  <c r="BI49" i="508"/>
  <c r="BH49" i="508"/>
  <c r="BG49" i="508"/>
  <c r="BF49" i="508"/>
  <c r="BE49" i="508"/>
  <c r="BD49" i="508"/>
  <c r="BC49" i="508"/>
  <c r="BB49" i="508"/>
  <c r="BA49" i="508"/>
  <c r="AG49" i="508"/>
  <c r="AF49" i="508"/>
  <c r="AE49" i="508"/>
  <c r="AD49" i="508"/>
  <c r="AC49" i="508"/>
  <c r="AB49" i="508"/>
  <c r="Y49" i="508"/>
  <c r="W49" i="508"/>
  <c r="U49" i="508"/>
  <c r="Q49" i="508"/>
  <c r="N49" i="508"/>
  <c r="B49" i="508"/>
  <c r="BJ48" i="508"/>
  <c r="BI48" i="508"/>
  <c r="BH48" i="508"/>
  <c r="BG48" i="508"/>
  <c r="BF48" i="508"/>
  <c r="BE48" i="508"/>
  <c r="BD48" i="508"/>
  <c r="BC48" i="508"/>
  <c r="BB48" i="508"/>
  <c r="BA48" i="508"/>
  <c r="AG48" i="508"/>
  <c r="AF48" i="508"/>
  <c r="AE48" i="508"/>
  <c r="AD48" i="508"/>
  <c r="AC48" i="508"/>
  <c r="AB48" i="508"/>
  <c r="Y48" i="508"/>
  <c r="W48" i="508"/>
  <c r="U48" i="508"/>
  <c r="Q48" i="508"/>
  <c r="N48" i="508"/>
  <c r="B48" i="508"/>
  <c r="BJ47" i="508"/>
  <c r="BI47" i="508"/>
  <c r="BH47" i="508"/>
  <c r="BG47" i="508"/>
  <c r="BF47" i="508"/>
  <c r="BE47" i="508"/>
  <c r="BD47" i="508"/>
  <c r="BC47" i="508"/>
  <c r="BB47" i="508"/>
  <c r="BA47" i="508"/>
  <c r="AG47" i="508"/>
  <c r="AF47" i="508"/>
  <c r="AE47" i="508"/>
  <c r="AD47" i="508"/>
  <c r="AC47" i="508"/>
  <c r="AB47" i="508"/>
  <c r="Y47" i="508"/>
  <c r="W47" i="508"/>
  <c r="U47" i="508"/>
  <c r="Q47" i="508"/>
  <c r="N47" i="508"/>
  <c r="B47" i="508"/>
  <c r="BJ46" i="508"/>
  <c r="BI46" i="508"/>
  <c r="BH46" i="508"/>
  <c r="BG46" i="508"/>
  <c r="BF46" i="508"/>
  <c r="BE46" i="508"/>
  <c r="BD46" i="508"/>
  <c r="BC46" i="508"/>
  <c r="BB46" i="508"/>
  <c r="BA46" i="508"/>
  <c r="AG46" i="508"/>
  <c r="AF46" i="508"/>
  <c r="AE46" i="508"/>
  <c r="AD46" i="508"/>
  <c r="AC46" i="508"/>
  <c r="AB46" i="508"/>
  <c r="Y46" i="508"/>
  <c r="W46" i="508"/>
  <c r="U46" i="508"/>
  <c r="Q46" i="508"/>
  <c r="N46" i="508"/>
  <c r="B46" i="508"/>
  <c r="BJ45" i="508"/>
  <c r="BI45" i="508"/>
  <c r="BH45" i="508"/>
  <c r="BG45" i="508"/>
  <c r="BF45" i="508"/>
  <c r="BE45" i="508"/>
  <c r="BD45" i="508"/>
  <c r="BC45" i="508"/>
  <c r="BB45" i="508"/>
  <c r="BA45" i="508"/>
  <c r="AG45" i="508"/>
  <c r="AF45" i="508"/>
  <c r="AE45" i="508"/>
  <c r="AD45" i="508"/>
  <c r="AC45" i="508"/>
  <c r="AB45" i="508"/>
  <c r="Y45" i="508"/>
  <c r="W45" i="508"/>
  <c r="U45" i="508"/>
  <c r="Q45" i="508"/>
  <c r="N45" i="508"/>
  <c r="B45" i="508"/>
  <c r="BJ44" i="508"/>
  <c r="BI44" i="508"/>
  <c r="BH44" i="508"/>
  <c r="BG44" i="508"/>
  <c r="BF44" i="508"/>
  <c r="BE44" i="508"/>
  <c r="BD44" i="508"/>
  <c r="BC44" i="508"/>
  <c r="BB44" i="508"/>
  <c r="BA44" i="508"/>
  <c r="AG44" i="508"/>
  <c r="AF44" i="508"/>
  <c r="AE44" i="508"/>
  <c r="AD44" i="508"/>
  <c r="AC44" i="508"/>
  <c r="AB44" i="508"/>
  <c r="Y44" i="508"/>
  <c r="W44" i="508"/>
  <c r="U44" i="508"/>
  <c r="Q44" i="508"/>
  <c r="N44" i="508"/>
  <c r="B44" i="508"/>
  <c r="BJ43" i="508"/>
  <c r="BI43" i="508"/>
  <c r="BH43" i="508"/>
  <c r="BG43" i="508"/>
  <c r="BF43" i="508"/>
  <c r="BE43" i="508"/>
  <c r="BD43" i="508"/>
  <c r="BC43" i="508"/>
  <c r="BB43" i="508"/>
  <c r="BA43" i="508"/>
  <c r="AG43" i="508"/>
  <c r="AF43" i="508"/>
  <c r="AE43" i="508"/>
  <c r="AD43" i="508"/>
  <c r="AC43" i="508"/>
  <c r="AB43" i="508"/>
  <c r="Y43" i="508"/>
  <c r="W43" i="508"/>
  <c r="U43" i="508"/>
  <c r="Q43" i="508"/>
  <c r="N43" i="508"/>
  <c r="B43" i="508"/>
  <c r="BJ42" i="508"/>
  <c r="BI42" i="508"/>
  <c r="BH42" i="508"/>
  <c r="BG42" i="508"/>
  <c r="BF42" i="508"/>
  <c r="BE42" i="508"/>
  <c r="BD42" i="508"/>
  <c r="BC42" i="508"/>
  <c r="BB42" i="508"/>
  <c r="BA42" i="508"/>
  <c r="AG42" i="508"/>
  <c r="AF42" i="508"/>
  <c r="AE42" i="508"/>
  <c r="AD42" i="508"/>
  <c r="AC42" i="508"/>
  <c r="AB42" i="508"/>
  <c r="Y42" i="508"/>
  <c r="W42" i="508"/>
  <c r="U42" i="508"/>
  <c r="Q42" i="508"/>
  <c r="N42" i="508"/>
  <c r="B42" i="508"/>
  <c r="BJ41" i="508"/>
  <c r="BI41" i="508"/>
  <c r="BH41" i="508"/>
  <c r="BG41" i="508"/>
  <c r="BF41" i="508"/>
  <c r="BE41" i="508"/>
  <c r="BD41" i="508"/>
  <c r="BC41" i="508"/>
  <c r="BB41" i="508"/>
  <c r="BA41" i="508"/>
  <c r="AG41" i="508"/>
  <c r="AF41" i="508"/>
  <c r="AE41" i="508"/>
  <c r="AD41" i="508"/>
  <c r="AC41" i="508"/>
  <c r="AB41" i="508"/>
  <c r="Y41" i="508"/>
  <c r="W41" i="508"/>
  <c r="U41" i="508"/>
  <c r="Q41" i="508"/>
  <c r="N41" i="508"/>
  <c r="B41" i="508"/>
  <c r="BJ40" i="508"/>
  <c r="BI40" i="508"/>
  <c r="BH40" i="508"/>
  <c r="BG40" i="508"/>
  <c r="BF40" i="508"/>
  <c r="BE40" i="508"/>
  <c r="BD40" i="508"/>
  <c r="BC40" i="508"/>
  <c r="BB40" i="508"/>
  <c r="BA40" i="508"/>
  <c r="AG40" i="508"/>
  <c r="AF40" i="508"/>
  <c r="AE40" i="508"/>
  <c r="AD40" i="508"/>
  <c r="AC40" i="508"/>
  <c r="AB40" i="508"/>
  <c r="N40" i="508"/>
  <c r="B40" i="508"/>
  <c r="BJ39" i="508"/>
  <c r="BI39" i="508"/>
  <c r="BH39" i="508"/>
  <c r="BG39" i="508"/>
  <c r="BF39" i="508"/>
  <c r="BE39" i="508"/>
  <c r="BD39" i="508"/>
  <c r="BC39" i="508"/>
  <c r="BB39" i="508"/>
  <c r="BA39" i="508"/>
  <c r="AG39" i="508"/>
  <c r="AF39" i="508"/>
  <c r="AE39" i="508"/>
  <c r="AD39" i="508"/>
  <c r="AC39" i="508"/>
  <c r="AB39" i="508"/>
  <c r="N39" i="508"/>
  <c r="B39" i="508"/>
  <c r="BJ38" i="508"/>
  <c r="BI38" i="508"/>
  <c r="BH38" i="508"/>
  <c r="BG38" i="508"/>
  <c r="BF38" i="508"/>
  <c r="BE38" i="508"/>
  <c r="BD38" i="508"/>
  <c r="BC38" i="508"/>
  <c r="BB38" i="508"/>
  <c r="BA38" i="508"/>
  <c r="AG38" i="508"/>
  <c r="AF38" i="508"/>
  <c r="AE38" i="508"/>
  <c r="AD38" i="508"/>
  <c r="AC38" i="508"/>
  <c r="AB38" i="508"/>
  <c r="N38" i="508"/>
  <c r="B38" i="508"/>
  <c r="BJ37" i="508"/>
  <c r="BI37" i="508"/>
  <c r="BH37" i="508"/>
  <c r="BG37" i="508"/>
  <c r="BF37" i="508"/>
  <c r="BE37" i="508"/>
  <c r="BD37" i="508"/>
  <c r="BC37" i="508"/>
  <c r="BB37" i="508"/>
  <c r="BA37" i="508"/>
  <c r="AG37" i="508"/>
  <c r="AF37" i="508"/>
  <c r="AE37" i="508"/>
  <c r="AD37" i="508"/>
  <c r="AC37" i="508"/>
  <c r="AB37" i="508"/>
  <c r="N37" i="508"/>
  <c r="B37" i="508"/>
  <c r="BJ36" i="508"/>
  <c r="BI36" i="508"/>
  <c r="BH36" i="508"/>
  <c r="BG36" i="508"/>
  <c r="BF36" i="508"/>
  <c r="BE36" i="508"/>
  <c r="BD36" i="508"/>
  <c r="BC36" i="508"/>
  <c r="BB36" i="508"/>
  <c r="BA36" i="508"/>
  <c r="AG36" i="508"/>
  <c r="AF36" i="508"/>
  <c r="AE36" i="508"/>
  <c r="AD36" i="508"/>
  <c r="AC36" i="508"/>
  <c r="AB36" i="508"/>
  <c r="N36" i="508"/>
  <c r="B36" i="508"/>
  <c r="BJ35" i="508"/>
  <c r="BI35" i="508"/>
  <c r="BH35" i="508"/>
  <c r="BG35" i="508"/>
  <c r="BF35" i="508"/>
  <c r="BE35" i="508"/>
  <c r="BD35" i="508"/>
  <c r="BC35" i="508"/>
  <c r="BB35" i="508"/>
  <c r="BA35" i="508"/>
  <c r="AG35" i="508"/>
  <c r="AF35" i="508"/>
  <c r="AE35" i="508"/>
  <c r="AD35" i="508"/>
  <c r="AC35" i="508"/>
  <c r="AB35" i="508"/>
  <c r="N35" i="508"/>
  <c r="B35" i="508"/>
  <c r="BJ34" i="508"/>
  <c r="BI34" i="508"/>
  <c r="BH34" i="508"/>
  <c r="BG34" i="508"/>
  <c r="BF34" i="508"/>
  <c r="BE34" i="508"/>
  <c r="BD34" i="508"/>
  <c r="BC34" i="508"/>
  <c r="BB34" i="508"/>
  <c r="BA34" i="508"/>
  <c r="AG34" i="508"/>
  <c r="AF34" i="508"/>
  <c r="AE34" i="508"/>
  <c r="AD34" i="508"/>
  <c r="AC34" i="508"/>
  <c r="AB34" i="508"/>
  <c r="N34" i="508"/>
  <c r="B34" i="508"/>
  <c r="BJ33" i="508"/>
  <c r="BI33" i="508"/>
  <c r="BH33" i="508"/>
  <c r="BG33" i="508"/>
  <c r="BF33" i="508"/>
  <c r="BE33" i="508"/>
  <c r="BD33" i="508"/>
  <c r="BC33" i="508"/>
  <c r="BB33" i="508"/>
  <c r="BA33" i="508"/>
  <c r="AG33" i="508"/>
  <c r="AF33" i="508"/>
  <c r="AE33" i="508"/>
  <c r="AD33" i="508"/>
  <c r="AC33" i="508"/>
  <c r="AB33" i="508"/>
  <c r="N33" i="508"/>
  <c r="B33" i="508"/>
  <c r="BJ32" i="508"/>
  <c r="BI32" i="508"/>
  <c r="BH32" i="508"/>
  <c r="BG32" i="508"/>
  <c r="BF32" i="508"/>
  <c r="BE32" i="508"/>
  <c r="BD32" i="508"/>
  <c r="BC32" i="508"/>
  <c r="BB32" i="508"/>
  <c r="BA32" i="508"/>
  <c r="AG32" i="508"/>
  <c r="AF32" i="508"/>
  <c r="AE32" i="508"/>
  <c r="AD32" i="508"/>
  <c r="AC32" i="508"/>
  <c r="AB32" i="508"/>
  <c r="N32" i="508"/>
  <c r="B32" i="508"/>
  <c r="BJ31" i="508"/>
  <c r="BI31" i="508"/>
  <c r="BH31" i="508"/>
  <c r="BG31" i="508"/>
  <c r="BF31" i="508"/>
  <c r="BE31" i="508"/>
  <c r="BD31" i="508"/>
  <c r="BC31" i="508"/>
  <c r="BB31" i="508"/>
  <c r="BA31" i="508"/>
  <c r="AG31" i="508"/>
  <c r="AF31" i="508"/>
  <c r="AE31" i="508"/>
  <c r="AD31" i="508"/>
  <c r="AC31" i="508"/>
  <c r="AB31" i="508"/>
  <c r="N31" i="508"/>
  <c r="B31" i="508"/>
  <c r="BJ30" i="508"/>
  <c r="BI30" i="508"/>
  <c r="BH30" i="508"/>
  <c r="BG30" i="508"/>
  <c r="BF30" i="508"/>
  <c r="BE30" i="508"/>
  <c r="AV30" i="508"/>
  <c r="AU30" i="508"/>
  <c r="AT30" i="508"/>
  <c r="AS30" i="508"/>
  <c r="AR30" i="508"/>
  <c r="AQ30" i="508"/>
  <c r="AP30" i="508"/>
  <c r="AO30" i="508"/>
  <c r="AN30" i="508"/>
  <c r="AM30" i="508"/>
  <c r="AL30" i="508"/>
  <c r="AK30" i="508"/>
  <c r="AJ30" i="508"/>
  <c r="AI30" i="508"/>
  <c r="AH30" i="508"/>
  <c r="AG30" i="508"/>
  <c r="AF30" i="508"/>
  <c r="AE30" i="508"/>
  <c r="AD30" i="508"/>
  <c r="AV29" i="508"/>
  <c r="AU29" i="508"/>
  <c r="AT29" i="508"/>
  <c r="AS29" i="508"/>
  <c r="AR29" i="508"/>
  <c r="AN29" i="508"/>
  <c r="AM29" i="508"/>
  <c r="AL29" i="508"/>
  <c r="AK29" i="508"/>
  <c r="AI29" i="508"/>
  <c r="AH29" i="508"/>
  <c r="AG29" i="508"/>
  <c r="AF29" i="508"/>
  <c r="AE29" i="508"/>
  <c r="AD29" i="508"/>
  <c r="T29" i="508"/>
  <c r="AQ29" i="508" s="1"/>
  <c r="S29" i="508"/>
  <c r="AP29" i="508" s="1"/>
  <c r="R29" i="508"/>
  <c r="AO29" i="508" s="1"/>
  <c r="M29" i="508"/>
  <c r="AJ29" i="508" s="1"/>
  <c r="E29" i="508"/>
  <c r="D29" i="508"/>
  <c r="C29" i="508"/>
  <c r="X28" i="508"/>
  <c r="V28" i="508"/>
  <c r="T28" i="508"/>
  <c r="S28" i="508"/>
  <c r="R28" i="508"/>
  <c r="M28" i="508"/>
  <c r="L28" i="508"/>
  <c r="K28" i="508"/>
  <c r="I28" i="508"/>
  <c r="H28" i="508"/>
  <c r="G28" i="508"/>
  <c r="X27" i="508"/>
  <c r="V27" i="508"/>
  <c r="T27" i="508"/>
  <c r="S27" i="508"/>
  <c r="R27" i="508"/>
  <c r="M27" i="508"/>
  <c r="L27" i="508"/>
  <c r="K27" i="508"/>
  <c r="I27" i="508"/>
  <c r="H27" i="508"/>
  <c r="G27" i="508"/>
  <c r="X26" i="508"/>
  <c r="V26" i="508"/>
  <c r="T26" i="508"/>
  <c r="S26" i="508"/>
  <c r="R26" i="508"/>
  <c r="M26" i="508"/>
  <c r="L26" i="508"/>
  <c r="K26" i="508"/>
  <c r="I26" i="508"/>
  <c r="H26" i="508"/>
  <c r="G26" i="508"/>
  <c r="F26" i="508"/>
  <c r="Y25" i="508"/>
  <c r="X25" i="508"/>
  <c r="W25" i="508"/>
  <c r="V25" i="508"/>
  <c r="U25" i="508"/>
  <c r="T25" i="508"/>
  <c r="S25" i="508"/>
  <c r="R25" i="508"/>
  <c r="Q25" i="508"/>
  <c r="P25" i="508"/>
  <c r="O25" i="508"/>
  <c r="N25" i="508"/>
  <c r="M25" i="508"/>
  <c r="L25" i="508"/>
  <c r="K25" i="508"/>
  <c r="J25" i="508"/>
  <c r="I25" i="508"/>
  <c r="H25" i="508"/>
  <c r="G25" i="508"/>
  <c r="G9" i="508"/>
  <c r="F9" i="508"/>
  <c r="G8" i="508"/>
  <c r="F8" i="508"/>
  <c r="G7" i="508"/>
  <c r="F7" i="508"/>
  <c r="G6" i="508"/>
  <c r="F6" i="508"/>
  <c r="G5" i="508"/>
  <c r="F5" i="508"/>
  <c r="F4" i="508"/>
  <c r="AC3" i="508"/>
  <c r="Y3" i="508"/>
  <c r="U3" i="508"/>
  <c r="Q3" i="508"/>
  <c r="AK2" i="508"/>
  <c r="AJ2" i="508"/>
  <c r="AI2" i="508"/>
  <c r="AH2" i="508"/>
  <c r="AG2" i="508"/>
  <c r="AF2" i="508"/>
  <c r="AE2" i="508"/>
  <c r="Y2" i="508"/>
  <c r="U2" i="508"/>
  <c r="Q2" i="508"/>
  <c r="F1" i="508"/>
  <c r="F38" i="477" s="1"/>
  <c r="X131" i="507"/>
  <c r="V131" i="507"/>
  <c r="T131" i="507"/>
  <c r="S131" i="507"/>
  <c r="R131" i="507"/>
  <c r="M131" i="507"/>
  <c r="L131" i="507"/>
  <c r="K131" i="507"/>
  <c r="I131" i="507"/>
  <c r="H131" i="507"/>
  <c r="G131" i="507"/>
  <c r="BJ130" i="507"/>
  <c r="BI130" i="507"/>
  <c r="BH130" i="507"/>
  <c r="BG130" i="507"/>
  <c r="BF130" i="507"/>
  <c r="BE130" i="507"/>
  <c r="BD130" i="507"/>
  <c r="BC130" i="507"/>
  <c r="BB130" i="507"/>
  <c r="BA130" i="507"/>
  <c r="AG130" i="507"/>
  <c r="AF130" i="507"/>
  <c r="AE130" i="507"/>
  <c r="AD130" i="507"/>
  <c r="AC130" i="507"/>
  <c r="AB130" i="507"/>
  <c r="Y130" i="507"/>
  <c r="W130" i="507"/>
  <c r="U130" i="507"/>
  <c r="Q130" i="507"/>
  <c r="N130" i="507"/>
  <c r="B130" i="507"/>
  <c r="BJ129" i="507"/>
  <c r="BI129" i="507"/>
  <c r="BH129" i="507"/>
  <c r="BG129" i="507"/>
  <c r="BF129" i="507"/>
  <c r="BE129" i="507"/>
  <c r="BD129" i="507"/>
  <c r="BC129" i="507"/>
  <c r="BB129" i="507"/>
  <c r="BA129" i="507"/>
  <c r="AG129" i="507"/>
  <c r="AF129" i="507"/>
  <c r="AE129" i="507"/>
  <c r="AD129" i="507"/>
  <c r="AC129" i="507"/>
  <c r="AB129" i="507"/>
  <c r="Y129" i="507"/>
  <c r="W129" i="507"/>
  <c r="U129" i="507"/>
  <c r="Q129" i="507"/>
  <c r="N129" i="507"/>
  <c r="B129" i="507"/>
  <c r="BJ128" i="507"/>
  <c r="BI128" i="507"/>
  <c r="BH128" i="507"/>
  <c r="BG128" i="507"/>
  <c r="BF128" i="507"/>
  <c r="BE128" i="507"/>
  <c r="BD128" i="507"/>
  <c r="BC128" i="507"/>
  <c r="BB128" i="507"/>
  <c r="BA128" i="507"/>
  <c r="AG128" i="507"/>
  <c r="AF128" i="507"/>
  <c r="AE128" i="507"/>
  <c r="AD128" i="507"/>
  <c r="AC128" i="507"/>
  <c r="AB128" i="507"/>
  <c r="Y128" i="507"/>
  <c r="W128" i="507"/>
  <c r="U128" i="507"/>
  <c r="Q128" i="507"/>
  <c r="N128" i="507"/>
  <c r="B128" i="507"/>
  <c r="BJ127" i="507"/>
  <c r="BI127" i="507"/>
  <c r="BH127" i="507"/>
  <c r="BG127" i="507"/>
  <c r="BF127" i="507"/>
  <c r="BE127" i="507"/>
  <c r="BD127" i="507"/>
  <c r="BC127" i="507"/>
  <c r="BB127" i="507"/>
  <c r="BA127" i="507"/>
  <c r="AG127" i="507"/>
  <c r="AF127" i="507"/>
  <c r="AE127" i="507"/>
  <c r="AD127" i="507"/>
  <c r="AC127" i="507"/>
  <c r="AB127" i="507"/>
  <c r="Y127" i="507"/>
  <c r="W127" i="507"/>
  <c r="U127" i="507"/>
  <c r="Q127" i="507"/>
  <c r="N127" i="507"/>
  <c r="B127" i="507"/>
  <c r="BJ126" i="507"/>
  <c r="BI126" i="507"/>
  <c r="BH126" i="507"/>
  <c r="BG126" i="507"/>
  <c r="BF126" i="507"/>
  <c r="BE126" i="507"/>
  <c r="BD126" i="507"/>
  <c r="BC126" i="507"/>
  <c r="BB126" i="507"/>
  <c r="BA126" i="507"/>
  <c r="AG126" i="507"/>
  <c r="AF126" i="507"/>
  <c r="AE126" i="507"/>
  <c r="AD126" i="507"/>
  <c r="AC126" i="507"/>
  <c r="AB126" i="507"/>
  <c r="Y126" i="507"/>
  <c r="W126" i="507"/>
  <c r="U126" i="507"/>
  <c r="Q126" i="507"/>
  <c r="N126" i="507"/>
  <c r="B126" i="507"/>
  <c r="BJ125" i="507"/>
  <c r="BI125" i="507"/>
  <c r="BH125" i="507"/>
  <c r="BG125" i="507"/>
  <c r="BF125" i="507"/>
  <c r="BE125" i="507"/>
  <c r="BD125" i="507"/>
  <c r="BC125" i="507"/>
  <c r="BB125" i="507"/>
  <c r="BA125" i="507"/>
  <c r="AG125" i="507"/>
  <c r="AF125" i="507"/>
  <c r="AE125" i="507"/>
  <c r="AD125" i="507"/>
  <c r="AC125" i="507"/>
  <c r="AB125" i="507"/>
  <c r="Y125" i="507"/>
  <c r="W125" i="507"/>
  <c r="U125" i="507"/>
  <c r="Q125" i="507"/>
  <c r="N125" i="507"/>
  <c r="B125" i="507"/>
  <c r="BJ124" i="507"/>
  <c r="BI124" i="507"/>
  <c r="BH124" i="507"/>
  <c r="BG124" i="507"/>
  <c r="BF124" i="507"/>
  <c r="BE124" i="507"/>
  <c r="BD124" i="507"/>
  <c r="BC124" i="507"/>
  <c r="BB124" i="507"/>
  <c r="BA124" i="507"/>
  <c r="AG124" i="507"/>
  <c r="AF124" i="507"/>
  <c r="AE124" i="507"/>
  <c r="AD124" i="507"/>
  <c r="AC124" i="507"/>
  <c r="AB124" i="507"/>
  <c r="Y124" i="507"/>
  <c r="W124" i="507"/>
  <c r="U124" i="507"/>
  <c r="Q124" i="507"/>
  <c r="N124" i="507"/>
  <c r="B124" i="507"/>
  <c r="BJ123" i="507"/>
  <c r="BI123" i="507"/>
  <c r="BH123" i="507"/>
  <c r="BG123" i="507"/>
  <c r="BF123" i="507"/>
  <c r="BE123" i="507"/>
  <c r="BD123" i="507"/>
  <c r="BC123" i="507"/>
  <c r="BB123" i="507"/>
  <c r="BA123" i="507"/>
  <c r="AG123" i="507"/>
  <c r="AF123" i="507"/>
  <c r="AE123" i="507"/>
  <c r="AD123" i="507"/>
  <c r="AC123" i="507"/>
  <c r="AB123" i="507"/>
  <c r="Y123" i="507"/>
  <c r="W123" i="507"/>
  <c r="U123" i="507"/>
  <c r="Q123" i="507"/>
  <c r="N123" i="507"/>
  <c r="B123" i="507"/>
  <c r="BJ122" i="507"/>
  <c r="BI122" i="507"/>
  <c r="BH122" i="507"/>
  <c r="BG122" i="507"/>
  <c r="BF122" i="507"/>
  <c r="BE122" i="507"/>
  <c r="BD122" i="507"/>
  <c r="BC122" i="507"/>
  <c r="BB122" i="507"/>
  <c r="BA122" i="507"/>
  <c r="AG122" i="507"/>
  <c r="AF122" i="507"/>
  <c r="AE122" i="507"/>
  <c r="AD122" i="507"/>
  <c r="AC122" i="507"/>
  <c r="AB122" i="507"/>
  <c r="Y122" i="507"/>
  <c r="W122" i="507"/>
  <c r="U122" i="507"/>
  <c r="Q122" i="507"/>
  <c r="N122" i="507"/>
  <c r="B122" i="507"/>
  <c r="BJ121" i="507"/>
  <c r="BI121" i="507"/>
  <c r="BH121" i="507"/>
  <c r="BG121" i="507"/>
  <c r="BF121" i="507"/>
  <c r="BE121" i="507"/>
  <c r="BD121" i="507"/>
  <c r="BC121" i="507"/>
  <c r="BB121" i="507"/>
  <c r="BA121" i="507"/>
  <c r="AG121" i="507"/>
  <c r="AF121" i="507"/>
  <c r="AE121" i="507"/>
  <c r="AD121" i="507"/>
  <c r="AC121" i="507"/>
  <c r="AB121" i="507"/>
  <c r="Y121" i="507"/>
  <c r="W121" i="507"/>
  <c r="U121" i="507"/>
  <c r="Q121" i="507"/>
  <c r="N121" i="507"/>
  <c r="B121" i="507"/>
  <c r="BJ120" i="507"/>
  <c r="BI120" i="507"/>
  <c r="BH120" i="507"/>
  <c r="BG120" i="507"/>
  <c r="BF120" i="507"/>
  <c r="BE120" i="507"/>
  <c r="BD120" i="507"/>
  <c r="BC120" i="507"/>
  <c r="BB120" i="507"/>
  <c r="BA120" i="507"/>
  <c r="AG120" i="507"/>
  <c r="AF120" i="507"/>
  <c r="AE120" i="507"/>
  <c r="AD120" i="507"/>
  <c r="AC120" i="507"/>
  <c r="AB120" i="507"/>
  <c r="Y120" i="507"/>
  <c r="W120" i="507"/>
  <c r="U120" i="507"/>
  <c r="Q120" i="507"/>
  <c r="N120" i="507"/>
  <c r="B120" i="507"/>
  <c r="BJ119" i="507"/>
  <c r="BI119" i="507"/>
  <c r="BH119" i="507"/>
  <c r="BG119" i="507"/>
  <c r="BF119" i="507"/>
  <c r="BE119" i="507"/>
  <c r="BD119" i="507"/>
  <c r="BC119" i="507"/>
  <c r="BB119" i="507"/>
  <c r="BA119" i="507"/>
  <c r="AG119" i="507"/>
  <c r="AF119" i="507"/>
  <c r="AE119" i="507"/>
  <c r="AD119" i="507"/>
  <c r="AC119" i="507"/>
  <c r="AB119" i="507"/>
  <c r="Y119" i="507"/>
  <c r="W119" i="507"/>
  <c r="U119" i="507"/>
  <c r="Q119" i="507"/>
  <c r="N119" i="507"/>
  <c r="B119" i="507"/>
  <c r="BJ118" i="507"/>
  <c r="BI118" i="507"/>
  <c r="BH118" i="507"/>
  <c r="BG118" i="507"/>
  <c r="BF118" i="507"/>
  <c r="BE118" i="507"/>
  <c r="BD118" i="507"/>
  <c r="BC118" i="507"/>
  <c r="BB118" i="507"/>
  <c r="BA118" i="507"/>
  <c r="AG118" i="507"/>
  <c r="AF118" i="507"/>
  <c r="AE118" i="507"/>
  <c r="AD118" i="507"/>
  <c r="AC118" i="507"/>
  <c r="AB118" i="507"/>
  <c r="Y118" i="507"/>
  <c r="W118" i="507"/>
  <c r="U118" i="507"/>
  <c r="Q118" i="507"/>
  <c r="N118" i="507"/>
  <c r="B118" i="507"/>
  <c r="BJ117" i="507"/>
  <c r="BI117" i="507"/>
  <c r="BH117" i="507"/>
  <c r="BG117" i="507"/>
  <c r="BF117" i="507"/>
  <c r="BE117" i="507"/>
  <c r="BD117" i="507"/>
  <c r="BC117" i="507"/>
  <c r="BB117" i="507"/>
  <c r="BA117" i="507"/>
  <c r="AG117" i="507"/>
  <c r="AF117" i="507"/>
  <c r="AE117" i="507"/>
  <c r="AD117" i="507"/>
  <c r="AC117" i="507"/>
  <c r="AB117" i="507"/>
  <c r="Y117" i="507"/>
  <c r="W117" i="507"/>
  <c r="U117" i="507"/>
  <c r="Q117" i="507"/>
  <c r="N117" i="507"/>
  <c r="B117" i="507"/>
  <c r="BJ116" i="507"/>
  <c r="BI116" i="507"/>
  <c r="BH116" i="507"/>
  <c r="BG116" i="507"/>
  <c r="BF116" i="507"/>
  <c r="BE116" i="507"/>
  <c r="BD116" i="507"/>
  <c r="BC116" i="507"/>
  <c r="BB116" i="507"/>
  <c r="BA116" i="507"/>
  <c r="AG116" i="507"/>
  <c r="AF116" i="507"/>
  <c r="AE116" i="507"/>
  <c r="AD116" i="507"/>
  <c r="AC116" i="507"/>
  <c r="AB116" i="507"/>
  <c r="Y116" i="507"/>
  <c r="W116" i="507"/>
  <c r="U116" i="507"/>
  <c r="Q116" i="507"/>
  <c r="N116" i="507"/>
  <c r="B116" i="507"/>
  <c r="BJ115" i="507"/>
  <c r="BI115" i="507"/>
  <c r="BH115" i="507"/>
  <c r="BG115" i="507"/>
  <c r="BF115" i="507"/>
  <c r="BE115" i="507"/>
  <c r="BD115" i="507"/>
  <c r="BC115" i="507"/>
  <c r="BB115" i="507"/>
  <c r="BA115" i="507"/>
  <c r="AG115" i="507"/>
  <c r="AF115" i="507"/>
  <c r="AE115" i="507"/>
  <c r="AD115" i="507"/>
  <c r="AC115" i="507"/>
  <c r="AB115" i="507"/>
  <c r="Y115" i="507"/>
  <c r="W115" i="507"/>
  <c r="U115" i="507"/>
  <c r="Q115" i="507"/>
  <c r="N115" i="507"/>
  <c r="B115" i="507"/>
  <c r="BJ114" i="507"/>
  <c r="BI114" i="507"/>
  <c r="BH114" i="507"/>
  <c r="BG114" i="507"/>
  <c r="BF114" i="507"/>
  <c r="BE114" i="507"/>
  <c r="BD114" i="507"/>
  <c r="BC114" i="507"/>
  <c r="BB114" i="507"/>
  <c r="BA114" i="507"/>
  <c r="AG114" i="507"/>
  <c r="AF114" i="507"/>
  <c r="AE114" i="507"/>
  <c r="AD114" i="507"/>
  <c r="AC114" i="507"/>
  <c r="AB114" i="507"/>
  <c r="Y114" i="507"/>
  <c r="W114" i="507"/>
  <c r="U114" i="507"/>
  <c r="Q114" i="507"/>
  <c r="N114" i="507"/>
  <c r="B114" i="507"/>
  <c r="BJ113" i="507"/>
  <c r="BI113" i="507"/>
  <c r="BH113" i="507"/>
  <c r="BG113" i="507"/>
  <c r="BF113" i="507"/>
  <c r="BE113" i="507"/>
  <c r="BD113" i="507"/>
  <c r="BC113" i="507"/>
  <c r="BB113" i="507"/>
  <c r="BA113" i="507"/>
  <c r="AG113" i="507"/>
  <c r="AF113" i="507"/>
  <c r="AE113" i="507"/>
  <c r="AD113" i="507"/>
  <c r="AC113" i="507"/>
  <c r="AB113" i="507"/>
  <c r="Y113" i="507"/>
  <c r="W113" i="507"/>
  <c r="U113" i="507"/>
  <c r="Q113" i="507"/>
  <c r="N113" i="507"/>
  <c r="B113" i="507"/>
  <c r="BJ112" i="507"/>
  <c r="BI112" i="507"/>
  <c r="BH112" i="507"/>
  <c r="BG112" i="507"/>
  <c r="BF112" i="507"/>
  <c r="BE112" i="507"/>
  <c r="BD112" i="507"/>
  <c r="BC112" i="507"/>
  <c r="BB112" i="507"/>
  <c r="BA112" i="507"/>
  <c r="AG112" i="507"/>
  <c r="AF112" i="507"/>
  <c r="AE112" i="507"/>
  <c r="AD112" i="507"/>
  <c r="AC112" i="507"/>
  <c r="AB112" i="507"/>
  <c r="Y112" i="507"/>
  <c r="W112" i="507"/>
  <c r="U112" i="507"/>
  <c r="Q112" i="507"/>
  <c r="N112" i="507"/>
  <c r="B112" i="507"/>
  <c r="BJ111" i="507"/>
  <c r="BI111" i="507"/>
  <c r="BH111" i="507"/>
  <c r="BG111" i="507"/>
  <c r="BF111" i="507"/>
  <c r="BE111" i="507"/>
  <c r="BD111" i="507"/>
  <c r="BC111" i="507"/>
  <c r="BB111" i="507"/>
  <c r="BA111" i="507"/>
  <c r="AG111" i="507"/>
  <c r="AF111" i="507"/>
  <c r="AE111" i="507"/>
  <c r="AD111" i="507"/>
  <c r="AC111" i="507"/>
  <c r="AB111" i="507"/>
  <c r="Y111" i="507"/>
  <c r="W111" i="507"/>
  <c r="U111" i="507"/>
  <c r="Q111" i="507"/>
  <c r="N111" i="507"/>
  <c r="B111" i="507"/>
  <c r="BJ110" i="507"/>
  <c r="BI110" i="507"/>
  <c r="BH110" i="507"/>
  <c r="BG110" i="507"/>
  <c r="BF110" i="507"/>
  <c r="BE110" i="507"/>
  <c r="BD110" i="507"/>
  <c r="BC110" i="507"/>
  <c r="BB110" i="507"/>
  <c r="BA110" i="507"/>
  <c r="AG110" i="507"/>
  <c r="AF110" i="507"/>
  <c r="AE110" i="507"/>
  <c r="AD110" i="507"/>
  <c r="AC110" i="507"/>
  <c r="AB110" i="507"/>
  <c r="Y110" i="507"/>
  <c r="W110" i="507"/>
  <c r="U110" i="507"/>
  <c r="Q110" i="507"/>
  <c r="N110" i="507"/>
  <c r="B110" i="507"/>
  <c r="BJ109" i="507"/>
  <c r="BI109" i="507"/>
  <c r="BH109" i="507"/>
  <c r="BG109" i="507"/>
  <c r="BF109" i="507"/>
  <c r="BE109" i="507"/>
  <c r="BD109" i="507"/>
  <c r="BC109" i="507"/>
  <c r="BB109" i="507"/>
  <c r="BA109" i="507"/>
  <c r="AG109" i="507"/>
  <c r="AF109" i="507"/>
  <c r="AE109" i="507"/>
  <c r="AD109" i="507"/>
  <c r="AC109" i="507"/>
  <c r="AB109" i="507"/>
  <c r="Y109" i="507"/>
  <c r="W109" i="507"/>
  <c r="U109" i="507"/>
  <c r="Q109" i="507"/>
  <c r="N109" i="507"/>
  <c r="B109" i="507"/>
  <c r="BJ108" i="507"/>
  <c r="BI108" i="507"/>
  <c r="BH108" i="507"/>
  <c r="BG108" i="507"/>
  <c r="BF108" i="507"/>
  <c r="BE108" i="507"/>
  <c r="BD108" i="507"/>
  <c r="BC108" i="507"/>
  <c r="BB108" i="507"/>
  <c r="BA108" i="507"/>
  <c r="AG108" i="507"/>
  <c r="AF108" i="507"/>
  <c r="AE108" i="507"/>
  <c r="AD108" i="507"/>
  <c r="AC108" i="507"/>
  <c r="AB108" i="507"/>
  <c r="Y108" i="507"/>
  <c r="W108" i="507"/>
  <c r="U108" i="507"/>
  <c r="Q108" i="507"/>
  <c r="N108" i="507"/>
  <c r="B108" i="507"/>
  <c r="BJ107" i="507"/>
  <c r="BI107" i="507"/>
  <c r="BH107" i="507"/>
  <c r="BG107" i="507"/>
  <c r="BF107" i="507"/>
  <c r="BE107" i="507"/>
  <c r="BD107" i="507"/>
  <c r="BC107" i="507"/>
  <c r="BB107" i="507"/>
  <c r="BA107" i="507"/>
  <c r="AG107" i="507"/>
  <c r="AF107" i="507"/>
  <c r="AE107" i="507"/>
  <c r="AD107" i="507"/>
  <c r="AC107" i="507"/>
  <c r="AB107" i="507"/>
  <c r="Y107" i="507"/>
  <c r="W107" i="507"/>
  <c r="U107" i="507"/>
  <c r="Q107" i="507"/>
  <c r="N107" i="507"/>
  <c r="B107" i="507"/>
  <c r="BJ106" i="507"/>
  <c r="BI106" i="507"/>
  <c r="BH106" i="507"/>
  <c r="BG106" i="507"/>
  <c r="BF106" i="507"/>
  <c r="BE106" i="507"/>
  <c r="BD106" i="507"/>
  <c r="BC106" i="507"/>
  <c r="BB106" i="507"/>
  <c r="BA106" i="507"/>
  <c r="AG106" i="507"/>
  <c r="AF106" i="507"/>
  <c r="AE106" i="507"/>
  <c r="AD106" i="507"/>
  <c r="AC106" i="507"/>
  <c r="AB106" i="507"/>
  <c r="Y106" i="507"/>
  <c r="W106" i="507"/>
  <c r="U106" i="507"/>
  <c r="Q106" i="507"/>
  <c r="N106" i="507"/>
  <c r="B106" i="507"/>
  <c r="BJ105" i="507"/>
  <c r="BI105" i="507"/>
  <c r="BH105" i="507"/>
  <c r="BG105" i="507"/>
  <c r="BF105" i="507"/>
  <c r="BE105" i="507"/>
  <c r="BD105" i="507"/>
  <c r="BC105" i="507"/>
  <c r="BB105" i="507"/>
  <c r="BA105" i="507"/>
  <c r="AG105" i="507"/>
  <c r="AF105" i="507"/>
  <c r="AE105" i="507"/>
  <c r="AD105" i="507"/>
  <c r="AC105" i="507"/>
  <c r="AB105" i="507"/>
  <c r="Y105" i="507"/>
  <c r="W105" i="507"/>
  <c r="U105" i="507"/>
  <c r="Q105" i="507"/>
  <c r="N105" i="507"/>
  <c r="B105" i="507"/>
  <c r="BJ104" i="507"/>
  <c r="BI104" i="507"/>
  <c r="BH104" i="507"/>
  <c r="BG104" i="507"/>
  <c r="BF104" i="507"/>
  <c r="BE104" i="507"/>
  <c r="BD104" i="507"/>
  <c r="BC104" i="507"/>
  <c r="BB104" i="507"/>
  <c r="BA104" i="507"/>
  <c r="AG104" i="507"/>
  <c r="AF104" i="507"/>
  <c r="AE104" i="507"/>
  <c r="AD104" i="507"/>
  <c r="AC104" i="507"/>
  <c r="AB104" i="507"/>
  <c r="Y104" i="507"/>
  <c r="W104" i="507"/>
  <c r="U104" i="507"/>
  <c r="Q104" i="507"/>
  <c r="N104" i="507"/>
  <c r="B104" i="507"/>
  <c r="BJ103" i="507"/>
  <c r="BI103" i="507"/>
  <c r="BH103" i="507"/>
  <c r="BG103" i="507"/>
  <c r="BF103" i="507"/>
  <c r="BE103" i="507"/>
  <c r="BD103" i="507"/>
  <c r="BC103" i="507"/>
  <c r="BB103" i="507"/>
  <c r="BA103" i="507"/>
  <c r="AG103" i="507"/>
  <c r="AF103" i="507"/>
  <c r="AE103" i="507"/>
  <c r="AD103" i="507"/>
  <c r="AC103" i="507"/>
  <c r="AB103" i="507"/>
  <c r="Y103" i="507"/>
  <c r="W103" i="507"/>
  <c r="U103" i="507"/>
  <c r="Q103" i="507"/>
  <c r="N103" i="507"/>
  <c r="B103" i="507"/>
  <c r="BJ102" i="507"/>
  <c r="BI102" i="507"/>
  <c r="BH102" i="507"/>
  <c r="BG102" i="507"/>
  <c r="BF102" i="507"/>
  <c r="BE102" i="507"/>
  <c r="BD102" i="507"/>
  <c r="BC102" i="507"/>
  <c r="BB102" i="507"/>
  <c r="BA102" i="507"/>
  <c r="AG102" i="507"/>
  <c r="AF102" i="507"/>
  <c r="AE102" i="507"/>
  <c r="AD102" i="507"/>
  <c r="AC102" i="507"/>
  <c r="AB102" i="507"/>
  <c r="Y102" i="507"/>
  <c r="W102" i="507"/>
  <c r="U102" i="507"/>
  <c r="Q102" i="507"/>
  <c r="N102" i="507"/>
  <c r="B102" i="507"/>
  <c r="BJ101" i="507"/>
  <c r="BI101" i="507"/>
  <c r="BH101" i="507"/>
  <c r="BG101" i="507"/>
  <c r="BF101" i="507"/>
  <c r="BE101" i="507"/>
  <c r="BD101" i="507"/>
  <c r="BC101" i="507"/>
  <c r="BB101" i="507"/>
  <c r="BA101" i="507"/>
  <c r="AG101" i="507"/>
  <c r="AF101" i="507"/>
  <c r="AE101" i="507"/>
  <c r="AD101" i="507"/>
  <c r="AC101" i="507"/>
  <c r="AB101" i="507"/>
  <c r="Y101" i="507"/>
  <c r="W101" i="507"/>
  <c r="U101" i="507"/>
  <c r="Q101" i="507"/>
  <c r="N101" i="507"/>
  <c r="B101" i="507"/>
  <c r="BJ100" i="507"/>
  <c r="BI100" i="507"/>
  <c r="BH100" i="507"/>
  <c r="BG100" i="507"/>
  <c r="BF100" i="507"/>
  <c r="BE100" i="507"/>
  <c r="BD100" i="507"/>
  <c r="BC100" i="507"/>
  <c r="BB100" i="507"/>
  <c r="BA100" i="507"/>
  <c r="AG100" i="507"/>
  <c r="AF100" i="507"/>
  <c r="AE100" i="507"/>
  <c r="AD100" i="507"/>
  <c r="AC100" i="507"/>
  <c r="AB100" i="507"/>
  <c r="Y100" i="507"/>
  <c r="W100" i="507"/>
  <c r="U100" i="507"/>
  <c r="Q100" i="507"/>
  <c r="N100" i="507"/>
  <c r="B100" i="507"/>
  <c r="BJ99" i="507"/>
  <c r="BI99" i="507"/>
  <c r="BH99" i="507"/>
  <c r="BG99" i="507"/>
  <c r="BF99" i="507"/>
  <c r="BE99" i="507"/>
  <c r="BD99" i="507"/>
  <c r="BC99" i="507"/>
  <c r="BB99" i="507"/>
  <c r="BA99" i="507"/>
  <c r="AG99" i="507"/>
  <c r="AF99" i="507"/>
  <c r="AE99" i="507"/>
  <c r="AD99" i="507"/>
  <c r="AC99" i="507"/>
  <c r="AB99" i="507"/>
  <c r="Y99" i="507"/>
  <c r="W99" i="507"/>
  <c r="U99" i="507"/>
  <c r="Q99" i="507"/>
  <c r="N99" i="507"/>
  <c r="B99" i="507"/>
  <c r="BJ98" i="507"/>
  <c r="BI98" i="507"/>
  <c r="BH98" i="507"/>
  <c r="BG98" i="507"/>
  <c r="BF98" i="507"/>
  <c r="BE98" i="507"/>
  <c r="BD98" i="507"/>
  <c r="BC98" i="507"/>
  <c r="BB98" i="507"/>
  <c r="BA98" i="507"/>
  <c r="AG98" i="507"/>
  <c r="AF98" i="507"/>
  <c r="AE98" i="507"/>
  <c r="AD98" i="507"/>
  <c r="AC98" i="507"/>
  <c r="AB98" i="507"/>
  <c r="Y98" i="507"/>
  <c r="W98" i="507"/>
  <c r="U98" i="507"/>
  <c r="Q98" i="507"/>
  <c r="N98" i="507"/>
  <c r="B98" i="507"/>
  <c r="BJ97" i="507"/>
  <c r="BI97" i="507"/>
  <c r="BH97" i="507"/>
  <c r="BG97" i="507"/>
  <c r="BF97" i="507"/>
  <c r="BE97" i="507"/>
  <c r="BD97" i="507"/>
  <c r="BC97" i="507"/>
  <c r="BB97" i="507"/>
  <c r="BA97" i="507"/>
  <c r="AG97" i="507"/>
  <c r="AF97" i="507"/>
  <c r="AE97" i="507"/>
  <c r="AD97" i="507"/>
  <c r="AC97" i="507"/>
  <c r="AB97" i="507"/>
  <c r="Y97" i="507"/>
  <c r="W97" i="507"/>
  <c r="U97" i="507"/>
  <c r="Q97" i="507"/>
  <c r="N97" i="507"/>
  <c r="B97" i="507"/>
  <c r="BJ96" i="507"/>
  <c r="BI96" i="507"/>
  <c r="BH96" i="507"/>
  <c r="BG96" i="507"/>
  <c r="BF96" i="507"/>
  <c r="BE96" i="507"/>
  <c r="BD96" i="507"/>
  <c r="BC96" i="507"/>
  <c r="BB96" i="507"/>
  <c r="BA96" i="507"/>
  <c r="AG96" i="507"/>
  <c r="AF96" i="507"/>
  <c r="AE96" i="507"/>
  <c r="AD96" i="507"/>
  <c r="AC96" i="507"/>
  <c r="AB96" i="507"/>
  <c r="Y96" i="507"/>
  <c r="W96" i="507"/>
  <c r="U96" i="507"/>
  <c r="Q96" i="507"/>
  <c r="N96" i="507"/>
  <c r="B96" i="507"/>
  <c r="BJ95" i="507"/>
  <c r="BI95" i="507"/>
  <c r="BH95" i="507"/>
  <c r="BG95" i="507"/>
  <c r="BF95" i="507"/>
  <c r="BE95" i="507"/>
  <c r="BD95" i="507"/>
  <c r="BC95" i="507"/>
  <c r="BB95" i="507"/>
  <c r="BA95" i="507"/>
  <c r="AG95" i="507"/>
  <c r="AF95" i="507"/>
  <c r="AE95" i="507"/>
  <c r="AD95" i="507"/>
  <c r="AC95" i="507"/>
  <c r="AB95" i="507"/>
  <c r="Y95" i="507"/>
  <c r="W95" i="507"/>
  <c r="U95" i="507"/>
  <c r="Q95" i="507"/>
  <c r="N95" i="507"/>
  <c r="B95" i="507"/>
  <c r="BJ94" i="507"/>
  <c r="BI94" i="507"/>
  <c r="BH94" i="507"/>
  <c r="BG94" i="507"/>
  <c r="BF94" i="507"/>
  <c r="BE94" i="507"/>
  <c r="BD94" i="507"/>
  <c r="BC94" i="507"/>
  <c r="BB94" i="507"/>
  <c r="BA94" i="507"/>
  <c r="AG94" i="507"/>
  <c r="AF94" i="507"/>
  <c r="AE94" i="507"/>
  <c r="AD94" i="507"/>
  <c r="AC94" i="507"/>
  <c r="AB94" i="507"/>
  <c r="Y94" i="507"/>
  <c r="W94" i="507"/>
  <c r="U94" i="507"/>
  <c r="Q94" i="507"/>
  <c r="N94" i="507"/>
  <c r="B94" i="507"/>
  <c r="BJ93" i="507"/>
  <c r="BI93" i="507"/>
  <c r="BH93" i="507"/>
  <c r="BG93" i="507"/>
  <c r="BF93" i="507"/>
  <c r="BE93" i="507"/>
  <c r="BD93" i="507"/>
  <c r="BC93" i="507"/>
  <c r="BB93" i="507"/>
  <c r="BA93" i="507"/>
  <c r="AG93" i="507"/>
  <c r="AF93" i="507"/>
  <c r="AE93" i="507"/>
  <c r="AD93" i="507"/>
  <c r="AC93" i="507"/>
  <c r="AB93" i="507"/>
  <c r="Y93" i="507"/>
  <c r="W93" i="507"/>
  <c r="U93" i="507"/>
  <c r="Q93" i="507"/>
  <c r="N93" i="507"/>
  <c r="B93" i="507"/>
  <c r="BJ92" i="507"/>
  <c r="BI92" i="507"/>
  <c r="BH92" i="507"/>
  <c r="BG92" i="507"/>
  <c r="BF92" i="507"/>
  <c r="BE92" i="507"/>
  <c r="BD92" i="507"/>
  <c r="BC92" i="507"/>
  <c r="BB92" i="507"/>
  <c r="BA92" i="507"/>
  <c r="AG92" i="507"/>
  <c r="AF92" i="507"/>
  <c r="AE92" i="507"/>
  <c r="AD92" i="507"/>
  <c r="AC92" i="507"/>
  <c r="AB92" i="507"/>
  <c r="Y92" i="507"/>
  <c r="W92" i="507"/>
  <c r="U92" i="507"/>
  <c r="Q92" i="507"/>
  <c r="N92" i="507"/>
  <c r="B92" i="507"/>
  <c r="BJ91" i="507"/>
  <c r="BI91" i="507"/>
  <c r="BH91" i="507"/>
  <c r="BG91" i="507"/>
  <c r="BF91" i="507"/>
  <c r="BE91" i="507"/>
  <c r="BD91" i="507"/>
  <c r="BC91" i="507"/>
  <c r="BB91" i="507"/>
  <c r="BA91" i="507"/>
  <c r="AG91" i="507"/>
  <c r="AF91" i="507"/>
  <c r="AE91" i="507"/>
  <c r="AD91" i="507"/>
  <c r="AC91" i="507"/>
  <c r="AB91" i="507"/>
  <c r="Y91" i="507"/>
  <c r="W91" i="507"/>
  <c r="U91" i="507"/>
  <c r="Q91" i="507"/>
  <c r="N91" i="507"/>
  <c r="B91" i="507"/>
  <c r="BJ90" i="507"/>
  <c r="BI90" i="507"/>
  <c r="BH90" i="507"/>
  <c r="BG90" i="507"/>
  <c r="BF90" i="507"/>
  <c r="BE90" i="507"/>
  <c r="BD90" i="507"/>
  <c r="BC90" i="507"/>
  <c r="BB90" i="507"/>
  <c r="BA90" i="507"/>
  <c r="AG90" i="507"/>
  <c r="AF90" i="507"/>
  <c r="AE90" i="507"/>
  <c r="AD90" i="507"/>
  <c r="AC90" i="507"/>
  <c r="AB90" i="507"/>
  <c r="Y90" i="507"/>
  <c r="W90" i="507"/>
  <c r="U90" i="507"/>
  <c r="Q90" i="507"/>
  <c r="N90" i="507"/>
  <c r="B90" i="507"/>
  <c r="BJ89" i="507"/>
  <c r="BI89" i="507"/>
  <c r="BH89" i="507"/>
  <c r="BG89" i="507"/>
  <c r="BF89" i="507"/>
  <c r="BE89" i="507"/>
  <c r="BD89" i="507"/>
  <c r="BC89" i="507"/>
  <c r="BB89" i="507"/>
  <c r="BA89" i="507"/>
  <c r="AG89" i="507"/>
  <c r="AF89" i="507"/>
  <c r="AE89" i="507"/>
  <c r="AD89" i="507"/>
  <c r="AC89" i="507"/>
  <c r="AB89" i="507"/>
  <c r="Y89" i="507"/>
  <c r="W89" i="507"/>
  <c r="U89" i="507"/>
  <c r="Q89" i="507"/>
  <c r="N89" i="507"/>
  <c r="B89" i="507"/>
  <c r="BJ88" i="507"/>
  <c r="BI88" i="507"/>
  <c r="BH88" i="507"/>
  <c r="BG88" i="507"/>
  <c r="BF88" i="507"/>
  <c r="BE88" i="507"/>
  <c r="BD88" i="507"/>
  <c r="BC88" i="507"/>
  <c r="BB88" i="507"/>
  <c r="BA88" i="507"/>
  <c r="AG88" i="507"/>
  <c r="AF88" i="507"/>
  <c r="AE88" i="507"/>
  <c r="AD88" i="507"/>
  <c r="AC88" i="507"/>
  <c r="AB88" i="507"/>
  <c r="Y88" i="507"/>
  <c r="W88" i="507"/>
  <c r="U88" i="507"/>
  <c r="Q88" i="507"/>
  <c r="N88" i="507"/>
  <c r="B88" i="507"/>
  <c r="BJ87" i="507"/>
  <c r="BI87" i="507"/>
  <c r="BH87" i="507"/>
  <c r="BG87" i="507"/>
  <c r="BF87" i="507"/>
  <c r="BE87" i="507"/>
  <c r="BD87" i="507"/>
  <c r="BC87" i="507"/>
  <c r="BB87" i="507"/>
  <c r="BA87" i="507"/>
  <c r="AG87" i="507"/>
  <c r="AF87" i="507"/>
  <c r="AE87" i="507"/>
  <c r="AD87" i="507"/>
  <c r="AC87" i="507"/>
  <c r="AB87" i="507"/>
  <c r="Y87" i="507"/>
  <c r="W87" i="507"/>
  <c r="U87" i="507"/>
  <c r="Q87" i="507"/>
  <c r="N87" i="507"/>
  <c r="B87" i="507"/>
  <c r="BJ86" i="507"/>
  <c r="BI86" i="507"/>
  <c r="BH86" i="507"/>
  <c r="BG86" i="507"/>
  <c r="BF86" i="507"/>
  <c r="BE86" i="507"/>
  <c r="BD86" i="507"/>
  <c r="BC86" i="507"/>
  <c r="BB86" i="507"/>
  <c r="BA86" i="507"/>
  <c r="AG86" i="507"/>
  <c r="AF86" i="507"/>
  <c r="AE86" i="507"/>
  <c r="AD86" i="507"/>
  <c r="AC86" i="507"/>
  <c r="AB86" i="507"/>
  <c r="Y86" i="507"/>
  <c r="W86" i="507"/>
  <c r="U86" i="507"/>
  <c r="Q86" i="507"/>
  <c r="N86" i="507"/>
  <c r="B86" i="507"/>
  <c r="BJ85" i="507"/>
  <c r="BI85" i="507"/>
  <c r="BH85" i="507"/>
  <c r="BG85" i="507"/>
  <c r="BF85" i="507"/>
  <c r="BE85" i="507"/>
  <c r="BD85" i="507"/>
  <c r="BC85" i="507"/>
  <c r="BB85" i="507"/>
  <c r="BA85" i="507"/>
  <c r="AG85" i="507"/>
  <c r="AF85" i="507"/>
  <c r="AE85" i="507"/>
  <c r="AD85" i="507"/>
  <c r="AC85" i="507"/>
  <c r="AB85" i="507"/>
  <c r="Y85" i="507"/>
  <c r="W85" i="507"/>
  <c r="U85" i="507"/>
  <c r="Q85" i="507"/>
  <c r="N85" i="507"/>
  <c r="B85" i="507"/>
  <c r="BJ84" i="507"/>
  <c r="BI84" i="507"/>
  <c r="BH84" i="507"/>
  <c r="BG84" i="507"/>
  <c r="BF84" i="507"/>
  <c r="BE84" i="507"/>
  <c r="BD84" i="507"/>
  <c r="BC84" i="507"/>
  <c r="BB84" i="507"/>
  <c r="BA84" i="507"/>
  <c r="AG84" i="507"/>
  <c r="AF84" i="507"/>
  <c r="AE84" i="507"/>
  <c r="AD84" i="507"/>
  <c r="AC84" i="507"/>
  <c r="AB84" i="507"/>
  <c r="Y84" i="507"/>
  <c r="W84" i="507"/>
  <c r="U84" i="507"/>
  <c r="Q84" i="507"/>
  <c r="N84" i="507"/>
  <c r="B84" i="507"/>
  <c r="BJ83" i="507"/>
  <c r="BI83" i="507"/>
  <c r="BH83" i="507"/>
  <c r="BG83" i="507"/>
  <c r="BF83" i="507"/>
  <c r="BE83" i="507"/>
  <c r="BD83" i="507"/>
  <c r="BC83" i="507"/>
  <c r="BB83" i="507"/>
  <c r="BA83" i="507"/>
  <c r="AG83" i="507"/>
  <c r="AF83" i="507"/>
  <c r="AE83" i="507"/>
  <c r="AD83" i="507"/>
  <c r="AC83" i="507"/>
  <c r="AB83" i="507"/>
  <c r="Y83" i="507"/>
  <c r="W83" i="507"/>
  <c r="U83" i="507"/>
  <c r="Q83" i="507"/>
  <c r="N83" i="507"/>
  <c r="B83" i="507"/>
  <c r="BJ82" i="507"/>
  <c r="BI82" i="507"/>
  <c r="BH82" i="507"/>
  <c r="BG82" i="507"/>
  <c r="BF82" i="507"/>
  <c r="BE82" i="507"/>
  <c r="BD82" i="507"/>
  <c r="BC82" i="507"/>
  <c r="BB82" i="507"/>
  <c r="BA82" i="507"/>
  <c r="AG82" i="507"/>
  <c r="AF82" i="507"/>
  <c r="AE82" i="507"/>
  <c r="AD82" i="507"/>
  <c r="AC82" i="507"/>
  <c r="AB82" i="507"/>
  <c r="Y82" i="507"/>
  <c r="W82" i="507"/>
  <c r="U82" i="507"/>
  <c r="Q82" i="507"/>
  <c r="N82" i="507"/>
  <c r="B82" i="507"/>
  <c r="BJ81" i="507"/>
  <c r="BI81" i="507"/>
  <c r="BH81" i="507"/>
  <c r="BG81" i="507"/>
  <c r="BF81" i="507"/>
  <c r="BE81" i="507"/>
  <c r="BD81" i="507"/>
  <c r="BC81" i="507"/>
  <c r="BB81" i="507"/>
  <c r="BA81" i="507"/>
  <c r="AG81" i="507"/>
  <c r="AF81" i="507"/>
  <c r="AE81" i="507"/>
  <c r="AD81" i="507"/>
  <c r="AC81" i="507"/>
  <c r="AB81" i="507"/>
  <c r="Y81" i="507"/>
  <c r="W81" i="507"/>
  <c r="U81" i="507"/>
  <c r="Q81" i="507"/>
  <c r="N81" i="507"/>
  <c r="B81" i="507"/>
  <c r="BJ80" i="507"/>
  <c r="BI80" i="507"/>
  <c r="BH80" i="507"/>
  <c r="BG80" i="507"/>
  <c r="BF80" i="507"/>
  <c r="BE80" i="507"/>
  <c r="BD80" i="507"/>
  <c r="BC80" i="507"/>
  <c r="BB80" i="507"/>
  <c r="BA80" i="507"/>
  <c r="AG80" i="507"/>
  <c r="AF80" i="507"/>
  <c r="AE80" i="507"/>
  <c r="AD80" i="507"/>
  <c r="AC80" i="507"/>
  <c r="AB80" i="507"/>
  <c r="Y80" i="507"/>
  <c r="W80" i="507"/>
  <c r="U80" i="507"/>
  <c r="Q80" i="507"/>
  <c r="N80" i="507"/>
  <c r="B80" i="507"/>
  <c r="BJ79" i="507"/>
  <c r="BI79" i="507"/>
  <c r="BH79" i="507"/>
  <c r="BG79" i="507"/>
  <c r="BF79" i="507"/>
  <c r="BE79" i="507"/>
  <c r="BD79" i="507"/>
  <c r="BC79" i="507"/>
  <c r="BB79" i="507"/>
  <c r="BA79" i="507"/>
  <c r="AG79" i="507"/>
  <c r="AF79" i="507"/>
  <c r="AE79" i="507"/>
  <c r="AD79" i="507"/>
  <c r="AC79" i="507"/>
  <c r="AB79" i="507"/>
  <c r="Y79" i="507"/>
  <c r="W79" i="507"/>
  <c r="U79" i="507"/>
  <c r="Q79" i="507"/>
  <c r="N79" i="507"/>
  <c r="B79" i="507"/>
  <c r="BJ78" i="507"/>
  <c r="BI78" i="507"/>
  <c r="BH78" i="507"/>
  <c r="BG78" i="507"/>
  <c r="BF78" i="507"/>
  <c r="BE78" i="507"/>
  <c r="BD78" i="507"/>
  <c r="BC78" i="507"/>
  <c r="BB78" i="507"/>
  <c r="BA78" i="507"/>
  <c r="AG78" i="507"/>
  <c r="AF78" i="507"/>
  <c r="AE78" i="507"/>
  <c r="AD78" i="507"/>
  <c r="AC78" i="507"/>
  <c r="AB78" i="507"/>
  <c r="Y78" i="507"/>
  <c r="W78" i="507"/>
  <c r="U78" i="507"/>
  <c r="Q78" i="507"/>
  <c r="N78" i="507"/>
  <c r="B78" i="507"/>
  <c r="BJ77" i="507"/>
  <c r="BI77" i="507"/>
  <c r="BH77" i="507"/>
  <c r="BG77" i="507"/>
  <c r="BF77" i="507"/>
  <c r="BE77" i="507"/>
  <c r="BD77" i="507"/>
  <c r="BC77" i="507"/>
  <c r="BB77" i="507"/>
  <c r="BA77" i="507"/>
  <c r="AG77" i="507"/>
  <c r="AF77" i="507"/>
  <c r="AE77" i="507"/>
  <c r="AD77" i="507"/>
  <c r="AC77" i="507"/>
  <c r="AB77" i="507"/>
  <c r="Y77" i="507"/>
  <c r="W77" i="507"/>
  <c r="U77" i="507"/>
  <c r="Q77" i="507"/>
  <c r="N77" i="507"/>
  <c r="B77" i="507"/>
  <c r="BJ76" i="507"/>
  <c r="BI76" i="507"/>
  <c r="BH76" i="507"/>
  <c r="BG76" i="507"/>
  <c r="BF76" i="507"/>
  <c r="BE76" i="507"/>
  <c r="BD76" i="507"/>
  <c r="BC76" i="507"/>
  <c r="BB76" i="507"/>
  <c r="BA76" i="507"/>
  <c r="AG76" i="507"/>
  <c r="AF76" i="507"/>
  <c r="AE76" i="507"/>
  <c r="AD76" i="507"/>
  <c r="AC76" i="507"/>
  <c r="AB76" i="507"/>
  <c r="Y76" i="507"/>
  <c r="W76" i="507"/>
  <c r="U76" i="507"/>
  <c r="Q76" i="507"/>
  <c r="N76" i="507"/>
  <c r="B76" i="507"/>
  <c r="BJ75" i="507"/>
  <c r="BI75" i="507"/>
  <c r="BH75" i="507"/>
  <c r="BG75" i="507"/>
  <c r="BF75" i="507"/>
  <c r="BE75" i="507"/>
  <c r="BD75" i="507"/>
  <c r="BC75" i="507"/>
  <c r="BB75" i="507"/>
  <c r="BA75" i="507"/>
  <c r="AG75" i="507"/>
  <c r="AF75" i="507"/>
  <c r="AE75" i="507"/>
  <c r="AD75" i="507"/>
  <c r="AC75" i="507"/>
  <c r="AB75" i="507"/>
  <c r="Y75" i="507"/>
  <c r="W75" i="507"/>
  <c r="U75" i="507"/>
  <c r="Q75" i="507"/>
  <c r="N75" i="507"/>
  <c r="B75" i="507"/>
  <c r="BJ74" i="507"/>
  <c r="BI74" i="507"/>
  <c r="BH74" i="507"/>
  <c r="BG74" i="507"/>
  <c r="BF74" i="507"/>
  <c r="BE74" i="507"/>
  <c r="BD74" i="507"/>
  <c r="BC74" i="507"/>
  <c r="BB74" i="507"/>
  <c r="BA74" i="507"/>
  <c r="AG74" i="507"/>
  <c r="AF74" i="507"/>
  <c r="AE74" i="507"/>
  <c r="AD74" i="507"/>
  <c r="AC74" i="507"/>
  <c r="AB74" i="507"/>
  <c r="Y74" i="507"/>
  <c r="W74" i="507"/>
  <c r="U74" i="507"/>
  <c r="Q74" i="507"/>
  <c r="N74" i="507"/>
  <c r="B74" i="507"/>
  <c r="BJ73" i="507"/>
  <c r="BI73" i="507"/>
  <c r="BH73" i="507"/>
  <c r="BG73" i="507"/>
  <c r="BF73" i="507"/>
  <c r="BE73" i="507"/>
  <c r="BD73" i="507"/>
  <c r="BC73" i="507"/>
  <c r="BB73" i="507"/>
  <c r="BA73" i="507"/>
  <c r="AG73" i="507"/>
  <c r="AF73" i="507"/>
  <c r="AE73" i="507"/>
  <c r="AD73" i="507"/>
  <c r="AC73" i="507"/>
  <c r="AB73" i="507"/>
  <c r="Y73" i="507"/>
  <c r="W73" i="507"/>
  <c r="U73" i="507"/>
  <c r="Q73" i="507"/>
  <c r="N73" i="507"/>
  <c r="B73" i="507"/>
  <c r="BJ72" i="507"/>
  <c r="BI72" i="507"/>
  <c r="BH72" i="507"/>
  <c r="BG72" i="507"/>
  <c r="BF72" i="507"/>
  <c r="BE72" i="507"/>
  <c r="BD72" i="507"/>
  <c r="BC72" i="507"/>
  <c r="BB72" i="507"/>
  <c r="BA72" i="507"/>
  <c r="AG72" i="507"/>
  <c r="AF72" i="507"/>
  <c r="AE72" i="507"/>
  <c r="AD72" i="507"/>
  <c r="AC72" i="507"/>
  <c r="AB72" i="507"/>
  <c r="Y72" i="507"/>
  <c r="W72" i="507"/>
  <c r="U72" i="507"/>
  <c r="Q72" i="507"/>
  <c r="N72" i="507"/>
  <c r="B72" i="507"/>
  <c r="BJ71" i="507"/>
  <c r="BI71" i="507"/>
  <c r="BH71" i="507"/>
  <c r="BG71" i="507"/>
  <c r="BF71" i="507"/>
  <c r="BE71" i="507"/>
  <c r="BD71" i="507"/>
  <c r="BC71" i="507"/>
  <c r="BB71" i="507"/>
  <c r="BA71" i="507"/>
  <c r="AG71" i="507"/>
  <c r="AF71" i="507"/>
  <c r="AE71" i="507"/>
  <c r="AD71" i="507"/>
  <c r="AC71" i="507"/>
  <c r="AB71" i="507"/>
  <c r="Y71" i="507"/>
  <c r="W71" i="507"/>
  <c r="U71" i="507"/>
  <c r="Q71" i="507"/>
  <c r="N71" i="507"/>
  <c r="B71" i="507"/>
  <c r="BJ70" i="507"/>
  <c r="BI70" i="507"/>
  <c r="BH70" i="507"/>
  <c r="BG70" i="507"/>
  <c r="BF70" i="507"/>
  <c r="BE70" i="507"/>
  <c r="BD70" i="507"/>
  <c r="BC70" i="507"/>
  <c r="BB70" i="507"/>
  <c r="BA70" i="507"/>
  <c r="AG70" i="507"/>
  <c r="AF70" i="507"/>
  <c r="AE70" i="507"/>
  <c r="AD70" i="507"/>
  <c r="AC70" i="507"/>
  <c r="AB70" i="507"/>
  <c r="Y70" i="507"/>
  <c r="W70" i="507"/>
  <c r="U70" i="507"/>
  <c r="Q70" i="507"/>
  <c r="N70" i="507"/>
  <c r="B70" i="507"/>
  <c r="BJ69" i="507"/>
  <c r="BI69" i="507"/>
  <c r="BH69" i="507"/>
  <c r="BG69" i="507"/>
  <c r="BF69" i="507"/>
  <c r="BE69" i="507"/>
  <c r="BD69" i="507"/>
  <c r="BC69" i="507"/>
  <c r="BB69" i="507"/>
  <c r="BA69" i="507"/>
  <c r="AG69" i="507"/>
  <c r="AF69" i="507"/>
  <c r="AE69" i="507"/>
  <c r="AD69" i="507"/>
  <c r="AC69" i="507"/>
  <c r="AB69" i="507"/>
  <c r="Y69" i="507"/>
  <c r="W69" i="507"/>
  <c r="U69" i="507"/>
  <c r="Q69" i="507"/>
  <c r="N69" i="507"/>
  <c r="B69" i="507"/>
  <c r="BJ68" i="507"/>
  <c r="BI68" i="507"/>
  <c r="BH68" i="507"/>
  <c r="BG68" i="507"/>
  <c r="BF68" i="507"/>
  <c r="BE68" i="507"/>
  <c r="BD68" i="507"/>
  <c r="BC68" i="507"/>
  <c r="BB68" i="507"/>
  <c r="BA68" i="507"/>
  <c r="AG68" i="507"/>
  <c r="AF68" i="507"/>
  <c r="AE68" i="507"/>
  <c r="AD68" i="507"/>
  <c r="AC68" i="507"/>
  <c r="AB68" i="507"/>
  <c r="Y68" i="507"/>
  <c r="W68" i="507"/>
  <c r="U68" i="507"/>
  <c r="Q68" i="507"/>
  <c r="N68" i="507"/>
  <c r="B68" i="507"/>
  <c r="BJ67" i="507"/>
  <c r="BI67" i="507"/>
  <c r="BH67" i="507"/>
  <c r="BG67" i="507"/>
  <c r="BF67" i="507"/>
  <c r="BE67" i="507"/>
  <c r="BD67" i="507"/>
  <c r="BC67" i="507"/>
  <c r="BB67" i="507"/>
  <c r="BA67" i="507"/>
  <c r="AG67" i="507"/>
  <c r="AF67" i="507"/>
  <c r="AE67" i="507"/>
  <c r="AD67" i="507"/>
  <c r="AC67" i="507"/>
  <c r="AB67" i="507"/>
  <c r="Y67" i="507"/>
  <c r="W67" i="507"/>
  <c r="U67" i="507"/>
  <c r="Q67" i="507"/>
  <c r="N67" i="507"/>
  <c r="B67" i="507"/>
  <c r="BJ66" i="507"/>
  <c r="BI66" i="507"/>
  <c r="BH66" i="507"/>
  <c r="BG66" i="507"/>
  <c r="BF66" i="507"/>
  <c r="BE66" i="507"/>
  <c r="BD66" i="507"/>
  <c r="BC66" i="507"/>
  <c r="BB66" i="507"/>
  <c r="BA66" i="507"/>
  <c r="AG66" i="507"/>
  <c r="AF66" i="507"/>
  <c r="AE66" i="507"/>
  <c r="AD66" i="507"/>
  <c r="AC66" i="507"/>
  <c r="AB66" i="507"/>
  <c r="Y66" i="507"/>
  <c r="W66" i="507"/>
  <c r="U66" i="507"/>
  <c r="Q66" i="507"/>
  <c r="N66" i="507"/>
  <c r="B66" i="507"/>
  <c r="BJ65" i="507"/>
  <c r="BI65" i="507"/>
  <c r="BH65" i="507"/>
  <c r="BG65" i="507"/>
  <c r="BF65" i="507"/>
  <c r="BE65" i="507"/>
  <c r="BD65" i="507"/>
  <c r="BC65" i="507"/>
  <c r="BB65" i="507"/>
  <c r="BA65" i="507"/>
  <c r="AG65" i="507"/>
  <c r="AF65" i="507"/>
  <c r="AE65" i="507"/>
  <c r="AD65" i="507"/>
  <c r="AC65" i="507"/>
  <c r="AB65" i="507"/>
  <c r="Y65" i="507"/>
  <c r="W65" i="507"/>
  <c r="U65" i="507"/>
  <c r="Q65" i="507"/>
  <c r="N65" i="507"/>
  <c r="B65" i="507"/>
  <c r="BJ64" i="507"/>
  <c r="BI64" i="507"/>
  <c r="BH64" i="507"/>
  <c r="BG64" i="507"/>
  <c r="BF64" i="507"/>
  <c r="BE64" i="507"/>
  <c r="BD64" i="507"/>
  <c r="BC64" i="507"/>
  <c r="BB64" i="507"/>
  <c r="BA64" i="507"/>
  <c r="AG64" i="507"/>
  <c r="AF64" i="507"/>
  <c r="AE64" i="507"/>
  <c r="AD64" i="507"/>
  <c r="AC64" i="507"/>
  <c r="AB64" i="507"/>
  <c r="Y64" i="507"/>
  <c r="W64" i="507"/>
  <c r="U64" i="507"/>
  <c r="Q64" i="507"/>
  <c r="N64" i="507"/>
  <c r="B64" i="507"/>
  <c r="BJ63" i="507"/>
  <c r="BI63" i="507"/>
  <c r="BH63" i="507"/>
  <c r="BG63" i="507"/>
  <c r="BF63" i="507"/>
  <c r="BE63" i="507"/>
  <c r="BD63" i="507"/>
  <c r="BC63" i="507"/>
  <c r="BB63" i="507"/>
  <c r="BA63" i="507"/>
  <c r="AG63" i="507"/>
  <c r="AF63" i="507"/>
  <c r="AE63" i="507"/>
  <c r="AD63" i="507"/>
  <c r="AC63" i="507"/>
  <c r="AB63" i="507"/>
  <c r="Y63" i="507"/>
  <c r="W63" i="507"/>
  <c r="U63" i="507"/>
  <c r="Q63" i="507"/>
  <c r="N63" i="507"/>
  <c r="B63" i="507"/>
  <c r="BJ62" i="507"/>
  <c r="BI62" i="507"/>
  <c r="BH62" i="507"/>
  <c r="BG62" i="507"/>
  <c r="BF62" i="507"/>
  <c r="BE62" i="507"/>
  <c r="BD62" i="507"/>
  <c r="BC62" i="507"/>
  <c r="BB62" i="507"/>
  <c r="BA62" i="507"/>
  <c r="AG62" i="507"/>
  <c r="AF62" i="507"/>
  <c r="AE62" i="507"/>
  <c r="AD62" i="507"/>
  <c r="AC62" i="507"/>
  <c r="AB62" i="507"/>
  <c r="Y62" i="507"/>
  <c r="W62" i="507"/>
  <c r="U62" i="507"/>
  <c r="Q62" i="507"/>
  <c r="N62" i="507"/>
  <c r="B62" i="507"/>
  <c r="BJ61" i="507"/>
  <c r="BI61" i="507"/>
  <c r="BH61" i="507"/>
  <c r="BG61" i="507"/>
  <c r="BF61" i="507"/>
  <c r="BE61" i="507"/>
  <c r="BD61" i="507"/>
  <c r="BC61" i="507"/>
  <c r="BB61" i="507"/>
  <c r="BA61" i="507"/>
  <c r="AG61" i="507"/>
  <c r="AF61" i="507"/>
  <c r="AE61" i="507"/>
  <c r="AD61" i="507"/>
  <c r="AC61" i="507"/>
  <c r="AB61" i="507"/>
  <c r="Y61" i="507"/>
  <c r="W61" i="507"/>
  <c r="U61" i="507"/>
  <c r="Q61" i="507"/>
  <c r="N61" i="507"/>
  <c r="B61" i="507"/>
  <c r="BJ60" i="507"/>
  <c r="BI60" i="507"/>
  <c r="BH60" i="507"/>
  <c r="BG60" i="507"/>
  <c r="BF60" i="507"/>
  <c r="BE60" i="507"/>
  <c r="BD60" i="507"/>
  <c r="BC60" i="507"/>
  <c r="BB60" i="507"/>
  <c r="BA60" i="507"/>
  <c r="AG60" i="507"/>
  <c r="AF60" i="507"/>
  <c r="AE60" i="507"/>
  <c r="AD60" i="507"/>
  <c r="AC60" i="507"/>
  <c r="AB60" i="507"/>
  <c r="Y60" i="507"/>
  <c r="W60" i="507"/>
  <c r="U60" i="507"/>
  <c r="Q60" i="507"/>
  <c r="N60" i="507"/>
  <c r="B60" i="507"/>
  <c r="BJ59" i="507"/>
  <c r="BI59" i="507"/>
  <c r="BH59" i="507"/>
  <c r="BG59" i="507"/>
  <c r="BF59" i="507"/>
  <c r="BE59" i="507"/>
  <c r="BD59" i="507"/>
  <c r="BC59" i="507"/>
  <c r="BB59" i="507"/>
  <c r="BA59" i="507"/>
  <c r="AG59" i="507"/>
  <c r="AF59" i="507"/>
  <c r="AE59" i="507"/>
  <c r="AD59" i="507"/>
  <c r="AC59" i="507"/>
  <c r="AB59" i="507"/>
  <c r="Y59" i="507"/>
  <c r="W59" i="507"/>
  <c r="U59" i="507"/>
  <c r="Q59" i="507"/>
  <c r="N59" i="507"/>
  <c r="B59" i="507"/>
  <c r="BJ58" i="507"/>
  <c r="BI58" i="507"/>
  <c r="BH58" i="507"/>
  <c r="BG58" i="507"/>
  <c r="BF58" i="507"/>
  <c r="BE58" i="507"/>
  <c r="BD58" i="507"/>
  <c r="BC58" i="507"/>
  <c r="BB58" i="507"/>
  <c r="BA58" i="507"/>
  <c r="AG58" i="507"/>
  <c r="AF58" i="507"/>
  <c r="AE58" i="507"/>
  <c r="AD58" i="507"/>
  <c r="AC58" i="507"/>
  <c r="AB58" i="507"/>
  <c r="Y58" i="507"/>
  <c r="W58" i="507"/>
  <c r="U58" i="507"/>
  <c r="Q58" i="507"/>
  <c r="N58" i="507"/>
  <c r="B58" i="507"/>
  <c r="BJ57" i="507"/>
  <c r="BI57" i="507"/>
  <c r="BH57" i="507"/>
  <c r="BG57" i="507"/>
  <c r="BF57" i="507"/>
  <c r="BE57" i="507"/>
  <c r="BD57" i="507"/>
  <c r="BC57" i="507"/>
  <c r="BB57" i="507"/>
  <c r="BA57" i="507"/>
  <c r="AG57" i="507"/>
  <c r="AF57" i="507"/>
  <c r="AE57" i="507"/>
  <c r="AD57" i="507"/>
  <c r="AC57" i="507"/>
  <c r="AB57" i="507"/>
  <c r="Y57" i="507"/>
  <c r="W57" i="507"/>
  <c r="U57" i="507"/>
  <c r="Q57" i="507"/>
  <c r="N57" i="507"/>
  <c r="B57" i="507"/>
  <c r="BJ56" i="507"/>
  <c r="BI56" i="507"/>
  <c r="BH56" i="507"/>
  <c r="BG56" i="507"/>
  <c r="BF56" i="507"/>
  <c r="BE56" i="507"/>
  <c r="BD56" i="507"/>
  <c r="BC56" i="507"/>
  <c r="BB56" i="507"/>
  <c r="BA56" i="507"/>
  <c r="AG56" i="507"/>
  <c r="AF56" i="507"/>
  <c r="AE56" i="507"/>
  <c r="AD56" i="507"/>
  <c r="AC56" i="507"/>
  <c r="AB56" i="507"/>
  <c r="Y56" i="507"/>
  <c r="W56" i="507"/>
  <c r="U56" i="507"/>
  <c r="Q56" i="507"/>
  <c r="N56" i="507"/>
  <c r="B56" i="507"/>
  <c r="BJ55" i="507"/>
  <c r="BI55" i="507"/>
  <c r="BH55" i="507"/>
  <c r="BG55" i="507"/>
  <c r="BF55" i="507"/>
  <c r="BE55" i="507"/>
  <c r="BD55" i="507"/>
  <c r="BC55" i="507"/>
  <c r="BB55" i="507"/>
  <c r="BA55" i="507"/>
  <c r="AG55" i="507"/>
  <c r="AF55" i="507"/>
  <c r="AE55" i="507"/>
  <c r="AD55" i="507"/>
  <c r="AC55" i="507"/>
  <c r="AB55" i="507"/>
  <c r="Y55" i="507"/>
  <c r="W55" i="507"/>
  <c r="U55" i="507"/>
  <c r="Q55" i="507"/>
  <c r="N55" i="507"/>
  <c r="B55" i="507"/>
  <c r="BJ54" i="507"/>
  <c r="BI54" i="507"/>
  <c r="BH54" i="507"/>
  <c r="BG54" i="507"/>
  <c r="BF54" i="507"/>
  <c r="BE54" i="507"/>
  <c r="BD54" i="507"/>
  <c r="BC54" i="507"/>
  <c r="BB54" i="507"/>
  <c r="BA54" i="507"/>
  <c r="AG54" i="507"/>
  <c r="AF54" i="507"/>
  <c r="AE54" i="507"/>
  <c r="AD54" i="507"/>
  <c r="AC54" i="507"/>
  <c r="AB54" i="507"/>
  <c r="Y54" i="507"/>
  <c r="W54" i="507"/>
  <c r="U54" i="507"/>
  <c r="Q54" i="507"/>
  <c r="N54" i="507"/>
  <c r="B54" i="507"/>
  <c r="BJ53" i="507"/>
  <c r="BI53" i="507"/>
  <c r="BH53" i="507"/>
  <c r="BG53" i="507"/>
  <c r="BF53" i="507"/>
  <c r="BE53" i="507"/>
  <c r="BD53" i="507"/>
  <c r="BC53" i="507"/>
  <c r="BB53" i="507"/>
  <c r="BA53" i="507"/>
  <c r="AG53" i="507"/>
  <c r="AF53" i="507"/>
  <c r="AE53" i="507"/>
  <c r="AD53" i="507"/>
  <c r="AC53" i="507"/>
  <c r="AB53" i="507"/>
  <c r="Y53" i="507"/>
  <c r="W53" i="507"/>
  <c r="U53" i="507"/>
  <c r="Q53" i="507"/>
  <c r="N53" i="507"/>
  <c r="B53" i="507"/>
  <c r="BJ52" i="507"/>
  <c r="BI52" i="507"/>
  <c r="BH52" i="507"/>
  <c r="BG52" i="507"/>
  <c r="BF52" i="507"/>
  <c r="BE52" i="507"/>
  <c r="BD52" i="507"/>
  <c r="BC52" i="507"/>
  <c r="BB52" i="507"/>
  <c r="BA52" i="507"/>
  <c r="AG52" i="507"/>
  <c r="AF52" i="507"/>
  <c r="AE52" i="507"/>
  <c r="AD52" i="507"/>
  <c r="AC52" i="507"/>
  <c r="AB52" i="507"/>
  <c r="Y52" i="507"/>
  <c r="W52" i="507"/>
  <c r="U52" i="507"/>
  <c r="Q52" i="507"/>
  <c r="N52" i="507"/>
  <c r="B52" i="507"/>
  <c r="BJ51" i="507"/>
  <c r="BI51" i="507"/>
  <c r="BH51" i="507"/>
  <c r="BG51" i="507"/>
  <c r="BF51" i="507"/>
  <c r="BE51" i="507"/>
  <c r="BD51" i="507"/>
  <c r="BC51" i="507"/>
  <c r="BB51" i="507"/>
  <c r="BA51" i="507"/>
  <c r="AG51" i="507"/>
  <c r="AF51" i="507"/>
  <c r="AE51" i="507"/>
  <c r="AD51" i="507"/>
  <c r="AC51" i="507"/>
  <c r="AB51" i="507"/>
  <c r="Y51" i="507"/>
  <c r="W51" i="507"/>
  <c r="U51" i="507"/>
  <c r="Q51" i="507"/>
  <c r="N51" i="507"/>
  <c r="B51" i="507"/>
  <c r="BJ50" i="507"/>
  <c r="BI50" i="507"/>
  <c r="BH50" i="507"/>
  <c r="BG50" i="507"/>
  <c r="BF50" i="507"/>
  <c r="BE50" i="507"/>
  <c r="BD50" i="507"/>
  <c r="BC50" i="507"/>
  <c r="BB50" i="507"/>
  <c r="BA50" i="507"/>
  <c r="AG50" i="507"/>
  <c r="AF50" i="507"/>
  <c r="AE50" i="507"/>
  <c r="AD50" i="507"/>
  <c r="AC50" i="507"/>
  <c r="AB50" i="507"/>
  <c r="Y50" i="507"/>
  <c r="W50" i="507"/>
  <c r="U50" i="507"/>
  <c r="Q50" i="507"/>
  <c r="N50" i="507"/>
  <c r="B50" i="507"/>
  <c r="BJ49" i="507"/>
  <c r="BI49" i="507"/>
  <c r="BH49" i="507"/>
  <c r="BG49" i="507"/>
  <c r="BF49" i="507"/>
  <c r="BE49" i="507"/>
  <c r="BD49" i="507"/>
  <c r="BC49" i="507"/>
  <c r="BB49" i="507"/>
  <c r="BA49" i="507"/>
  <c r="AG49" i="507"/>
  <c r="AF49" i="507"/>
  <c r="AE49" i="507"/>
  <c r="AD49" i="507"/>
  <c r="AC49" i="507"/>
  <c r="AB49" i="507"/>
  <c r="Y49" i="507"/>
  <c r="W49" i="507"/>
  <c r="U49" i="507"/>
  <c r="Q49" i="507"/>
  <c r="N49" i="507"/>
  <c r="B49" i="507"/>
  <c r="BJ48" i="507"/>
  <c r="BI48" i="507"/>
  <c r="BH48" i="507"/>
  <c r="BG48" i="507"/>
  <c r="BF48" i="507"/>
  <c r="BE48" i="507"/>
  <c r="BD48" i="507"/>
  <c r="BC48" i="507"/>
  <c r="BB48" i="507"/>
  <c r="BA48" i="507"/>
  <c r="AG48" i="507"/>
  <c r="AF48" i="507"/>
  <c r="AE48" i="507"/>
  <c r="AD48" i="507"/>
  <c r="AC48" i="507"/>
  <c r="AB48" i="507"/>
  <c r="Y48" i="507"/>
  <c r="W48" i="507"/>
  <c r="U48" i="507"/>
  <c r="Q48" i="507"/>
  <c r="N48" i="507"/>
  <c r="B48" i="507"/>
  <c r="BJ47" i="507"/>
  <c r="BI47" i="507"/>
  <c r="BH47" i="507"/>
  <c r="BG47" i="507"/>
  <c r="BF47" i="507"/>
  <c r="BE47" i="507"/>
  <c r="BD47" i="507"/>
  <c r="BC47" i="507"/>
  <c r="BB47" i="507"/>
  <c r="BA47" i="507"/>
  <c r="AG47" i="507"/>
  <c r="AF47" i="507"/>
  <c r="AE47" i="507"/>
  <c r="AD47" i="507"/>
  <c r="AC47" i="507"/>
  <c r="AB47" i="507"/>
  <c r="Y47" i="507"/>
  <c r="W47" i="507"/>
  <c r="U47" i="507"/>
  <c r="Q47" i="507"/>
  <c r="N47" i="507"/>
  <c r="B47" i="507"/>
  <c r="BJ46" i="507"/>
  <c r="BI46" i="507"/>
  <c r="BH46" i="507"/>
  <c r="BG46" i="507"/>
  <c r="BF46" i="507"/>
  <c r="BE46" i="507"/>
  <c r="BD46" i="507"/>
  <c r="BC46" i="507"/>
  <c r="BB46" i="507"/>
  <c r="BA46" i="507"/>
  <c r="AG46" i="507"/>
  <c r="AF46" i="507"/>
  <c r="AE46" i="507"/>
  <c r="AD46" i="507"/>
  <c r="AC46" i="507"/>
  <c r="AB46" i="507"/>
  <c r="Y46" i="507"/>
  <c r="W46" i="507"/>
  <c r="U46" i="507"/>
  <c r="Q46" i="507"/>
  <c r="N46" i="507"/>
  <c r="B46" i="507"/>
  <c r="BJ45" i="507"/>
  <c r="BI45" i="507"/>
  <c r="BH45" i="507"/>
  <c r="BG45" i="507"/>
  <c r="BF45" i="507"/>
  <c r="BE45" i="507"/>
  <c r="BD45" i="507"/>
  <c r="BC45" i="507"/>
  <c r="BB45" i="507"/>
  <c r="BA45" i="507"/>
  <c r="AG45" i="507"/>
  <c r="AF45" i="507"/>
  <c r="AE45" i="507"/>
  <c r="AD45" i="507"/>
  <c r="AC45" i="507"/>
  <c r="AB45" i="507"/>
  <c r="Y45" i="507"/>
  <c r="W45" i="507"/>
  <c r="U45" i="507"/>
  <c r="Q45" i="507"/>
  <c r="N45" i="507"/>
  <c r="B45" i="507"/>
  <c r="BJ44" i="507"/>
  <c r="BI44" i="507"/>
  <c r="BH44" i="507"/>
  <c r="BG44" i="507"/>
  <c r="BF44" i="507"/>
  <c r="BE44" i="507"/>
  <c r="BD44" i="507"/>
  <c r="BC44" i="507"/>
  <c r="BB44" i="507"/>
  <c r="BA44" i="507"/>
  <c r="AG44" i="507"/>
  <c r="AF44" i="507"/>
  <c r="AE44" i="507"/>
  <c r="AD44" i="507"/>
  <c r="AC44" i="507"/>
  <c r="AB44" i="507"/>
  <c r="Y44" i="507"/>
  <c r="W44" i="507"/>
  <c r="U44" i="507"/>
  <c r="Q44" i="507"/>
  <c r="N44" i="507"/>
  <c r="B44" i="507"/>
  <c r="BJ43" i="507"/>
  <c r="BI43" i="507"/>
  <c r="BH43" i="507"/>
  <c r="BG43" i="507"/>
  <c r="BF43" i="507"/>
  <c r="BE43" i="507"/>
  <c r="BD43" i="507"/>
  <c r="BC43" i="507"/>
  <c r="BB43" i="507"/>
  <c r="BA43" i="507"/>
  <c r="AG43" i="507"/>
  <c r="AF43" i="507"/>
  <c r="AE43" i="507"/>
  <c r="AD43" i="507"/>
  <c r="AC43" i="507"/>
  <c r="AB43" i="507"/>
  <c r="Y43" i="507"/>
  <c r="W43" i="507"/>
  <c r="U43" i="507"/>
  <c r="Q43" i="507"/>
  <c r="N43" i="507"/>
  <c r="B43" i="507"/>
  <c r="BJ42" i="507"/>
  <c r="BI42" i="507"/>
  <c r="BH42" i="507"/>
  <c r="BG42" i="507"/>
  <c r="BF42" i="507"/>
  <c r="BE42" i="507"/>
  <c r="BD42" i="507"/>
  <c r="BC42" i="507"/>
  <c r="BB42" i="507"/>
  <c r="BA42" i="507"/>
  <c r="AG42" i="507"/>
  <c r="AF42" i="507"/>
  <c r="AE42" i="507"/>
  <c r="AD42" i="507"/>
  <c r="AC42" i="507"/>
  <c r="AB42" i="507"/>
  <c r="Y42" i="507"/>
  <c r="W42" i="507"/>
  <c r="U42" i="507"/>
  <c r="Q42" i="507"/>
  <c r="N42" i="507"/>
  <c r="B42" i="507"/>
  <c r="BJ41" i="507"/>
  <c r="BI41" i="507"/>
  <c r="BH41" i="507"/>
  <c r="BG41" i="507"/>
  <c r="BF41" i="507"/>
  <c r="BE41" i="507"/>
  <c r="BD41" i="507"/>
  <c r="BC41" i="507"/>
  <c r="BB41" i="507"/>
  <c r="BA41" i="507"/>
  <c r="AG41" i="507"/>
  <c r="AF41" i="507"/>
  <c r="AE41" i="507"/>
  <c r="AD41" i="507"/>
  <c r="AC41" i="507"/>
  <c r="AB41" i="507"/>
  <c r="Y41" i="507"/>
  <c r="W41" i="507"/>
  <c r="U41" i="507"/>
  <c r="Q41" i="507"/>
  <c r="N41" i="507"/>
  <c r="B41" i="507"/>
  <c r="BJ40" i="507"/>
  <c r="BI40" i="507"/>
  <c r="BH40" i="507"/>
  <c r="BG40" i="507"/>
  <c r="BF40" i="507"/>
  <c r="BE40" i="507"/>
  <c r="BD40" i="507"/>
  <c r="BC40" i="507"/>
  <c r="BB40" i="507"/>
  <c r="BA40" i="507"/>
  <c r="AG40" i="507"/>
  <c r="AF40" i="507"/>
  <c r="AE40" i="507"/>
  <c r="AD40" i="507"/>
  <c r="AC40" i="507"/>
  <c r="AB40" i="507"/>
  <c r="N40" i="507"/>
  <c r="B40" i="507"/>
  <c r="BJ39" i="507"/>
  <c r="BI39" i="507"/>
  <c r="BH39" i="507"/>
  <c r="BG39" i="507"/>
  <c r="BF39" i="507"/>
  <c r="BE39" i="507"/>
  <c r="BD39" i="507"/>
  <c r="BC39" i="507"/>
  <c r="BB39" i="507"/>
  <c r="BA39" i="507"/>
  <c r="AG39" i="507"/>
  <c r="AF39" i="507"/>
  <c r="AE39" i="507"/>
  <c r="AD39" i="507"/>
  <c r="AC39" i="507"/>
  <c r="AB39" i="507"/>
  <c r="N39" i="507"/>
  <c r="B39" i="507"/>
  <c r="BJ38" i="507"/>
  <c r="BI38" i="507"/>
  <c r="BH38" i="507"/>
  <c r="BG38" i="507"/>
  <c r="BF38" i="507"/>
  <c r="BE38" i="507"/>
  <c r="BD38" i="507"/>
  <c r="BC38" i="507"/>
  <c r="BB38" i="507"/>
  <c r="BA38" i="507"/>
  <c r="AG38" i="507"/>
  <c r="AF38" i="507"/>
  <c r="AE38" i="507"/>
  <c r="AD38" i="507"/>
  <c r="AC38" i="507"/>
  <c r="AB38" i="507"/>
  <c r="N38" i="507"/>
  <c r="B38" i="507"/>
  <c r="BJ37" i="507"/>
  <c r="BI37" i="507"/>
  <c r="BH37" i="507"/>
  <c r="BG37" i="507"/>
  <c r="BF37" i="507"/>
  <c r="BE37" i="507"/>
  <c r="BD37" i="507"/>
  <c r="BC37" i="507"/>
  <c r="BB37" i="507"/>
  <c r="BA37" i="507"/>
  <c r="AG37" i="507"/>
  <c r="AF37" i="507"/>
  <c r="AE37" i="507"/>
  <c r="AD37" i="507"/>
  <c r="AC37" i="507"/>
  <c r="AB37" i="507"/>
  <c r="N37" i="507"/>
  <c r="B37" i="507"/>
  <c r="BJ36" i="507"/>
  <c r="BI36" i="507"/>
  <c r="BH36" i="507"/>
  <c r="BG36" i="507"/>
  <c r="BF36" i="507"/>
  <c r="BE36" i="507"/>
  <c r="BD36" i="507"/>
  <c r="BC36" i="507"/>
  <c r="BB36" i="507"/>
  <c r="BA36" i="507"/>
  <c r="AG36" i="507"/>
  <c r="AF36" i="507"/>
  <c r="AE36" i="507"/>
  <c r="AD36" i="507"/>
  <c r="AC36" i="507"/>
  <c r="AB36" i="507"/>
  <c r="N36" i="507"/>
  <c r="B36" i="507"/>
  <c r="BJ35" i="507"/>
  <c r="BI35" i="507"/>
  <c r="BH35" i="507"/>
  <c r="BG35" i="507"/>
  <c r="BF35" i="507"/>
  <c r="BE35" i="507"/>
  <c r="BD35" i="507"/>
  <c r="BC35" i="507"/>
  <c r="BB35" i="507"/>
  <c r="BA35" i="507"/>
  <c r="AG35" i="507"/>
  <c r="AF35" i="507"/>
  <c r="AE35" i="507"/>
  <c r="AD35" i="507"/>
  <c r="AC35" i="507"/>
  <c r="AB35" i="507"/>
  <c r="N35" i="507"/>
  <c r="B35" i="507"/>
  <c r="BJ34" i="507"/>
  <c r="BI34" i="507"/>
  <c r="BH34" i="507"/>
  <c r="BG34" i="507"/>
  <c r="BF34" i="507"/>
  <c r="BE34" i="507"/>
  <c r="BD34" i="507"/>
  <c r="BC34" i="507"/>
  <c r="BB34" i="507"/>
  <c r="BA34" i="507"/>
  <c r="AG34" i="507"/>
  <c r="AF34" i="507"/>
  <c r="AE34" i="507"/>
  <c r="AD34" i="507"/>
  <c r="AC34" i="507"/>
  <c r="AB34" i="507"/>
  <c r="N34" i="507"/>
  <c r="B34" i="507"/>
  <c r="BJ33" i="507"/>
  <c r="BI33" i="507"/>
  <c r="BH33" i="507"/>
  <c r="BG33" i="507"/>
  <c r="BF33" i="507"/>
  <c r="BE33" i="507"/>
  <c r="BD33" i="507"/>
  <c r="BC33" i="507"/>
  <c r="BB33" i="507"/>
  <c r="BA33" i="507"/>
  <c r="AG33" i="507"/>
  <c r="AF33" i="507"/>
  <c r="AE33" i="507"/>
  <c r="AD33" i="507"/>
  <c r="AC33" i="507"/>
  <c r="AB33" i="507"/>
  <c r="N33" i="507"/>
  <c r="B33" i="507"/>
  <c r="BJ32" i="507"/>
  <c r="BI32" i="507"/>
  <c r="BH32" i="507"/>
  <c r="BG32" i="507"/>
  <c r="BF32" i="507"/>
  <c r="BE32" i="507"/>
  <c r="BD32" i="507"/>
  <c r="BC32" i="507"/>
  <c r="BB32" i="507"/>
  <c r="BA32" i="507"/>
  <c r="AG32" i="507"/>
  <c r="AF32" i="507"/>
  <c r="AE32" i="507"/>
  <c r="AD32" i="507"/>
  <c r="AC32" i="507"/>
  <c r="AB32" i="507"/>
  <c r="N32" i="507"/>
  <c r="B32" i="507"/>
  <c r="BJ31" i="507"/>
  <c r="BI31" i="507"/>
  <c r="BH31" i="507"/>
  <c r="BG31" i="507"/>
  <c r="BF31" i="507"/>
  <c r="BE31" i="507"/>
  <c r="BD31" i="507"/>
  <c r="BC31" i="507"/>
  <c r="BB31" i="507"/>
  <c r="BA31" i="507"/>
  <c r="AG31" i="507"/>
  <c r="AF31" i="507"/>
  <c r="AE31" i="507"/>
  <c r="AD31" i="507"/>
  <c r="AC31" i="507"/>
  <c r="AB31" i="507"/>
  <c r="N31" i="507"/>
  <c r="B31" i="507"/>
  <c r="BJ30" i="507"/>
  <c r="BI30" i="507"/>
  <c r="BH30" i="507"/>
  <c r="BG30" i="507"/>
  <c r="BF30" i="507"/>
  <c r="BE30" i="507"/>
  <c r="AV30" i="507"/>
  <c r="AU30" i="507"/>
  <c r="AT30" i="507"/>
  <c r="AS30" i="507"/>
  <c r="AR30" i="507"/>
  <c r="AQ30" i="507"/>
  <c r="AP30" i="507"/>
  <c r="AO30" i="507"/>
  <c r="AN30" i="507"/>
  <c r="AM30" i="507"/>
  <c r="AL30" i="507"/>
  <c r="AK30" i="507"/>
  <c r="AJ30" i="507"/>
  <c r="AI30" i="507"/>
  <c r="AH30" i="507"/>
  <c r="AG30" i="507"/>
  <c r="AF30" i="507"/>
  <c r="AE30" i="507"/>
  <c r="AD30" i="507"/>
  <c r="AV29" i="507"/>
  <c r="AU29" i="507"/>
  <c r="AT29" i="507"/>
  <c r="AS29" i="507"/>
  <c r="AR29" i="507"/>
  <c r="AN29" i="507"/>
  <c r="AM29" i="507"/>
  <c r="AL29" i="507"/>
  <c r="AK29" i="507"/>
  <c r="AI29" i="507"/>
  <c r="AH29" i="507"/>
  <c r="AG29" i="507"/>
  <c r="AF29" i="507"/>
  <c r="AE29" i="507"/>
  <c r="AD29" i="507"/>
  <c r="T29" i="507"/>
  <c r="AQ29" i="507" s="1"/>
  <c r="S29" i="507"/>
  <c r="AP29" i="507" s="1"/>
  <c r="R29" i="507"/>
  <c r="AO29" i="507" s="1"/>
  <c r="M29" i="507"/>
  <c r="AJ29" i="507" s="1"/>
  <c r="E29" i="507"/>
  <c r="D29" i="507"/>
  <c r="C29" i="507"/>
  <c r="X28" i="507"/>
  <c r="V28" i="507"/>
  <c r="T28" i="507"/>
  <c r="S28" i="507"/>
  <c r="R28" i="507"/>
  <c r="M28" i="507"/>
  <c r="L28" i="507"/>
  <c r="K28" i="507"/>
  <c r="I28" i="507"/>
  <c r="H28" i="507"/>
  <c r="G28" i="507"/>
  <c r="X27" i="507"/>
  <c r="V27" i="507"/>
  <c r="T27" i="507"/>
  <c r="S27" i="507"/>
  <c r="R27" i="507"/>
  <c r="M27" i="507"/>
  <c r="L27" i="507"/>
  <c r="K27" i="507"/>
  <c r="I27" i="507"/>
  <c r="H27" i="507"/>
  <c r="G27" i="507"/>
  <c r="X26" i="507"/>
  <c r="V26" i="507"/>
  <c r="T26" i="507"/>
  <c r="S26" i="507"/>
  <c r="R26" i="507"/>
  <c r="M26" i="507"/>
  <c r="L26" i="507"/>
  <c r="K26" i="507"/>
  <c r="I26" i="507"/>
  <c r="H26" i="507"/>
  <c r="G26" i="507"/>
  <c r="F26" i="507"/>
  <c r="Y25" i="507"/>
  <c r="X25" i="507"/>
  <c r="W25" i="507"/>
  <c r="V25" i="507"/>
  <c r="U25" i="507"/>
  <c r="T25" i="507"/>
  <c r="S25" i="507"/>
  <c r="R25" i="507"/>
  <c r="Q25" i="507"/>
  <c r="P25" i="507"/>
  <c r="O25" i="507"/>
  <c r="N25" i="507"/>
  <c r="M25" i="507"/>
  <c r="L25" i="507"/>
  <c r="K25" i="507"/>
  <c r="J25" i="507"/>
  <c r="I25" i="507"/>
  <c r="H25" i="507"/>
  <c r="G25" i="507"/>
  <c r="G9" i="507"/>
  <c r="F9" i="507"/>
  <c r="G8" i="507"/>
  <c r="F8" i="507"/>
  <c r="G7" i="507"/>
  <c r="F7" i="507"/>
  <c r="G6" i="507"/>
  <c r="F6" i="507"/>
  <c r="G5" i="507"/>
  <c r="F5" i="507"/>
  <c r="F4" i="507"/>
  <c r="AC3" i="507"/>
  <c r="Y3" i="507"/>
  <c r="U3" i="507"/>
  <c r="Q3" i="507"/>
  <c r="AK2" i="507"/>
  <c r="AJ2" i="507"/>
  <c r="AI2" i="507"/>
  <c r="AH2" i="507"/>
  <c r="AG2" i="507"/>
  <c r="AF2" i="507"/>
  <c r="AE2" i="507"/>
  <c r="Y2" i="507"/>
  <c r="U2" i="507"/>
  <c r="Q2" i="507"/>
  <c r="F1" i="507"/>
  <c r="F37" i="477" s="1"/>
  <c r="X131" i="506"/>
  <c r="V131" i="506"/>
  <c r="T131" i="506"/>
  <c r="S131" i="506"/>
  <c r="R131" i="506"/>
  <c r="M131" i="506"/>
  <c r="L131" i="506"/>
  <c r="K131" i="506"/>
  <c r="I131" i="506"/>
  <c r="H131" i="506"/>
  <c r="G131" i="506"/>
  <c r="BJ130" i="506"/>
  <c r="BI130" i="506"/>
  <c r="BH130" i="506"/>
  <c r="BG130" i="506"/>
  <c r="BF130" i="506"/>
  <c r="BE130" i="506"/>
  <c r="BD130" i="506"/>
  <c r="BC130" i="506"/>
  <c r="BB130" i="506"/>
  <c r="BA130" i="506"/>
  <c r="AG130" i="506"/>
  <c r="AF130" i="506"/>
  <c r="AE130" i="506"/>
  <c r="AD130" i="506"/>
  <c r="AC130" i="506"/>
  <c r="AB130" i="506"/>
  <c r="Y130" i="506"/>
  <c r="W130" i="506"/>
  <c r="U130" i="506"/>
  <c r="Q130" i="506"/>
  <c r="N130" i="506"/>
  <c r="B130" i="506"/>
  <c r="BJ129" i="506"/>
  <c r="BI129" i="506"/>
  <c r="BH129" i="506"/>
  <c r="BG129" i="506"/>
  <c r="BF129" i="506"/>
  <c r="BE129" i="506"/>
  <c r="BD129" i="506"/>
  <c r="BC129" i="506"/>
  <c r="BB129" i="506"/>
  <c r="BA129" i="506"/>
  <c r="AG129" i="506"/>
  <c r="AF129" i="506"/>
  <c r="AE129" i="506"/>
  <c r="AD129" i="506"/>
  <c r="AC129" i="506"/>
  <c r="AB129" i="506"/>
  <c r="Y129" i="506"/>
  <c r="W129" i="506"/>
  <c r="U129" i="506"/>
  <c r="Q129" i="506"/>
  <c r="N129" i="506"/>
  <c r="B129" i="506"/>
  <c r="BJ128" i="506"/>
  <c r="BI128" i="506"/>
  <c r="BH128" i="506"/>
  <c r="BG128" i="506"/>
  <c r="BF128" i="506"/>
  <c r="BE128" i="506"/>
  <c r="BD128" i="506"/>
  <c r="BC128" i="506"/>
  <c r="BB128" i="506"/>
  <c r="BA128" i="506"/>
  <c r="AG128" i="506"/>
  <c r="AF128" i="506"/>
  <c r="AE128" i="506"/>
  <c r="AD128" i="506"/>
  <c r="AC128" i="506"/>
  <c r="AB128" i="506"/>
  <c r="Y128" i="506"/>
  <c r="W128" i="506"/>
  <c r="U128" i="506"/>
  <c r="Q128" i="506"/>
  <c r="N128" i="506"/>
  <c r="B128" i="506"/>
  <c r="BJ127" i="506"/>
  <c r="BI127" i="506"/>
  <c r="BH127" i="506"/>
  <c r="BG127" i="506"/>
  <c r="BF127" i="506"/>
  <c r="BE127" i="506"/>
  <c r="BD127" i="506"/>
  <c r="BC127" i="506"/>
  <c r="BB127" i="506"/>
  <c r="BA127" i="506"/>
  <c r="AG127" i="506"/>
  <c r="AF127" i="506"/>
  <c r="AE127" i="506"/>
  <c r="AD127" i="506"/>
  <c r="AC127" i="506"/>
  <c r="AB127" i="506"/>
  <c r="Y127" i="506"/>
  <c r="W127" i="506"/>
  <c r="U127" i="506"/>
  <c r="Q127" i="506"/>
  <c r="N127" i="506"/>
  <c r="B127" i="506"/>
  <c r="BJ126" i="506"/>
  <c r="BI126" i="506"/>
  <c r="BH126" i="506"/>
  <c r="BG126" i="506"/>
  <c r="BF126" i="506"/>
  <c r="BE126" i="506"/>
  <c r="BD126" i="506"/>
  <c r="BC126" i="506"/>
  <c r="BB126" i="506"/>
  <c r="BA126" i="506"/>
  <c r="AG126" i="506"/>
  <c r="AF126" i="506"/>
  <c r="AE126" i="506"/>
  <c r="AD126" i="506"/>
  <c r="AC126" i="506"/>
  <c r="AB126" i="506"/>
  <c r="Y126" i="506"/>
  <c r="W126" i="506"/>
  <c r="U126" i="506"/>
  <c r="Q126" i="506"/>
  <c r="N126" i="506"/>
  <c r="B126" i="506"/>
  <c r="BJ125" i="506"/>
  <c r="BI125" i="506"/>
  <c r="BH125" i="506"/>
  <c r="BG125" i="506"/>
  <c r="BF125" i="506"/>
  <c r="BE125" i="506"/>
  <c r="BD125" i="506"/>
  <c r="BC125" i="506"/>
  <c r="BB125" i="506"/>
  <c r="BA125" i="506"/>
  <c r="AG125" i="506"/>
  <c r="AF125" i="506"/>
  <c r="AE125" i="506"/>
  <c r="AD125" i="506"/>
  <c r="AC125" i="506"/>
  <c r="AB125" i="506"/>
  <c r="Y125" i="506"/>
  <c r="W125" i="506"/>
  <c r="U125" i="506"/>
  <c r="Q125" i="506"/>
  <c r="N125" i="506"/>
  <c r="B125" i="506"/>
  <c r="BJ124" i="506"/>
  <c r="BI124" i="506"/>
  <c r="BH124" i="506"/>
  <c r="BG124" i="506"/>
  <c r="BF124" i="506"/>
  <c r="BE124" i="506"/>
  <c r="BD124" i="506"/>
  <c r="BC124" i="506"/>
  <c r="BB124" i="506"/>
  <c r="BA124" i="506"/>
  <c r="AG124" i="506"/>
  <c r="AF124" i="506"/>
  <c r="AE124" i="506"/>
  <c r="AD124" i="506"/>
  <c r="AC124" i="506"/>
  <c r="AB124" i="506"/>
  <c r="Y124" i="506"/>
  <c r="W124" i="506"/>
  <c r="U124" i="506"/>
  <c r="Q124" i="506"/>
  <c r="N124" i="506"/>
  <c r="B124" i="506"/>
  <c r="BJ123" i="506"/>
  <c r="BI123" i="506"/>
  <c r="BH123" i="506"/>
  <c r="BG123" i="506"/>
  <c r="BF123" i="506"/>
  <c r="BE123" i="506"/>
  <c r="BD123" i="506"/>
  <c r="BC123" i="506"/>
  <c r="BB123" i="506"/>
  <c r="BA123" i="506"/>
  <c r="AG123" i="506"/>
  <c r="AF123" i="506"/>
  <c r="AE123" i="506"/>
  <c r="AD123" i="506"/>
  <c r="AC123" i="506"/>
  <c r="AB123" i="506"/>
  <c r="Y123" i="506"/>
  <c r="W123" i="506"/>
  <c r="U123" i="506"/>
  <c r="Q123" i="506"/>
  <c r="N123" i="506"/>
  <c r="B123" i="506"/>
  <c r="BJ122" i="506"/>
  <c r="BI122" i="506"/>
  <c r="BH122" i="506"/>
  <c r="BG122" i="506"/>
  <c r="BF122" i="506"/>
  <c r="BE122" i="506"/>
  <c r="BD122" i="506"/>
  <c r="BC122" i="506"/>
  <c r="BB122" i="506"/>
  <c r="BA122" i="506"/>
  <c r="AG122" i="506"/>
  <c r="AF122" i="506"/>
  <c r="AE122" i="506"/>
  <c r="AD122" i="506"/>
  <c r="AC122" i="506"/>
  <c r="AB122" i="506"/>
  <c r="Y122" i="506"/>
  <c r="W122" i="506"/>
  <c r="U122" i="506"/>
  <c r="Q122" i="506"/>
  <c r="N122" i="506"/>
  <c r="B122" i="506"/>
  <c r="BJ121" i="506"/>
  <c r="BI121" i="506"/>
  <c r="BH121" i="506"/>
  <c r="BG121" i="506"/>
  <c r="BF121" i="506"/>
  <c r="BE121" i="506"/>
  <c r="BD121" i="506"/>
  <c r="BC121" i="506"/>
  <c r="BB121" i="506"/>
  <c r="BA121" i="506"/>
  <c r="AG121" i="506"/>
  <c r="AF121" i="506"/>
  <c r="AE121" i="506"/>
  <c r="AD121" i="506"/>
  <c r="AC121" i="506"/>
  <c r="AB121" i="506"/>
  <c r="Y121" i="506"/>
  <c r="W121" i="506"/>
  <c r="U121" i="506"/>
  <c r="Q121" i="506"/>
  <c r="N121" i="506"/>
  <c r="B121" i="506"/>
  <c r="BJ120" i="506"/>
  <c r="BI120" i="506"/>
  <c r="BH120" i="506"/>
  <c r="BG120" i="506"/>
  <c r="BF120" i="506"/>
  <c r="BE120" i="506"/>
  <c r="BD120" i="506"/>
  <c r="BC120" i="506"/>
  <c r="BB120" i="506"/>
  <c r="BA120" i="506"/>
  <c r="AG120" i="506"/>
  <c r="AF120" i="506"/>
  <c r="AE120" i="506"/>
  <c r="AD120" i="506"/>
  <c r="AC120" i="506"/>
  <c r="AB120" i="506"/>
  <c r="Y120" i="506"/>
  <c r="W120" i="506"/>
  <c r="U120" i="506"/>
  <c r="Q120" i="506"/>
  <c r="N120" i="506"/>
  <c r="B120" i="506"/>
  <c r="BJ119" i="506"/>
  <c r="BI119" i="506"/>
  <c r="BH119" i="506"/>
  <c r="BG119" i="506"/>
  <c r="BF119" i="506"/>
  <c r="BE119" i="506"/>
  <c r="BD119" i="506"/>
  <c r="BC119" i="506"/>
  <c r="BB119" i="506"/>
  <c r="BA119" i="506"/>
  <c r="AG119" i="506"/>
  <c r="AF119" i="506"/>
  <c r="AE119" i="506"/>
  <c r="AD119" i="506"/>
  <c r="AC119" i="506"/>
  <c r="AB119" i="506"/>
  <c r="Y119" i="506"/>
  <c r="W119" i="506"/>
  <c r="U119" i="506"/>
  <c r="Q119" i="506"/>
  <c r="N119" i="506"/>
  <c r="B119" i="506"/>
  <c r="BJ118" i="506"/>
  <c r="BI118" i="506"/>
  <c r="BH118" i="506"/>
  <c r="BG118" i="506"/>
  <c r="BF118" i="506"/>
  <c r="BE118" i="506"/>
  <c r="BD118" i="506"/>
  <c r="BC118" i="506"/>
  <c r="BB118" i="506"/>
  <c r="BA118" i="506"/>
  <c r="AG118" i="506"/>
  <c r="AF118" i="506"/>
  <c r="AE118" i="506"/>
  <c r="AD118" i="506"/>
  <c r="AC118" i="506"/>
  <c r="AB118" i="506"/>
  <c r="Y118" i="506"/>
  <c r="W118" i="506"/>
  <c r="U118" i="506"/>
  <c r="Q118" i="506"/>
  <c r="N118" i="506"/>
  <c r="B118" i="506"/>
  <c r="BJ117" i="506"/>
  <c r="BI117" i="506"/>
  <c r="BH117" i="506"/>
  <c r="BG117" i="506"/>
  <c r="BF117" i="506"/>
  <c r="BE117" i="506"/>
  <c r="BD117" i="506"/>
  <c r="BC117" i="506"/>
  <c r="BB117" i="506"/>
  <c r="BA117" i="506"/>
  <c r="AG117" i="506"/>
  <c r="AF117" i="506"/>
  <c r="AE117" i="506"/>
  <c r="AD117" i="506"/>
  <c r="AC117" i="506"/>
  <c r="AB117" i="506"/>
  <c r="Y117" i="506"/>
  <c r="W117" i="506"/>
  <c r="U117" i="506"/>
  <c r="Q117" i="506"/>
  <c r="N117" i="506"/>
  <c r="B117" i="506"/>
  <c r="BJ116" i="506"/>
  <c r="BI116" i="506"/>
  <c r="BH116" i="506"/>
  <c r="BG116" i="506"/>
  <c r="BF116" i="506"/>
  <c r="BE116" i="506"/>
  <c r="BD116" i="506"/>
  <c r="BC116" i="506"/>
  <c r="BB116" i="506"/>
  <c r="BA116" i="506"/>
  <c r="AG116" i="506"/>
  <c r="AF116" i="506"/>
  <c r="AE116" i="506"/>
  <c r="AD116" i="506"/>
  <c r="AC116" i="506"/>
  <c r="AB116" i="506"/>
  <c r="Y116" i="506"/>
  <c r="W116" i="506"/>
  <c r="U116" i="506"/>
  <c r="Q116" i="506"/>
  <c r="N116" i="506"/>
  <c r="B116" i="506"/>
  <c r="BJ115" i="506"/>
  <c r="BI115" i="506"/>
  <c r="BH115" i="506"/>
  <c r="BG115" i="506"/>
  <c r="BF115" i="506"/>
  <c r="BE115" i="506"/>
  <c r="BD115" i="506"/>
  <c r="BC115" i="506"/>
  <c r="BB115" i="506"/>
  <c r="BA115" i="506"/>
  <c r="AG115" i="506"/>
  <c r="AF115" i="506"/>
  <c r="AE115" i="506"/>
  <c r="AD115" i="506"/>
  <c r="AC115" i="506"/>
  <c r="AB115" i="506"/>
  <c r="Y115" i="506"/>
  <c r="W115" i="506"/>
  <c r="U115" i="506"/>
  <c r="Q115" i="506"/>
  <c r="N115" i="506"/>
  <c r="B115" i="506"/>
  <c r="BJ114" i="506"/>
  <c r="BI114" i="506"/>
  <c r="BH114" i="506"/>
  <c r="BG114" i="506"/>
  <c r="BF114" i="506"/>
  <c r="BE114" i="506"/>
  <c r="BD114" i="506"/>
  <c r="BC114" i="506"/>
  <c r="BB114" i="506"/>
  <c r="BA114" i="506"/>
  <c r="AG114" i="506"/>
  <c r="AF114" i="506"/>
  <c r="AE114" i="506"/>
  <c r="AD114" i="506"/>
  <c r="AC114" i="506"/>
  <c r="AB114" i="506"/>
  <c r="Y114" i="506"/>
  <c r="W114" i="506"/>
  <c r="U114" i="506"/>
  <c r="Q114" i="506"/>
  <c r="N114" i="506"/>
  <c r="B114" i="506"/>
  <c r="BJ113" i="506"/>
  <c r="BI113" i="506"/>
  <c r="BH113" i="506"/>
  <c r="BG113" i="506"/>
  <c r="BF113" i="506"/>
  <c r="BE113" i="506"/>
  <c r="BD113" i="506"/>
  <c r="BC113" i="506"/>
  <c r="BB113" i="506"/>
  <c r="BA113" i="506"/>
  <c r="AG113" i="506"/>
  <c r="AF113" i="506"/>
  <c r="AE113" i="506"/>
  <c r="AD113" i="506"/>
  <c r="AC113" i="506"/>
  <c r="AB113" i="506"/>
  <c r="Y113" i="506"/>
  <c r="W113" i="506"/>
  <c r="U113" i="506"/>
  <c r="Q113" i="506"/>
  <c r="N113" i="506"/>
  <c r="B113" i="506"/>
  <c r="BJ112" i="506"/>
  <c r="BI112" i="506"/>
  <c r="BH112" i="506"/>
  <c r="BG112" i="506"/>
  <c r="BF112" i="506"/>
  <c r="BE112" i="506"/>
  <c r="BD112" i="506"/>
  <c r="BC112" i="506"/>
  <c r="BB112" i="506"/>
  <c r="BA112" i="506"/>
  <c r="AG112" i="506"/>
  <c r="AF112" i="506"/>
  <c r="AE112" i="506"/>
  <c r="AD112" i="506"/>
  <c r="AC112" i="506"/>
  <c r="AB112" i="506"/>
  <c r="Y112" i="506"/>
  <c r="W112" i="506"/>
  <c r="U112" i="506"/>
  <c r="Q112" i="506"/>
  <c r="N112" i="506"/>
  <c r="B112" i="506"/>
  <c r="BJ111" i="506"/>
  <c r="BI111" i="506"/>
  <c r="BH111" i="506"/>
  <c r="BG111" i="506"/>
  <c r="BF111" i="506"/>
  <c r="BE111" i="506"/>
  <c r="BD111" i="506"/>
  <c r="BC111" i="506"/>
  <c r="BB111" i="506"/>
  <c r="BA111" i="506"/>
  <c r="AG111" i="506"/>
  <c r="AF111" i="506"/>
  <c r="AE111" i="506"/>
  <c r="AD111" i="506"/>
  <c r="AC111" i="506"/>
  <c r="AB111" i="506"/>
  <c r="Y111" i="506"/>
  <c r="W111" i="506"/>
  <c r="U111" i="506"/>
  <c r="Q111" i="506"/>
  <c r="N111" i="506"/>
  <c r="B111" i="506"/>
  <c r="BJ110" i="506"/>
  <c r="BI110" i="506"/>
  <c r="BH110" i="506"/>
  <c r="BG110" i="506"/>
  <c r="BF110" i="506"/>
  <c r="BE110" i="506"/>
  <c r="BD110" i="506"/>
  <c r="BC110" i="506"/>
  <c r="BB110" i="506"/>
  <c r="BA110" i="506"/>
  <c r="AG110" i="506"/>
  <c r="AF110" i="506"/>
  <c r="AE110" i="506"/>
  <c r="AD110" i="506"/>
  <c r="AC110" i="506"/>
  <c r="AB110" i="506"/>
  <c r="Y110" i="506"/>
  <c r="W110" i="506"/>
  <c r="U110" i="506"/>
  <c r="Q110" i="506"/>
  <c r="N110" i="506"/>
  <c r="B110" i="506"/>
  <c r="BJ109" i="506"/>
  <c r="BI109" i="506"/>
  <c r="BH109" i="506"/>
  <c r="BG109" i="506"/>
  <c r="BF109" i="506"/>
  <c r="BE109" i="506"/>
  <c r="BD109" i="506"/>
  <c r="BC109" i="506"/>
  <c r="BB109" i="506"/>
  <c r="BA109" i="506"/>
  <c r="AG109" i="506"/>
  <c r="AF109" i="506"/>
  <c r="AE109" i="506"/>
  <c r="AD109" i="506"/>
  <c r="AC109" i="506"/>
  <c r="AB109" i="506"/>
  <c r="Y109" i="506"/>
  <c r="W109" i="506"/>
  <c r="U109" i="506"/>
  <c r="Q109" i="506"/>
  <c r="N109" i="506"/>
  <c r="B109" i="506"/>
  <c r="BJ108" i="506"/>
  <c r="BI108" i="506"/>
  <c r="BH108" i="506"/>
  <c r="BG108" i="506"/>
  <c r="BF108" i="506"/>
  <c r="BE108" i="506"/>
  <c r="BD108" i="506"/>
  <c r="BC108" i="506"/>
  <c r="BB108" i="506"/>
  <c r="BA108" i="506"/>
  <c r="AG108" i="506"/>
  <c r="AF108" i="506"/>
  <c r="AE108" i="506"/>
  <c r="AD108" i="506"/>
  <c r="AC108" i="506"/>
  <c r="AB108" i="506"/>
  <c r="Y108" i="506"/>
  <c r="W108" i="506"/>
  <c r="U108" i="506"/>
  <c r="Q108" i="506"/>
  <c r="N108" i="506"/>
  <c r="B108" i="506"/>
  <c r="BJ107" i="506"/>
  <c r="BI107" i="506"/>
  <c r="BH107" i="506"/>
  <c r="BG107" i="506"/>
  <c r="BF107" i="506"/>
  <c r="BE107" i="506"/>
  <c r="BD107" i="506"/>
  <c r="BC107" i="506"/>
  <c r="BB107" i="506"/>
  <c r="BA107" i="506"/>
  <c r="AG107" i="506"/>
  <c r="AF107" i="506"/>
  <c r="AE107" i="506"/>
  <c r="AD107" i="506"/>
  <c r="AC107" i="506"/>
  <c r="AB107" i="506"/>
  <c r="Y107" i="506"/>
  <c r="W107" i="506"/>
  <c r="U107" i="506"/>
  <c r="Q107" i="506"/>
  <c r="N107" i="506"/>
  <c r="B107" i="506"/>
  <c r="BJ106" i="506"/>
  <c r="BI106" i="506"/>
  <c r="BH106" i="506"/>
  <c r="BG106" i="506"/>
  <c r="BF106" i="506"/>
  <c r="BE106" i="506"/>
  <c r="BD106" i="506"/>
  <c r="BC106" i="506"/>
  <c r="BB106" i="506"/>
  <c r="BA106" i="506"/>
  <c r="AG106" i="506"/>
  <c r="AF106" i="506"/>
  <c r="AE106" i="506"/>
  <c r="AD106" i="506"/>
  <c r="AC106" i="506"/>
  <c r="AB106" i="506"/>
  <c r="Y106" i="506"/>
  <c r="W106" i="506"/>
  <c r="U106" i="506"/>
  <c r="Q106" i="506"/>
  <c r="N106" i="506"/>
  <c r="B106" i="506"/>
  <c r="BJ105" i="506"/>
  <c r="BI105" i="506"/>
  <c r="BH105" i="506"/>
  <c r="BG105" i="506"/>
  <c r="BF105" i="506"/>
  <c r="BE105" i="506"/>
  <c r="BD105" i="506"/>
  <c r="BC105" i="506"/>
  <c r="BB105" i="506"/>
  <c r="BA105" i="506"/>
  <c r="AG105" i="506"/>
  <c r="AF105" i="506"/>
  <c r="AE105" i="506"/>
  <c r="AD105" i="506"/>
  <c r="AC105" i="506"/>
  <c r="AB105" i="506"/>
  <c r="Y105" i="506"/>
  <c r="W105" i="506"/>
  <c r="U105" i="506"/>
  <c r="Q105" i="506"/>
  <c r="N105" i="506"/>
  <c r="B105" i="506"/>
  <c r="BJ104" i="506"/>
  <c r="BI104" i="506"/>
  <c r="BH104" i="506"/>
  <c r="BG104" i="506"/>
  <c r="BF104" i="506"/>
  <c r="BE104" i="506"/>
  <c r="BD104" i="506"/>
  <c r="BC104" i="506"/>
  <c r="BB104" i="506"/>
  <c r="BA104" i="506"/>
  <c r="AG104" i="506"/>
  <c r="AF104" i="506"/>
  <c r="AE104" i="506"/>
  <c r="AD104" i="506"/>
  <c r="AC104" i="506"/>
  <c r="AB104" i="506"/>
  <c r="Y104" i="506"/>
  <c r="W104" i="506"/>
  <c r="U104" i="506"/>
  <c r="Q104" i="506"/>
  <c r="N104" i="506"/>
  <c r="B104" i="506"/>
  <c r="BJ103" i="506"/>
  <c r="BI103" i="506"/>
  <c r="BH103" i="506"/>
  <c r="BG103" i="506"/>
  <c r="BF103" i="506"/>
  <c r="BE103" i="506"/>
  <c r="BD103" i="506"/>
  <c r="BC103" i="506"/>
  <c r="BB103" i="506"/>
  <c r="BA103" i="506"/>
  <c r="AG103" i="506"/>
  <c r="AF103" i="506"/>
  <c r="AE103" i="506"/>
  <c r="AD103" i="506"/>
  <c r="AC103" i="506"/>
  <c r="AB103" i="506"/>
  <c r="Y103" i="506"/>
  <c r="W103" i="506"/>
  <c r="U103" i="506"/>
  <c r="Q103" i="506"/>
  <c r="N103" i="506"/>
  <c r="B103" i="506"/>
  <c r="BJ102" i="506"/>
  <c r="BI102" i="506"/>
  <c r="BH102" i="506"/>
  <c r="BG102" i="506"/>
  <c r="BF102" i="506"/>
  <c r="BE102" i="506"/>
  <c r="BD102" i="506"/>
  <c r="BC102" i="506"/>
  <c r="BB102" i="506"/>
  <c r="BA102" i="506"/>
  <c r="AG102" i="506"/>
  <c r="AF102" i="506"/>
  <c r="AE102" i="506"/>
  <c r="AD102" i="506"/>
  <c r="AC102" i="506"/>
  <c r="AB102" i="506"/>
  <c r="Y102" i="506"/>
  <c r="W102" i="506"/>
  <c r="U102" i="506"/>
  <c r="Q102" i="506"/>
  <c r="N102" i="506"/>
  <c r="B102" i="506"/>
  <c r="BJ101" i="506"/>
  <c r="BI101" i="506"/>
  <c r="BH101" i="506"/>
  <c r="BG101" i="506"/>
  <c r="BF101" i="506"/>
  <c r="BE101" i="506"/>
  <c r="BD101" i="506"/>
  <c r="BC101" i="506"/>
  <c r="BB101" i="506"/>
  <c r="BA101" i="506"/>
  <c r="AG101" i="506"/>
  <c r="AF101" i="506"/>
  <c r="AE101" i="506"/>
  <c r="AD101" i="506"/>
  <c r="AC101" i="506"/>
  <c r="AB101" i="506"/>
  <c r="Y101" i="506"/>
  <c r="W101" i="506"/>
  <c r="U101" i="506"/>
  <c r="Q101" i="506"/>
  <c r="N101" i="506"/>
  <c r="B101" i="506"/>
  <c r="BJ100" i="506"/>
  <c r="BI100" i="506"/>
  <c r="BH100" i="506"/>
  <c r="BG100" i="506"/>
  <c r="BF100" i="506"/>
  <c r="BE100" i="506"/>
  <c r="BD100" i="506"/>
  <c r="BC100" i="506"/>
  <c r="BB100" i="506"/>
  <c r="BA100" i="506"/>
  <c r="AG100" i="506"/>
  <c r="AF100" i="506"/>
  <c r="AE100" i="506"/>
  <c r="AD100" i="506"/>
  <c r="AC100" i="506"/>
  <c r="AB100" i="506"/>
  <c r="Y100" i="506"/>
  <c r="W100" i="506"/>
  <c r="U100" i="506"/>
  <c r="Q100" i="506"/>
  <c r="N100" i="506"/>
  <c r="B100" i="506"/>
  <c r="BJ99" i="506"/>
  <c r="BI99" i="506"/>
  <c r="BH99" i="506"/>
  <c r="BG99" i="506"/>
  <c r="BF99" i="506"/>
  <c r="BE99" i="506"/>
  <c r="BD99" i="506"/>
  <c r="BC99" i="506"/>
  <c r="BB99" i="506"/>
  <c r="BA99" i="506"/>
  <c r="AG99" i="506"/>
  <c r="AF99" i="506"/>
  <c r="AE99" i="506"/>
  <c r="AD99" i="506"/>
  <c r="AC99" i="506"/>
  <c r="AB99" i="506"/>
  <c r="Y99" i="506"/>
  <c r="W99" i="506"/>
  <c r="U99" i="506"/>
  <c r="Q99" i="506"/>
  <c r="N99" i="506"/>
  <c r="B99" i="506"/>
  <c r="BJ98" i="506"/>
  <c r="BI98" i="506"/>
  <c r="BH98" i="506"/>
  <c r="BG98" i="506"/>
  <c r="BF98" i="506"/>
  <c r="BE98" i="506"/>
  <c r="BD98" i="506"/>
  <c r="BC98" i="506"/>
  <c r="BB98" i="506"/>
  <c r="BA98" i="506"/>
  <c r="AG98" i="506"/>
  <c r="AF98" i="506"/>
  <c r="AE98" i="506"/>
  <c r="AD98" i="506"/>
  <c r="AC98" i="506"/>
  <c r="AB98" i="506"/>
  <c r="Y98" i="506"/>
  <c r="W98" i="506"/>
  <c r="U98" i="506"/>
  <c r="Q98" i="506"/>
  <c r="N98" i="506"/>
  <c r="B98" i="506"/>
  <c r="BJ97" i="506"/>
  <c r="BI97" i="506"/>
  <c r="BH97" i="506"/>
  <c r="BG97" i="506"/>
  <c r="BF97" i="506"/>
  <c r="BE97" i="506"/>
  <c r="BD97" i="506"/>
  <c r="BC97" i="506"/>
  <c r="BB97" i="506"/>
  <c r="BA97" i="506"/>
  <c r="AG97" i="506"/>
  <c r="AF97" i="506"/>
  <c r="AE97" i="506"/>
  <c r="AD97" i="506"/>
  <c r="AC97" i="506"/>
  <c r="AB97" i="506"/>
  <c r="Y97" i="506"/>
  <c r="W97" i="506"/>
  <c r="U97" i="506"/>
  <c r="Q97" i="506"/>
  <c r="N97" i="506"/>
  <c r="B97" i="506"/>
  <c r="BJ96" i="506"/>
  <c r="BI96" i="506"/>
  <c r="BH96" i="506"/>
  <c r="BG96" i="506"/>
  <c r="BF96" i="506"/>
  <c r="BE96" i="506"/>
  <c r="BD96" i="506"/>
  <c r="BC96" i="506"/>
  <c r="BB96" i="506"/>
  <c r="BA96" i="506"/>
  <c r="AG96" i="506"/>
  <c r="AF96" i="506"/>
  <c r="AE96" i="506"/>
  <c r="AD96" i="506"/>
  <c r="AC96" i="506"/>
  <c r="AB96" i="506"/>
  <c r="Y96" i="506"/>
  <c r="W96" i="506"/>
  <c r="U96" i="506"/>
  <c r="Q96" i="506"/>
  <c r="N96" i="506"/>
  <c r="B96" i="506"/>
  <c r="BJ95" i="506"/>
  <c r="BI95" i="506"/>
  <c r="BH95" i="506"/>
  <c r="BG95" i="506"/>
  <c r="BF95" i="506"/>
  <c r="BE95" i="506"/>
  <c r="BD95" i="506"/>
  <c r="BC95" i="506"/>
  <c r="BB95" i="506"/>
  <c r="BA95" i="506"/>
  <c r="AG95" i="506"/>
  <c r="AF95" i="506"/>
  <c r="AE95" i="506"/>
  <c r="AD95" i="506"/>
  <c r="AC95" i="506"/>
  <c r="AB95" i="506"/>
  <c r="Y95" i="506"/>
  <c r="W95" i="506"/>
  <c r="U95" i="506"/>
  <c r="Q95" i="506"/>
  <c r="N95" i="506"/>
  <c r="B95" i="506"/>
  <c r="BJ94" i="506"/>
  <c r="BI94" i="506"/>
  <c r="BH94" i="506"/>
  <c r="BG94" i="506"/>
  <c r="BF94" i="506"/>
  <c r="BE94" i="506"/>
  <c r="BD94" i="506"/>
  <c r="BC94" i="506"/>
  <c r="BB94" i="506"/>
  <c r="BA94" i="506"/>
  <c r="AG94" i="506"/>
  <c r="AF94" i="506"/>
  <c r="AE94" i="506"/>
  <c r="AD94" i="506"/>
  <c r="AC94" i="506"/>
  <c r="AB94" i="506"/>
  <c r="Y94" i="506"/>
  <c r="W94" i="506"/>
  <c r="U94" i="506"/>
  <c r="Q94" i="506"/>
  <c r="N94" i="506"/>
  <c r="B94" i="506"/>
  <c r="BJ93" i="506"/>
  <c r="BI93" i="506"/>
  <c r="BH93" i="506"/>
  <c r="BG93" i="506"/>
  <c r="BF93" i="506"/>
  <c r="BE93" i="506"/>
  <c r="BD93" i="506"/>
  <c r="BC93" i="506"/>
  <c r="BB93" i="506"/>
  <c r="BA93" i="506"/>
  <c r="AG93" i="506"/>
  <c r="AF93" i="506"/>
  <c r="AE93" i="506"/>
  <c r="AD93" i="506"/>
  <c r="AC93" i="506"/>
  <c r="AB93" i="506"/>
  <c r="Y93" i="506"/>
  <c r="W93" i="506"/>
  <c r="U93" i="506"/>
  <c r="Q93" i="506"/>
  <c r="N93" i="506"/>
  <c r="B93" i="506"/>
  <c r="BJ92" i="506"/>
  <c r="BI92" i="506"/>
  <c r="BH92" i="506"/>
  <c r="BG92" i="506"/>
  <c r="BF92" i="506"/>
  <c r="BE92" i="506"/>
  <c r="BD92" i="506"/>
  <c r="BC92" i="506"/>
  <c r="BB92" i="506"/>
  <c r="BA92" i="506"/>
  <c r="AG92" i="506"/>
  <c r="AF92" i="506"/>
  <c r="AE92" i="506"/>
  <c r="AD92" i="506"/>
  <c r="AC92" i="506"/>
  <c r="AB92" i="506"/>
  <c r="Y92" i="506"/>
  <c r="W92" i="506"/>
  <c r="U92" i="506"/>
  <c r="Q92" i="506"/>
  <c r="N92" i="506"/>
  <c r="B92" i="506"/>
  <c r="BJ91" i="506"/>
  <c r="BI91" i="506"/>
  <c r="BH91" i="506"/>
  <c r="BG91" i="506"/>
  <c r="BF91" i="506"/>
  <c r="BE91" i="506"/>
  <c r="BD91" i="506"/>
  <c r="BC91" i="506"/>
  <c r="BB91" i="506"/>
  <c r="BA91" i="506"/>
  <c r="AG91" i="506"/>
  <c r="AF91" i="506"/>
  <c r="AE91" i="506"/>
  <c r="AD91" i="506"/>
  <c r="AC91" i="506"/>
  <c r="AB91" i="506"/>
  <c r="Y91" i="506"/>
  <c r="W91" i="506"/>
  <c r="U91" i="506"/>
  <c r="Q91" i="506"/>
  <c r="N91" i="506"/>
  <c r="B91" i="506"/>
  <c r="BJ90" i="506"/>
  <c r="BI90" i="506"/>
  <c r="BH90" i="506"/>
  <c r="BG90" i="506"/>
  <c r="BF90" i="506"/>
  <c r="BE90" i="506"/>
  <c r="BD90" i="506"/>
  <c r="BC90" i="506"/>
  <c r="BB90" i="506"/>
  <c r="BA90" i="506"/>
  <c r="AG90" i="506"/>
  <c r="AF90" i="506"/>
  <c r="AE90" i="506"/>
  <c r="AD90" i="506"/>
  <c r="AC90" i="506"/>
  <c r="AB90" i="506"/>
  <c r="Y90" i="506"/>
  <c r="W90" i="506"/>
  <c r="U90" i="506"/>
  <c r="Q90" i="506"/>
  <c r="N90" i="506"/>
  <c r="B90" i="506"/>
  <c r="BJ89" i="506"/>
  <c r="BI89" i="506"/>
  <c r="BH89" i="506"/>
  <c r="BG89" i="506"/>
  <c r="BF89" i="506"/>
  <c r="BE89" i="506"/>
  <c r="BD89" i="506"/>
  <c r="BC89" i="506"/>
  <c r="BB89" i="506"/>
  <c r="BA89" i="506"/>
  <c r="AG89" i="506"/>
  <c r="AF89" i="506"/>
  <c r="AE89" i="506"/>
  <c r="AD89" i="506"/>
  <c r="AC89" i="506"/>
  <c r="AB89" i="506"/>
  <c r="Y89" i="506"/>
  <c r="W89" i="506"/>
  <c r="U89" i="506"/>
  <c r="Q89" i="506"/>
  <c r="N89" i="506"/>
  <c r="B89" i="506"/>
  <c r="BJ88" i="506"/>
  <c r="BI88" i="506"/>
  <c r="BH88" i="506"/>
  <c r="BG88" i="506"/>
  <c r="BF88" i="506"/>
  <c r="BE88" i="506"/>
  <c r="BD88" i="506"/>
  <c r="BC88" i="506"/>
  <c r="BB88" i="506"/>
  <c r="BA88" i="506"/>
  <c r="AG88" i="506"/>
  <c r="AF88" i="506"/>
  <c r="AE88" i="506"/>
  <c r="AD88" i="506"/>
  <c r="AC88" i="506"/>
  <c r="AB88" i="506"/>
  <c r="Y88" i="506"/>
  <c r="W88" i="506"/>
  <c r="U88" i="506"/>
  <c r="Q88" i="506"/>
  <c r="N88" i="506"/>
  <c r="B88" i="506"/>
  <c r="BJ87" i="506"/>
  <c r="BI87" i="506"/>
  <c r="BH87" i="506"/>
  <c r="BG87" i="506"/>
  <c r="BF87" i="506"/>
  <c r="BE87" i="506"/>
  <c r="BD87" i="506"/>
  <c r="BC87" i="506"/>
  <c r="BB87" i="506"/>
  <c r="BA87" i="506"/>
  <c r="AG87" i="506"/>
  <c r="AF87" i="506"/>
  <c r="AE87" i="506"/>
  <c r="AD87" i="506"/>
  <c r="AC87" i="506"/>
  <c r="AB87" i="506"/>
  <c r="Y87" i="506"/>
  <c r="W87" i="506"/>
  <c r="U87" i="506"/>
  <c r="Q87" i="506"/>
  <c r="N87" i="506"/>
  <c r="B87" i="506"/>
  <c r="BJ86" i="506"/>
  <c r="BI86" i="506"/>
  <c r="BH86" i="506"/>
  <c r="BG86" i="506"/>
  <c r="BF86" i="506"/>
  <c r="BE86" i="506"/>
  <c r="BD86" i="506"/>
  <c r="BC86" i="506"/>
  <c r="BB86" i="506"/>
  <c r="BA86" i="506"/>
  <c r="AG86" i="506"/>
  <c r="AF86" i="506"/>
  <c r="AE86" i="506"/>
  <c r="AD86" i="506"/>
  <c r="AC86" i="506"/>
  <c r="AB86" i="506"/>
  <c r="Y86" i="506"/>
  <c r="W86" i="506"/>
  <c r="U86" i="506"/>
  <c r="Q86" i="506"/>
  <c r="N86" i="506"/>
  <c r="B86" i="506"/>
  <c r="BJ85" i="506"/>
  <c r="BI85" i="506"/>
  <c r="BH85" i="506"/>
  <c r="BG85" i="506"/>
  <c r="BF85" i="506"/>
  <c r="BE85" i="506"/>
  <c r="BD85" i="506"/>
  <c r="BC85" i="506"/>
  <c r="BB85" i="506"/>
  <c r="BA85" i="506"/>
  <c r="AG85" i="506"/>
  <c r="AF85" i="506"/>
  <c r="AE85" i="506"/>
  <c r="AD85" i="506"/>
  <c r="AC85" i="506"/>
  <c r="AB85" i="506"/>
  <c r="Y85" i="506"/>
  <c r="W85" i="506"/>
  <c r="U85" i="506"/>
  <c r="Q85" i="506"/>
  <c r="N85" i="506"/>
  <c r="B85" i="506"/>
  <c r="BJ84" i="506"/>
  <c r="BI84" i="506"/>
  <c r="BH84" i="506"/>
  <c r="BG84" i="506"/>
  <c r="BF84" i="506"/>
  <c r="BE84" i="506"/>
  <c r="BD84" i="506"/>
  <c r="BC84" i="506"/>
  <c r="BB84" i="506"/>
  <c r="BA84" i="506"/>
  <c r="AG84" i="506"/>
  <c r="AF84" i="506"/>
  <c r="AE84" i="506"/>
  <c r="AD84" i="506"/>
  <c r="AC84" i="506"/>
  <c r="AB84" i="506"/>
  <c r="Y84" i="506"/>
  <c r="W84" i="506"/>
  <c r="U84" i="506"/>
  <c r="Q84" i="506"/>
  <c r="N84" i="506"/>
  <c r="B84" i="506"/>
  <c r="BJ83" i="506"/>
  <c r="BI83" i="506"/>
  <c r="BH83" i="506"/>
  <c r="BG83" i="506"/>
  <c r="BF83" i="506"/>
  <c r="BE83" i="506"/>
  <c r="BD83" i="506"/>
  <c r="BC83" i="506"/>
  <c r="BB83" i="506"/>
  <c r="BA83" i="506"/>
  <c r="AG83" i="506"/>
  <c r="AF83" i="506"/>
  <c r="AE83" i="506"/>
  <c r="AD83" i="506"/>
  <c r="AC83" i="506"/>
  <c r="AB83" i="506"/>
  <c r="Y83" i="506"/>
  <c r="W83" i="506"/>
  <c r="U83" i="506"/>
  <c r="Q83" i="506"/>
  <c r="N83" i="506"/>
  <c r="B83" i="506"/>
  <c r="BJ82" i="506"/>
  <c r="BI82" i="506"/>
  <c r="BH82" i="506"/>
  <c r="BG82" i="506"/>
  <c r="BF82" i="506"/>
  <c r="BE82" i="506"/>
  <c r="BD82" i="506"/>
  <c r="BC82" i="506"/>
  <c r="BB82" i="506"/>
  <c r="BA82" i="506"/>
  <c r="AG82" i="506"/>
  <c r="AF82" i="506"/>
  <c r="AE82" i="506"/>
  <c r="AD82" i="506"/>
  <c r="AC82" i="506"/>
  <c r="AB82" i="506"/>
  <c r="Y82" i="506"/>
  <c r="W82" i="506"/>
  <c r="U82" i="506"/>
  <c r="Q82" i="506"/>
  <c r="N82" i="506"/>
  <c r="B82" i="506"/>
  <c r="BJ81" i="506"/>
  <c r="BI81" i="506"/>
  <c r="BH81" i="506"/>
  <c r="BG81" i="506"/>
  <c r="BF81" i="506"/>
  <c r="BE81" i="506"/>
  <c r="BD81" i="506"/>
  <c r="BC81" i="506"/>
  <c r="BB81" i="506"/>
  <c r="BA81" i="506"/>
  <c r="AG81" i="506"/>
  <c r="AF81" i="506"/>
  <c r="AE81" i="506"/>
  <c r="AD81" i="506"/>
  <c r="AC81" i="506"/>
  <c r="AB81" i="506"/>
  <c r="Y81" i="506"/>
  <c r="W81" i="506"/>
  <c r="U81" i="506"/>
  <c r="Q81" i="506"/>
  <c r="N81" i="506"/>
  <c r="B81" i="506"/>
  <c r="BJ80" i="506"/>
  <c r="BI80" i="506"/>
  <c r="BH80" i="506"/>
  <c r="BG80" i="506"/>
  <c r="BF80" i="506"/>
  <c r="BE80" i="506"/>
  <c r="BD80" i="506"/>
  <c r="BC80" i="506"/>
  <c r="BB80" i="506"/>
  <c r="BA80" i="506"/>
  <c r="AG80" i="506"/>
  <c r="AF80" i="506"/>
  <c r="AE80" i="506"/>
  <c r="AD80" i="506"/>
  <c r="AC80" i="506"/>
  <c r="AB80" i="506"/>
  <c r="Y80" i="506"/>
  <c r="W80" i="506"/>
  <c r="U80" i="506"/>
  <c r="Q80" i="506"/>
  <c r="N80" i="506"/>
  <c r="B80" i="506"/>
  <c r="BJ79" i="506"/>
  <c r="BI79" i="506"/>
  <c r="BH79" i="506"/>
  <c r="BG79" i="506"/>
  <c r="BF79" i="506"/>
  <c r="BE79" i="506"/>
  <c r="BD79" i="506"/>
  <c r="BC79" i="506"/>
  <c r="BB79" i="506"/>
  <c r="BA79" i="506"/>
  <c r="AG79" i="506"/>
  <c r="AF79" i="506"/>
  <c r="AE79" i="506"/>
  <c r="AD79" i="506"/>
  <c r="AC79" i="506"/>
  <c r="AB79" i="506"/>
  <c r="Y79" i="506"/>
  <c r="W79" i="506"/>
  <c r="U79" i="506"/>
  <c r="Q79" i="506"/>
  <c r="N79" i="506"/>
  <c r="B79" i="506"/>
  <c r="BJ78" i="506"/>
  <c r="BI78" i="506"/>
  <c r="BH78" i="506"/>
  <c r="BG78" i="506"/>
  <c r="BF78" i="506"/>
  <c r="BE78" i="506"/>
  <c r="BD78" i="506"/>
  <c r="BC78" i="506"/>
  <c r="BB78" i="506"/>
  <c r="BA78" i="506"/>
  <c r="AG78" i="506"/>
  <c r="AF78" i="506"/>
  <c r="AE78" i="506"/>
  <c r="AD78" i="506"/>
  <c r="AC78" i="506"/>
  <c r="AB78" i="506"/>
  <c r="Y78" i="506"/>
  <c r="W78" i="506"/>
  <c r="U78" i="506"/>
  <c r="Q78" i="506"/>
  <c r="N78" i="506"/>
  <c r="B78" i="506"/>
  <c r="BJ77" i="506"/>
  <c r="BI77" i="506"/>
  <c r="BH77" i="506"/>
  <c r="BG77" i="506"/>
  <c r="BF77" i="506"/>
  <c r="BE77" i="506"/>
  <c r="BD77" i="506"/>
  <c r="BC77" i="506"/>
  <c r="BB77" i="506"/>
  <c r="BA77" i="506"/>
  <c r="AG77" i="506"/>
  <c r="AF77" i="506"/>
  <c r="AE77" i="506"/>
  <c r="AD77" i="506"/>
  <c r="AC77" i="506"/>
  <c r="AB77" i="506"/>
  <c r="Y77" i="506"/>
  <c r="W77" i="506"/>
  <c r="U77" i="506"/>
  <c r="Q77" i="506"/>
  <c r="N77" i="506"/>
  <c r="B77" i="506"/>
  <c r="BJ76" i="506"/>
  <c r="BI76" i="506"/>
  <c r="BH76" i="506"/>
  <c r="BG76" i="506"/>
  <c r="BF76" i="506"/>
  <c r="BE76" i="506"/>
  <c r="BD76" i="506"/>
  <c r="BC76" i="506"/>
  <c r="BB76" i="506"/>
  <c r="BA76" i="506"/>
  <c r="AG76" i="506"/>
  <c r="AF76" i="506"/>
  <c r="AE76" i="506"/>
  <c r="AD76" i="506"/>
  <c r="AC76" i="506"/>
  <c r="AB76" i="506"/>
  <c r="Y76" i="506"/>
  <c r="W76" i="506"/>
  <c r="U76" i="506"/>
  <c r="Q76" i="506"/>
  <c r="N76" i="506"/>
  <c r="B76" i="506"/>
  <c r="BJ75" i="506"/>
  <c r="BI75" i="506"/>
  <c r="BH75" i="506"/>
  <c r="BG75" i="506"/>
  <c r="BF75" i="506"/>
  <c r="BE75" i="506"/>
  <c r="BD75" i="506"/>
  <c r="BC75" i="506"/>
  <c r="BB75" i="506"/>
  <c r="BA75" i="506"/>
  <c r="AG75" i="506"/>
  <c r="AF75" i="506"/>
  <c r="AE75" i="506"/>
  <c r="AD75" i="506"/>
  <c r="AC75" i="506"/>
  <c r="AB75" i="506"/>
  <c r="Y75" i="506"/>
  <c r="W75" i="506"/>
  <c r="U75" i="506"/>
  <c r="Q75" i="506"/>
  <c r="N75" i="506"/>
  <c r="B75" i="506"/>
  <c r="BJ74" i="506"/>
  <c r="BI74" i="506"/>
  <c r="BH74" i="506"/>
  <c r="BG74" i="506"/>
  <c r="BF74" i="506"/>
  <c r="BE74" i="506"/>
  <c r="BD74" i="506"/>
  <c r="BC74" i="506"/>
  <c r="BB74" i="506"/>
  <c r="BA74" i="506"/>
  <c r="AG74" i="506"/>
  <c r="AF74" i="506"/>
  <c r="AE74" i="506"/>
  <c r="AD74" i="506"/>
  <c r="AC74" i="506"/>
  <c r="AB74" i="506"/>
  <c r="Y74" i="506"/>
  <c r="W74" i="506"/>
  <c r="U74" i="506"/>
  <c r="Q74" i="506"/>
  <c r="N74" i="506"/>
  <c r="B74" i="506"/>
  <c r="BJ73" i="506"/>
  <c r="BI73" i="506"/>
  <c r="BH73" i="506"/>
  <c r="BG73" i="506"/>
  <c r="BF73" i="506"/>
  <c r="BE73" i="506"/>
  <c r="BD73" i="506"/>
  <c r="BC73" i="506"/>
  <c r="BB73" i="506"/>
  <c r="BA73" i="506"/>
  <c r="AG73" i="506"/>
  <c r="AF73" i="506"/>
  <c r="AE73" i="506"/>
  <c r="AD73" i="506"/>
  <c r="AC73" i="506"/>
  <c r="AB73" i="506"/>
  <c r="Y73" i="506"/>
  <c r="W73" i="506"/>
  <c r="U73" i="506"/>
  <c r="Q73" i="506"/>
  <c r="N73" i="506"/>
  <c r="B73" i="506"/>
  <c r="BJ72" i="506"/>
  <c r="BI72" i="506"/>
  <c r="BH72" i="506"/>
  <c r="BG72" i="506"/>
  <c r="BF72" i="506"/>
  <c r="BE72" i="506"/>
  <c r="BD72" i="506"/>
  <c r="BC72" i="506"/>
  <c r="BB72" i="506"/>
  <c r="BA72" i="506"/>
  <c r="AG72" i="506"/>
  <c r="AF72" i="506"/>
  <c r="AE72" i="506"/>
  <c r="AD72" i="506"/>
  <c r="AC72" i="506"/>
  <c r="AB72" i="506"/>
  <c r="Y72" i="506"/>
  <c r="W72" i="506"/>
  <c r="U72" i="506"/>
  <c r="Q72" i="506"/>
  <c r="N72" i="506"/>
  <c r="B72" i="506"/>
  <c r="BJ71" i="506"/>
  <c r="BI71" i="506"/>
  <c r="BH71" i="506"/>
  <c r="BG71" i="506"/>
  <c r="BF71" i="506"/>
  <c r="BE71" i="506"/>
  <c r="BD71" i="506"/>
  <c r="BC71" i="506"/>
  <c r="BB71" i="506"/>
  <c r="BA71" i="506"/>
  <c r="AG71" i="506"/>
  <c r="AF71" i="506"/>
  <c r="AE71" i="506"/>
  <c r="AD71" i="506"/>
  <c r="AC71" i="506"/>
  <c r="AB71" i="506"/>
  <c r="Y71" i="506"/>
  <c r="W71" i="506"/>
  <c r="U71" i="506"/>
  <c r="Q71" i="506"/>
  <c r="N71" i="506"/>
  <c r="B71" i="506"/>
  <c r="BJ70" i="506"/>
  <c r="BI70" i="506"/>
  <c r="BH70" i="506"/>
  <c r="BG70" i="506"/>
  <c r="BF70" i="506"/>
  <c r="BE70" i="506"/>
  <c r="BD70" i="506"/>
  <c r="BC70" i="506"/>
  <c r="BB70" i="506"/>
  <c r="BA70" i="506"/>
  <c r="AG70" i="506"/>
  <c r="AF70" i="506"/>
  <c r="AE70" i="506"/>
  <c r="AD70" i="506"/>
  <c r="AC70" i="506"/>
  <c r="AB70" i="506"/>
  <c r="Y70" i="506"/>
  <c r="W70" i="506"/>
  <c r="U70" i="506"/>
  <c r="Q70" i="506"/>
  <c r="N70" i="506"/>
  <c r="B70" i="506"/>
  <c r="BJ69" i="506"/>
  <c r="BI69" i="506"/>
  <c r="BH69" i="506"/>
  <c r="BG69" i="506"/>
  <c r="BF69" i="506"/>
  <c r="BE69" i="506"/>
  <c r="BD69" i="506"/>
  <c r="BC69" i="506"/>
  <c r="BB69" i="506"/>
  <c r="BA69" i="506"/>
  <c r="AG69" i="506"/>
  <c r="AF69" i="506"/>
  <c r="AE69" i="506"/>
  <c r="AD69" i="506"/>
  <c r="AC69" i="506"/>
  <c r="AB69" i="506"/>
  <c r="Y69" i="506"/>
  <c r="W69" i="506"/>
  <c r="U69" i="506"/>
  <c r="Q69" i="506"/>
  <c r="N69" i="506"/>
  <c r="B69" i="506"/>
  <c r="BJ68" i="506"/>
  <c r="BI68" i="506"/>
  <c r="BH68" i="506"/>
  <c r="BG68" i="506"/>
  <c r="BF68" i="506"/>
  <c r="BE68" i="506"/>
  <c r="BD68" i="506"/>
  <c r="BC68" i="506"/>
  <c r="BB68" i="506"/>
  <c r="BA68" i="506"/>
  <c r="AG68" i="506"/>
  <c r="AF68" i="506"/>
  <c r="AE68" i="506"/>
  <c r="AD68" i="506"/>
  <c r="AC68" i="506"/>
  <c r="AB68" i="506"/>
  <c r="Y68" i="506"/>
  <c r="W68" i="506"/>
  <c r="U68" i="506"/>
  <c r="Q68" i="506"/>
  <c r="N68" i="506"/>
  <c r="B68" i="506"/>
  <c r="BJ67" i="506"/>
  <c r="BI67" i="506"/>
  <c r="BH67" i="506"/>
  <c r="BG67" i="506"/>
  <c r="BF67" i="506"/>
  <c r="BE67" i="506"/>
  <c r="BD67" i="506"/>
  <c r="BC67" i="506"/>
  <c r="BB67" i="506"/>
  <c r="BA67" i="506"/>
  <c r="AG67" i="506"/>
  <c r="AF67" i="506"/>
  <c r="AE67" i="506"/>
  <c r="AD67" i="506"/>
  <c r="AC67" i="506"/>
  <c r="AB67" i="506"/>
  <c r="Y67" i="506"/>
  <c r="W67" i="506"/>
  <c r="U67" i="506"/>
  <c r="Q67" i="506"/>
  <c r="N67" i="506"/>
  <c r="B67" i="506"/>
  <c r="BJ66" i="506"/>
  <c r="BI66" i="506"/>
  <c r="BH66" i="506"/>
  <c r="BG66" i="506"/>
  <c r="BF66" i="506"/>
  <c r="BE66" i="506"/>
  <c r="BD66" i="506"/>
  <c r="BC66" i="506"/>
  <c r="BB66" i="506"/>
  <c r="BA66" i="506"/>
  <c r="AG66" i="506"/>
  <c r="AF66" i="506"/>
  <c r="AE66" i="506"/>
  <c r="AD66" i="506"/>
  <c r="AC66" i="506"/>
  <c r="AB66" i="506"/>
  <c r="Y66" i="506"/>
  <c r="W66" i="506"/>
  <c r="U66" i="506"/>
  <c r="Q66" i="506"/>
  <c r="N66" i="506"/>
  <c r="B66" i="506"/>
  <c r="BJ65" i="506"/>
  <c r="BI65" i="506"/>
  <c r="BH65" i="506"/>
  <c r="BG65" i="506"/>
  <c r="BF65" i="506"/>
  <c r="BE65" i="506"/>
  <c r="BD65" i="506"/>
  <c r="BC65" i="506"/>
  <c r="BB65" i="506"/>
  <c r="BA65" i="506"/>
  <c r="AG65" i="506"/>
  <c r="AF65" i="506"/>
  <c r="AE65" i="506"/>
  <c r="AD65" i="506"/>
  <c r="AC65" i="506"/>
  <c r="AB65" i="506"/>
  <c r="Y65" i="506"/>
  <c r="W65" i="506"/>
  <c r="U65" i="506"/>
  <c r="Q65" i="506"/>
  <c r="N65" i="506"/>
  <c r="B65" i="506"/>
  <c r="BJ64" i="506"/>
  <c r="BI64" i="506"/>
  <c r="BH64" i="506"/>
  <c r="BG64" i="506"/>
  <c r="BF64" i="506"/>
  <c r="BE64" i="506"/>
  <c r="BD64" i="506"/>
  <c r="BC64" i="506"/>
  <c r="BB64" i="506"/>
  <c r="BA64" i="506"/>
  <c r="AG64" i="506"/>
  <c r="AF64" i="506"/>
  <c r="AE64" i="506"/>
  <c r="AD64" i="506"/>
  <c r="AC64" i="506"/>
  <c r="AB64" i="506"/>
  <c r="Y64" i="506"/>
  <c r="W64" i="506"/>
  <c r="U64" i="506"/>
  <c r="Q64" i="506"/>
  <c r="N64" i="506"/>
  <c r="B64" i="506"/>
  <c r="BJ63" i="506"/>
  <c r="BI63" i="506"/>
  <c r="BH63" i="506"/>
  <c r="BG63" i="506"/>
  <c r="BF63" i="506"/>
  <c r="BE63" i="506"/>
  <c r="BD63" i="506"/>
  <c r="BC63" i="506"/>
  <c r="BB63" i="506"/>
  <c r="BA63" i="506"/>
  <c r="AG63" i="506"/>
  <c r="AF63" i="506"/>
  <c r="AE63" i="506"/>
  <c r="AD63" i="506"/>
  <c r="AC63" i="506"/>
  <c r="AB63" i="506"/>
  <c r="Y63" i="506"/>
  <c r="W63" i="506"/>
  <c r="U63" i="506"/>
  <c r="Q63" i="506"/>
  <c r="N63" i="506"/>
  <c r="B63" i="506"/>
  <c r="BJ62" i="506"/>
  <c r="BI62" i="506"/>
  <c r="BH62" i="506"/>
  <c r="BG62" i="506"/>
  <c r="BF62" i="506"/>
  <c r="BE62" i="506"/>
  <c r="BD62" i="506"/>
  <c r="BC62" i="506"/>
  <c r="BB62" i="506"/>
  <c r="BA62" i="506"/>
  <c r="AG62" i="506"/>
  <c r="AF62" i="506"/>
  <c r="AE62" i="506"/>
  <c r="AD62" i="506"/>
  <c r="AC62" i="506"/>
  <c r="AB62" i="506"/>
  <c r="Y62" i="506"/>
  <c r="W62" i="506"/>
  <c r="U62" i="506"/>
  <c r="Q62" i="506"/>
  <c r="N62" i="506"/>
  <c r="B62" i="506"/>
  <c r="BJ61" i="506"/>
  <c r="BI61" i="506"/>
  <c r="BH61" i="506"/>
  <c r="BG61" i="506"/>
  <c r="BF61" i="506"/>
  <c r="BE61" i="506"/>
  <c r="BD61" i="506"/>
  <c r="BC61" i="506"/>
  <c r="BB61" i="506"/>
  <c r="BA61" i="506"/>
  <c r="AG61" i="506"/>
  <c r="AF61" i="506"/>
  <c r="AE61" i="506"/>
  <c r="AD61" i="506"/>
  <c r="AC61" i="506"/>
  <c r="AB61" i="506"/>
  <c r="Y61" i="506"/>
  <c r="W61" i="506"/>
  <c r="U61" i="506"/>
  <c r="Q61" i="506"/>
  <c r="N61" i="506"/>
  <c r="B61" i="506"/>
  <c r="BJ60" i="506"/>
  <c r="BI60" i="506"/>
  <c r="BH60" i="506"/>
  <c r="BG60" i="506"/>
  <c r="BF60" i="506"/>
  <c r="BE60" i="506"/>
  <c r="BD60" i="506"/>
  <c r="BC60" i="506"/>
  <c r="BB60" i="506"/>
  <c r="BA60" i="506"/>
  <c r="AG60" i="506"/>
  <c r="AF60" i="506"/>
  <c r="AE60" i="506"/>
  <c r="AD60" i="506"/>
  <c r="AC60" i="506"/>
  <c r="AB60" i="506"/>
  <c r="Y60" i="506"/>
  <c r="W60" i="506"/>
  <c r="U60" i="506"/>
  <c r="Q60" i="506"/>
  <c r="N60" i="506"/>
  <c r="B60" i="506"/>
  <c r="BJ59" i="506"/>
  <c r="BI59" i="506"/>
  <c r="BH59" i="506"/>
  <c r="BG59" i="506"/>
  <c r="BF59" i="506"/>
  <c r="BE59" i="506"/>
  <c r="BD59" i="506"/>
  <c r="BC59" i="506"/>
  <c r="BB59" i="506"/>
  <c r="BA59" i="506"/>
  <c r="AG59" i="506"/>
  <c r="AF59" i="506"/>
  <c r="AE59" i="506"/>
  <c r="AD59" i="506"/>
  <c r="AC59" i="506"/>
  <c r="AB59" i="506"/>
  <c r="Y59" i="506"/>
  <c r="W59" i="506"/>
  <c r="U59" i="506"/>
  <c r="Q59" i="506"/>
  <c r="N59" i="506"/>
  <c r="B59" i="506"/>
  <c r="BJ58" i="506"/>
  <c r="BI58" i="506"/>
  <c r="BH58" i="506"/>
  <c r="BG58" i="506"/>
  <c r="BF58" i="506"/>
  <c r="BE58" i="506"/>
  <c r="BD58" i="506"/>
  <c r="BC58" i="506"/>
  <c r="BB58" i="506"/>
  <c r="BA58" i="506"/>
  <c r="AG58" i="506"/>
  <c r="AF58" i="506"/>
  <c r="AE58" i="506"/>
  <c r="AD58" i="506"/>
  <c r="AC58" i="506"/>
  <c r="AB58" i="506"/>
  <c r="Y58" i="506"/>
  <c r="W58" i="506"/>
  <c r="U58" i="506"/>
  <c r="Q58" i="506"/>
  <c r="N58" i="506"/>
  <c r="B58" i="506"/>
  <c r="BJ57" i="506"/>
  <c r="BI57" i="506"/>
  <c r="BH57" i="506"/>
  <c r="BG57" i="506"/>
  <c r="BF57" i="506"/>
  <c r="BE57" i="506"/>
  <c r="BD57" i="506"/>
  <c r="BC57" i="506"/>
  <c r="BB57" i="506"/>
  <c r="BA57" i="506"/>
  <c r="AG57" i="506"/>
  <c r="AF57" i="506"/>
  <c r="AE57" i="506"/>
  <c r="AD57" i="506"/>
  <c r="AC57" i="506"/>
  <c r="AB57" i="506"/>
  <c r="Y57" i="506"/>
  <c r="W57" i="506"/>
  <c r="U57" i="506"/>
  <c r="Q57" i="506"/>
  <c r="N57" i="506"/>
  <c r="B57" i="506"/>
  <c r="BJ56" i="506"/>
  <c r="BI56" i="506"/>
  <c r="BH56" i="506"/>
  <c r="BG56" i="506"/>
  <c r="BF56" i="506"/>
  <c r="BE56" i="506"/>
  <c r="BD56" i="506"/>
  <c r="BC56" i="506"/>
  <c r="BB56" i="506"/>
  <c r="BA56" i="506"/>
  <c r="AG56" i="506"/>
  <c r="AF56" i="506"/>
  <c r="AE56" i="506"/>
  <c r="AD56" i="506"/>
  <c r="AC56" i="506"/>
  <c r="AB56" i="506"/>
  <c r="Y56" i="506"/>
  <c r="W56" i="506"/>
  <c r="U56" i="506"/>
  <c r="Q56" i="506"/>
  <c r="N56" i="506"/>
  <c r="B56" i="506"/>
  <c r="BJ55" i="506"/>
  <c r="BI55" i="506"/>
  <c r="BH55" i="506"/>
  <c r="BG55" i="506"/>
  <c r="BF55" i="506"/>
  <c r="BE55" i="506"/>
  <c r="BD55" i="506"/>
  <c r="BC55" i="506"/>
  <c r="BB55" i="506"/>
  <c r="BA55" i="506"/>
  <c r="AG55" i="506"/>
  <c r="AF55" i="506"/>
  <c r="AE55" i="506"/>
  <c r="AD55" i="506"/>
  <c r="AC55" i="506"/>
  <c r="AB55" i="506"/>
  <c r="Y55" i="506"/>
  <c r="W55" i="506"/>
  <c r="U55" i="506"/>
  <c r="Q55" i="506"/>
  <c r="N55" i="506"/>
  <c r="B55" i="506"/>
  <c r="BJ54" i="506"/>
  <c r="BI54" i="506"/>
  <c r="BH54" i="506"/>
  <c r="BG54" i="506"/>
  <c r="BF54" i="506"/>
  <c r="BE54" i="506"/>
  <c r="BD54" i="506"/>
  <c r="BC54" i="506"/>
  <c r="BB54" i="506"/>
  <c r="BA54" i="506"/>
  <c r="AG54" i="506"/>
  <c r="AF54" i="506"/>
  <c r="AE54" i="506"/>
  <c r="AD54" i="506"/>
  <c r="AC54" i="506"/>
  <c r="AB54" i="506"/>
  <c r="Y54" i="506"/>
  <c r="W54" i="506"/>
  <c r="U54" i="506"/>
  <c r="Q54" i="506"/>
  <c r="N54" i="506"/>
  <c r="B54" i="506"/>
  <c r="BJ53" i="506"/>
  <c r="BI53" i="506"/>
  <c r="BH53" i="506"/>
  <c r="BG53" i="506"/>
  <c r="BF53" i="506"/>
  <c r="BE53" i="506"/>
  <c r="BD53" i="506"/>
  <c r="BC53" i="506"/>
  <c r="BB53" i="506"/>
  <c r="BA53" i="506"/>
  <c r="AG53" i="506"/>
  <c r="AF53" i="506"/>
  <c r="AE53" i="506"/>
  <c r="AD53" i="506"/>
  <c r="AC53" i="506"/>
  <c r="AB53" i="506"/>
  <c r="Y53" i="506"/>
  <c r="W53" i="506"/>
  <c r="U53" i="506"/>
  <c r="Q53" i="506"/>
  <c r="N53" i="506"/>
  <c r="B53" i="506"/>
  <c r="BJ52" i="506"/>
  <c r="BI52" i="506"/>
  <c r="BH52" i="506"/>
  <c r="BG52" i="506"/>
  <c r="BF52" i="506"/>
  <c r="BE52" i="506"/>
  <c r="BD52" i="506"/>
  <c r="BC52" i="506"/>
  <c r="BB52" i="506"/>
  <c r="BA52" i="506"/>
  <c r="AG52" i="506"/>
  <c r="AF52" i="506"/>
  <c r="AE52" i="506"/>
  <c r="AD52" i="506"/>
  <c r="AC52" i="506"/>
  <c r="AB52" i="506"/>
  <c r="Y52" i="506"/>
  <c r="W52" i="506"/>
  <c r="U52" i="506"/>
  <c r="Q52" i="506"/>
  <c r="N52" i="506"/>
  <c r="B52" i="506"/>
  <c r="BJ51" i="506"/>
  <c r="BI51" i="506"/>
  <c r="BH51" i="506"/>
  <c r="BG51" i="506"/>
  <c r="BF51" i="506"/>
  <c r="BE51" i="506"/>
  <c r="BD51" i="506"/>
  <c r="BC51" i="506"/>
  <c r="BB51" i="506"/>
  <c r="BA51" i="506"/>
  <c r="AG51" i="506"/>
  <c r="AF51" i="506"/>
  <c r="AE51" i="506"/>
  <c r="AD51" i="506"/>
  <c r="AC51" i="506"/>
  <c r="AB51" i="506"/>
  <c r="Y51" i="506"/>
  <c r="W51" i="506"/>
  <c r="U51" i="506"/>
  <c r="Q51" i="506"/>
  <c r="N51" i="506"/>
  <c r="B51" i="506"/>
  <c r="BJ50" i="506"/>
  <c r="BI50" i="506"/>
  <c r="BH50" i="506"/>
  <c r="BG50" i="506"/>
  <c r="BF50" i="506"/>
  <c r="BE50" i="506"/>
  <c r="BD50" i="506"/>
  <c r="BC50" i="506"/>
  <c r="BB50" i="506"/>
  <c r="BA50" i="506"/>
  <c r="AG50" i="506"/>
  <c r="AF50" i="506"/>
  <c r="AE50" i="506"/>
  <c r="AD50" i="506"/>
  <c r="AC50" i="506"/>
  <c r="AB50" i="506"/>
  <c r="Y50" i="506"/>
  <c r="W50" i="506"/>
  <c r="U50" i="506"/>
  <c r="Q50" i="506"/>
  <c r="N50" i="506"/>
  <c r="B50" i="506"/>
  <c r="BJ49" i="506"/>
  <c r="BI49" i="506"/>
  <c r="BH49" i="506"/>
  <c r="BG49" i="506"/>
  <c r="BF49" i="506"/>
  <c r="BE49" i="506"/>
  <c r="BD49" i="506"/>
  <c r="BC49" i="506"/>
  <c r="BB49" i="506"/>
  <c r="BA49" i="506"/>
  <c r="AG49" i="506"/>
  <c r="AF49" i="506"/>
  <c r="AE49" i="506"/>
  <c r="AD49" i="506"/>
  <c r="AC49" i="506"/>
  <c r="AB49" i="506"/>
  <c r="Y49" i="506"/>
  <c r="W49" i="506"/>
  <c r="U49" i="506"/>
  <c r="Q49" i="506"/>
  <c r="N49" i="506"/>
  <c r="B49" i="506"/>
  <c r="BJ48" i="506"/>
  <c r="BI48" i="506"/>
  <c r="BH48" i="506"/>
  <c r="BG48" i="506"/>
  <c r="BF48" i="506"/>
  <c r="BE48" i="506"/>
  <c r="BD48" i="506"/>
  <c r="BC48" i="506"/>
  <c r="BB48" i="506"/>
  <c r="BA48" i="506"/>
  <c r="AG48" i="506"/>
  <c r="AF48" i="506"/>
  <c r="AE48" i="506"/>
  <c r="AD48" i="506"/>
  <c r="AC48" i="506"/>
  <c r="AB48" i="506"/>
  <c r="Y48" i="506"/>
  <c r="W48" i="506"/>
  <c r="U48" i="506"/>
  <c r="Q48" i="506"/>
  <c r="N48" i="506"/>
  <c r="B48" i="506"/>
  <c r="BJ47" i="506"/>
  <c r="BI47" i="506"/>
  <c r="BH47" i="506"/>
  <c r="BG47" i="506"/>
  <c r="BF47" i="506"/>
  <c r="BE47" i="506"/>
  <c r="BD47" i="506"/>
  <c r="BC47" i="506"/>
  <c r="BB47" i="506"/>
  <c r="BA47" i="506"/>
  <c r="AG47" i="506"/>
  <c r="AF47" i="506"/>
  <c r="AE47" i="506"/>
  <c r="AD47" i="506"/>
  <c r="AC47" i="506"/>
  <c r="AB47" i="506"/>
  <c r="Y47" i="506"/>
  <c r="W47" i="506"/>
  <c r="U47" i="506"/>
  <c r="Q47" i="506"/>
  <c r="N47" i="506"/>
  <c r="B47" i="506"/>
  <c r="BJ46" i="506"/>
  <c r="BI46" i="506"/>
  <c r="BH46" i="506"/>
  <c r="BG46" i="506"/>
  <c r="BF46" i="506"/>
  <c r="BE46" i="506"/>
  <c r="BD46" i="506"/>
  <c r="BC46" i="506"/>
  <c r="BB46" i="506"/>
  <c r="BA46" i="506"/>
  <c r="AG46" i="506"/>
  <c r="AF46" i="506"/>
  <c r="AE46" i="506"/>
  <c r="AD46" i="506"/>
  <c r="AC46" i="506"/>
  <c r="AB46" i="506"/>
  <c r="Y46" i="506"/>
  <c r="W46" i="506"/>
  <c r="U46" i="506"/>
  <c r="Q46" i="506"/>
  <c r="N46" i="506"/>
  <c r="B46" i="506"/>
  <c r="BJ45" i="506"/>
  <c r="BI45" i="506"/>
  <c r="BH45" i="506"/>
  <c r="BG45" i="506"/>
  <c r="BF45" i="506"/>
  <c r="BE45" i="506"/>
  <c r="BD45" i="506"/>
  <c r="BC45" i="506"/>
  <c r="BB45" i="506"/>
  <c r="BA45" i="506"/>
  <c r="AG45" i="506"/>
  <c r="AF45" i="506"/>
  <c r="AE45" i="506"/>
  <c r="AD45" i="506"/>
  <c r="AC45" i="506"/>
  <c r="AB45" i="506"/>
  <c r="Y45" i="506"/>
  <c r="W45" i="506"/>
  <c r="U45" i="506"/>
  <c r="Q45" i="506"/>
  <c r="N45" i="506"/>
  <c r="B45" i="506"/>
  <c r="BJ44" i="506"/>
  <c r="BI44" i="506"/>
  <c r="BH44" i="506"/>
  <c r="BG44" i="506"/>
  <c r="BF44" i="506"/>
  <c r="BE44" i="506"/>
  <c r="BD44" i="506"/>
  <c r="BC44" i="506"/>
  <c r="BB44" i="506"/>
  <c r="BA44" i="506"/>
  <c r="AG44" i="506"/>
  <c r="AF44" i="506"/>
  <c r="AE44" i="506"/>
  <c r="AD44" i="506"/>
  <c r="AC44" i="506"/>
  <c r="AB44" i="506"/>
  <c r="Y44" i="506"/>
  <c r="W44" i="506"/>
  <c r="U44" i="506"/>
  <c r="Q44" i="506"/>
  <c r="N44" i="506"/>
  <c r="B44" i="506"/>
  <c r="BJ43" i="506"/>
  <c r="BI43" i="506"/>
  <c r="BH43" i="506"/>
  <c r="BG43" i="506"/>
  <c r="BF43" i="506"/>
  <c r="BE43" i="506"/>
  <c r="BD43" i="506"/>
  <c r="BC43" i="506"/>
  <c r="BB43" i="506"/>
  <c r="BA43" i="506"/>
  <c r="AG43" i="506"/>
  <c r="AF43" i="506"/>
  <c r="AE43" i="506"/>
  <c r="AD43" i="506"/>
  <c r="AC43" i="506"/>
  <c r="AB43" i="506"/>
  <c r="Y43" i="506"/>
  <c r="W43" i="506"/>
  <c r="U43" i="506"/>
  <c r="Q43" i="506"/>
  <c r="N43" i="506"/>
  <c r="B43" i="506"/>
  <c r="BJ42" i="506"/>
  <c r="BI42" i="506"/>
  <c r="BH42" i="506"/>
  <c r="BG42" i="506"/>
  <c r="BF42" i="506"/>
  <c r="BE42" i="506"/>
  <c r="BD42" i="506"/>
  <c r="BC42" i="506"/>
  <c r="BB42" i="506"/>
  <c r="BA42" i="506"/>
  <c r="AG42" i="506"/>
  <c r="AF42" i="506"/>
  <c r="AE42" i="506"/>
  <c r="AD42" i="506"/>
  <c r="AC42" i="506"/>
  <c r="AB42" i="506"/>
  <c r="Y42" i="506"/>
  <c r="W42" i="506"/>
  <c r="U42" i="506"/>
  <c r="Q42" i="506"/>
  <c r="N42" i="506"/>
  <c r="B42" i="506"/>
  <c r="BJ41" i="506"/>
  <c r="BI41" i="506"/>
  <c r="BH41" i="506"/>
  <c r="BG41" i="506"/>
  <c r="BF41" i="506"/>
  <c r="BE41" i="506"/>
  <c r="BD41" i="506"/>
  <c r="BC41" i="506"/>
  <c r="BB41" i="506"/>
  <c r="BA41" i="506"/>
  <c r="AG41" i="506"/>
  <c r="AF41" i="506"/>
  <c r="AE41" i="506"/>
  <c r="AD41" i="506"/>
  <c r="AC41" i="506"/>
  <c r="AB41" i="506"/>
  <c r="Y41" i="506"/>
  <c r="W41" i="506"/>
  <c r="U41" i="506"/>
  <c r="Q41" i="506"/>
  <c r="N41" i="506"/>
  <c r="B41" i="506"/>
  <c r="BJ40" i="506"/>
  <c r="BI40" i="506"/>
  <c r="BH40" i="506"/>
  <c r="BG40" i="506"/>
  <c r="BF40" i="506"/>
  <c r="BE40" i="506"/>
  <c r="BD40" i="506"/>
  <c r="BC40" i="506"/>
  <c r="BB40" i="506"/>
  <c r="BA40" i="506"/>
  <c r="AG40" i="506"/>
  <c r="AF40" i="506"/>
  <c r="AE40" i="506"/>
  <c r="AD40" i="506"/>
  <c r="AC40" i="506"/>
  <c r="AB40" i="506"/>
  <c r="N40" i="506"/>
  <c r="B40" i="506"/>
  <c r="BJ39" i="506"/>
  <c r="BI39" i="506"/>
  <c r="BH39" i="506"/>
  <c r="BG39" i="506"/>
  <c r="BF39" i="506"/>
  <c r="BE39" i="506"/>
  <c r="BD39" i="506"/>
  <c r="BC39" i="506"/>
  <c r="BB39" i="506"/>
  <c r="BA39" i="506"/>
  <c r="AG39" i="506"/>
  <c r="AF39" i="506"/>
  <c r="AE39" i="506"/>
  <c r="AD39" i="506"/>
  <c r="AC39" i="506"/>
  <c r="AB39" i="506"/>
  <c r="N39" i="506"/>
  <c r="B39" i="506"/>
  <c r="BJ38" i="506"/>
  <c r="BI38" i="506"/>
  <c r="BH38" i="506"/>
  <c r="BG38" i="506"/>
  <c r="BF38" i="506"/>
  <c r="BE38" i="506"/>
  <c r="BD38" i="506"/>
  <c r="BC38" i="506"/>
  <c r="BB38" i="506"/>
  <c r="BA38" i="506"/>
  <c r="AG38" i="506"/>
  <c r="AF38" i="506"/>
  <c r="AE38" i="506"/>
  <c r="AD38" i="506"/>
  <c r="AC38" i="506"/>
  <c r="AB38" i="506"/>
  <c r="N38" i="506"/>
  <c r="B38" i="506"/>
  <c r="BJ37" i="506"/>
  <c r="BI37" i="506"/>
  <c r="BH37" i="506"/>
  <c r="BG37" i="506"/>
  <c r="BF37" i="506"/>
  <c r="BE37" i="506"/>
  <c r="BD37" i="506"/>
  <c r="BC37" i="506"/>
  <c r="BB37" i="506"/>
  <c r="BA37" i="506"/>
  <c r="AG37" i="506"/>
  <c r="AF37" i="506"/>
  <c r="AE37" i="506"/>
  <c r="AD37" i="506"/>
  <c r="AC37" i="506"/>
  <c r="AB37" i="506"/>
  <c r="N37" i="506"/>
  <c r="B37" i="506"/>
  <c r="BJ36" i="506"/>
  <c r="BI36" i="506"/>
  <c r="BH36" i="506"/>
  <c r="BG36" i="506"/>
  <c r="BF36" i="506"/>
  <c r="BE36" i="506"/>
  <c r="BD36" i="506"/>
  <c r="BC36" i="506"/>
  <c r="BB36" i="506"/>
  <c r="BA36" i="506"/>
  <c r="AG36" i="506"/>
  <c r="AF36" i="506"/>
  <c r="AE36" i="506"/>
  <c r="AD36" i="506"/>
  <c r="AC36" i="506"/>
  <c r="AB36" i="506"/>
  <c r="N36" i="506"/>
  <c r="B36" i="506"/>
  <c r="BJ35" i="506"/>
  <c r="BI35" i="506"/>
  <c r="BH35" i="506"/>
  <c r="BG35" i="506"/>
  <c r="BF35" i="506"/>
  <c r="BE35" i="506"/>
  <c r="BD35" i="506"/>
  <c r="BC35" i="506"/>
  <c r="BB35" i="506"/>
  <c r="BA35" i="506"/>
  <c r="AG35" i="506"/>
  <c r="AF35" i="506"/>
  <c r="AE35" i="506"/>
  <c r="AD35" i="506"/>
  <c r="AC35" i="506"/>
  <c r="AB35" i="506"/>
  <c r="N35" i="506"/>
  <c r="B35" i="506"/>
  <c r="BJ34" i="506"/>
  <c r="BI34" i="506"/>
  <c r="BH34" i="506"/>
  <c r="BG34" i="506"/>
  <c r="BF34" i="506"/>
  <c r="BE34" i="506"/>
  <c r="BD34" i="506"/>
  <c r="BC34" i="506"/>
  <c r="BB34" i="506"/>
  <c r="BA34" i="506"/>
  <c r="AG34" i="506"/>
  <c r="AF34" i="506"/>
  <c r="AE34" i="506"/>
  <c r="AD34" i="506"/>
  <c r="AC34" i="506"/>
  <c r="AB34" i="506"/>
  <c r="N34" i="506"/>
  <c r="B34" i="506"/>
  <c r="BJ33" i="506"/>
  <c r="BI33" i="506"/>
  <c r="BH33" i="506"/>
  <c r="BG33" i="506"/>
  <c r="BF33" i="506"/>
  <c r="BE33" i="506"/>
  <c r="BD33" i="506"/>
  <c r="BC33" i="506"/>
  <c r="BB33" i="506"/>
  <c r="BA33" i="506"/>
  <c r="AG33" i="506"/>
  <c r="AF33" i="506"/>
  <c r="AE33" i="506"/>
  <c r="AD33" i="506"/>
  <c r="AC33" i="506"/>
  <c r="AB33" i="506"/>
  <c r="N33" i="506"/>
  <c r="B33" i="506"/>
  <c r="BJ32" i="506"/>
  <c r="BI32" i="506"/>
  <c r="BH32" i="506"/>
  <c r="BG32" i="506"/>
  <c r="BF32" i="506"/>
  <c r="BE32" i="506"/>
  <c r="BD32" i="506"/>
  <c r="BC32" i="506"/>
  <c r="BB32" i="506"/>
  <c r="BA32" i="506"/>
  <c r="AG32" i="506"/>
  <c r="AF32" i="506"/>
  <c r="AE32" i="506"/>
  <c r="AD32" i="506"/>
  <c r="AC32" i="506"/>
  <c r="AB32" i="506"/>
  <c r="N32" i="506"/>
  <c r="B32" i="506"/>
  <c r="BJ31" i="506"/>
  <c r="BI31" i="506"/>
  <c r="BH31" i="506"/>
  <c r="BG31" i="506"/>
  <c r="BF31" i="506"/>
  <c r="BE31" i="506"/>
  <c r="BD31" i="506"/>
  <c r="BC31" i="506"/>
  <c r="BB31" i="506"/>
  <c r="BA31" i="506"/>
  <c r="AG31" i="506"/>
  <c r="AF31" i="506"/>
  <c r="AE31" i="506"/>
  <c r="AD31" i="506"/>
  <c r="AC31" i="506"/>
  <c r="AB31" i="506"/>
  <c r="N31" i="506"/>
  <c r="B31" i="506"/>
  <c r="BJ30" i="506"/>
  <c r="BI30" i="506"/>
  <c r="BH30" i="506"/>
  <c r="BG30" i="506"/>
  <c r="BF30" i="506"/>
  <c r="BE30" i="506"/>
  <c r="AV30" i="506"/>
  <c r="AU30" i="506"/>
  <c r="AT30" i="506"/>
  <c r="AS30" i="506"/>
  <c r="AR30" i="506"/>
  <c r="AQ30" i="506"/>
  <c r="AP30" i="506"/>
  <c r="AO30" i="506"/>
  <c r="AN30" i="506"/>
  <c r="AM30" i="506"/>
  <c r="AL30" i="506"/>
  <c r="AK30" i="506"/>
  <c r="AJ30" i="506"/>
  <c r="AI30" i="506"/>
  <c r="AH30" i="506"/>
  <c r="AG30" i="506"/>
  <c r="AF30" i="506"/>
  <c r="AE30" i="506"/>
  <c r="AD30" i="506"/>
  <c r="AV29" i="506"/>
  <c r="AU29" i="506"/>
  <c r="AT29" i="506"/>
  <c r="AS29" i="506"/>
  <c r="AR29" i="506"/>
  <c r="AN29" i="506"/>
  <c r="AM29" i="506"/>
  <c r="AL29" i="506"/>
  <c r="AK29" i="506"/>
  <c r="AI29" i="506"/>
  <c r="AH29" i="506"/>
  <c r="AG29" i="506"/>
  <c r="AF29" i="506"/>
  <c r="AE29" i="506"/>
  <c r="AD29" i="506"/>
  <c r="T29" i="506"/>
  <c r="AQ29" i="506" s="1"/>
  <c r="S29" i="506"/>
  <c r="AP29" i="506" s="1"/>
  <c r="R29" i="506"/>
  <c r="AO29" i="506" s="1"/>
  <c r="M29" i="506"/>
  <c r="AJ29" i="506" s="1"/>
  <c r="E29" i="506"/>
  <c r="D29" i="506"/>
  <c r="C29" i="506"/>
  <c r="X28" i="506"/>
  <c r="V28" i="506"/>
  <c r="T28" i="506"/>
  <c r="S28" i="506"/>
  <c r="R28" i="506"/>
  <c r="M28" i="506"/>
  <c r="L28" i="506"/>
  <c r="K28" i="506"/>
  <c r="I28" i="506"/>
  <c r="H28" i="506"/>
  <c r="G28" i="506"/>
  <c r="X27" i="506"/>
  <c r="V27" i="506"/>
  <c r="T27" i="506"/>
  <c r="S27" i="506"/>
  <c r="R27" i="506"/>
  <c r="M27" i="506"/>
  <c r="L27" i="506"/>
  <c r="K27" i="506"/>
  <c r="I27" i="506"/>
  <c r="H27" i="506"/>
  <c r="G27" i="506"/>
  <c r="X26" i="506"/>
  <c r="V26" i="506"/>
  <c r="T26" i="506"/>
  <c r="S26" i="506"/>
  <c r="R26" i="506"/>
  <c r="M26" i="506"/>
  <c r="L26" i="506"/>
  <c r="K26" i="506"/>
  <c r="I26" i="506"/>
  <c r="H26" i="506"/>
  <c r="G26" i="506"/>
  <c r="F26" i="506"/>
  <c r="Y25" i="506"/>
  <c r="X25" i="506"/>
  <c r="W25" i="506"/>
  <c r="V25" i="506"/>
  <c r="U25" i="506"/>
  <c r="T25" i="506"/>
  <c r="S25" i="506"/>
  <c r="R25" i="506"/>
  <c r="Q25" i="506"/>
  <c r="P25" i="506"/>
  <c r="O25" i="506"/>
  <c r="N25" i="506"/>
  <c r="M25" i="506"/>
  <c r="L25" i="506"/>
  <c r="K25" i="506"/>
  <c r="J25" i="506"/>
  <c r="I25" i="506"/>
  <c r="H25" i="506"/>
  <c r="G25" i="506"/>
  <c r="G9" i="506"/>
  <c r="F9" i="506"/>
  <c r="G8" i="506"/>
  <c r="F8" i="506"/>
  <c r="G7" i="506"/>
  <c r="F7" i="506"/>
  <c r="G6" i="506"/>
  <c r="F6" i="506"/>
  <c r="G5" i="506"/>
  <c r="F5" i="506"/>
  <c r="F4" i="506"/>
  <c r="AC3" i="506"/>
  <c r="Y3" i="506"/>
  <c r="U3" i="506"/>
  <c r="Q3" i="506"/>
  <c r="AK2" i="506"/>
  <c r="AJ2" i="506"/>
  <c r="AI2" i="506"/>
  <c r="AH2" i="506"/>
  <c r="AG2" i="506"/>
  <c r="AF2" i="506"/>
  <c r="AE2" i="506"/>
  <c r="Y2" i="506"/>
  <c r="U2" i="506"/>
  <c r="Q2" i="506"/>
  <c r="F1" i="506"/>
  <c r="F36" i="477" s="1"/>
  <c r="X131" i="505"/>
  <c r="V131" i="505"/>
  <c r="T131" i="505"/>
  <c r="S131" i="505"/>
  <c r="R131" i="505"/>
  <c r="M131" i="505"/>
  <c r="L131" i="505"/>
  <c r="K131" i="505"/>
  <c r="I131" i="505"/>
  <c r="H131" i="505"/>
  <c r="G131" i="505"/>
  <c r="BJ130" i="505"/>
  <c r="BI130" i="505"/>
  <c r="BH130" i="505"/>
  <c r="BG130" i="505"/>
  <c r="BF130" i="505"/>
  <c r="BE130" i="505"/>
  <c r="BD130" i="505"/>
  <c r="BC130" i="505"/>
  <c r="BB130" i="505"/>
  <c r="BA130" i="505"/>
  <c r="AG130" i="505"/>
  <c r="AF130" i="505"/>
  <c r="AE130" i="505"/>
  <c r="AD130" i="505"/>
  <c r="AC130" i="505"/>
  <c r="AB130" i="505"/>
  <c r="Y130" i="505"/>
  <c r="W130" i="505"/>
  <c r="U130" i="505"/>
  <c r="Q130" i="505"/>
  <c r="N130" i="505"/>
  <c r="B130" i="505"/>
  <c r="BJ129" i="505"/>
  <c r="BI129" i="505"/>
  <c r="BH129" i="505"/>
  <c r="BG129" i="505"/>
  <c r="BF129" i="505"/>
  <c r="BE129" i="505"/>
  <c r="BD129" i="505"/>
  <c r="BC129" i="505"/>
  <c r="BB129" i="505"/>
  <c r="BA129" i="505"/>
  <c r="AG129" i="505"/>
  <c r="AF129" i="505"/>
  <c r="AE129" i="505"/>
  <c r="AD129" i="505"/>
  <c r="AC129" i="505"/>
  <c r="AB129" i="505"/>
  <c r="Y129" i="505"/>
  <c r="W129" i="505"/>
  <c r="U129" i="505"/>
  <c r="Q129" i="505"/>
  <c r="N129" i="505"/>
  <c r="B129" i="505"/>
  <c r="BJ128" i="505"/>
  <c r="BI128" i="505"/>
  <c r="BH128" i="505"/>
  <c r="BG128" i="505"/>
  <c r="BF128" i="505"/>
  <c r="BE128" i="505"/>
  <c r="BD128" i="505"/>
  <c r="BC128" i="505"/>
  <c r="BB128" i="505"/>
  <c r="BA128" i="505"/>
  <c r="AG128" i="505"/>
  <c r="AF128" i="505"/>
  <c r="AE128" i="505"/>
  <c r="AD128" i="505"/>
  <c r="AC128" i="505"/>
  <c r="AB128" i="505"/>
  <c r="Y128" i="505"/>
  <c r="W128" i="505"/>
  <c r="U128" i="505"/>
  <c r="Q128" i="505"/>
  <c r="N128" i="505"/>
  <c r="B128" i="505"/>
  <c r="BJ127" i="505"/>
  <c r="BI127" i="505"/>
  <c r="BH127" i="505"/>
  <c r="BG127" i="505"/>
  <c r="BF127" i="505"/>
  <c r="BE127" i="505"/>
  <c r="BD127" i="505"/>
  <c r="BC127" i="505"/>
  <c r="BB127" i="505"/>
  <c r="BA127" i="505"/>
  <c r="AG127" i="505"/>
  <c r="AF127" i="505"/>
  <c r="AE127" i="505"/>
  <c r="AD127" i="505"/>
  <c r="AC127" i="505"/>
  <c r="AB127" i="505"/>
  <c r="Y127" i="505"/>
  <c r="W127" i="505"/>
  <c r="U127" i="505"/>
  <c r="Q127" i="505"/>
  <c r="N127" i="505"/>
  <c r="B127" i="505"/>
  <c r="BJ126" i="505"/>
  <c r="BI126" i="505"/>
  <c r="BH126" i="505"/>
  <c r="BG126" i="505"/>
  <c r="BF126" i="505"/>
  <c r="BE126" i="505"/>
  <c r="BD126" i="505"/>
  <c r="BC126" i="505"/>
  <c r="BB126" i="505"/>
  <c r="BA126" i="505"/>
  <c r="AG126" i="505"/>
  <c r="AF126" i="505"/>
  <c r="AE126" i="505"/>
  <c r="AD126" i="505"/>
  <c r="AC126" i="505"/>
  <c r="AB126" i="505"/>
  <c r="Y126" i="505"/>
  <c r="W126" i="505"/>
  <c r="U126" i="505"/>
  <c r="Q126" i="505"/>
  <c r="N126" i="505"/>
  <c r="B126" i="505"/>
  <c r="BJ125" i="505"/>
  <c r="BI125" i="505"/>
  <c r="BH125" i="505"/>
  <c r="BG125" i="505"/>
  <c r="BF125" i="505"/>
  <c r="BE125" i="505"/>
  <c r="BD125" i="505"/>
  <c r="BC125" i="505"/>
  <c r="BB125" i="505"/>
  <c r="BA125" i="505"/>
  <c r="AG125" i="505"/>
  <c r="AF125" i="505"/>
  <c r="AE125" i="505"/>
  <c r="AD125" i="505"/>
  <c r="AC125" i="505"/>
  <c r="AB125" i="505"/>
  <c r="Y125" i="505"/>
  <c r="W125" i="505"/>
  <c r="U125" i="505"/>
  <c r="Q125" i="505"/>
  <c r="N125" i="505"/>
  <c r="B125" i="505"/>
  <c r="BJ124" i="505"/>
  <c r="BI124" i="505"/>
  <c r="BH124" i="505"/>
  <c r="BG124" i="505"/>
  <c r="BF124" i="505"/>
  <c r="BE124" i="505"/>
  <c r="BD124" i="505"/>
  <c r="BC124" i="505"/>
  <c r="BB124" i="505"/>
  <c r="BA124" i="505"/>
  <c r="AG124" i="505"/>
  <c r="AF124" i="505"/>
  <c r="AE124" i="505"/>
  <c r="AD124" i="505"/>
  <c r="AC124" i="505"/>
  <c r="AB124" i="505"/>
  <c r="Y124" i="505"/>
  <c r="W124" i="505"/>
  <c r="U124" i="505"/>
  <c r="Q124" i="505"/>
  <c r="N124" i="505"/>
  <c r="B124" i="505"/>
  <c r="BJ123" i="505"/>
  <c r="BI123" i="505"/>
  <c r="BH123" i="505"/>
  <c r="BG123" i="505"/>
  <c r="BF123" i="505"/>
  <c r="BE123" i="505"/>
  <c r="BD123" i="505"/>
  <c r="BC123" i="505"/>
  <c r="BB123" i="505"/>
  <c r="BA123" i="505"/>
  <c r="AG123" i="505"/>
  <c r="AF123" i="505"/>
  <c r="AE123" i="505"/>
  <c r="AD123" i="505"/>
  <c r="AC123" i="505"/>
  <c r="AB123" i="505"/>
  <c r="Y123" i="505"/>
  <c r="W123" i="505"/>
  <c r="U123" i="505"/>
  <c r="Q123" i="505"/>
  <c r="N123" i="505"/>
  <c r="B123" i="505"/>
  <c r="BJ122" i="505"/>
  <c r="BI122" i="505"/>
  <c r="BH122" i="505"/>
  <c r="BG122" i="505"/>
  <c r="BF122" i="505"/>
  <c r="BE122" i="505"/>
  <c r="BD122" i="505"/>
  <c r="BC122" i="505"/>
  <c r="BB122" i="505"/>
  <c r="BA122" i="505"/>
  <c r="AG122" i="505"/>
  <c r="AF122" i="505"/>
  <c r="AE122" i="505"/>
  <c r="AD122" i="505"/>
  <c r="AC122" i="505"/>
  <c r="AB122" i="505"/>
  <c r="Y122" i="505"/>
  <c r="W122" i="505"/>
  <c r="U122" i="505"/>
  <c r="Q122" i="505"/>
  <c r="N122" i="505"/>
  <c r="B122" i="505"/>
  <c r="BJ121" i="505"/>
  <c r="BI121" i="505"/>
  <c r="BH121" i="505"/>
  <c r="BG121" i="505"/>
  <c r="BF121" i="505"/>
  <c r="BE121" i="505"/>
  <c r="BD121" i="505"/>
  <c r="BC121" i="505"/>
  <c r="BB121" i="505"/>
  <c r="BA121" i="505"/>
  <c r="AG121" i="505"/>
  <c r="AF121" i="505"/>
  <c r="AE121" i="505"/>
  <c r="AD121" i="505"/>
  <c r="AC121" i="505"/>
  <c r="AB121" i="505"/>
  <c r="Y121" i="505"/>
  <c r="W121" i="505"/>
  <c r="U121" i="505"/>
  <c r="Q121" i="505"/>
  <c r="N121" i="505"/>
  <c r="B121" i="505"/>
  <c r="BJ120" i="505"/>
  <c r="BI120" i="505"/>
  <c r="BH120" i="505"/>
  <c r="BG120" i="505"/>
  <c r="BF120" i="505"/>
  <c r="BE120" i="505"/>
  <c r="BD120" i="505"/>
  <c r="BC120" i="505"/>
  <c r="BB120" i="505"/>
  <c r="BA120" i="505"/>
  <c r="AG120" i="505"/>
  <c r="AF120" i="505"/>
  <c r="AE120" i="505"/>
  <c r="AD120" i="505"/>
  <c r="AC120" i="505"/>
  <c r="AB120" i="505"/>
  <c r="Y120" i="505"/>
  <c r="W120" i="505"/>
  <c r="U120" i="505"/>
  <c r="Q120" i="505"/>
  <c r="N120" i="505"/>
  <c r="B120" i="505"/>
  <c r="BJ119" i="505"/>
  <c r="BI119" i="505"/>
  <c r="BH119" i="505"/>
  <c r="BG119" i="505"/>
  <c r="BF119" i="505"/>
  <c r="BE119" i="505"/>
  <c r="BD119" i="505"/>
  <c r="BC119" i="505"/>
  <c r="BB119" i="505"/>
  <c r="BA119" i="505"/>
  <c r="AG119" i="505"/>
  <c r="AF119" i="505"/>
  <c r="AE119" i="505"/>
  <c r="AD119" i="505"/>
  <c r="AC119" i="505"/>
  <c r="AB119" i="505"/>
  <c r="Y119" i="505"/>
  <c r="W119" i="505"/>
  <c r="U119" i="505"/>
  <c r="Q119" i="505"/>
  <c r="N119" i="505"/>
  <c r="B119" i="505"/>
  <c r="BJ118" i="505"/>
  <c r="BI118" i="505"/>
  <c r="BH118" i="505"/>
  <c r="BG118" i="505"/>
  <c r="BF118" i="505"/>
  <c r="BE118" i="505"/>
  <c r="BD118" i="505"/>
  <c r="BC118" i="505"/>
  <c r="BB118" i="505"/>
  <c r="BA118" i="505"/>
  <c r="AG118" i="505"/>
  <c r="AF118" i="505"/>
  <c r="AE118" i="505"/>
  <c r="AD118" i="505"/>
  <c r="AC118" i="505"/>
  <c r="AB118" i="505"/>
  <c r="Y118" i="505"/>
  <c r="W118" i="505"/>
  <c r="U118" i="505"/>
  <c r="Q118" i="505"/>
  <c r="N118" i="505"/>
  <c r="B118" i="505"/>
  <c r="BJ117" i="505"/>
  <c r="BI117" i="505"/>
  <c r="BH117" i="505"/>
  <c r="BG117" i="505"/>
  <c r="BF117" i="505"/>
  <c r="BE117" i="505"/>
  <c r="BD117" i="505"/>
  <c r="BC117" i="505"/>
  <c r="BB117" i="505"/>
  <c r="BA117" i="505"/>
  <c r="AG117" i="505"/>
  <c r="AF117" i="505"/>
  <c r="AE117" i="505"/>
  <c r="AD117" i="505"/>
  <c r="AC117" i="505"/>
  <c r="AB117" i="505"/>
  <c r="Y117" i="505"/>
  <c r="W117" i="505"/>
  <c r="U117" i="505"/>
  <c r="Q117" i="505"/>
  <c r="N117" i="505"/>
  <c r="B117" i="505"/>
  <c r="BJ116" i="505"/>
  <c r="BI116" i="505"/>
  <c r="BH116" i="505"/>
  <c r="BG116" i="505"/>
  <c r="BF116" i="505"/>
  <c r="BE116" i="505"/>
  <c r="BD116" i="505"/>
  <c r="BC116" i="505"/>
  <c r="BB116" i="505"/>
  <c r="BA116" i="505"/>
  <c r="AG116" i="505"/>
  <c r="AF116" i="505"/>
  <c r="AE116" i="505"/>
  <c r="AD116" i="505"/>
  <c r="AC116" i="505"/>
  <c r="AB116" i="505"/>
  <c r="Y116" i="505"/>
  <c r="W116" i="505"/>
  <c r="U116" i="505"/>
  <c r="Q116" i="505"/>
  <c r="N116" i="505"/>
  <c r="B116" i="505"/>
  <c r="BJ115" i="505"/>
  <c r="BI115" i="505"/>
  <c r="BH115" i="505"/>
  <c r="BG115" i="505"/>
  <c r="BF115" i="505"/>
  <c r="BE115" i="505"/>
  <c r="BD115" i="505"/>
  <c r="BC115" i="505"/>
  <c r="BB115" i="505"/>
  <c r="BA115" i="505"/>
  <c r="AG115" i="505"/>
  <c r="AF115" i="505"/>
  <c r="AE115" i="505"/>
  <c r="AD115" i="505"/>
  <c r="AC115" i="505"/>
  <c r="AB115" i="505"/>
  <c r="Y115" i="505"/>
  <c r="W115" i="505"/>
  <c r="U115" i="505"/>
  <c r="Q115" i="505"/>
  <c r="N115" i="505"/>
  <c r="B115" i="505"/>
  <c r="BJ114" i="505"/>
  <c r="BI114" i="505"/>
  <c r="BH114" i="505"/>
  <c r="BG114" i="505"/>
  <c r="BF114" i="505"/>
  <c r="BE114" i="505"/>
  <c r="BD114" i="505"/>
  <c r="BC114" i="505"/>
  <c r="BB114" i="505"/>
  <c r="BA114" i="505"/>
  <c r="AG114" i="505"/>
  <c r="AF114" i="505"/>
  <c r="AE114" i="505"/>
  <c r="AD114" i="505"/>
  <c r="AC114" i="505"/>
  <c r="AB114" i="505"/>
  <c r="Y114" i="505"/>
  <c r="W114" i="505"/>
  <c r="U114" i="505"/>
  <c r="Q114" i="505"/>
  <c r="N114" i="505"/>
  <c r="B114" i="505"/>
  <c r="BJ113" i="505"/>
  <c r="BI113" i="505"/>
  <c r="BH113" i="505"/>
  <c r="BG113" i="505"/>
  <c r="BF113" i="505"/>
  <c r="BE113" i="505"/>
  <c r="BD113" i="505"/>
  <c r="BC113" i="505"/>
  <c r="BB113" i="505"/>
  <c r="BA113" i="505"/>
  <c r="AG113" i="505"/>
  <c r="AF113" i="505"/>
  <c r="AE113" i="505"/>
  <c r="AD113" i="505"/>
  <c r="AC113" i="505"/>
  <c r="AB113" i="505"/>
  <c r="Y113" i="505"/>
  <c r="W113" i="505"/>
  <c r="U113" i="505"/>
  <c r="Q113" i="505"/>
  <c r="N113" i="505"/>
  <c r="B113" i="505"/>
  <c r="BJ112" i="505"/>
  <c r="BI112" i="505"/>
  <c r="BH112" i="505"/>
  <c r="BG112" i="505"/>
  <c r="BF112" i="505"/>
  <c r="BE112" i="505"/>
  <c r="BD112" i="505"/>
  <c r="BC112" i="505"/>
  <c r="BB112" i="505"/>
  <c r="BA112" i="505"/>
  <c r="AG112" i="505"/>
  <c r="AF112" i="505"/>
  <c r="AE112" i="505"/>
  <c r="AD112" i="505"/>
  <c r="AC112" i="505"/>
  <c r="AB112" i="505"/>
  <c r="Y112" i="505"/>
  <c r="W112" i="505"/>
  <c r="U112" i="505"/>
  <c r="Q112" i="505"/>
  <c r="N112" i="505"/>
  <c r="B112" i="505"/>
  <c r="BJ111" i="505"/>
  <c r="BI111" i="505"/>
  <c r="BH111" i="505"/>
  <c r="BG111" i="505"/>
  <c r="BF111" i="505"/>
  <c r="BE111" i="505"/>
  <c r="BD111" i="505"/>
  <c r="BC111" i="505"/>
  <c r="BB111" i="505"/>
  <c r="BA111" i="505"/>
  <c r="AG111" i="505"/>
  <c r="AF111" i="505"/>
  <c r="AE111" i="505"/>
  <c r="AD111" i="505"/>
  <c r="AC111" i="505"/>
  <c r="AB111" i="505"/>
  <c r="Y111" i="505"/>
  <c r="W111" i="505"/>
  <c r="U111" i="505"/>
  <c r="Q111" i="505"/>
  <c r="N111" i="505"/>
  <c r="B111" i="505"/>
  <c r="BJ110" i="505"/>
  <c r="BI110" i="505"/>
  <c r="BH110" i="505"/>
  <c r="BG110" i="505"/>
  <c r="BF110" i="505"/>
  <c r="BE110" i="505"/>
  <c r="BD110" i="505"/>
  <c r="BC110" i="505"/>
  <c r="BB110" i="505"/>
  <c r="BA110" i="505"/>
  <c r="AG110" i="505"/>
  <c r="AF110" i="505"/>
  <c r="AE110" i="505"/>
  <c r="AD110" i="505"/>
  <c r="AC110" i="505"/>
  <c r="AB110" i="505"/>
  <c r="Y110" i="505"/>
  <c r="W110" i="505"/>
  <c r="U110" i="505"/>
  <c r="Q110" i="505"/>
  <c r="N110" i="505"/>
  <c r="B110" i="505"/>
  <c r="BJ109" i="505"/>
  <c r="BI109" i="505"/>
  <c r="BH109" i="505"/>
  <c r="BG109" i="505"/>
  <c r="BF109" i="505"/>
  <c r="BE109" i="505"/>
  <c r="BD109" i="505"/>
  <c r="BC109" i="505"/>
  <c r="BB109" i="505"/>
  <c r="BA109" i="505"/>
  <c r="AG109" i="505"/>
  <c r="AF109" i="505"/>
  <c r="AE109" i="505"/>
  <c r="AD109" i="505"/>
  <c r="AC109" i="505"/>
  <c r="AB109" i="505"/>
  <c r="Y109" i="505"/>
  <c r="W109" i="505"/>
  <c r="U109" i="505"/>
  <c r="Q109" i="505"/>
  <c r="N109" i="505"/>
  <c r="B109" i="505"/>
  <c r="BJ108" i="505"/>
  <c r="BI108" i="505"/>
  <c r="BH108" i="505"/>
  <c r="BG108" i="505"/>
  <c r="BF108" i="505"/>
  <c r="BE108" i="505"/>
  <c r="BD108" i="505"/>
  <c r="BC108" i="505"/>
  <c r="BB108" i="505"/>
  <c r="BA108" i="505"/>
  <c r="AG108" i="505"/>
  <c r="AF108" i="505"/>
  <c r="AE108" i="505"/>
  <c r="AD108" i="505"/>
  <c r="AC108" i="505"/>
  <c r="AB108" i="505"/>
  <c r="Y108" i="505"/>
  <c r="W108" i="505"/>
  <c r="U108" i="505"/>
  <c r="Q108" i="505"/>
  <c r="N108" i="505"/>
  <c r="B108" i="505"/>
  <c r="BJ107" i="505"/>
  <c r="BI107" i="505"/>
  <c r="BH107" i="505"/>
  <c r="BG107" i="505"/>
  <c r="BF107" i="505"/>
  <c r="BE107" i="505"/>
  <c r="BD107" i="505"/>
  <c r="BC107" i="505"/>
  <c r="BB107" i="505"/>
  <c r="BA107" i="505"/>
  <c r="AG107" i="505"/>
  <c r="AF107" i="505"/>
  <c r="AE107" i="505"/>
  <c r="AD107" i="505"/>
  <c r="AC107" i="505"/>
  <c r="AB107" i="505"/>
  <c r="Y107" i="505"/>
  <c r="W107" i="505"/>
  <c r="U107" i="505"/>
  <c r="Q107" i="505"/>
  <c r="N107" i="505"/>
  <c r="B107" i="505"/>
  <c r="BJ106" i="505"/>
  <c r="BI106" i="505"/>
  <c r="BH106" i="505"/>
  <c r="BG106" i="505"/>
  <c r="BF106" i="505"/>
  <c r="BE106" i="505"/>
  <c r="BD106" i="505"/>
  <c r="BC106" i="505"/>
  <c r="BB106" i="505"/>
  <c r="BA106" i="505"/>
  <c r="AG106" i="505"/>
  <c r="AF106" i="505"/>
  <c r="AE106" i="505"/>
  <c r="AD106" i="505"/>
  <c r="AC106" i="505"/>
  <c r="AB106" i="505"/>
  <c r="Y106" i="505"/>
  <c r="W106" i="505"/>
  <c r="U106" i="505"/>
  <c r="Q106" i="505"/>
  <c r="N106" i="505"/>
  <c r="B106" i="505"/>
  <c r="BJ105" i="505"/>
  <c r="BI105" i="505"/>
  <c r="BH105" i="505"/>
  <c r="BG105" i="505"/>
  <c r="BF105" i="505"/>
  <c r="BE105" i="505"/>
  <c r="BD105" i="505"/>
  <c r="BC105" i="505"/>
  <c r="BB105" i="505"/>
  <c r="BA105" i="505"/>
  <c r="AG105" i="505"/>
  <c r="AF105" i="505"/>
  <c r="AE105" i="505"/>
  <c r="AD105" i="505"/>
  <c r="AC105" i="505"/>
  <c r="AB105" i="505"/>
  <c r="Y105" i="505"/>
  <c r="W105" i="505"/>
  <c r="U105" i="505"/>
  <c r="Q105" i="505"/>
  <c r="N105" i="505"/>
  <c r="B105" i="505"/>
  <c r="BJ104" i="505"/>
  <c r="BI104" i="505"/>
  <c r="BH104" i="505"/>
  <c r="BG104" i="505"/>
  <c r="BF104" i="505"/>
  <c r="BE104" i="505"/>
  <c r="BD104" i="505"/>
  <c r="BC104" i="505"/>
  <c r="BB104" i="505"/>
  <c r="BA104" i="505"/>
  <c r="AG104" i="505"/>
  <c r="AF104" i="505"/>
  <c r="AE104" i="505"/>
  <c r="AD104" i="505"/>
  <c r="AC104" i="505"/>
  <c r="AB104" i="505"/>
  <c r="Y104" i="505"/>
  <c r="W104" i="505"/>
  <c r="U104" i="505"/>
  <c r="Q104" i="505"/>
  <c r="N104" i="505"/>
  <c r="B104" i="505"/>
  <c r="BJ103" i="505"/>
  <c r="BI103" i="505"/>
  <c r="BH103" i="505"/>
  <c r="BG103" i="505"/>
  <c r="BF103" i="505"/>
  <c r="BE103" i="505"/>
  <c r="BD103" i="505"/>
  <c r="BC103" i="505"/>
  <c r="BB103" i="505"/>
  <c r="BA103" i="505"/>
  <c r="AG103" i="505"/>
  <c r="AF103" i="505"/>
  <c r="AE103" i="505"/>
  <c r="AD103" i="505"/>
  <c r="AC103" i="505"/>
  <c r="AB103" i="505"/>
  <c r="Y103" i="505"/>
  <c r="W103" i="505"/>
  <c r="U103" i="505"/>
  <c r="Q103" i="505"/>
  <c r="N103" i="505"/>
  <c r="B103" i="505"/>
  <c r="BJ102" i="505"/>
  <c r="BI102" i="505"/>
  <c r="BH102" i="505"/>
  <c r="BG102" i="505"/>
  <c r="BF102" i="505"/>
  <c r="BE102" i="505"/>
  <c r="BD102" i="505"/>
  <c r="BC102" i="505"/>
  <c r="BB102" i="505"/>
  <c r="BA102" i="505"/>
  <c r="AG102" i="505"/>
  <c r="AF102" i="505"/>
  <c r="AE102" i="505"/>
  <c r="AD102" i="505"/>
  <c r="AC102" i="505"/>
  <c r="AB102" i="505"/>
  <c r="Y102" i="505"/>
  <c r="W102" i="505"/>
  <c r="U102" i="505"/>
  <c r="Q102" i="505"/>
  <c r="N102" i="505"/>
  <c r="B102" i="505"/>
  <c r="BJ101" i="505"/>
  <c r="BI101" i="505"/>
  <c r="BH101" i="505"/>
  <c r="BG101" i="505"/>
  <c r="BF101" i="505"/>
  <c r="BE101" i="505"/>
  <c r="BD101" i="505"/>
  <c r="BC101" i="505"/>
  <c r="BB101" i="505"/>
  <c r="BA101" i="505"/>
  <c r="AG101" i="505"/>
  <c r="AF101" i="505"/>
  <c r="AE101" i="505"/>
  <c r="AD101" i="505"/>
  <c r="AC101" i="505"/>
  <c r="AB101" i="505"/>
  <c r="Y101" i="505"/>
  <c r="W101" i="505"/>
  <c r="U101" i="505"/>
  <c r="Q101" i="505"/>
  <c r="N101" i="505"/>
  <c r="B101" i="505"/>
  <c r="BJ100" i="505"/>
  <c r="BI100" i="505"/>
  <c r="BH100" i="505"/>
  <c r="BG100" i="505"/>
  <c r="BF100" i="505"/>
  <c r="BE100" i="505"/>
  <c r="BD100" i="505"/>
  <c r="BC100" i="505"/>
  <c r="BB100" i="505"/>
  <c r="BA100" i="505"/>
  <c r="AG100" i="505"/>
  <c r="AF100" i="505"/>
  <c r="AE100" i="505"/>
  <c r="AD100" i="505"/>
  <c r="AC100" i="505"/>
  <c r="AB100" i="505"/>
  <c r="Y100" i="505"/>
  <c r="W100" i="505"/>
  <c r="U100" i="505"/>
  <c r="Q100" i="505"/>
  <c r="N100" i="505"/>
  <c r="B100" i="505"/>
  <c r="BJ99" i="505"/>
  <c r="BI99" i="505"/>
  <c r="BH99" i="505"/>
  <c r="BG99" i="505"/>
  <c r="BF99" i="505"/>
  <c r="BE99" i="505"/>
  <c r="BD99" i="505"/>
  <c r="BC99" i="505"/>
  <c r="BB99" i="505"/>
  <c r="BA99" i="505"/>
  <c r="AG99" i="505"/>
  <c r="AF99" i="505"/>
  <c r="AE99" i="505"/>
  <c r="AD99" i="505"/>
  <c r="AC99" i="505"/>
  <c r="AB99" i="505"/>
  <c r="Y99" i="505"/>
  <c r="W99" i="505"/>
  <c r="U99" i="505"/>
  <c r="Q99" i="505"/>
  <c r="N99" i="505"/>
  <c r="B99" i="505"/>
  <c r="BJ98" i="505"/>
  <c r="BI98" i="505"/>
  <c r="BH98" i="505"/>
  <c r="BG98" i="505"/>
  <c r="BF98" i="505"/>
  <c r="BE98" i="505"/>
  <c r="BD98" i="505"/>
  <c r="BC98" i="505"/>
  <c r="BB98" i="505"/>
  <c r="BA98" i="505"/>
  <c r="AG98" i="505"/>
  <c r="AF98" i="505"/>
  <c r="AE98" i="505"/>
  <c r="AD98" i="505"/>
  <c r="AC98" i="505"/>
  <c r="AB98" i="505"/>
  <c r="Y98" i="505"/>
  <c r="W98" i="505"/>
  <c r="U98" i="505"/>
  <c r="Q98" i="505"/>
  <c r="N98" i="505"/>
  <c r="B98" i="505"/>
  <c r="BJ97" i="505"/>
  <c r="BI97" i="505"/>
  <c r="BH97" i="505"/>
  <c r="BG97" i="505"/>
  <c r="BF97" i="505"/>
  <c r="BE97" i="505"/>
  <c r="BD97" i="505"/>
  <c r="BC97" i="505"/>
  <c r="BB97" i="505"/>
  <c r="BA97" i="505"/>
  <c r="AG97" i="505"/>
  <c r="AF97" i="505"/>
  <c r="AE97" i="505"/>
  <c r="AD97" i="505"/>
  <c r="AC97" i="505"/>
  <c r="AB97" i="505"/>
  <c r="Y97" i="505"/>
  <c r="W97" i="505"/>
  <c r="U97" i="505"/>
  <c r="Q97" i="505"/>
  <c r="N97" i="505"/>
  <c r="B97" i="505"/>
  <c r="BJ96" i="505"/>
  <c r="BI96" i="505"/>
  <c r="BH96" i="505"/>
  <c r="BG96" i="505"/>
  <c r="BF96" i="505"/>
  <c r="BE96" i="505"/>
  <c r="BD96" i="505"/>
  <c r="BC96" i="505"/>
  <c r="BB96" i="505"/>
  <c r="BA96" i="505"/>
  <c r="AG96" i="505"/>
  <c r="AF96" i="505"/>
  <c r="AE96" i="505"/>
  <c r="AD96" i="505"/>
  <c r="AC96" i="505"/>
  <c r="AB96" i="505"/>
  <c r="Y96" i="505"/>
  <c r="W96" i="505"/>
  <c r="U96" i="505"/>
  <c r="Q96" i="505"/>
  <c r="N96" i="505"/>
  <c r="B96" i="505"/>
  <c r="BJ95" i="505"/>
  <c r="BI95" i="505"/>
  <c r="BH95" i="505"/>
  <c r="BG95" i="505"/>
  <c r="BF95" i="505"/>
  <c r="BE95" i="505"/>
  <c r="BD95" i="505"/>
  <c r="BC95" i="505"/>
  <c r="BB95" i="505"/>
  <c r="BA95" i="505"/>
  <c r="AG95" i="505"/>
  <c r="AF95" i="505"/>
  <c r="AE95" i="505"/>
  <c r="AD95" i="505"/>
  <c r="AC95" i="505"/>
  <c r="AB95" i="505"/>
  <c r="Y95" i="505"/>
  <c r="W95" i="505"/>
  <c r="U95" i="505"/>
  <c r="Q95" i="505"/>
  <c r="N95" i="505"/>
  <c r="B95" i="505"/>
  <c r="BJ94" i="505"/>
  <c r="BI94" i="505"/>
  <c r="BH94" i="505"/>
  <c r="BG94" i="505"/>
  <c r="BF94" i="505"/>
  <c r="BE94" i="505"/>
  <c r="BD94" i="505"/>
  <c r="BC94" i="505"/>
  <c r="BB94" i="505"/>
  <c r="BA94" i="505"/>
  <c r="AG94" i="505"/>
  <c r="AF94" i="505"/>
  <c r="AE94" i="505"/>
  <c r="AD94" i="505"/>
  <c r="AC94" i="505"/>
  <c r="AB94" i="505"/>
  <c r="Y94" i="505"/>
  <c r="W94" i="505"/>
  <c r="U94" i="505"/>
  <c r="Q94" i="505"/>
  <c r="N94" i="505"/>
  <c r="B94" i="505"/>
  <c r="BJ93" i="505"/>
  <c r="BI93" i="505"/>
  <c r="BH93" i="505"/>
  <c r="BG93" i="505"/>
  <c r="BF93" i="505"/>
  <c r="BE93" i="505"/>
  <c r="BD93" i="505"/>
  <c r="BC93" i="505"/>
  <c r="BB93" i="505"/>
  <c r="BA93" i="505"/>
  <c r="AG93" i="505"/>
  <c r="AF93" i="505"/>
  <c r="AE93" i="505"/>
  <c r="AD93" i="505"/>
  <c r="AC93" i="505"/>
  <c r="AB93" i="505"/>
  <c r="Y93" i="505"/>
  <c r="W93" i="505"/>
  <c r="U93" i="505"/>
  <c r="Q93" i="505"/>
  <c r="N93" i="505"/>
  <c r="B93" i="505"/>
  <c r="BJ92" i="505"/>
  <c r="BI92" i="505"/>
  <c r="BH92" i="505"/>
  <c r="BG92" i="505"/>
  <c r="BF92" i="505"/>
  <c r="BE92" i="505"/>
  <c r="BD92" i="505"/>
  <c r="BC92" i="505"/>
  <c r="BB92" i="505"/>
  <c r="BA92" i="505"/>
  <c r="AG92" i="505"/>
  <c r="AF92" i="505"/>
  <c r="AE92" i="505"/>
  <c r="AD92" i="505"/>
  <c r="AC92" i="505"/>
  <c r="AB92" i="505"/>
  <c r="Y92" i="505"/>
  <c r="W92" i="505"/>
  <c r="U92" i="505"/>
  <c r="Q92" i="505"/>
  <c r="N92" i="505"/>
  <c r="B92" i="505"/>
  <c r="BJ91" i="505"/>
  <c r="BI91" i="505"/>
  <c r="BH91" i="505"/>
  <c r="BG91" i="505"/>
  <c r="BF91" i="505"/>
  <c r="BE91" i="505"/>
  <c r="BD91" i="505"/>
  <c r="BC91" i="505"/>
  <c r="BB91" i="505"/>
  <c r="BA91" i="505"/>
  <c r="AG91" i="505"/>
  <c r="AF91" i="505"/>
  <c r="AE91" i="505"/>
  <c r="AD91" i="505"/>
  <c r="AC91" i="505"/>
  <c r="AB91" i="505"/>
  <c r="Y91" i="505"/>
  <c r="W91" i="505"/>
  <c r="U91" i="505"/>
  <c r="Q91" i="505"/>
  <c r="N91" i="505"/>
  <c r="B91" i="505"/>
  <c r="BJ90" i="505"/>
  <c r="BI90" i="505"/>
  <c r="BH90" i="505"/>
  <c r="BG90" i="505"/>
  <c r="BF90" i="505"/>
  <c r="BE90" i="505"/>
  <c r="BD90" i="505"/>
  <c r="BC90" i="505"/>
  <c r="BB90" i="505"/>
  <c r="BA90" i="505"/>
  <c r="AG90" i="505"/>
  <c r="AF90" i="505"/>
  <c r="AE90" i="505"/>
  <c r="AD90" i="505"/>
  <c r="AC90" i="505"/>
  <c r="AB90" i="505"/>
  <c r="Y90" i="505"/>
  <c r="W90" i="505"/>
  <c r="U90" i="505"/>
  <c r="Q90" i="505"/>
  <c r="N90" i="505"/>
  <c r="B90" i="505"/>
  <c r="BJ89" i="505"/>
  <c r="BI89" i="505"/>
  <c r="BH89" i="505"/>
  <c r="BG89" i="505"/>
  <c r="BF89" i="505"/>
  <c r="BE89" i="505"/>
  <c r="BD89" i="505"/>
  <c r="BC89" i="505"/>
  <c r="BB89" i="505"/>
  <c r="BA89" i="505"/>
  <c r="AG89" i="505"/>
  <c r="AF89" i="505"/>
  <c r="AE89" i="505"/>
  <c r="AD89" i="505"/>
  <c r="AC89" i="505"/>
  <c r="AB89" i="505"/>
  <c r="Y89" i="505"/>
  <c r="W89" i="505"/>
  <c r="U89" i="505"/>
  <c r="Q89" i="505"/>
  <c r="N89" i="505"/>
  <c r="B89" i="505"/>
  <c r="BJ88" i="505"/>
  <c r="BI88" i="505"/>
  <c r="BH88" i="505"/>
  <c r="BG88" i="505"/>
  <c r="BF88" i="505"/>
  <c r="BE88" i="505"/>
  <c r="BD88" i="505"/>
  <c r="BC88" i="505"/>
  <c r="BB88" i="505"/>
  <c r="BA88" i="505"/>
  <c r="AG88" i="505"/>
  <c r="AF88" i="505"/>
  <c r="AE88" i="505"/>
  <c r="AD88" i="505"/>
  <c r="AC88" i="505"/>
  <c r="AB88" i="505"/>
  <c r="Y88" i="505"/>
  <c r="W88" i="505"/>
  <c r="U88" i="505"/>
  <c r="Q88" i="505"/>
  <c r="N88" i="505"/>
  <c r="B88" i="505"/>
  <c r="BJ87" i="505"/>
  <c r="BI87" i="505"/>
  <c r="BH87" i="505"/>
  <c r="BG87" i="505"/>
  <c r="BF87" i="505"/>
  <c r="BE87" i="505"/>
  <c r="BD87" i="505"/>
  <c r="BC87" i="505"/>
  <c r="BB87" i="505"/>
  <c r="BA87" i="505"/>
  <c r="AG87" i="505"/>
  <c r="AF87" i="505"/>
  <c r="AE87" i="505"/>
  <c r="AD87" i="505"/>
  <c r="AC87" i="505"/>
  <c r="AB87" i="505"/>
  <c r="Y87" i="505"/>
  <c r="W87" i="505"/>
  <c r="U87" i="505"/>
  <c r="Q87" i="505"/>
  <c r="N87" i="505"/>
  <c r="B87" i="505"/>
  <c r="BJ86" i="505"/>
  <c r="BI86" i="505"/>
  <c r="BH86" i="505"/>
  <c r="BG86" i="505"/>
  <c r="BF86" i="505"/>
  <c r="BE86" i="505"/>
  <c r="BD86" i="505"/>
  <c r="BC86" i="505"/>
  <c r="BB86" i="505"/>
  <c r="BA86" i="505"/>
  <c r="AG86" i="505"/>
  <c r="AF86" i="505"/>
  <c r="AE86" i="505"/>
  <c r="AD86" i="505"/>
  <c r="AC86" i="505"/>
  <c r="AB86" i="505"/>
  <c r="Y86" i="505"/>
  <c r="W86" i="505"/>
  <c r="U86" i="505"/>
  <c r="Q86" i="505"/>
  <c r="N86" i="505"/>
  <c r="B86" i="505"/>
  <c r="BJ85" i="505"/>
  <c r="BI85" i="505"/>
  <c r="BH85" i="505"/>
  <c r="BG85" i="505"/>
  <c r="BF85" i="505"/>
  <c r="BE85" i="505"/>
  <c r="BD85" i="505"/>
  <c r="BC85" i="505"/>
  <c r="BB85" i="505"/>
  <c r="BA85" i="505"/>
  <c r="AG85" i="505"/>
  <c r="AF85" i="505"/>
  <c r="AE85" i="505"/>
  <c r="AD85" i="505"/>
  <c r="AC85" i="505"/>
  <c r="AB85" i="505"/>
  <c r="Y85" i="505"/>
  <c r="W85" i="505"/>
  <c r="U85" i="505"/>
  <c r="Q85" i="505"/>
  <c r="N85" i="505"/>
  <c r="B85" i="505"/>
  <c r="BJ84" i="505"/>
  <c r="BI84" i="505"/>
  <c r="BH84" i="505"/>
  <c r="BG84" i="505"/>
  <c r="BF84" i="505"/>
  <c r="BE84" i="505"/>
  <c r="BD84" i="505"/>
  <c r="BC84" i="505"/>
  <c r="BB84" i="505"/>
  <c r="BA84" i="505"/>
  <c r="AG84" i="505"/>
  <c r="AF84" i="505"/>
  <c r="AE84" i="505"/>
  <c r="AD84" i="505"/>
  <c r="AC84" i="505"/>
  <c r="AB84" i="505"/>
  <c r="Y84" i="505"/>
  <c r="W84" i="505"/>
  <c r="U84" i="505"/>
  <c r="Q84" i="505"/>
  <c r="N84" i="505"/>
  <c r="B84" i="505"/>
  <c r="BJ83" i="505"/>
  <c r="BI83" i="505"/>
  <c r="BH83" i="505"/>
  <c r="BG83" i="505"/>
  <c r="BF83" i="505"/>
  <c r="BE83" i="505"/>
  <c r="BD83" i="505"/>
  <c r="BC83" i="505"/>
  <c r="BB83" i="505"/>
  <c r="BA83" i="505"/>
  <c r="AG83" i="505"/>
  <c r="AF83" i="505"/>
  <c r="AE83" i="505"/>
  <c r="AD83" i="505"/>
  <c r="AC83" i="505"/>
  <c r="AB83" i="505"/>
  <c r="Y83" i="505"/>
  <c r="W83" i="505"/>
  <c r="U83" i="505"/>
  <c r="Q83" i="505"/>
  <c r="N83" i="505"/>
  <c r="B83" i="505"/>
  <c r="BJ82" i="505"/>
  <c r="BI82" i="505"/>
  <c r="BH82" i="505"/>
  <c r="BG82" i="505"/>
  <c r="BF82" i="505"/>
  <c r="BE82" i="505"/>
  <c r="BD82" i="505"/>
  <c r="BC82" i="505"/>
  <c r="BB82" i="505"/>
  <c r="BA82" i="505"/>
  <c r="AG82" i="505"/>
  <c r="AF82" i="505"/>
  <c r="AE82" i="505"/>
  <c r="AD82" i="505"/>
  <c r="AC82" i="505"/>
  <c r="AB82" i="505"/>
  <c r="Y82" i="505"/>
  <c r="W82" i="505"/>
  <c r="U82" i="505"/>
  <c r="Q82" i="505"/>
  <c r="N82" i="505"/>
  <c r="B82" i="505"/>
  <c r="BJ81" i="505"/>
  <c r="BI81" i="505"/>
  <c r="BH81" i="505"/>
  <c r="BG81" i="505"/>
  <c r="BF81" i="505"/>
  <c r="BE81" i="505"/>
  <c r="BD81" i="505"/>
  <c r="BC81" i="505"/>
  <c r="BB81" i="505"/>
  <c r="BA81" i="505"/>
  <c r="AG81" i="505"/>
  <c r="AF81" i="505"/>
  <c r="AE81" i="505"/>
  <c r="AD81" i="505"/>
  <c r="AC81" i="505"/>
  <c r="AB81" i="505"/>
  <c r="Y81" i="505"/>
  <c r="W81" i="505"/>
  <c r="U81" i="505"/>
  <c r="Q81" i="505"/>
  <c r="N81" i="505"/>
  <c r="B81" i="505"/>
  <c r="BJ80" i="505"/>
  <c r="BI80" i="505"/>
  <c r="BH80" i="505"/>
  <c r="BG80" i="505"/>
  <c r="BF80" i="505"/>
  <c r="BE80" i="505"/>
  <c r="BD80" i="505"/>
  <c r="BC80" i="505"/>
  <c r="BB80" i="505"/>
  <c r="BA80" i="505"/>
  <c r="AG80" i="505"/>
  <c r="AF80" i="505"/>
  <c r="AE80" i="505"/>
  <c r="AD80" i="505"/>
  <c r="AC80" i="505"/>
  <c r="AB80" i="505"/>
  <c r="Y80" i="505"/>
  <c r="W80" i="505"/>
  <c r="U80" i="505"/>
  <c r="Q80" i="505"/>
  <c r="N80" i="505"/>
  <c r="B80" i="505"/>
  <c r="BJ79" i="505"/>
  <c r="BI79" i="505"/>
  <c r="BH79" i="505"/>
  <c r="BG79" i="505"/>
  <c r="BF79" i="505"/>
  <c r="BE79" i="505"/>
  <c r="BD79" i="505"/>
  <c r="BC79" i="505"/>
  <c r="BB79" i="505"/>
  <c r="BA79" i="505"/>
  <c r="AG79" i="505"/>
  <c r="AF79" i="505"/>
  <c r="AE79" i="505"/>
  <c r="AD79" i="505"/>
  <c r="AC79" i="505"/>
  <c r="AB79" i="505"/>
  <c r="Y79" i="505"/>
  <c r="W79" i="505"/>
  <c r="U79" i="505"/>
  <c r="Q79" i="505"/>
  <c r="N79" i="505"/>
  <c r="B79" i="505"/>
  <c r="BJ78" i="505"/>
  <c r="BI78" i="505"/>
  <c r="BH78" i="505"/>
  <c r="BG78" i="505"/>
  <c r="BF78" i="505"/>
  <c r="BE78" i="505"/>
  <c r="BD78" i="505"/>
  <c r="BC78" i="505"/>
  <c r="BB78" i="505"/>
  <c r="BA78" i="505"/>
  <c r="AG78" i="505"/>
  <c r="AF78" i="505"/>
  <c r="AE78" i="505"/>
  <c r="AD78" i="505"/>
  <c r="AC78" i="505"/>
  <c r="AB78" i="505"/>
  <c r="Y78" i="505"/>
  <c r="W78" i="505"/>
  <c r="U78" i="505"/>
  <c r="Q78" i="505"/>
  <c r="N78" i="505"/>
  <c r="B78" i="505"/>
  <c r="BJ77" i="505"/>
  <c r="BI77" i="505"/>
  <c r="BH77" i="505"/>
  <c r="BG77" i="505"/>
  <c r="BF77" i="505"/>
  <c r="BE77" i="505"/>
  <c r="BD77" i="505"/>
  <c r="BC77" i="505"/>
  <c r="BB77" i="505"/>
  <c r="BA77" i="505"/>
  <c r="AG77" i="505"/>
  <c r="AF77" i="505"/>
  <c r="AE77" i="505"/>
  <c r="AD77" i="505"/>
  <c r="AC77" i="505"/>
  <c r="AB77" i="505"/>
  <c r="Y77" i="505"/>
  <c r="W77" i="505"/>
  <c r="U77" i="505"/>
  <c r="Q77" i="505"/>
  <c r="N77" i="505"/>
  <c r="B77" i="505"/>
  <c r="BJ76" i="505"/>
  <c r="BI76" i="505"/>
  <c r="BH76" i="505"/>
  <c r="BG76" i="505"/>
  <c r="BF76" i="505"/>
  <c r="BE76" i="505"/>
  <c r="BD76" i="505"/>
  <c r="BC76" i="505"/>
  <c r="BB76" i="505"/>
  <c r="BA76" i="505"/>
  <c r="AG76" i="505"/>
  <c r="AF76" i="505"/>
  <c r="AE76" i="505"/>
  <c r="AD76" i="505"/>
  <c r="AC76" i="505"/>
  <c r="AB76" i="505"/>
  <c r="Y76" i="505"/>
  <c r="W76" i="505"/>
  <c r="U76" i="505"/>
  <c r="Q76" i="505"/>
  <c r="N76" i="505"/>
  <c r="B76" i="505"/>
  <c r="BJ75" i="505"/>
  <c r="BI75" i="505"/>
  <c r="BH75" i="505"/>
  <c r="BG75" i="505"/>
  <c r="BF75" i="505"/>
  <c r="BE75" i="505"/>
  <c r="BD75" i="505"/>
  <c r="BC75" i="505"/>
  <c r="BB75" i="505"/>
  <c r="BA75" i="505"/>
  <c r="AG75" i="505"/>
  <c r="AF75" i="505"/>
  <c r="AE75" i="505"/>
  <c r="AD75" i="505"/>
  <c r="AC75" i="505"/>
  <c r="AB75" i="505"/>
  <c r="Y75" i="505"/>
  <c r="W75" i="505"/>
  <c r="U75" i="505"/>
  <c r="Q75" i="505"/>
  <c r="N75" i="505"/>
  <c r="B75" i="505"/>
  <c r="BJ74" i="505"/>
  <c r="BI74" i="505"/>
  <c r="BH74" i="505"/>
  <c r="BG74" i="505"/>
  <c r="BF74" i="505"/>
  <c r="BE74" i="505"/>
  <c r="BD74" i="505"/>
  <c r="BC74" i="505"/>
  <c r="BB74" i="505"/>
  <c r="BA74" i="505"/>
  <c r="AG74" i="505"/>
  <c r="AF74" i="505"/>
  <c r="AE74" i="505"/>
  <c r="AD74" i="505"/>
  <c r="AC74" i="505"/>
  <c r="AB74" i="505"/>
  <c r="Y74" i="505"/>
  <c r="W74" i="505"/>
  <c r="U74" i="505"/>
  <c r="Q74" i="505"/>
  <c r="N74" i="505"/>
  <c r="B74" i="505"/>
  <c r="BJ73" i="505"/>
  <c r="BI73" i="505"/>
  <c r="BH73" i="505"/>
  <c r="BG73" i="505"/>
  <c r="BF73" i="505"/>
  <c r="BE73" i="505"/>
  <c r="BD73" i="505"/>
  <c r="BC73" i="505"/>
  <c r="BB73" i="505"/>
  <c r="BA73" i="505"/>
  <c r="AG73" i="505"/>
  <c r="AF73" i="505"/>
  <c r="AE73" i="505"/>
  <c r="AD73" i="505"/>
  <c r="AC73" i="505"/>
  <c r="AB73" i="505"/>
  <c r="Y73" i="505"/>
  <c r="W73" i="505"/>
  <c r="U73" i="505"/>
  <c r="Q73" i="505"/>
  <c r="N73" i="505"/>
  <c r="B73" i="505"/>
  <c r="BJ72" i="505"/>
  <c r="BI72" i="505"/>
  <c r="BH72" i="505"/>
  <c r="BG72" i="505"/>
  <c r="BF72" i="505"/>
  <c r="BE72" i="505"/>
  <c r="BD72" i="505"/>
  <c r="BC72" i="505"/>
  <c r="BB72" i="505"/>
  <c r="BA72" i="505"/>
  <c r="AG72" i="505"/>
  <c r="AF72" i="505"/>
  <c r="AE72" i="505"/>
  <c r="AD72" i="505"/>
  <c r="AC72" i="505"/>
  <c r="AB72" i="505"/>
  <c r="Y72" i="505"/>
  <c r="W72" i="505"/>
  <c r="U72" i="505"/>
  <c r="Q72" i="505"/>
  <c r="N72" i="505"/>
  <c r="B72" i="505"/>
  <c r="BJ71" i="505"/>
  <c r="BI71" i="505"/>
  <c r="BH71" i="505"/>
  <c r="BG71" i="505"/>
  <c r="BF71" i="505"/>
  <c r="BE71" i="505"/>
  <c r="BD71" i="505"/>
  <c r="BC71" i="505"/>
  <c r="BB71" i="505"/>
  <c r="BA71" i="505"/>
  <c r="AG71" i="505"/>
  <c r="AF71" i="505"/>
  <c r="AE71" i="505"/>
  <c r="AD71" i="505"/>
  <c r="AC71" i="505"/>
  <c r="AB71" i="505"/>
  <c r="Y71" i="505"/>
  <c r="W71" i="505"/>
  <c r="U71" i="505"/>
  <c r="Q71" i="505"/>
  <c r="N71" i="505"/>
  <c r="B71" i="505"/>
  <c r="BJ70" i="505"/>
  <c r="BI70" i="505"/>
  <c r="BH70" i="505"/>
  <c r="BG70" i="505"/>
  <c r="BF70" i="505"/>
  <c r="BE70" i="505"/>
  <c r="BD70" i="505"/>
  <c r="BC70" i="505"/>
  <c r="BB70" i="505"/>
  <c r="BA70" i="505"/>
  <c r="AG70" i="505"/>
  <c r="AF70" i="505"/>
  <c r="AE70" i="505"/>
  <c r="AD70" i="505"/>
  <c r="AC70" i="505"/>
  <c r="AB70" i="505"/>
  <c r="Y70" i="505"/>
  <c r="W70" i="505"/>
  <c r="U70" i="505"/>
  <c r="Q70" i="505"/>
  <c r="N70" i="505"/>
  <c r="B70" i="505"/>
  <c r="BJ69" i="505"/>
  <c r="BI69" i="505"/>
  <c r="BH69" i="505"/>
  <c r="BG69" i="505"/>
  <c r="BF69" i="505"/>
  <c r="BE69" i="505"/>
  <c r="BD69" i="505"/>
  <c r="BC69" i="505"/>
  <c r="BB69" i="505"/>
  <c r="BA69" i="505"/>
  <c r="AG69" i="505"/>
  <c r="AF69" i="505"/>
  <c r="AE69" i="505"/>
  <c r="AD69" i="505"/>
  <c r="AC69" i="505"/>
  <c r="AB69" i="505"/>
  <c r="Y69" i="505"/>
  <c r="W69" i="505"/>
  <c r="U69" i="505"/>
  <c r="Q69" i="505"/>
  <c r="N69" i="505"/>
  <c r="B69" i="505"/>
  <c r="BJ68" i="505"/>
  <c r="BI68" i="505"/>
  <c r="BH68" i="505"/>
  <c r="BG68" i="505"/>
  <c r="BF68" i="505"/>
  <c r="BE68" i="505"/>
  <c r="BD68" i="505"/>
  <c r="BC68" i="505"/>
  <c r="BB68" i="505"/>
  <c r="BA68" i="505"/>
  <c r="AG68" i="505"/>
  <c r="AF68" i="505"/>
  <c r="AE68" i="505"/>
  <c r="AD68" i="505"/>
  <c r="AC68" i="505"/>
  <c r="AB68" i="505"/>
  <c r="Y68" i="505"/>
  <c r="W68" i="505"/>
  <c r="U68" i="505"/>
  <c r="Q68" i="505"/>
  <c r="N68" i="505"/>
  <c r="B68" i="505"/>
  <c r="BJ67" i="505"/>
  <c r="BI67" i="505"/>
  <c r="BH67" i="505"/>
  <c r="BG67" i="505"/>
  <c r="BF67" i="505"/>
  <c r="BE67" i="505"/>
  <c r="BD67" i="505"/>
  <c r="BC67" i="505"/>
  <c r="BB67" i="505"/>
  <c r="BA67" i="505"/>
  <c r="AG67" i="505"/>
  <c r="AF67" i="505"/>
  <c r="AE67" i="505"/>
  <c r="AD67" i="505"/>
  <c r="AC67" i="505"/>
  <c r="AB67" i="505"/>
  <c r="Y67" i="505"/>
  <c r="W67" i="505"/>
  <c r="U67" i="505"/>
  <c r="Q67" i="505"/>
  <c r="N67" i="505"/>
  <c r="B67" i="505"/>
  <c r="BJ66" i="505"/>
  <c r="BI66" i="505"/>
  <c r="BH66" i="505"/>
  <c r="BG66" i="505"/>
  <c r="BF66" i="505"/>
  <c r="BE66" i="505"/>
  <c r="BD66" i="505"/>
  <c r="BC66" i="505"/>
  <c r="BB66" i="505"/>
  <c r="BA66" i="505"/>
  <c r="AG66" i="505"/>
  <c r="AF66" i="505"/>
  <c r="AE66" i="505"/>
  <c r="AD66" i="505"/>
  <c r="AC66" i="505"/>
  <c r="AB66" i="505"/>
  <c r="Y66" i="505"/>
  <c r="W66" i="505"/>
  <c r="U66" i="505"/>
  <c r="Q66" i="505"/>
  <c r="N66" i="505"/>
  <c r="B66" i="505"/>
  <c r="BJ65" i="505"/>
  <c r="BI65" i="505"/>
  <c r="BH65" i="505"/>
  <c r="BG65" i="505"/>
  <c r="BF65" i="505"/>
  <c r="BE65" i="505"/>
  <c r="BD65" i="505"/>
  <c r="BC65" i="505"/>
  <c r="BB65" i="505"/>
  <c r="BA65" i="505"/>
  <c r="AG65" i="505"/>
  <c r="AF65" i="505"/>
  <c r="AE65" i="505"/>
  <c r="AD65" i="505"/>
  <c r="AC65" i="505"/>
  <c r="AB65" i="505"/>
  <c r="Y65" i="505"/>
  <c r="W65" i="505"/>
  <c r="U65" i="505"/>
  <c r="Q65" i="505"/>
  <c r="N65" i="505"/>
  <c r="B65" i="505"/>
  <c r="BJ64" i="505"/>
  <c r="BI64" i="505"/>
  <c r="BH64" i="505"/>
  <c r="BG64" i="505"/>
  <c r="BF64" i="505"/>
  <c r="BE64" i="505"/>
  <c r="BD64" i="505"/>
  <c r="BC64" i="505"/>
  <c r="BB64" i="505"/>
  <c r="BA64" i="505"/>
  <c r="AG64" i="505"/>
  <c r="AF64" i="505"/>
  <c r="AE64" i="505"/>
  <c r="AD64" i="505"/>
  <c r="AC64" i="505"/>
  <c r="AB64" i="505"/>
  <c r="Y64" i="505"/>
  <c r="W64" i="505"/>
  <c r="U64" i="505"/>
  <c r="Q64" i="505"/>
  <c r="N64" i="505"/>
  <c r="B64" i="505"/>
  <c r="BJ63" i="505"/>
  <c r="BI63" i="505"/>
  <c r="BH63" i="505"/>
  <c r="BG63" i="505"/>
  <c r="BF63" i="505"/>
  <c r="BE63" i="505"/>
  <c r="BD63" i="505"/>
  <c r="BC63" i="505"/>
  <c r="BB63" i="505"/>
  <c r="BA63" i="505"/>
  <c r="AG63" i="505"/>
  <c r="AF63" i="505"/>
  <c r="AE63" i="505"/>
  <c r="AD63" i="505"/>
  <c r="AC63" i="505"/>
  <c r="AB63" i="505"/>
  <c r="Y63" i="505"/>
  <c r="W63" i="505"/>
  <c r="U63" i="505"/>
  <c r="Q63" i="505"/>
  <c r="N63" i="505"/>
  <c r="B63" i="505"/>
  <c r="BJ62" i="505"/>
  <c r="BI62" i="505"/>
  <c r="BH62" i="505"/>
  <c r="BG62" i="505"/>
  <c r="BF62" i="505"/>
  <c r="BE62" i="505"/>
  <c r="BD62" i="505"/>
  <c r="BC62" i="505"/>
  <c r="BB62" i="505"/>
  <c r="BA62" i="505"/>
  <c r="AG62" i="505"/>
  <c r="AF62" i="505"/>
  <c r="AE62" i="505"/>
  <c r="AD62" i="505"/>
  <c r="AC62" i="505"/>
  <c r="AB62" i="505"/>
  <c r="Y62" i="505"/>
  <c r="W62" i="505"/>
  <c r="U62" i="505"/>
  <c r="Q62" i="505"/>
  <c r="N62" i="505"/>
  <c r="B62" i="505"/>
  <c r="BJ61" i="505"/>
  <c r="BI61" i="505"/>
  <c r="BH61" i="505"/>
  <c r="BG61" i="505"/>
  <c r="BF61" i="505"/>
  <c r="BE61" i="505"/>
  <c r="BD61" i="505"/>
  <c r="BC61" i="505"/>
  <c r="BB61" i="505"/>
  <c r="BA61" i="505"/>
  <c r="AG61" i="505"/>
  <c r="AF61" i="505"/>
  <c r="AE61" i="505"/>
  <c r="AD61" i="505"/>
  <c r="AC61" i="505"/>
  <c r="AB61" i="505"/>
  <c r="Y61" i="505"/>
  <c r="W61" i="505"/>
  <c r="U61" i="505"/>
  <c r="Q61" i="505"/>
  <c r="N61" i="505"/>
  <c r="B61" i="505"/>
  <c r="BJ60" i="505"/>
  <c r="BI60" i="505"/>
  <c r="BH60" i="505"/>
  <c r="BG60" i="505"/>
  <c r="BF60" i="505"/>
  <c r="BE60" i="505"/>
  <c r="BD60" i="505"/>
  <c r="BC60" i="505"/>
  <c r="BB60" i="505"/>
  <c r="BA60" i="505"/>
  <c r="AG60" i="505"/>
  <c r="AF60" i="505"/>
  <c r="AE60" i="505"/>
  <c r="AD60" i="505"/>
  <c r="AC60" i="505"/>
  <c r="AB60" i="505"/>
  <c r="Y60" i="505"/>
  <c r="W60" i="505"/>
  <c r="U60" i="505"/>
  <c r="Q60" i="505"/>
  <c r="N60" i="505"/>
  <c r="B60" i="505"/>
  <c r="BJ59" i="505"/>
  <c r="BI59" i="505"/>
  <c r="BH59" i="505"/>
  <c r="BG59" i="505"/>
  <c r="BF59" i="505"/>
  <c r="BE59" i="505"/>
  <c r="BD59" i="505"/>
  <c r="BC59" i="505"/>
  <c r="BB59" i="505"/>
  <c r="BA59" i="505"/>
  <c r="AG59" i="505"/>
  <c r="AF59" i="505"/>
  <c r="AE59" i="505"/>
  <c r="AD59" i="505"/>
  <c r="AC59" i="505"/>
  <c r="AB59" i="505"/>
  <c r="Y59" i="505"/>
  <c r="W59" i="505"/>
  <c r="U59" i="505"/>
  <c r="Q59" i="505"/>
  <c r="N59" i="505"/>
  <c r="B59" i="505"/>
  <c r="BJ58" i="505"/>
  <c r="BI58" i="505"/>
  <c r="BH58" i="505"/>
  <c r="BG58" i="505"/>
  <c r="BF58" i="505"/>
  <c r="BE58" i="505"/>
  <c r="BD58" i="505"/>
  <c r="BC58" i="505"/>
  <c r="BB58" i="505"/>
  <c r="BA58" i="505"/>
  <c r="AG58" i="505"/>
  <c r="AF58" i="505"/>
  <c r="AE58" i="505"/>
  <c r="AD58" i="505"/>
  <c r="AC58" i="505"/>
  <c r="AB58" i="505"/>
  <c r="Y58" i="505"/>
  <c r="W58" i="505"/>
  <c r="U58" i="505"/>
  <c r="Q58" i="505"/>
  <c r="N58" i="505"/>
  <c r="B58" i="505"/>
  <c r="BJ57" i="505"/>
  <c r="BI57" i="505"/>
  <c r="BH57" i="505"/>
  <c r="BG57" i="505"/>
  <c r="BF57" i="505"/>
  <c r="BE57" i="505"/>
  <c r="BD57" i="505"/>
  <c r="BC57" i="505"/>
  <c r="BB57" i="505"/>
  <c r="BA57" i="505"/>
  <c r="AG57" i="505"/>
  <c r="AF57" i="505"/>
  <c r="AE57" i="505"/>
  <c r="AD57" i="505"/>
  <c r="AC57" i="505"/>
  <c r="AB57" i="505"/>
  <c r="Y57" i="505"/>
  <c r="W57" i="505"/>
  <c r="U57" i="505"/>
  <c r="Q57" i="505"/>
  <c r="N57" i="505"/>
  <c r="B57" i="505"/>
  <c r="BJ56" i="505"/>
  <c r="BI56" i="505"/>
  <c r="BH56" i="505"/>
  <c r="BG56" i="505"/>
  <c r="BF56" i="505"/>
  <c r="BE56" i="505"/>
  <c r="BD56" i="505"/>
  <c r="BC56" i="505"/>
  <c r="BB56" i="505"/>
  <c r="BA56" i="505"/>
  <c r="AG56" i="505"/>
  <c r="AF56" i="505"/>
  <c r="AE56" i="505"/>
  <c r="AD56" i="505"/>
  <c r="AC56" i="505"/>
  <c r="AB56" i="505"/>
  <c r="Y56" i="505"/>
  <c r="W56" i="505"/>
  <c r="U56" i="505"/>
  <c r="Q56" i="505"/>
  <c r="N56" i="505"/>
  <c r="B56" i="505"/>
  <c r="BJ55" i="505"/>
  <c r="BI55" i="505"/>
  <c r="BH55" i="505"/>
  <c r="BG55" i="505"/>
  <c r="BF55" i="505"/>
  <c r="BE55" i="505"/>
  <c r="BD55" i="505"/>
  <c r="BC55" i="505"/>
  <c r="BB55" i="505"/>
  <c r="BA55" i="505"/>
  <c r="AG55" i="505"/>
  <c r="AF55" i="505"/>
  <c r="AE55" i="505"/>
  <c r="AD55" i="505"/>
  <c r="AC55" i="505"/>
  <c r="AB55" i="505"/>
  <c r="Y55" i="505"/>
  <c r="W55" i="505"/>
  <c r="U55" i="505"/>
  <c r="Q55" i="505"/>
  <c r="N55" i="505"/>
  <c r="B55" i="505"/>
  <c r="BJ54" i="505"/>
  <c r="BI54" i="505"/>
  <c r="BH54" i="505"/>
  <c r="BG54" i="505"/>
  <c r="BF54" i="505"/>
  <c r="BE54" i="505"/>
  <c r="BD54" i="505"/>
  <c r="BC54" i="505"/>
  <c r="BB54" i="505"/>
  <c r="BA54" i="505"/>
  <c r="AG54" i="505"/>
  <c r="AF54" i="505"/>
  <c r="AE54" i="505"/>
  <c r="AD54" i="505"/>
  <c r="AC54" i="505"/>
  <c r="AB54" i="505"/>
  <c r="Y54" i="505"/>
  <c r="W54" i="505"/>
  <c r="U54" i="505"/>
  <c r="Q54" i="505"/>
  <c r="N54" i="505"/>
  <c r="B54" i="505"/>
  <c r="BJ53" i="505"/>
  <c r="BI53" i="505"/>
  <c r="BH53" i="505"/>
  <c r="BG53" i="505"/>
  <c r="BF53" i="505"/>
  <c r="BE53" i="505"/>
  <c r="BD53" i="505"/>
  <c r="BC53" i="505"/>
  <c r="BB53" i="505"/>
  <c r="BA53" i="505"/>
  <c r="AG53" i="505"/>
  <c r="AF53" i="505"/>
  <c r="AE53" i="505"/>
  <c r="AD53" i="505"/>
  <c r="AC53" i="505"/>
  <c r="AB53" i="505"/>
  <c r="Y53" i="505"/>
  <c r="W53" i="505"/>
  <c r="U53" i="505"/>
  <c r="Q53" i="505"/>
  <c r="N53" i="505"/>
  <c r="B53" i="505"/>
  <c r="BJ52" i="505"/>
  <c r="BI52" i="505"/>
  <c r="BH52" i="505"/>
  <c r="BG52" i="505"/>
  <c r="BF52" i="505"/>
  <c r="BE52" i="505"/>
  <c r="BD52" i="505"/>
  <c r="BC52" i="505"/>
  <c r="BB52" i="505"/>
  <c r="BA52" i="505"/>
  <c r="AG52" i="505"/>
  <c r="AF52" i="505"/>
  <c r="AE52" i="505"/>
  <c r="AD52" i="505"/>
  <c r="AC52" i="505"/>
  <c r="AB52" i="505"/>
  <c r="Y52" i="505"/>
  <c r="W52" i="505"/>
  <c r="U52" i="505"/>
  <c r="Q52" i="505"/>
  <c r="N52" i="505"/>
  <c r="B52" i="505"/>
  <c r="BJ51" i="505"/>
  <c r="BI51" i="505"/>
  <c r="BH51" i="505"/>
  <c r="BG51" i="505"/>
  <c r="BF51" i="505"/>
  <c r="BE51" i="505"/>
  <c r="BD51" i="505"/>
  <c r="BC51" i="505"/>
  <c r="BB51" i="505"/>
  <c r="BA51" i="505"/>
  <c r="AG51" i="505"/>
  <c r="AF51" i="505"/>
  <c r="AE51" i="505"/>
  <c r="AD51" i="505"/>
  <c r="AC51" i="505"/>
  <c r="AB51" i="505"/>
  <c r="Y51" i="505"/>
  <c r="W51" i="505"/>
  <c r="U51" i="505"/>
  <c r="Q51" i="505"/>
  <c r="N51" i="505"/>
  <c r="B51" i="505"/>
  <c r="BJ50" i="505"/>
  <c r="BI50" i="505"/>
  <c r="BH50" i="505"/>
  <c r="BG50" i="505"/>
  <c r="BF50" i="505"/>
  <c r="BE50" i="505"/>
  <c r="BD50" i="505"/>
  <c r="BC50" i="505"/>
  <c r="BB50" i="505"/>
  <c r="BA50" i="505"/>
  <c r="AG50" i="505"/>
  <c r="AF50" i="505"/>
  <c r="AE50" i="505"/>
  <c r="AD50" i="505"/>
  <c r="AC50" i="505"/>
  <c r="AB50" i="505"/>
  <c r="Y50" i="505"/>
  <c r="W50" i="505"/>
  <c r="U50" i="505"/>
  <c r="Q50" i="505"/>
  <c r="N50" i="505"/>
  <c r="B50" i="505"/>
  <c r="BJ49" i="505"/>
  <c r="BI49" i="505"/>
  <c r="BH49" i="505"/>
  <c r="BG49" i="505"/>
  <c r="BF49" i="505"/>
  <c r="BE49" i="505"/>
  <c r="BD49" i="505"/>
  <c r="BC49" i="505"/>
  <c r="BB49" i="505"/>
  <c r="BA49" i="505"/>
  <c r="AG49" i="505"/>
  <c r="AF49" i="505"/>
  <c r="AE49" i="505"/>
  <c r="AD49" i="505"/>
  <c r="AC49" i="505"/>
  <c r="AB49" i="505"/>
  <c r="Y49" i="505"/>
  <c r="W49" i="505"/>
  <c r="U49" i="505"/>
  <c r="Q49" i="505"/>
  <c r="N49" i="505"/>
  <c r="B49" i="505"/>
  <c r="BJ48" i="505"/>
  <c r="BI48" i="505"/>
  <c r="BH48" i="505"/>
  <c r="BG48" i="505"/>
  <c r="BF48" i="505"/>
  <c r="BE48" i="505"/>
  <c r="BD48" i="505"/>
  <c r="BC48" i="505"/>
  <c r="BB48" i="505"/>
  <c r="BA48" i="505"/>
  <c r="AG48" i="505"/>
  <c r="AF48" i="505"/>
  <c r="AE48" i="505"/>
  <c r="AD48" i="505"/>
  <c r="AC48" i="505"/>
  <c r="AB48" i="505"/>
  <c r="Y48" i="505"/>
  <c r="W48" i="505"/>
  <c r="U48" i="505"/>
  <c r="Q48" i="505"/>
  <c r="N48" i="505"/>
  <c r="B48" i="505"/>
  <c r="BJ47" i="505"/>
  <c r="BI47" i="505"/>
  <c r="BH47" i="505"/>
  <c r="BG47" i="505"/>
  <c r="BF47" i="505"/>
  <c r="BE47" i="505"/>
  <c r="BD47" i="505"/>
  <c r="BC47" i="505"/>
  <c r="BB47" i="505"/>
  <c r="BA47" i="505"/>
  <c r="AG47" i="505"/>
  <c r="AF47" i="505"/>
  <c r="AE47" i="505"/>
  <c r="AD47" i="505"/>
  <c r="AC47" i="505"/>
  <c r="AB47" i="505"/>
  <c r="Y47" i="505"/>
  <c r="W47" i="505"/>
  <c r="U47" i="505"/>
  <c r="Q47" i="505"/>
  <c r="N47" i="505"/>
  <c r="B47" i="505"/>
  <c r="BJ46" i="505"/>
  <c r="BI46" i="505"/>
  <c r="BH46" i="505"/>
  <c r="BG46" i="505"/>
  <c r="BF46" i="505"/>
  <c r="BE46" i="505"/>
  <c r="BD46" i="505"/>
  <c r="BC46" i="505"/>
  <c r="BB46" i="505"/>
  <c r="BA46" i="505"/>
  <c r="AG46" i="505"/>
  <c r="AF46" i="505"/>
  <c r="AE46" i="505"/>
  <c r="AD46" i="505"/>
  <c r="AC46" i="505"/>
  <c r="AB46" i="505"/>
  <c r="Y46" i="505"/>
  <c r="W46" i="505"/>
  <c r="U46" i="505"/>
  <c r="Q46" i="505"/>
  <c r="N46" i="505"/>
  <c r="B46" i="505"/>
  <c r="BJ45" i="505"/>
  <c r="BI45" i="505"/>
  <c r="BH45" i="505"/>
  <c r="BG45" i="505"/>
  <c r="BF45" i="505"/>
  <c r="BE45" i="505"/>
  <c r="BD45" i="505"/>
  <c r="BC45" i="505"/>
  <c r="BB45" i="505"/>
  <c r="BA45" i="505"/>
  <c r="AG45" i="505"/>
  <c r="AF45" i="505"/>
  <c r="AE45" i="505"/>
  <c r="AD45" i="505"/>
  <c r="AC45" i="505"/>
  <c r="AB45" i="505"/>
  <c r="Y45" i="505"/>
  <c r="W45" i="505"/>
  <c r="U45" i="505"/>
  <c r="Q45" i="505"/>
  <c r="N45" i="505"/>
  <c r="B45" i="505"/>
  <c r="BJ44" i="505"/>
  <c r="BI44" i="505"/>
  <c r="BH44" i="505"/>
  <c r="BG44" i="505"/>
  <c r="BF44" i="505"/>
  <c r="BE44" i="505"/>
  <c r="BD44" i="505"/>
  <c r="BC44" i="505"/>
  <c r="BB44" i="505"/>
  <c r="BA44" i="505"/>
  <c r="AG44" i="505"/>
  <c r="AF44" i="505"/>
  <c r="AE44" i="505"/>
  <c r="AD44" i="505"/>
  <c r="AC44" i="505"/>
  <c r="AB44" i="505"/>
  <c r="Y44" i="505"/>
  <c r="W44" i="505"/>
  <c r="U44" i="505"/>
  <c r="Q44" i="505"/>
  <c r="N44" i="505"/>
  <c r="B44" i="505"/>
  <c r="BJ43" i="505"/>
  <c r="BI43" i="505"/>
  <c r="BH43" i="505"/>
  <c r="BG43" i="505"/>
  <c r="BF43" i="505"/>
  <c r="BE43" i="505"/>
  <c r="BD43" i="505"/>
  <c r="BC43" i="505"/>
  <c r="BB43" i="505"/>
  <c r="BA43" i="505"/>
  <c r="AG43" i="505"/>
  <c r="AF43" i="505"/>
  <c r="AE43" i="505"/>
  <c r="AD43" i="505"/>
  <c r="AC43" i="505"/>
  <c r="AB43" i="505"/>
  <c r="Y43" i="505"/>
  <c r="W43" i="505"/>
  <c r="U43" i="505"/>
  <c r="Q43" i="505"/>
  <c r="N43" i="505"/>
  <c r="B43" i="505"/>
  <c r="BJ42" i="505"/>
  <c r="BI42" i="505"/>
  <c r="BH42" i="505"/>
  <c r="BG42" i="505"/>
  <c r="BF42" i="505"/>
  <c r="BE42" i="505"/>
  <c r="BD42" i="505"/>
  <c r="BC42" i="505"/>
  <c r="BB42" i="505"/>
  <c r="BA42" i="505"/>
  <c r="AG42" i="505"/>
  <c r="AF42" i="505"/>
  <c r="AE42" i="505"/>
  <c r="AD42" i="505"/>
  <c r="AC42" i="505"/>
  <c r="AB42" i="505"/>
  <c r="Y42" i="505"/>
  <c r="W42" i="505"/>
  <c r="U42" i="505"/>
  <c r="Q42" i="505"/>
  <c r="N42" i="505"/>
  <c r="B42" i="505"/>
  <c r="BJ41" i="505"/>
  <c r="BI41" i="505"/>
  <c r="BH41" i="505"/>
  <c r="BG41" i="505"/>
  <c r="BF41" i="505"/>
  <c r="BE41" i="505"/>
  <c r="BD41" i="505"/>
  <c r="BC41" i="505"/>
  <c r="BB41" i="505"/>
  <c r="BA41" i="505"/>
  <c r="AG41" i="505"/>
  <c r="AF41" i="505"/>
  <c r="AE41" i="505"/>
  <c r="AD41" i="505"/>
  <c r="AC41" i="505"/>
  <c r="AB41" i="505"/>
  <c r="Y41" i="505"/>
  <c r="W41" i="505"/>
  <c r="U41" i="505"/>
  <c r="Q41" i="505"/>
  <c r="N41" i="505"/>
  <c r="B41" i="505"/>
  <c r="BJ40" i="505"/>
  <c r="BI40" i="505"/>
  <c r="BH40" i="505"/>
  <c r="BG40" i="505"/>
  <c r="BF40" i="505"/>
  <c r="BE40" i="505"/>
  <c r="BD40" i="505"/>
  <c r="BC40" i="505"/>
  <c r="BB40" i="505"/>
  <c r="BA40" i="505"/>
  <c r="AG40" i="505"/>
  <c r="AF40" i="505"/>
  <c r="AE40" i="505"/>
  <c r="AD40" i="505"/>
  <c r="AC40" i="505"/>
  <c r="AB40" i="505"/>
  <c r="N40" i="505"/>
  <c r="B40" i="505"/>
  <c r="BJ39" i="505"/>
  <c r="BI39" i="505"/>
  <c r="BH39" i="505"/>
  <c r="BG39" i="505"/>
  <c r="BF39" i="505"/>
  <c r="BE39" i="505"/>
  <c r="BD39" i="505"/>
  <c r="BC39" i="505"/>
  <c r="BB39" i="505"/>
  <c r="BA39" i="505"/>
  <c r="AG39" i="505"/>
  <c r="AF39" i="505"/>
  <c r="AE39" i="505"/>
  <c r="AD39" i="505"/>
  <c r="AC39" i="505"/>
  <c r="AB39" i="505"/>
  <c r="N39" i="505"/>
  <c r="B39" i="505"/>
  <c r="BJ38" i="505"/>
  <c r="BI38" i="505"/>
  <c r="BH38" i="505"/>
  <c r="BG38" i="505"/>
  <c r="BF38" i="505"/>
  <c r="BE38" i="505"/>
  <c r="BD38" i="505"/>
  <c r="BC38" i="505"/>
  <c r="BB38" i="505"/>
  <c r="BA38" i="505"/>
  <c r="AG38" i="505"/>
  <c r="AF38" i="505"/>
  <c r="AE38" i="505"/>
  <c r="AD38" i="505"/>
  <c r="AC38" i="505"/>
  <c r="AB38" i="505"/>
  <c r="N38" i="505"/>
  <c r="B38" i="505"/>
  <c r="BJ37" i="505"/>
  <c r="BI37" i="505"/>
  <c r="BH37" i="505"/>
  <c r="BG37" i="505"/>
  <c r="BF37" i="505"/>
  <c r="BE37" i="505"/>
  <c r="BD37" i="505"/>
  <c r="BC37" i="505"/>
  <c r="BB37" i="505"/>
  <c r="BA37" i="505"/>
  <c r="AG37" i="505"/>
  <c r="AF37" i="505"/>
  <c r="AE37" i="505"/>
  <c r="AD37" i="505"/>
  <c r="AC37" i="505"/>
  <c r="AB37" i="505"/>
  <c r="N37" i="505"/>
  <c r="B37" i="505"/>
  <c r="BJ36" i="505"/>
  <c r="BI36" i="505"/>
  <c r="BH36" i="505"/>
  <c r="BG36" i="505"/>
  <c r="BF36" i="505"/>
  <c r="BE36" i="505"/>
  <c r="BD36" i="505"/>
  <c r="BC36" i="505"/>
  <c r="BB36" i="505"/>
  <c r="BA36" i="505"/>
  <c r="AG36" i="505"/>
  <c r="AF36" i="505"/>
  <c r="AE36" i="505"/>
  <c r="AD36" i="505"/>
  <c r="AC36" i="505"/>
  <c r="AB36" i="505"/>
  <c r="N36" i="505"/>
  <c r="B36" i="505"/>
  <c r="BJ35" i="505"/>
  <c r="BI35" i="505"/>
  <c r="BH35" i="505"/>
  <c r="BG35" i="505"/>
  <c r="BF35" i="505"/>
  <c r="BE35" i="505"/>
  <c r="BD35" i="505"/>
  <c r="BC35" i="505"/>
  <c r="BB35" i="505"/>
  <c r="BA35" i="505"/>
  <c r="AG35" i="505"/>
  <c r="AF35" i="505"/>
  <c r="AE35" i="505"/>
  <c r="AD35" i="505"/>
  <c r="AC35" i="505"/>
  <c r="AB35" i="505"/>
  <c r="N35" i="505"/>
  <c r="B35" i="505"/>
  <c r="BJ34" i="505"/>
  <c r="BI34" i="505"/>
  <c r="BH34" i="505"/>
  <c r="BG34" i="505"/>
  <c r="BF34" i="505"/>
  <c r="BE34" i="505"/>
  <c r="BD34" i="505"/>
  <c r="BC34" i="505"/>
  <c r="BB34" i="505"/>
  <c r="BA34" i="505"/>
  <c r="AG34" i="505"/>
  <c r="AF34" i="505"/>
  <c r="AE34" i="505"/>
  <c r="AD34" i="505"/>
  <c r="AC34" i="505"/>
  <c r="AB34" i="505"/>
  <c r="N34" i="505"/>
  <c r="B34" i="505"/>
  <c r="BJ33" i="505"/>
  <c r="BI33" i="505"/>
  <c r="BH33" i="505"/>
  <c r="BG33" i="505"/>
  <c r="BF33" i="505"/>
  <c r="BE33" i="505"/>
  <c r="BD33" i="505"/>
  <c r="BC33" i="505"/>
  <c r="BB33" i="505"/>
  <c r="BA33" i="505"/>
  <c r="AG33" i="505"/>
  <c r="AF33" i="505"/>
  <c r="AE33" i="505"/>
  <c r="AD33" i="505"/>
  <c r="AC33" i="505"/>
  <c r="AB33" i="505"/>
  <c r="N33" i="505"/>
  <c r="B33" i="505"/>
  <c r="BJ32" i="505"/>
  <c r="BI32" i="505"/>
  <c r="BH32" i="505"/>
  <c r="BG32" i="505"/>
  <c r="BF32" i="505"/>
  <c r="BE32" i="505"/>
  <c r="BD32" i="505"/>
  <c r="BC32" i="505"/>
  <c r="BB32" i="505"/>
  <c r="BA32" i="505"/>
  <c r="AG32" i="505"/>
  <c r="AF32" i="505"/>
  <c r="AE32" i="505"/>
  <c r="AD32" i="505"/>
  <c r="AC32" i="505"/>
  <c r="AB32" i="505"/>
  <c r="N32" i="505"/>
  <c r="B32" i="505"/>
  <c r="BJ31" i="505"/>
  <c r="BI31" i="505"/>
  <c r="BH31" i="505"/>
  <c r="BG31" i="505"/>
  <c r="BF31" i="505"/>
  <c r="BE31" i="505"/>
  <c r="BD31" i="505"/>
  <c r="BC31" i="505"/>
  <c r="BB31" i="505"/>
  <c r="BA31" i="505"/>
  <c r="AG31" i="505"/>
  <c r="AF31" i="505"/>
  <c r="AE31" i="505"/>
  <c r="AD31" i="505"/>
  <c r="AC31" i="505"/>
  <c r="AB31" i="505"/>
  <c r="N31" i="505"/>
  <c r="B31" i="505"/>
  <c r="BJ30" i="505"/>
  <c r="BI30" i="505"/>
  <c r="BH30" i="505"/>
  <c r="BG30" i="505"/>
  <c r="BF30" i="505"/>
  <c r="BE30" i="505"/>
  <c r="AV30" i="505"/>
  <c r="AU30" i="505"/>
  <c r="AT30" i="505"/>
  <c r="AS30" i="505"/>
  <c r="AR30" i="505"/>
  <c r="AQ30" i="505"/>
  <c r="AP30" i="505"/>
  <c r="AO30" i="505"/>
  <c r="AN30" i="505"/>
  <c r="AM30" i="505"/>
  <c r="AL30" i="505"/>
  <c r="AK30" i="505"/>
  <c r="AJ30" i="505"/>
  <c r="AI30" i="505"/>
  <c r="AH30" i="505"/>
  <c r="AG30" i="505"/>
  <c r="AF30" i="505"/>
  <c r="AE30" i="505"/>
  <c r="AD30" i="505"/>
  <c r="AV29" i="505"/>
  <c r="AU29" i="505"/>
  <c r="AT29" i="505"/>
  <c r="AS29" i="505"/>
  <c r="AR29" i="505"/>
  <c r="AN29" i="505"/>
  <c r="AM29" i="505"/>
  <c r="AL29" i="505"/>
  <c r="AK29" i="505"/>
  <c r="AI29" i="505"/>
  <c r="AH29" i="505"/>
  <c r="AG29" i="505"/>
  <c r="AF29" i="505"/>
  <c r="AE29" i="505"/>
  <c r="AD29" i="505"/>
  <c r="T29" i="505"/>
  <c r="AQ29" i="505" s="1"/>
  <c r="S29" i="505"/>
  <c r="AP29" i="505" s="1"/>
  <c r="R29" i="505"/>
  <c r="AO29" i="505" s="1"/>
  <c r="M29" i="505"/>
  <c r="AJ29" i="505" s="1"/>
  <c r="E29" i="505"/>
  <c r="D29" i="505"/>
  <c r="C29" i="505"/>
  <c r="X28" i="505"/>
  <c r="V28" i="505"/>
  <c r="T28" i="505"/>
  <c r="S28" i="505"/>
  <c r="R28" i="505"/>
  <c r="M28" i="505"/>
  <c r="L28" i="505"/>
  <c r="K28" i="505"/>
  <c r="I28" i="505"/>
  <c r="H28" i="505"/>
  <c r="G28" i="505"/>
  <c r="X27" i="505"/>
  <c r="V27" i="505"/>
  <c r="T27" i="505"/>
  <c r="S27" i="505"/>
  <c r="R27" i="505"/>
  <c r="M27" i="505"/>
  <c r="L27" i="505"/>
  <c r="K27" i="505"/>
  <c r="I27" i="505"/>
  <c r="H27" i="505"/>
  <c r="G27" i="505"/>
  <c r="X26" i="505"/>
  <c r="V26" i="505"/>
  <c r="T26" i="505"/>
  <c r="S26" i="505"/>
  <c r="R26" i="505"/>
  <c r="M26" i="505"/>
  <c r="L26" i="505"/>
  <c r="K26" i="505"/>
  <c r="I26" i="505"/>
  <c r="H26" i="505"/>
  <c r="G26" i="505"/>
  <c r="F26" i="505"/>
  <c r="Y25" i="505"/>
  <c r="X25" i="505"/>
  <c r="W25" i="505"/>
  <c r="V25" i="505"/>
  <c r="U25" i="505"/>
  <c r="T25" i="505"/>
  <c r="S25" i="505"/>
  <c r="R25" i="505"/>
  <c r="Q25" i="505"/>
  <c r="P25" i="505"/>
  <c r="O25" i="505"/>
  <c r="N25" i="505"/>
  <c r="M25" i="505"/>
  <c r="L25" i="505"/>
  <c r="K25" i="505"/>
  <c r="J25" i="505"/>
  <c r="I25" i="505"/>
  <c r="H25" i="505"/>
  <c r="G25" i="505"/>
  <c r="G9" i="505"/>
  <c r="F9" i="505"/>
  <c r="G8" i="505"/>
  <c r="F8" i="505"/>
  <c r="G7" i="505"/>
  <c r="F7" i="505"/>
  <c r="G6" i="505"/>
  <c r="F6" i="505"/>
  <c r="G5" i="505"/>
  <c r="F5" i="505"/>
  <c r="F4" i="505"/>
  <c r="AC3" i="505"/>
  <c r="Y3" i="505"/>
  <c r="U3" i="505"/>
  <c r="Q3" i="505"/>
  <c r="AK2" i="505"/>
  <c r="AJ2" i="505"/>
  <c r="AI2" i="505"/>
  <c r="AH2" i="505"/>
  <c r="AG2" i="505"/>
  <c r="AF2" i="505"/>
  <c r="AE2" i="505"/>
  <c r="Y2" i="505"/>
  <c r="U2" i="505"/>
  <c r="Q2" i="505"/>
  <c r="F1" i="505"/>
  <c r="F35" i="477" s="1"/>
  <c r="X131" i="504"/>
  <c r="V131" i="504"/>
  <c r="T131" i="504"/>
  <c r="S131" i="504"/>
  <c r="R131" i="504"/>
  <c r="M131" i="504"/>
  <c r="L131" i="504"/>
  <c r="K131" i="504"/>
  <c r="I131" i="504"/>
  <c r="H131" i="504"/>
  <c r="G131" i="504"/>
  <c r="BJ130" i="504"/>
  <c r="BI130" i="504"/>
  <c r="BH130" i="504"/>
  <c r="BG130" i="504"/>
  <c r="BF130" i="504"/>
  <c r="BE130" i="504"/>
  <c r="BD130" i="504"/>
  <c r="BC130" i="504"/>
  <c r="BB130" i="504"/>
  <c r="BA130" i="504"/>
  <c r="AG130" i="504"/>
  <c r="AF130" i="504"/>
  <c r="AE130" i="504"/>
  <c r="AD130" i="504"/>
  <c r="AC130" i="504"/>
  <c r="AB130" i="504"/>
  <c r="Y130" i="504"/>
  <c r="W130" i="504"/>
  <c r="U130" i="504"/>
  <c r="Q130" i="504"/>
  <c r="N130" i="504"/>
  <c r="B130" i="504"/>
  <c r="BJ129" i="504"/>
  <c r="BI129" i="504"/>
  <c r="BH129" i="504"/>
  <c r="BG129" i="504"/>
  <c r="BF129" i="504"/>
  <c r="BE129" i="504"/>
  <c r="BD129" i="504"/>
  <c r="BC129" i="504"/>
  <c r="BB129" i="504"/>
  <c r="BA129" i="504"/>
  <c r="AG129" i="504"/>
  <c r="AF129" i="504"/>
  <c r="AE129" i="504"/>
  <c r="AD129" i="504"/>
  <c r="AC129" i="504"/>
  <c r="AB129" i="504"/>
  <c r="Y129" i="504"/>
  <c r="W129" i="504"/>
  <c r="U129" i="504"/>
  <c r="Q129" i="504"/>
  <c r="N129" i="504"/>
  <c r="B129" i="504"/>
  <c r="BJ128" i="504"/>
  <c r="BI128" i="504"/>
  <c r="BH128" i="504"/>
  <c r="BG128" i="504"/>
  <c r="BF128" i="504"/>
  <c r="BE128" i="504"/>
  <c r="BD128" i="504"/>
  <c r="BC128" i="504"/>
  <c r="BB128" i="504"/>
  <c r="BA128" i="504"/>
  <c r="AG128" i="504"/>
  <c r="AF128" i="504"/>
  <c r="AE128" i="504"/>
  <c r="AD128" i="504"/>
  <c r="AC128" i="504"/>
  <c r="AB128" i="504"/>
  <c r="Y128" i="504"/>
  <c r="W128" i="504"/>
  <c r="U128" i="504"/>
  <c r="Q128" i="504"/>
  <c r="N128" i="504"/>
  <c r="B128" i="504"/>
  <c r="BJ127" i="504"/>
  <c r="BI127" i="504"/>
  <c r="BH127" i="504"/>
  <c r="BG127" i="504"/>
  <c r="BF127" i="504"/>
  <c r="BE127" i="504"/>
  <c r="BD127" i="504"/>
  <c r="BC127" i="504"/>
  <c r="BB127" i="504"/>
  <c r="BA127" i="504"/>
  <c r="AG127" i="504"/>
  <c r="AF127" i="504"/>
  <c r="AE127" i="504"/>
  <c r="AD127" i="504"/>
  <c r="AC127" i="504"/>
  <c r="AB127" i="504"/>
  <c r="Y127" i="504"/>
  <c r="W127" i="504"/>
  <c r="U127" i="504"/>
  <c r="Q127" i="504"/>
  <c r="N127" i="504"/>
  <c r="B127" i="504"/>
  <c r="BJ126" i="504"/>
  <c r="BI126" i="504"/>
  <c r="BH126" i="504"/>
  <c r="BG126" i="504"/>
  <c r="BF126" i="504"/>
  <c r="BE126" i="504"/>
  <c r="BD126" i="504"/>
  <c r="BC126" i="504"/>
  <c r="BB126" i="504"/>
  <c r="BA126" i="504"/>
  <c r="AG126" i="504"/>
  <c r="AF126" i="504"/>
  <c r="AE126" i="504"/>
  <c r="AD126" i="504"/>
  <c r="AC126" i="504"/>
  <c r="AB126" i="504"/>
  <c r="Y126" i="504"/>
  <c r="W126" i="504"/>
  <c r="U126" i="504"/>
  <c r="Q126" i="504"/>
  <c r="N126" i="504"/>
  <c r="B126" i="504"/>
  <c r="BJ125" i="504"/>
  <c r="BI125" i="504"/>
  <c r="BH125" i="504"/>
  <c r="BG125" i="504"/>
  <c r="BF125" i="504"/>
  <c r="BE125" i="504"/>
  <c r="BD125" i="504"/>
  <c r="BC125" i="504"/>
  <c r="BB125" i="504"/>
  <c r="BA125" i="504"/>
  <c r="AG125" i="504"/>
  <c r="AF125" i="504"/>
  <c r="AE125" i="504"/>
  <c r="AD125" i="504"/>
  <c r="AC125" i="504"/>
  <c r="AB125" i="504"/>
  <c r="Y125" i="504"/>
  <c r="W125" i="504"/>
  <c r="U125" i="504"/>
  <c r="Q125" i="504"/>
  <c r="N125" i="504"/>
  <c r="B125" i="504"/>
  <c r="BJ124" i="504"/>
  <c r="BI124" i="504"/>
  <c r="BH124" i="504"/>
  <c r="BG124" i="504"/>
  <c r="BF124" i="504"/>
  <c r="BE124" i="504"/>
  <c r="BD124" i="504"/>
  <c r="BC124" i="504"/>
  <c r="BB124" i="504"/>
  <c r="BA124" i="504"/>
  <c r="AG124" i="504"/>
  <c r="AF124" i="504"/>
  <c r="AE124" i="504"/>
  <c r="AD124" i="504"/>
  <c r="AC124" i="504"/>
  <c r="AB124" i="504"/>
  <c r="Y124" i="504"/>
  <c r="W124" i="504"/>
  <c r="U124" i="504"/>
  <c r="Q124" i="504"/>
  <c r="N124" i="504"/>
  <c r="B124" i="504"/>
  <c r="BJ123" i="504"/>
  <c r="BI123" i="504"/>
  <c r="BH123" i="504"/>
  <c r="BG123" i="504"/>
  <c r="BF123" i="504"/>
  <c r="BE123" i="504"/>
  <c r="BD123" i="504"/>
  <c r="BC123" i="504"/>
  <c r="BB123" i="504"/>
  <c r="BA123" i="504"/>
  <c r="AG123" i="504"/>
  <c r="AF123" i="504"/>
  <c r="AE123" i="504"/>
  <c r="AD123" i="504"/>
  <c r="AC123" i="504"/>
  <c r="AB123" i="504"/>
  <c r="Y123" i="504"/>
  <c r="W123" i="504"/>
  <c r="U123" i="504"/>
  <c r="Q123" i="504"/>
  <c r="N123" i="504"/>
  <c r="B123" i="504"/>
  <c r="BJ122" i="504"/>
  <c r="BI122" i="504"/>
  <c r="BH122" i="504"/>
  <c r="BG122" i="504"/>
  <c r="BF122" i="504"/>
  <c r="BE122" i="504"/>
  <c r="BD122" i="504"/>
  <c r="BC122" i="504"/>
  <c r="BB122" i="504"/>
  <c r="BA122" i="504"/>
  <c r="AG122" i="504"/>
  <c r="AF122" i="504"/>
  <c r="AE122" i="504"/>
  <c r="AD122" i="504"/>
  <c r="AC122" i="504"/>
  <c r="AB122" i="504"/>
  <c r="Y122" i="504"/>
  <c r="W122" i="504"/>
  <c r="U122" i="504"/>
  <c r="Q122" i="504"/>
  <c r="N122" i="504"/>
  <c r="B122" i="504"/>
  <c r="BJ121" i="504"/>
  <c r="BI121" i="504"/>
  <c r="BH121" i="504"/>
  <c r="BG121" i="504"/>
  <c r="BF121" i="504"/>
  <c r="BE121" i="504"/>
  <c r="BD121" i="504"/>
  <c r="BC121" i="504"/>
  <c r="BB121" i="504"/>
  <c r="BA121" i="504"/>
  <c r="AG121" i="504"/>
  <c r="AF121" i="504"/>
  <c r="AE121" i="504"/>
  <c r="AD121" i="504"/>
  <c r="AC121" i="504"/>
  <c r="AB121" i="504"/>
  <c r="Y121" i="504"/>
  <c r="W121" i="504"/>
  <c r="U121" i="504"/>
  <c r="Q121" i="504"/>
  <c r="N121" i="504"/>
  <c r="B121" i="504"/>
  <c r="BJ120" i="504"/>
  <c r="BI120" i="504"/>
  <c r="BH120" i="504"/>
  <c r="BG120" i="504"/>
  <c r="BF120" i="504"/>
  <c r="BE120" i="504"/>
  <c r="BD120" i="504"/>
  <c r="BC120" i="504"/>
  <c r="BB120" i="504"/>
  <c r="BA120" i="504"/>
  <c r="AG120" i="504"/>
  <c r="AF120" i="504"/>
  <c r="AE120" i="504"/>
  <c r="AD120" i="504"/>
  <c r="AC120" i="504"/>
  <c r="AB120" i="504"/>
  <c r="Y120" i="504"/>
  <c r="W120" i="504"/>
  <c r="U120" i="504"/>
  <c r="Q120" i="504"/>
  <c r="N120" i="504"/>
  <c r="B120" i="504"/>
  <c r="BJ119" i="504"/>
  <c r="BI119" i="504"/>
  <c r="BH119" i="504"/>
  <c r="BG119" i="504"/>
  <c r="BF119" i="504"/>
  <c r="BE119" i="504"/>
  <c r="BD119" i="504"/>
  <c r="BC119" i="504"/>
  <c r="BB119" i="504"/>
  <c r="BA119" i="504"/>
  <c r="AG119" i="504"/>
  <c r="AF119" i="504"/>
  <c r="AE119" i="504"/>
  <c r="AD119" i="504"/>
  <c r="AC119" i="504"/>
  <c r="AB119" i="504"/>
  <c r="Y119" i="504"/>
  <c r="W119" i="504"/>
  <c r="U119" i="504"/>
  <c r="Q119" i="504"/>
  <c r="N119" i="504"/>
  <c r="B119" i="504"/>
  <c r="BJ118" i="504"/>
  <c r="BI118" i="504"/>
  <c r="BH118" i="504"/>
  <c r="BG118" i="504"/>
  <c r="BF118" i="504"/>
  <c r="BE118" i="504"/>
  <c r="BD118" i="504"/>
  <c r="BC118" i="504"/>
  <c r="BB118" i="504"/>
  <c r="BA118" i="504"/>
  <c r="AG118" i="504"/>
  <c r="AF118" i="504"/>
  <c r="AE118" i="504"/>
  <c r="AD118" i="504"/>
  <c r="AC118" i="504"/>
  <c r="AB118" i="504"/>
  <c r="Y118" i="504"/>
  <c r="W118" i="504"/>
  <c r="U118" i="504"/>
  <c r="Q118" i="504"/>
  <c r="N118" i="504"/>
  <c r="B118" i="504"/>
  <c r="BJ117" i="504"/>
  <c r="BI117" i="504"/>
  <c r="BH117" i="504"/>
  <c r="BG117" i="504"/>
  <c r="BF117" i="504"/>
  <c r="BE117" i="504"/>
  <c r="BD117" i="504"/>
  <c r="BC117" i="504"/>
  <c r="BB117" i="504"/>
  <c r="BA117" i="504"/>
  <c r="AG117" i="504"/>
  <c r="AF117" i="504"/>
  <c r="AE117" i="504"/>
  <c r="AD117" i="504"/>
  <c r="AC117" i="504"/>
  <c r="AB117" i="504"/>
  <c r="Y117" i="504"/>
  <c r="W117" i="504"/>
  <c r="U117" i="504"/>
  <c r="Q117" i="504"/>
  <c r="N117" i="504"/>
  <c r="B117" i="504"/>
  <c r="BJ116" i="504"/>
  <c r="BI116" i="504"/>
  <c r="BH116" i="504"/>
  <c r="BG116" i="504"/>
  <c r="BF116" i="504"/>
  <c r="BE116" i="504"/>
  <c r="BD116" i="504"/>
  <c r="BC116" i="504"/>
  <c r="BB116" i="504"/>
  <c r="BA116" i="504"/>
  <c r="AG116" i="504"/>
  <c r="AF116" i="504"/>
  <c r="AE116" i="504"/>
  <c r="AD116" i="504"/>
  <c r="AC116" i="504"/>
  <c r="AB116" i="504"/>
  <c r="Y116" i="504"/>
  <c r="W116" i="504"/>
  <c r="U116" i="504"/>
  <c r="Q116" i="504"/>
  <c r="N116" i="504"/>
  <c r="B116" i="504"/>
  <c r="BJ115" i="504"/>
  <c r="BI115" i="504"/>
  <c r="BH115" i="504"/>
  <c r="BG115" i="504"/>
  <c r="BF115" i="504"/>
  <c r="BE115" i="504"/>
  <c r="BD115" i="504"/>
  <c r="BC115" i="504"/>
  <c r="BB115" i="504"/>
  <c r="BA115" i="504"/>
  <c r="AG115" i="504"/>
  <c r="AF115" i="504"/>
  <c r="AE115" i="504"/>
  <c r="AD115" i="504"/>
  <c r="AC115" i="504"/>
  <c r="AB115" i="504"/>
  <c r="Y115" i="504"/>
  <c r="W115" i="504"/>
  <c r="U115" i="504"/>
  <c r="Q115" i="504"/>
  <c r="N115" i="504"/>
  <c r="B115" i="504"/>
  <c r="BJ114" i="504"/>
  <c r="BI114" i="504"/>
  <c r="BH114" i="504"/>
  <c r="BG114" i="504"/>
  <c r="BF114" i="504"/>
  <c r="BE114" i="504"/>
  <c r="BD114" i="504"/>
  <c r="BC114" i="504"/>
  <c r="BB114" i="504"/>
  <c r="BA114" i="504"/>
  <c r="AG114" i="504"/>
  <c r="AF114" i="504"/>
  <c r="AE114" i="504"/>
  <c r="AD114" i="504"/>
  <c r="AC114" i="504"/>
  <c r="AB114" i="504"/>
  <c r="Y114" i="504"/>
  <c r="W114" i="504"/>
  <c r="U114" i="504"/>
  <c r="Q114" i="504"/>
  <c r="N114" i="504"/>
  <c r="B114" i="504"/>
  <c r="BJ113" i="504"/>
  <c r="BI113" i="504"/>
  <c r="BH113" i="504"/>
  <c r="BG113" i="504"/>
  <c r="BF113" i="504"/>
  <c r="BE113" i="504"/>
  <c r="BD113" i="504"/>
  <c r="BC113" i="504"/>
  <c r="BB113" i="504"/>
  <c r="BA113" i="504"/>
  <c r="AG113" i="504"/>
  <c r="AF113" i="504"/>
  <c r="AE113" i="504"/>
  <c r="AD113" i="504"/>
  <c r="AC113" i="504"/>
  <c r="AB113" i="504"/>
  <c r="Y113" i="504"/>
  <c r="W113" i="504"/>
  <c r="U113" i="504"/>
  <c r="Q113" i="504"/>
  <c r="N113" i="504"/>
  <c r="B113" i="504"/>
  <c r="BJ112" i="504"/>
  <c r="BI112" i="504"/>
  <c r="BH112" i="504"/>
  <c r="BG112" i="504"/>
  <c r="BF112" i="504"/>
  <c r="BE112" i="504"/>
  <c r="BD112" i="504"/>
  <c r="BC112" i="504"/>
  <c r="BB112" i="504"/>
  <c r="BA112" i="504"/>
  <c r="AG112" i="504"/>
  <c r="AF112" i="504"/>
  <c r="AE112" i="504"/>
  <c r="AD112" i="504"/>
  <c r="AC112" i="504"/>
  <c r="AB112" i="504"/>
  <c r="Y112" i="504"/>
  <c r="W112" i="504"/>
  <c r="U112" i="504"/>
  <c r="Q112" i="504"/>
  <c r="N112" i="504"/>
  <c r="B112" i="504"/>
  <c r="BJ111" i="504"/>
  <c r="BI111" i="504"/>
  <c r="BH111" i="504"/>
  <c r="BG111" i="504"/>
  <c r="BF111" i="504"/>
  <c r="BE111" i="504"/>
  <c r="BD111" i="504"/>
  <c r="BC111" i="504"/>
  <c r="BB111" i="504"/>
  <c r="BA111" i="504"/>
  <c r="AG111" i="504"/>
  <c r="AF111" i="504"/>
  <c r="AE111" i="504"/>
  <c r="AD111" i="504"/>
  <c r="AC111" i="504"/>
  <c r="AB111" i="504"/>
  <c r="Y111" i="504"/>
  <c r="W111" i="504"/>
  <c r="U111" i="504"/>
  <c r="Q111" i="504"/>
  <c r="N111" i="504"/>
  <c r="B111" i="504"/>
  <c r="BJ110" i="504"/>
  <c r="BI110" i="504"/>
  <c r="BH110" i="504"/>
  <c r="BG110" i="504"/>
  <c r="BF110" i="504"/>
  <c r="BE110" i="504"/>
  <c r="BD110" i="504"/>
  <c r="BC110" i="504"/>
  <c r="BB110" i="504"/>
  <c r="BA110" i="504"/>
  <c r="AG110" i="504"/>
  <c r="AF110" i="504"/>
  <c r="AE110" i="504"/>
  <c r="AD110" i="504"/>
  <c r="AC110" i="504"/>
  <c r="AB110" i="504"/>
  <c r="Y110" i="504"/>
  <c r="W110" i="504"/>
  <c r="U110" i="504"/>
  <c r="Q110" i="504"/>
  <c r="N110" i="504"/>
  <c r="B110" i="504"/>
  <c r="BJ109" i="504"/>
  <c r="BI109" i="504"/>
  <c r="BH109" i="504"/>
  <c r="BG109" i="504"/>
  <c r="BF109" i="504"/>
  <c r="BE109" i="504"/>
  <c r="BD109" i="504"/>
  <c r="BC109" i="504"/>
  <c r="BB109" i="504"/>
  <c r="BA109" i="504"/>
  <c r="AG109" i="504"/>
  <c r="AF109" i="504"/>
  <c r="AE109" i="504"/>
  <c r="AD109" i="504"/>
  <c r="AC109" i="504"/>
  <c r="AB109" i="504"/>
  <c r="Y109" i="504"/>
  <c r="W109" i="504"/>
  <c r="U109" i="504"/>
  <c r="Q109" i="504"/>
  <c r="N109" i="504"/>
  <c r="B109" i="504"/>
  <c r="BJ108" i="504"/>
  <c r="BI108" i="504"/>
  <c r="BH108" i="504"/>
  <c r="BG108" i="504"/>
  <c r="BF108" i="504"/>
  <c r="BE108" i="504"/>
  <c r="BD108" i="504"/>
  <c r="BC108" i="504"/>
  <c r="BB108" i="504"/>
  <c r="BA108" i="504"/>
  <c r="AG108" i="504"/>
  <c r="AF108" i="504"/>
  <c r="AE108" i="504"/>
  <c r="AD108" i="504"/>
  <c r="AC108" i="504"/>
  <c r="AB108" i="504"/>
  <c r="Y108" i="504"/>
  <c r="W108" i="504"/>
  <c r="U108" i="504"/>
  <c r="Q108" i="504"/>
  <c r="N108" i="504"/>
  <c r="B108" i="504"/>
  <c r="BJ107" i="504"/>
  <c r="BI107" i="504"/>
  <c r="BH107" i="504"/>
  <c r="BG107" i="504"/>
  <c r="BF107" i="504"/>
  <c r="BE107" i="504"/>
  <c r="BD107" i="504"/>
  <c r="BC107" i="504"/>
  <c r="BB107" i="504"/>
  <c r="BA107" i="504"/>
  <c r="AG107" i="504"/>
  <c r="AF107" i="504"/>
  <c r="AE107" i="504"/>
  <c r="AD107" i="504"/>
  <c r="AC107" i="504"/>
  <c r="AB107" i="504"/>
  <c r="Y107" i="504"/>
  <c r="W107" i="504"/>
  <c r="U107" i="504"/>
  <c r="Q107" i="504"/>
  <c r="N107" i="504"/>
  <c r="B107" i="504"/>
  <c r="BJ106" i="504"/>
  <c r="BI106" i="504"/>
  <c r="BH106" i="504"/>
  <c r="BG106" i="504"/>
  <c r="BF106" i="504"/>
  <c r="BE106" i="504"/>
  <c r="BD106" i="504"/>
  <c r="BC106" i="504"/>
  <c r="BB106" i="504"/>
  <c r="BA106" i="504"/>
  <c r="AG106" i="504"/>
  <c r="AF106" i="504"/>
  <c r="AE106" i="504"/>
  <c r="AD106" i="504"/>
  <c r="AC106" i="504"/>
  <c r="AB106" i="504"/>
  <c r="Y106" i="504"/>
  <c r="W106" i="504"/>
  <c r="U106" i="504"/>
  <c r="Q106" i="504"/>
  <c r="N106" i="504"/>
  <c r="B106" i="504"/>
  <c r="BJ105" i="504"/>
  <c r="BI105" i="504"/>
  <c r="BH105" i="504"/>
  <c r="BG105" i="504"/>
  <c r="BF105" i="504"/>
  <c r="BE105" i="504"/>
  <c r="BD105" i="504"/>
  <c r="BC105" i="504"/>
  <c r="BB105" i="504"/>
  <c r="BA105" i="504"/>
  <c r="AG105" i="504"/>
  <c r="AF105" i="504"/>
  <c r="AE105" i="504"/>
  <c r="AD105" i="504"/>
  <c r="AC105" i="504"/>
  <c r="AB105" i="504"/>
  <c r="Y105" i="504"/>
  <c r="W105" i="504"/>
  <c r="U105" i="504"/>
  <c r="Q105" i="504"/>
  <c r="N105" i="504"/>
  <c r="B105" i="504"/>
  <c r="BJ104" i="504"/>
  <c r="BI104" i="504"/>
  <c r="BH104" i="504"/>
  <c r="BG104" i="504"/>
  <c r="BF104" i="504"/>
  <c r="BE104" i="504"/>
  <c r="BD104" i="504"/>
  <c r="BC104" i="504"/>
  <c r="BB104" i="504"/>
  <c r="BA104" i="504"/>
  <c r="AG104" i="504"/>
  <c r="AF104" i="504"/>
  <c r="AE104" i="504"/>
  <c r="AD104" i="504"/>
  <c r="AC104" i="504"/>
  <c r="AB104" i="504"/>
  <c r="Y104" i="504"/>
  <c r="W104" i="504"/>
  <c r="U104" i="504"/>
  <c r="Q104" i="504"/>
  <c r="N104" i="504"/>
  <c r="B104" i="504"/>
  <c r="BJ103" i="504"/>
  <c r="BI103" i="504"/>
  <c r="BH103" i="504"/>
  <c r="BG103" i="504"/>
  <c r="BF103" i="504"/>
  <c r="BE103" i="504"/>
  <c r="BD103" i="504"/>
  <c r="BC103" i="504"/>
  <c r="BB103" i="504"/>
  <c r="BA103" i="504"/>
  <c r="AG103" i="504"/>
  <c r="AF103" i="504"/>
  <c r="AE103" i="504"/>
  <c r="AD103" i="504"/>
  <c r="AC103" i="504"/>
  <c r="AB103" i="504"/>
  <c r="Y103" i="504"/>
  <c r="W103" i="504"/>
  <c r="U103" i="504"/>
  <c r="Q103" i="504"/>
  <c r="N103" i="504"/>
  <c r="B103" i="504"/>
  <c r="BJ102" i="504"/>
  <c r="BI102" i="504"/>
  <c r="BH102" i="504"/>
  <c r="BG102" i="504"/>
  <c r="BF102" i="504"/>
  <c r="BE102" i="504"/>
  <c r="BD102" i="504"/>
  <c r="BC102" i="504"/>
  <c r="BB102" i="504"/>
  <c r="BA102" i="504"/>
  <c r="AG102" i="504"/>
  <c r="AF102" i="504"/>
  <c r="AE102" i="504"/>
  <c r="AD102" i="504"/>
  <c r="AC102" i="504"/>
  <c r="AB102" i="504"/>
  <c r="Y102" i="504"/>
  <c r="W102" i="504"/>
  <c r="U102" i="504"/>
  <c r="Q102" i="504"/>
  <c r="N102" i="504"/>
  <c r="B102" i="504"/>
  <c r="BJ101" i="504"/>
  <c r="BI101" i="504"/>
  <c r="BH101" i="504"/>
  <c r="BG101" i="504"/>
  <c r="BF101" i="504"/>
  <c r="BE101" i="504"/>
  <c r="BD101" i="504"/>
  <c r="BC101" i="504"/>
  <c r="BB101" i="504"/>
  <c r="BA101" i="504"/>
  <c r="AG101" i="504"/>
  <c r="AF101" i="504"/>
  <c r="AE101" i="504"/>
  <c r="AD101" i="504"/>
  <c r="AC101" i="504"/>
  <c r="AB101" i="504"/>
  <c r="Y101" i="504"/>
  <c r="W101" i="504"/>
  <c r="U101" i="504"/>
  <c r="Q101" i="504"/>
  <c r="N101" i="504"/>
  <c r="B101" i="504"/>
  <c r="BJ100" i="504"/>
  <c r="BI100" i="504"/>
  <c r="BH100" i="504"/>
  <c r="BG100" i="504"/>
  <c r="BF100" i="504"/>
  <c r="BE100" i="504"/>
  <c r="BD100" i="504"/>
  <c r="BC100" i="504"/>
  <c r="BB100" i="504"/>
  <c r="BA100" i="504"/>
  <c r="AG100" i="504"/>
  <c r="AF100" i="504"/>
  <c r="AE100" i="504"/>
  <c r="AD100" i="504"/>
  <c r="AC100" i="504"/>
  <c r="AB100" i="504"/>
  <c r="Y100" i="504"/>
  <c r="W100" i="504"/>
  <c r="U100" i="504"/>
  <c r="Q100" i="504"/>
  <c r="N100" i="504"/>
  <c r="B100" i="504"/>
  <c r="BJ99" i="504"/>
  <c r="BI99" i="504"/>
  <c r="BH99" i="504"/>
  <c r="BG99" i="504"/>
  <c r="BF99" i="504"/>
  <c r="BE99" i="504"/>
  <c r="BD99" i="504"/>
  <c r="BC99" i="504"/>
  <c r="BB99" i="504"/>
  <c r="BA99" i="504"/>
  <c r="AG99" i="504"/>
  <c r="AF99" i="504"/>
  <c r="AE99" i="504"/>
  <c r="AD99" i="504"/>
  <c r="AC99" i="504"/>
  <c r="AB99" i="504"/>
  <c r="Y99" i="504"/>
  <c r="W99" i="504"/>
  <c r="U99" i="504"/>
  <c r="Q99" i="504"/>
  <c r="N99" i="504"/>
  <c r="B99" i="504"/>
  <c r="BJ98" i="504"/>
  <c r="BI98" i="504"/>
  <c r="BH98" i="504"/>
  <c r="BG98" i="504"/>
  <c r="BF98" i="504"/>
  <c r="BE98" i="504"/>
  <c r="BD98" i="504"/>
  <c r="BC98" i="504"/>
  <c r="BB98" i="504"/>
  <c r="BA98" i="504"/>
  <c r="AG98" i="504"/>
  <c r="AF98" i="504"/>
  <c r="AE98" i="504"/>
  <c r="AD98" i="504"/>
  <c r="AC98" i="504"/>
  <c r="AB98" i="504"/>
  <c r="Y98" i="504"/>
  <c r="W98" i="504"/>
  <c r="U98" i="504"/>
  <c r="Q98" i="504"/>
  <c r="N98" i="504"/>
  <c r="B98" i="504"/>
  <c r="BJ97" i="504"/>
  <c r="BI97" i="504"/>
  <c r="BH97" i="504"/>
  <c r="BG97" i="504"/>
  <c r="BF97" i="504"/>
  <c r="BE97" i="504"/>
  <c r="BD97" i="504"/>
  <c r="BC97" i="504"/>
  <c r="BB97" i="504"/>
  <c r="BA97" i="504"/>
  <c r="AG97" i="504"/>
  <c r="AF97" i="504"/>
  <c r="AE97" i="504"/>
  <c r="AD97" i="504"/>
  <c r="AC97" i="504"/>
  <c r="AB97" i="504"/>
  <c r="Y97" i="504"/>
  <c r="W97" i="504"/>
  <c r="U97" i="504"/>
  <c r="Q97" i="504"/>
  <c r="N97" i="504"/>
  <c r="B97" i="504"/>
  <c r="BJ96" i="504"/>
  <c r="BI96" i="504"/>
  <c r="BH96" i="504"/>
  <c r="BG96" i="504"/>
  <c r="BF96" i="504"/>
  <c r="BE96" i="504"/>
  <c r="BD96" i="504"/>
  <c r="BC96" i="504"/>
  <c r="BB96" i="504"/>
  <c r="BA96" i="504"/>
  <c r="AG96" i="504"/>
  <c r="AF96" i="504"/>
  <c r="AE96" i="504"/>
  <c r="AD96" i="504"/>
  <c r="AC96" i="504"/>
  <c r="AB96" i="504"/>
  <c r="Y96" i="504"/>
  <c r="W96" i="504"/>
  <c r="U96" i="504"/>
  <c r="Q96" i="504"/>
  <c r="N96" i="504"/>
  <c r="B96" i="504"/>
  <c r="BJ95" i="504"/>
  <c r="BI95" i="504"/>
  <c r="BH95" i="504"/>
  <c r="BG95" i="504"/>
  <c r="BF95" i="504"/>
  <c r="BE95" i="504"/>
  <c r="BD95" i="504"/>
  <c r="BC95" i="504"/>
  <c r="BB95" i="504"/>
  <c r="BA95" i="504"/>
  <c r="AG95" i="504"/>
  <c r="AF95" i="504"/>
  <c r="AE95" i="504"/>
  <c r="AD95" i="504"/>
  <c r="AC95" i="504"/>
  <c r="AB95" i="504"/>
  <c r="Y95" i="504"/>
  <c r="W95" i="504"/>
  <c r="U95" i="504"/>
  <c r="Q95" i="504"/>
  <c r="N95" i="504"/>
  <c r="B95" i="504"/>
  <c r="BJ94" i="504"/>
  <c r="BI94" i="504"/>
  <c r="BH94" i="504"/>
  <c r="BG94" i="504"/>
  <c r="BF94" i="504"/>
  <c r="BE94" i="504"/>
  <c r="BD94" i="504"/>
  <c r="BC94" i="504"/>
  <c r="BB94" i="504"/>
  <c r="BA94" i="504"/>
  <c r="AG94" i="504"/>
  <c r="AF94" i="504"/>
  <c r="AE94" i="504"/>
  <c r="AD94" i="504"/>
  <c r="AC94" i="504"/>
  <c r="AB94" i="504"/>
  <c r="Y94" i="504"/>
  <c r="W94" i="504"/>
  <c r="U94" i="504"/>
  <c r="Q94" i="504"/>
  <c r="N94" i="504"/>
  <c r="B94" i="504"/>
  <c r="BJ93" i="504"/>
  <c r="BI93" i="504"/>
  <c r="BH93" i="504"/>
  <c r="BG93" i="504"/>
  <c r="BF93" i="504"/>
  <c r="BE93" i="504"/>
  <c r="BD93" i="504"/>
  <c r="BC93" i="504"/>
  <c r="BB93" i="504"/>
  <c r="BA93" i="504"/>
  <c r="AG93" i="504"/>
  <c r="AF93" i="504"/>
  <c r="AE93" i="504"/>
  <c r="AD93" i="504"/>
  <c r="AC93" i="504"/>
  <c r="AB93" i="504"/>
  <c r="Y93" i="504"/>
  <c r="W93" i="504"/>
  <c r="U93" i="504"/>
  <c r="Q93" i="504"/>
  <c r="N93" i="504"/>
  <c r="B93" i="504"/>
  <c r="BJ92" i="504"/>
  <c r="BI92" i="504"/>
  <c r="BH92" i="504"/>
  <c r="BG92" i="504"/>
  <c r="BF92" i="504"/>
  <c r="BE92" i="504"/>
  <c r="BD92" i="504"/>
  <c r="BC92" i="504"/>
  <c r="BB92" i="504"/>
  <c r="BA92" i="504"/>
  <c r="AG92" i="504"/>
  <c r="AF92" i="504"/>
  <c r="AE92" i="504"/>
  <c r="AD92" i="504"/>
  <c r="AC92" i="504"/>
  <c r="AB92" i="504"/>
  <c r="Y92" i="504"/>
  <c r="W92" i="504"/>
  <c r="U92" i="504"/>
  <c r="Q92" i="504"/>
  <c r="N92" i="504"/>
  <c r="B92" i="504"/>
  <c r="BJ91" i="504"/>
  <c r="BI91" i="504"/>
  <c r="BH91" i="504"/>
  <c r="BG91" i="504"/>
  <c r="BF91" i="504"/>
  <c r="BE91" i="504"/>
  <c r="BD91" i="504"/>
  <c r="BC91" i="504"/>
  <c r="BB91" i="504"/>
  <c r="BA91" i="504"/>
  <c r="AG91" i="504"/>
  <c r="AF91" i="504"/>
  <c r="AE91" i="504"/>
  <c r="AD91" i="504"/>
  <c r="AC91" i="504"/>
  <c r="AB91" i="504"/>
  <c r="Y91" i="504"/>
  <c r="W91" i="504"/>
  <c r="U91" i="504"/>
  <c r="Q91" i="504"/>
  <c r="N91" i="504"/>
  <c r="B91" i="504"/>
  <c r="BJ90" i="504"/>
  <c r="BI90" i="504"/>
  <c r="BH90" i="504"/>
  <c r="BG90" i="504"/>
  <c r="BF90" i="504"/>
  <c r="BE90" i="504"/>
  <c r="BD90" i="504"/>
  <c r="BC90" i="504"/>
  <c r="BB90" i="504"/>
  <c r="BA90" i="504"/>
  <c r="AG90" i="504"/>
  <c r="AF90" i="504"/>
  <c r="AE90" i="504"/>
  <c r="AD90" i="504"/>
  <c r="AC90" i="504"/>
  <c r="AB90" i="504"/>
  <c r="Y90" i="504"/>
  <c r="W90" i="504"/>
  <c r="U90" i="504"/>
  <c r="Q90" i="504"/>
  <c r="N90" i="504"/>
  <c r="B90" i="504"/>
  <c r="BJ89" i="504"/>
  <c r="BI89" i="504"/>
  <c r="BH89" i="504"/>
  <c r="BG89" i="504"/>
  <c r="BF89" i="504"/>
  <c r="BE89" i="504"/>
  <c r="BD89" i="504"/>
  <c r="BC89" i="504"/>
  <c r="BB89" i="504"/>
  <c r="BA89" i="504"/>
  <c r="AG89" i="504"/>
  <c r="AF89" i="504"/>
  <c r="AE89" i="504"/>
  <c r="AD89" i="504"/>
  <c r="AC89" i="504"/>
  <c r="AB89" i="504"/>
  <c r="Y89" i="504"/>
  <c r="W89" i="504"/>
  <c r="U89" i="504"/>
  <c r="Q89" i="504"/>
  <c r="N89" i="504"/>
  <c r="B89" i="504"/>
  <c r="BJ88" i="504"/>
  <c r="BI88" i="504"/>
  <c r="BH88" i="504"/>
  <c r="BG88" i="504"/>
  <c r="BF88" i="504"/>
  <c r="BE88" i="504"/>
  <c r="BD88" i="504"/>
  <c r="BC88" i="504"/>
  <c r="BB88" i="504"/>
  <c r="BA88" i="504"/>
  <c r="AG88" i="504"/>
  <c r="AF88" i="504"/>
  <c r="AE88" i="504"/>
  <c r="AD88" i="504"/>
  <c r="AC88" i="504"/>
  <c r="AB88" i="504"/>
  <c r="Y88" i="504"/>
  <c r="W88" i="504"/>
  <c r="U88" i="504"/>
  <c r="Q88" i="504"/>
  <c r="N88" i="504"/>
  <c r="B88" i="504"/>
  <c r="BJ87" i="504"/>
  <c r="BI87" i="504"/>
  <c r="BH87" i="504"/>
  <c r="BG87" i="504"/>
  <c r="BF87" i="504"/>
  <c r="BE87" i="504"/>
  <c r="BD87" i="504"/>
  <c r="BC87" i="504"/>
  <c r="BB87" i="504"/>
  <c r="BA87" i="504"/>
  <c r="AG87" i="504"/>
  <c r="AF87" i="504"/>
  <c r="AE87" i="504"/>
  <c r="AD87" i="504"/>
  <c r="AC87" i="504"/>
  <c r="AB87" i="504"/>
  <c r="Y87" i="504"/>
  <c r="W87" i="504"/>
  <c r="U87" i="504"/>
  <c r="Q87" i="504"/>
  <c r="N87" i="504"/>
  <c r="B87" i="504"/>
  <c r="BJ86" i="504"/>
  <c r="BI86" i="504"/>
  <c r="BH86" i="504"/>
  <c r="BG86" i="504"/>
  <c r="BF86" i="504"/>
  <c r="BE86" i="504"/>
  <c r="BD86" i="504"/>
  <c r="BC86" i="504"/>
  <c r="BB86" i="504"/>
  <c r="BA86" i="504"/>
  <c r="AG86" i="504"/>
  <c r="AF86" i="504"/>
  <c r="AE86" i="504"/>
  <c r="AD86" i="504"/>
  <c r="AC86" i="504"/>
  <c r="AB86" i="504"/>
  <c r="Y86" i="504"/>
  <c r="W86" i="504"/>
  <c r="U86" i="504"/>
  <c r="Q86" i="504"/>
  <c r="N86" i="504"/>
  <c r="B86" i="504"/>
  <c r="BJ85" i="504"/>
  <c r="BI85" i="504"/>
  <c r="BH85" i="504"/>
  <c r="BG85" i="504"/>
  <c r="BF85" i="504"/>
  <c r="BE85" i="504"/>
  <c r="BD85" i="504"/>
  <c r="BC85" i="504"/>
  <c r="BB85" i="504"/>
  <c r="BA85" i="504"/>
  <c r="AG85" i="504"/>
  <c r="AF85" i="504"/>
  <c r="AE85" i="504"/>
  <c r="AD85" i="504"/>
  <c r="AC85" i="504"/>
  <c r="AB85" i="504"/>
  <c r="Y85" i="504"/>
  <c r="W85" i="504"/>
  <c r="U85" i="504"/>
  <c r="Q85" i="504"/>
  <c r="N85" i="504"/>
  <c r="B85" i="504"/>
  <c r="BJ84" i="504"/>
  <c r="BI84" i="504"/>
  <c r="BH84" i="504"/>
  <c r="BG84" i="504"/>
  <c r="BF84" i="504"/>
  <c r="BE84" i="504"/>
  <c r="BD84" i="504"/>
  <c r="BC84" i="504"/>
  <c r="BB84" i="504"/>
  <c r="BA84" i="504"/>
  <c r="AG84" i="504"/>
  <c r="AF84" i="504"/>
  <c r="AE84" i="504"/>
  <c r="AD84" i="504"/>
  <c r="AC84" i="504"/>
  <c r="AB84" i="504"/>
  <c r="Y84" i="504"/>
  <c r="W84" i="504"/>
  <c r="U84" i="504"/>
  <c r="Q84" i="504"/>
  <c r="N84" i="504"/>
  <c r="B84" i="504"/>
  <c r="BJ83" i="504"/>
  <c r="BI83" i="504"/>
  <c r="BH83" i="504"/>
  <c r="BG83" i="504"/>
  <c r="BF83" i="504"/>
  <c r="BE83" i="504"/>
  <c r="BD83" i="504"/>
  <c r="BC83" i="504"/>
  <c r="BB83" i="504"/>
  <c r="BA83" i="504"/>
  <c r="AG83" i="504"/>
  <c r="AF83" i="504"/>
  <c r="AE83" i="504"/>
  <c r="AD83" i="504"/>
  <c r="AC83" i="504"/>
  <c r="AB83" i="504"/>
  <c r="Y83" i="504"/>
  <c r="W83" i="504"/>
  <c r="U83" i="504"/>
  <c r="Q83" i="504"/>
  <c r="N83" i="504"/>
  <c r="B83" i="504"/>
  <c r="BJ82" i="504"/>
  <c r="BI82" i="504"/>
  <c r="BH82" i="504"/>
  <c r="BG82" i="504"/>
  <c r="BF82" i="504"/>
  <c r="BE82" i="504"/>
  <c r="BD82" i="504"/>
  <c r="BC82" i="504"/>
  <c r="BB82" i="504"/>
  <c r="BA82" i="504"/>
  <c r="AG82" i="504"/>
  <c r="AF82" i="504"/>
  <c r="AE82" i="504"/>
  <c r="AD82" i="504"/>
  <c r="AC82" i="504"/>
  <c r="AB82" i="504"/>
  <c r="Y82" i="504"/>
  <c r="W82" i="504"/>
  <c r="U82" i="504"/>
  <c r="Q82" i="504"/>
  <c r="N82" i="504"/>
  <c r="B82" i="504"/>
  <c r="BJ81" i="504"/>
  <c r="BI81" i="504"/>
  <c r="BH81" i="504"/>
  <c r="BG81" i="504"/>
  <c r="BF81" i="504"/>
  <c r="BE81" i="504"/>
  <c r="BD81" i="504"/>
  <c r="BC81" i="504"/>
  <c r="BB81" i="504"/>
  <c r="BA81" i="504"/>
  <c r="AG81" i="504"/>
  <c r="AF81" i="504"/>
  <c r="AE81" i="504"/>
  <c r="AD81" i="504"/>
  <c r="AC81" i="504"/>
  <c r="AB81" i="504"/>
  <c r="Y81" i="504"/>
  <c r="W81" i="504"/>
  <c r="U81" i="504"/>
  <c r="Q81" i="504"/>
  <c r="N81" i="504"/>
  <c r="B81" i="504"/>
  <c r="BJ80" i="504"/>
  <c r="BI80" i="504"/>
  <c r="BH80" i="504"/>
  <c r="BG80" i="504"/>
  <c r="BF80" i="504"/>
  <c r="BE80" i="504"/>
  <c r="BD80" i="504"/>
  <c r="BC80" i="504"/>
  <c r="BB80" i="504"/>
  <c r="BA80" i="504"/>
  <c r="AG80" i="504"/>
  <c r="AF80" i="504"/>
  <c r="AE80" i="504"/>
  <c r="AD80" i="504"/>
  <c r="AC80" i="504"/>
  <c r="AB80" i="504"/>
  <c r="Y80" i="504"/>
  <c r="W80" i="504"/>
  <c r="U80" i="504"/>
  <c r="Q80" i="504"/>
  <c r="N80" i="504"/>
  <c r="B80" i="504"/>
  <c r="BJ79" i="504"/>
  <c r="BI79" i="504"/>
  <c r="BH79" i="504"/>
  <c r="BG79" i="504"/>
  <c r="BF79" i="504"/>
  <c r="BE79" i="504"/>
  <c r="BD79" i="504"/>
  <c r="BC79" i="504"/>
  <c r="BB79" i="504"/>
  <c r="BA79" i="504"/>
  <c r="AG79" i="504"/>
  <c r="AF79" i="504"/>
  <c r="AE79" i="504"/>
  <c r="AD79" i="504"/>
  <c r="AC79" i="504"/>
  <c r="AB79" i="504"/>
  <c r="Y79" i="504"/>
  <c r="W79" i="504"/>
  <c r="U79" i="504"/>
  <c r="Q79" i="504"/>
  <c r="N79" i="504"/>
  <c r="B79" i="504"/>
  <c r="BJ78" i="504"/>
  <c r="BI78" i="504"/>
  <c r="BH78" i="504"/>
  <c r="BG78" i="504"/>
  <c r="BF78" i="504"/>
  <c r="BE78" i="504"/>
  <c r="BD78" i="504"/>
  <c r="BC78" i="504"/>
  <c r="BB78" i="504"/>
  <c r="BA78" i="504"/>
  <c r="AG78" i="504"/>
  <c r="AF78" i="504"/>
  <c r="AE78" i="504"/>
  <c r="AD78" i="504"/>
  <c r="AC78" i="504"/>
  <c r="AB78" i="504"/>
  <c r="Y78" i="504"/>
  <c r="W78" i="504"/>
  <c r="U78" i="504"/>
  <c r="Q78" i="504"/>
  <c r="N78" i="504"/>
  <c r="B78" i="504"/>
  <c r="BJ77" i="504"/>
  <c r="BI77" i="504"/>
  <c r="BH77" i="504"/>
  <c r="BG77" i="504"/>
  <c r="BF77" i="504"/>
  <c r="BE77" i="504"/>
  <c r="BD77" i="504"/>
  <c r="BC77" i="504"/>
  <c r="BB77" i="504"/>
  <c r="BA77" i="504"/>
  <c r="AG77" i="504"/>
  <c r="AF77" i="504"/>
  <c r="AE77" i="504"/>
  <c r="AD77" i="504"/>
  <c r="AC77" i="504"/>
  <c r="AB77" i="504"/>
  <c r="Y77" i="504"/>
  <c r="W77" i="504"/>
  <c r="U77" i="504"/>
  <c r="Q77" i="504"/>
  <c r="N77" i="504"/>
  <c r="B77" i="504"/>
  <c r="BJ76" i="504"/>
  <c r="BI76" i="504"/>
  <c r="BH76" i="504"/>
  <c r="BG76" i="504"/>
  <c r="BF76" i="504"/>
  <c r="BE76" i="504"/>
  <c r="BD76" i="504"/>
  <c r="BC76" i="504"/>
  <c r="BB76" i="504"/>
  <c r="BA76" i="504"/>
  <c r="AG76" i="504"/>
  <c r="AF76" i="504"/>
  <c r="AE76" i="504"/>
  <c r="AD76" i="504"/>
  <c r="AC76" i="504"/>
  <c r="AB76" i="504"/>
  <c r="Y76" i="504"/>
  <c r="W76" i="504"/>
  <c r="U76" i="504"/>
  <c r="Q76" i="504"/>
  <c r="N76" i="504"/>
  <c r="B76" i="504"/>
  <c r="BJ75" i="504"/>
  <c r="BI75" i="504"/>
  <c r="BH75" i="504"/>
  <c r="BG75" i="504"/>
  <c r="BF75" i="504"/>
  <c r="BE75" i="504"/>
  <c r="BD75" i="504"/>
  <c r="BC75" i="504"/>
  <c r="BB75" i="504"/>
  <c r="BA75" i="504"/>
  <c r="AG75" i="504"/>
  <c r="AF75" i="504"/>
  <c r="AE75" i="504"/>
  <c r="AD75" i="504"/>
  <c r="AC75" i="504"/>
  <c r="AB75" i="504"/>
  <c r="Y75" i="504"/>
  <c r="W75" i="504"/>
  <c r="U75" i="504"/>
  <c r="Q75" i="504"/>
  <c r="N75" i="504"/>
  <c r="B75" i="504"/>
  <c r="BJ74" i="504"/>
  <c r="BI74" i="504"/>
  <c r="BH74" i="504"/>
  <c r="BG74" i="504"/>
  <c r="BF74" i="504"/>
  <c r="BE74" i="504"/>
  <c r="BD74" i="504"/>
  <c r="BC74" i="504"/>
  <c r="BB74" i="504"/>
  <c r="BA74" i="504"/>
  <c r="AG74" i="504"/>
  <c r="AF74" i="504"/>
  <c r="AE74" i="504"/>
  <c r="AD74" i="504"/>
  <c r="AC74" i="504"/>
  <c r="AB74" i="504"/>
  <c r="Y74" i="504"/>
  <c r="W74" i="504"/>
  <c r="U74" i="504"/>
  <c r="Q74" i="504"/>
  <c r="N74" i="504"/>
  <c r="B74" i="504"/>
  <c r="BJ73" i="504"/>
  <c r="BI73" i="504"/>
  <c r="BH73" i="504"/>
  <c r="BG73" i="504"/>
  <c r="BF73" i="504"/>
  <c r="BE73" i="504"/>
  <c r="BD73" i="504"/>
  <c r="BC73" i="504"/>
  <c r="BB73" i="504"/>
  <c r="BA73" i="504"/>
  <c r="AG73" i="504"/>
  <c r="AF73" i="504"/>
  <c r="AE73" i="504"/>
  <c r="AD73" i="504"/>
  <c r="AC73" i="504"/>
  <c r="AB73" i="504"/>
  <c r="Y73" i="504"/>
  <c r="W73" i="504"/>
  <c r="U73" i="504"/>
  <c r="Q73" i="504"/>
  <c r="N73" i="504"/>
  <c r="B73" i="504"/>
  <c r="BJ72" i="504"/>
  <c r="BI72" i="504"/>
  <c r="BH72" i="504"/>
  <c r="BG72" i="504"/>
  <c r="BF72" i="504"/>
  <c r="BE72" i="504"/>
  <c r="BD72" i="504"/>
  <c r="BC72" i="504"/>
  <c r="BB72" i="504"/>
  <c r="BA72" i="504"/>
  <c r="AG72" i="504"/>
  <c r="AF72" i="504"/>
  <c r="AE72" i="504"/>
  <c r="AD72" i="504"/>
  <c r="AC72" i="504"/>
  <c r="AB72" i="504"/>
  <c r="Y72" i="504"/>
  <c r="W72" i="504"/>
  <c r="U72" i="504"/>
  <c r="Q72" i="504"/>
  <c r="N72" i="504"/>
  <c r="B72" i="504"/>
  <c r="BJ71" i="504"/>
  <c r="BI71" i="504"/>
  <c r="BH71" i="504"/>
  <c r="BG71" i="504"/>
  <c r="BF71" i="504"/>
  <c r="BE71" i="504"/>
  <c r="BD71" i="504"/>
  <c r="BC71" i="504"/>
  <c r="BB71" i="504"/>
  <c r="BA71" i="504"/>
  <c r="AG71" i="504"/>
  <c r="AF71" i="504"/>
  <c r="AE71" i="504"/>
  <c r="AD71" i="504"/>
  <c r="AC71" i="504"/>
  <c r="AB71" i="504"/>
  <c r="Y71" i="504"/>
  <c r="W71" i="504"/>
  <c r="U71" i="504"/>
  <c r="Q71" i="504"/>
  <c r="N71" i="504"/>
  <c r="B71" i="504"/>
  <c r="BJ70" i="504"/>
  <c r="BI70" i="504"/>
  <c r="BH70" i="504"/>
  <c r="BG70" i="504"/>
  <c r="BF70" i="504"/>
  <c r="BE70" i="504"/>
  <c r="BD70" i="504"/>
  <c r="BC70" i="504"/>
  <c r="BB70" i="504"/>
  <c r="BA70" i="504"/>
  <c r="AG70" i="504"/>
  <c r="AF70" i="504"/>
  <c r="AE70" i="504"/>
  <c r="AD70" i="504"/>
  <c r="AC70" i="504"/>
  <c r="AB70" i="504"/>
  <c r="Y70" i="504"/>
  <c r="W70" i="504"/>
  <c r="U70" i="504"/>
  <c r="Q70" i="504"/>
  <c r="N70" i="504"/>
  <c r="B70" i="504"/>
  <c r="BJ69" i="504"/>
  <c r="BI69" i="504"/>
  <c r="BH69" i="504"/>
  <c r="BG69" i="504"/>
  <c r="BF69" i="504"/>
  <c r="BE69" i="504"/>
  <c r="BD69" i="504"/>
  <c r="BC69" i="504"/>
  <c r="BB69" i="504"/>
  <c r="BA69" i="504"/>
  <c r="AG69" i="504"/>
  <c r="AF69" i="504"/>
  <c r="AE69" i="504"/>
  <c r="AD69" i="504"/>
  <c r="AC69" i="504"/>
  <c r="AB69" i="504"/>
  <c r="Y69" i="504"/>
  <c r="W69" i="504"/>
  <c r="U69" i="504"/>
  <c r="Q69" i="504"/>
  <c r="N69" i="504"/>
  <c r="B69" i="504"/>
  <c r="BJ68" i="504"/>
  <c r="BI68" i="504"/>
  <c r="BH68" i="504"/>
  <c r="BG68" i="504"/>
  <c r="BF68" i="504"/>
  <c r="BE68" i="504"/>
  <c r="BD68" i="504"/>
  <c r="BC68" i="504"/>
  <c r="BB68" i="504"/>
  <c r="BA68" i="504"/>
  <c r="AG68" i="504"/>
  <c r="AF68" i="504"/>
  <c r="AE68" i="504"/>
  <c r="AD68" i="504"/>
  <c r="AC68" i="504"/>
  <c r="AB68" i="504"/>
  <c r="Y68" i="504"/>
  <c r="W68" i="504"/>
  <c r="U68" i="504"/>
  <c r="Q68" i="504"/>
  <c r="N68" i="504"/>
  <c r="B68" i="504"/>
  <c r="BJ67" i="504"/>
  <c r="BI67" i="504"/>
  <c r="BH67" i="504"/>
  <c r="BG67" i="504"/>
  <c r="BF67" i="504"/>
  <c r="BE67" i="504"/>
  <c r="BD67" i="504"/>
  <c r="BC67" i="504"/>
  <c r="BB67" i="504"/>
  <c r="BA67" i="504"/>
  <c r="AG67" i="504"/>
  <c r="AF67" i="504"/>
  <c r="AE67" i="504"/>
  <c r="AD67" i="504"/>
  <c r="AC67" i="504"/>
  <c r="AB67" i="504"/>
  <c r="Y67" i="504"/>
  <c r="W67" i="504"/>
  <c r="U67" i="504"/>
  <c r="Q67" i="504"/>
  <c r="N67" i="504"/>
  <c r="B67" i="504"/>
  <c r="BJ66" i="504"/>
  <c r="BI66" i="504"/>
  <c r="BH66" i="504"/>
  <c r="BG66" i="504"/>
  <c r="BF66" i="504"/>
  <c r="BE66" i="504"/>
  <c r="BD66" i="504"/>
  <c r="BC66" i="504"/>
  <c r="BB66" i="504"/>
  <c r="BA66" i="504"/>
  <c r="AG66" i="504"/>
  <c r="AF66" i="504"/>
  <c r="AE66" i="504"/>
  <c r="AD66" i="504"/>
  <c r="AC66" i="504"/>
  <c r="AB66" i="504"/>
  <c r="Y66" i="504"/>
  <c r="W66" i="504"/>
  <c r="U66" i="504"/>
  <c r="Q66" i="504"/>
  <c r="N66" i="504"/>
  <c r="B66" i="504"/>
  <c r="BJ65" i="504"/>
  <c r="BI65" i="504"/>
  <c r="BH65" i="504"/>
  <c r="BG65" i="504"/>
  <c r="BF65" i="504"/>
  <c r="BE65" i="504"/>
  <c r="BD65" i="504"/>
  <c r="BC65" i="504"/>
  <c r="BB65" i="504"/>
  <c r="BA65" i="504"/>
  <c r="AG65" i="504"/>
  <c r="AF65" i="504"/>
  <c r="AE65" i="504"/>
  <c r="AD65" i="504"/>
  <c r="AC65" i="504"/>
  <c r="AB65" i="504"/>
  <c r="Y65" i="504"/>
  <c r="W65" i="504"/>
  <c r="U65" i="504"/>
  <c r="Q65" i="504"/>
  <c r="N65" i="504"/>
  <c r="B65" i="504"/>
  <c r="BJ64" i="504"/>
  <c r="BI64" i="504"/>
  <c r="BH64" i="504"/>
  <c r="BG64" i="504"/>
  <c r="BF64" i="504"/>
  <c r="BE64" i="504"/>
  <c r="BD64" i="504"/>
  <c r="BC64" i="504"/>
  <c r="BB64" i="504"/>
  <c r="BA64" i="504"/>
  <c r="AG64" i="504"/>
  <c r="AF64" i="504"/>
  <c r="AE64" i="504"/>
  <c r="AD64" i="504"/>
  <c r="AC64" i="504"/>
  <c r="AB64" i="504"/>
  <c r="Y64" i="504"/>
  <c r="W64" i="504"/>
  <c r="U64" i="504"/>
  <c r="Q64" i="504"/>
  <c r="N64" i="504"/>
  <c r="B64" i="504"/>
  <c r="BJ63" i="504"/>
  <c r="BI63" i="504"/>
  <c r="BH63" i="504"/>
  <c r="BG63" i="504"/>
  <c r="BF63" i="504"/>
  <c r="BE63" i="504"/>
  <c r="BD63" i="504"/>
  <c r="BC63" i="504"/>
  <c r="BB63" i="504"/>
  <c r="BA63" i="504"/>
  <c r="AG63" i="504"/>
  <c r="AF63" i="504"/>
  <c r="AE63" i="504"/>
  <c r="AD63" i="504"/>
  <c r="AC63" i="504"/>
  <c r="AB63" i="504"/>
  <c r="Y63" i="504"/>
  <c r="W63" i="504"/>
  <c r="U63" i="504"/>
  <c r="Q63" i="504"/>
  <c r="N63" i="504"/>
  <c r="B63" i="504"/>
  <c r="BJ62" i="504"/>
  <c r="BI62" i="504"/>
  <c r="BH62" i="504"/>
  <c r="BG62" i="504"/>
  <c r="BF62" i="504"/>
  <c r="BE62" i="504"/>
  <c r="BD62" i="504"/>
  <c r="BC62" i="504"/>
  <c r="BB62" i="504"/>
  <c r="BA62" i="504"/>
  <c r="AG62" i="504"/>
  <c r="AF62" i="504"/>
  <c r="AE62" i="504"/>
  <c r="AD62" i="504"/>
  <c r="AC62" i="504"/>
  <c r="AB62" i="504"/>
  <c r="Y62" i="504"/>
  <c r="W62" i="504"/>
  <c r="U62" i="504"/>
  <c r="Q62" i="504"/>
  <c r="N62" i="504"/>
  <c r="B62" i="504"/>
  <c r="BJ61" i="504"/>
  <c r="BI61" i="504"/>
  <c r="BH61" i="504"/>
  <c r="BG61" i="504"/>
  <c r="BF61" i="504"/>
  <c r="BE61" i="504"/>
  <c r="BD61" i="504"/>
  <c r="BC61" i="504"/>
  <c r="BB61" i="504"/>
  <c r="BA61" i="504"/>
  <c r="AG61" i="504"/>
  <c r="AF61" i="504"/>
  <c r="AE61" i="504"/>
  <c r="AD61" i="504"/>
  <c r="AC61" i="504"/>
  <c r="AB61" i="504"/>
  <c r="Y61" i="504"/>
  <c r="W61" i="504"/>
  <c r="U61" i="504"/>
  <c r="Q61" i="504"/>
  <c r="N61" i="504"/>
  <c r="B61" i="504"/>
  <c r="BJ60" i="504"/>
  <c r="BI60" i="504"/>
  <c r="BH60" i="504"/>
  <c r="BG60" i="504"/>
  <c r="BF60" i="504"/>
  <c r="BE60" i="504"/>
  <c r="BD60" i="504"/>
  <c r="BC60" i="504"/>
  <c r="BB60" i="504"/>
  <c r="BA60" i="504"/>
  <c r="AG60" i="504"/>
  <c r="AF60" i="504"/>
  <c r="AE60" i="504"/>
  <c r="AD60" i="504"/>
  <c r="AC60" i="504"/>
  <c r="AB60" i="504"/>
  <c r="Y60" i="504"/>
  <c r="W60" i="504"/>
  <c r="U60" i="504"/>
  <c r="Q60" i="504"/>
  <c r="N60" i="504"/>
  <c r="B60" i="504"/>
  <c r="BJ59" i="504"/>
  <c r="BI59" i="504"/>
  <c r="BH59" i="504"/>
  <c r="BG59" i="504"/>
  <c r="BF59" i="504"/>
  <c r="BE59" i="504"/>
  <c r="BD59" i="504"/>
  <c r="BC59" i="504"/>
  <c r="BB59" i="504"/>
  <c r="BA59" i="504"/>
  <c r="AG59" i="504"/>
  <c r="AF59" i="504"/>
  <c r="AE59" i="504"/>
  <c r="AD59" i="504"/>
  <c r="AC59" i="504"/>
  <c r="AB59" i="504"/>
  <c r="Y59" i="504"/>
  <c r="W59" i="504"/>
  <c r="U59" i="504"/>
  <c r="Q59" i="504"/>
  <c r="N59" i="504"/>
  <c r="B59" i="504"/>
  <c r="BJ58" i="504"/>
  <c r="BI58" i="504"/>
  <c r="BH58" i="504"/>
  <c r="BG58" i="504"/>
  <c r="BF58" i="504"/>
  <c r="BE58" i="504"/>
  <c r="BD58" i="504"/>
  <c r="BC58" i="504"/>
  <c r="BB58" i="504"/>
  <c r="BA58" i="504"/>
  <c r="AG58" i="504"/>
  <c r="AF58" i="504"/>
  <c r="AE58" i="504"/>
  <c r="AD58" i="504"/>
  <c r="AC58" i="504"/>
  <c r="AB58" i="504"/>
  <c r="Y58" i="504"/>
  <c r="W58" i="504"/>
  <c r="U58" i="504"/>
  <c r="Q58" i="504"/>
  <c r="N58" i="504"/>
  <c r="B58" i="504"/>
  <c r="BJ57" i="504"/>
  <c r="BI57" i="504"/>
  <c r="BH57" i="504"/>
  <c r="BG57" i="504"/>
  <c r="BF57" i="504"/>
  <c r="BE57" i="504"/>
  <c r="BD57" i="504"/>
  <c r="BC57" i="504"/>
  <c r="BB57" i="504"/>
  <c r="BA57" i="504"/>
  <c r="AG57" i="504"/>
  <c r="AF57" i="504"/>
  <c r="AE57" i="504"/>
  <c r="AD57" i="504"/>
  <c r="AC57" i="504"/>
  <c r="AB57" i="504"/>
  <c r="Y57" i="504"/>
  <c r="W57" i="504"/>
  <c r="U57" i="504"/>
  <c r="Q57" i="504"/>
  <c r="N57" i="504"/>
  <c r="B57" i="504"/>
  <c r="BJ56" i="504"/>
  <c r="BI56" i="504"/>
  <c r="BH56" i="504"/>
  <c r="BG56" i="504"/>
  <c r="BF56" i="504"/>
  <c r="BE56" i="504"/>
  <c r="BD56" i="504"/>
  <c r="BC56" i="504"/>
  <c r="BB56" i="504"/>
  <c r="BA56" i="504"/>
  <c r="AG56" i="504"/>
  <c r="AF56" i="504"/>
  <c r="AE56" i="504"/>
  <c r="AD56" i="504"/>
  <c r="AC56" i="504"/>
  <c r="AB56" i="504"/>
  <c r="Y56" i="504"/>
  <c r="W56" i="504"/>
  <c r="U56" i="504"/>
  <c r="Q56" i="504"/>
  <c r="N56" i="504"/>
  <c r="B56" i="504"/>
  <c r="BJ55" i="504"/>
  <c r="BI55" i="504"/>
  <c r="BH55" i="504"/>
  <c r="BG55" i="504"/>
  <c r="BF55" i="504"/>
  <c r="BE55" i="504"/>
  <c r="BD55" i="504"/>
  <c r="BC55" i="504"/>
  <c r="BB55" i="504"/>
  <c r="BA55" i="504"/>
  <c r="AG55" i="504"/>
  <c r="AF55" i="504"/>
  <c r="AE55" i="504"/>
  <c r="AD55" i="504"/>
  <c r="AC55" i="504"/>
  <c r="AB55" i="504"/>
  <c r="Y55" i="504"/>
  <c r="W55" i="504"/>
  <c r="U55" i="504"/>
  <c r="Q55" i="504"/>
  <c r="N55" i="504"/>
  <c r="B55" i="504"/>
  <c r="BJ54" i="504"/>
  <c r="BI54" i="504"/>
  <c r="BH54" i="504"/>
  <c r="BG54" i="504"/>
  <c r="BF54" i="504"/>
  <c r="BE54" i="504"/>
  <c r="BD54" i="504"/>
  <c r="BC54" i="504"/>
  <c r="BB54" i="504"/>
  <c r="BA54" i="504"/>
  <c r="AG54" i="504"/>
  <c r="AF54" i="504"/>
  <c r="AE54" i="504"/>
  <c r="AD54" i="504"/>
  <c r="AC54" i="504"/>
  <c r="AB54" i="504"/>
  <c r="Y54" i="504"/>
  <c r="W54" i="504"/>
  <c r="U54" i="504"/>
  <c r="Q54" i="504"/>
  <c r="N54" i="504"/>
  <c r="B54" i="504"/>
  <c r="BJ53" i="504"/>
  <c r="BI53" i="504"/>
  <c r="BH53" i="504"/>
  <c r="BG53" i="504"/>
  <c r="BF53" i="504"/>
  <c r="BE53" i="504"/>
  <c r="BD53" i="504"/>
  <c r="BC53" i="504"/>
  <c r="BB53" i="504"/>
  <c r="BA53" i="504"/>
  <c r="AG53" i="504"/>
  <c r="AF53" i="504"/>
  <c r="AE53" i="504"/>
  <c r="AD53" i="504"/>
  <c r="AC53" i="504"/>
  <c r="AB53" i="504"/>
  <c r="Y53" i="504"/>
  <c r="W53" i="504"/>
  <c r="U53" i="504"/>
  <c r="Q53" i="504"/>
  <c r="N53" i="504"/>
  <c r="B53" i="504"/>
  <c r="BJ52" i="504"/>
  <c r="BI52" i="504"/>
  <c r="BH52" i="504"/>
  <c r="BG52" i="504"/>
  <c r="BF52" i="504"/>
  <c r="BE52" i="504"/>
  <c r="BD52" i="504"/>
  <c r="BC52" i="504"/>
  <c r="BB52" i="504"/>
  <c r="BA52" i="504"/>
  <c r="AG52" i="504"/>
  <c r="AF52" i="504"/>
  <c r="AE52" i="504"/>
  <c r="AD52" i="504"/>
  <c r="AC52" i="504"/>
  <c r="AB52" i="504"/>
  <c r="Y52" i="504"/>
  <c r="W52" i="504"/>
  <c r="U52" i="504"/>
  <c r="Q52" i="504"/>
  <c r="N52" i="504"/>
  <c r="B52" i="504"/>
  <c r="BJ51" i="504"/>
  <c r="BI51" i="504"/>
  <c r="BH51" i="504"/>
  <c r="BG51" i="504"/>
  <c r="BF51" i="504"/>
  <c r="BE51" i="504"/>
  <c r="BD51" i="504"/>
  <c r="BC51" i="504"/>
  <c r="BB51" i="504"/>
  <c r="BA51" i="504"/>
  <c r="AG51" i="504"/>
  <c r="AF51" i="504"/>
  <c r="AE51" i="504"/>
  <c r="AD51" i="504"/>
  <c r="AC51" i="504"/>
  <c r="AB51" i="504"/>
  <c r="Y51" i="504"/>
  <c r="W51" i="504"/>
  <c r="U51" i="504"/>
  <c r="Q51" i="504"/>
  <c r="N51" i="504"/>
  <c r="B51" i="504"/>
  <c r="BJ50" i="504"/>
  <c r="BI50" i="504"/>
  <c r="BH50" i="504"/>
  <c r="BG50" i="504"/>
  <c r="BF50" i="504"/>
  <c r="BE50" i="504"/>
  <c r="BD50" i="504"/>
  <c r="BC50" i="504"/>
  <c r="BB50" i="504"/>
  <c r="BA50" i="504"/>
  <c r="AG50" i="504"/>
  <c r="AF50" i="504"/>
  <c r="AE50" i="504"/>
  <c r="AD50" i="504"/>
  <c r="AC50" i="504"/>
  <c r="AB50" i="504"/>
  <c r="Y50" i="504"/>
  <c r="W50" i="504"/>
  <c r="U50" i="504"/>
  <c r="Q50" i="504"/>
  <c r="N50" i="504"/>
  <c r="B50" i="504"/>
  <c r="BJ49" i="504"/>
  <c r="BI49" i="504"/>
  <c r="BH49" i="504"/>
  <c r="BG49" i="504"/>
  <c r="BF49" i="504"/>
  <c r="BE49" i="504"/>
  <c r="BD49" i="504"/>
  <c r="BC49" i="504"/>
  <c r="BB49" i="504"/>
  <c r="BA49" i="504"/>
  <c r="AG49" i="504"/>
  <c r="AF49" i="504"/>
  <c r="AE49" i="504"/>
  <c r="AD49" i="504"/>
  <c r="AC49" i="504"/>
  <c r="AB49" i="504"/>
  <c r="Y49" i="504"/>
  <c r="W49" i="504"/>
  <c r="U49" i="504"/>
  <c r="Q49" i="504"/>
  <c r="N49" i="504"/>
  <c r="B49" i="504"/>
  <c r="BJ48" i="504"/>
  <c r="BI48" i="504"/>
  <c r="BH48" i="504"/>
  <c r="BG48" i="504"/>
  <c r="BF48" i="504"/>
  <c r="BE48" i="504"/>
  <c r="BD48" i="504"/>
  <c r="BC48" i="504"/>
  <c r="BB48" i="504"/>
  <c r="BA48" i="504"/>
  <c r="AG48" i="504"/>
  <c r="AF48" i="504"/>
  <c r="AE48" i="504"/>
  <c r="AD48" i="504"/>
  <c r="AC48" i="504"/>
  <c r="AB48" i="504"/>
  <c r="Y48" i="504"/>
  <c r="W48" i="504"/>
  <c r="U48" i="504"/>
  <c r="Q48" i="504"/>
  <c r="N48" i="504"/>
  <c r="B48" i="504"/>
  <c r="BJ47" i="504"/>
  <c r="BI47" i="504"/>
  <c r="BH47" i="504"/>
  <c r="BG47" i="504"/>
  <c r="BF47" i="504"/>
  <c r="BE47" i="504"/>
  <c r="BD47" i="504"/>
  <c r="BC47" i="504"/>
  <c r="BB47" i="504"/>
  <c r="BA47" i="504"/>
  <c r="AG47" i="504"/>
  <c r="AF47" i="504"/>
  <c r="AE47" i="504"/>
  <c r="AD47" i="504"/>
  <c r="AC47" i="504"/>
  <c r="AB47" i="504"/>
  <c r="Y47" i="504"/>
  <c r="W47" i="504"/>
  <c r="U47" i="504"/>
  <c r="Q47" i="504"/>
  <c r="N47" i="504"/>
  <c r="B47" i="504"/>
  <c r="BJ46" i="504"/>
  <c r="BI46" i="504"/>
  <c r="BH46" i="504"/>
  <c r="BG46" i="504"/>
  <c r="BF46" i="504"/>
  <c r="BE46" i="504"/>
  <c r="BD46" i="504"/>
  <c r="BC46" i="504"/>
  <c r="BB46" i="504"/>
  <c r="BA46" i="504"/>
  <c r="AG46" i="504"/>
  <c r="AF46" i="504"/>
  <c r="AE46" i="504"/>
  <c r="AD46" i="504"/>
  <c r="AC46" i="504"/>
  <c r="AB46" i="504"/>
  <c r="Y46" i="504"/>
  <c r="W46" i="504"/>
  <c r="U46" i="504"/>
  <c r="Q46" i="504"/>
  <c r="N46" i="504"/>
  <c r="B46" i="504"/>
  <c r="BJ45" i="504"/>
  <c r="BI45" i="504"/>
  <c r="BH45" i="504"/>
  <c r="BG45" i="504"/>
  <c r="BF45" i="504"/>
  <c r="BE45" i="504"/>
  <c r="BD45" i="504"/>
  <c r="BC45" i="504"/>
  <c r="BB45" i="504"/>
  <c r="BA45" i="504"/>
  <c r="AG45" i="504"/>
  <c r="AF45" i="504"/>
  <c r="AE45" i="504"/>
  <c r="AD45" i="504"/>
  <c r="AC45" i="504"/>
  <c r="AB45" i="504"/>
  <c r="Y45" i="504"/>
  <c r="W45" i="504"/>
  <c r="U45" i="504"/>
  <c r="Q45" i="504"/>
  <c r="N45" i="504"/>
  <c r="B45" i="504"/>
  <c r="BJ44" i="504"/>
  <c r="BI44" i="504"/>
  <c r="BH44" i="504"/>
  <c r="BG44" i="504"/>
  <c r="BF44" i="504"/>
  <c r="BE44" i="504"/>
  <c r="BD44" i="504"/>
  <c r="BC44" i="504"/>
  <c r="BB44" i="504"/>
  <c r="BA44" i="504"/>
  <c r="AG44" i="504"/>
  <c r="AF44" i="504"/>
  <c r="AE44" i="504"/>
  <c r="AD44" i="504"/>
  <c r="AC44" i="504"/>
  <c r="AB44" i="504"/>
  <c r="Y44" i="504"/>
  <c r="W44" i="504"/>
  <c r="U44" i="504"/>
  <c r="Q44" i="504"/>
  <c r="N44" i="504"/>
  <c r="B44" i="504"/>
  <c r="BJ43" i="504"/>
  <c r="BI43" i="504"/>
  <c r="BH43" i="504"/>
  <c r="BG43" i="504"/>
  <c r="BF43" i="504"/>
  <c r="BE43" i="504"/>
  <c r="BD43" i="504"/>
  <c r="BC43" i="504"/>
  <c r="BB43" i="504"/>
  <c r="BA43" i="504"/>
  <c r="AG43" i="504"/>
  <c r="AF43" i="504"/>
  <c r="AE43" i="504"/>
  <c r="AD43" i="504"/>
  <c r="AC43" i="504"/>
  <c r="AB43" i="504"/>
  <c r="Y43" i="504"/>
  <c r="W43" i="504"/>
  <c r="U43" i="504"/>
  <c r="Q43" i="504"/>
  <c r="N43" i="504"/>
  <c r="B43" i="504"/>
  <c r="BJ42" i="504"/>
  <c r="BI42" i="504"/>
  <c r="BH42" i="504"/>
  <c r="BG42" i="504"/>
  <c r="BF42" i="504"/>
  <c r="BE42" i="504"/>
  <c r="BD42" i="504"/>
  <c r="BC42" i="504"/>
  <c r="BB42" i="504"/>
  <c r="BA42" i="504"/>
  <c r="AG42" i="504"/>
  <c r="AF42" i="504"/>
  <c r="AE42" i="504"/>
  <c r="AD42" i="504"/>
  <c r="AC42" i="504"/>
  <c r="AB42" i="504"/>
  <c r="Y42" i="504"/>
  <c r="W42" i="504"/>
  <c r="U42" i="504"/>
  <c r="Q42" i="504"/>
  <c r="N42" i="504"/>
  <c r="B42" i="504"/>
  <c r="BJ41" i="504"/>
  <c r="BI41" i="504"/>
  <c r="BH41" i="504"/>
  <c r="BG41" i="504"/>
  <c r="BF41" i="504"/>
  <c r="BE41" i="504"/>
  <c r="BD41" i="504"/>
  <c r="BC41" i="504"/>
  <c r="BB41" i="504"/>
  <c r="BA41" i="504"/>
  <c r="AG41" i="504"/>
  <c r="AF41" i="504"/>
  <c r="AE41" i="504"/>
  <c r="AD41" i="504"/>
  <c r="AC41" i="504"/>
  <c r="AB41" i="504"/>
  <c r="Y41" i="504"/>
  <c r="W41" i="504"/>
  <c r="U41" i="504"/>
  <c r="Q41" i="504"/>
  <c r="N41" i="504"/>
  <c r="B41" i="504"/>
  <c r="BI40" i="504"/>
  <c r="BH40" i="504"/>
  <c r="BE40" i="504"/>
  <c r="AG40" i="504"/>
  <c r="AF40" i="504"/>
  <c r="AD40" i="504"/>
  <c r="AC40" i="504"/>
  <c r="AB40" i="504"/>
  <c r="N40" i="504"/>
  <c r="B40" i="504"/>
  <c r="AG39" i="504"/>
  <c r="AF39" i="504"/>
  <c r="AD39" i="504"/>
  <c r="AC39" i="504"/>
  <c r="AB39" i="504"/>
  <c r="N39" i="504"/>
  <c r="B39" i="504"/>
  <c r="AG38" i="504"/>
  <c r="AF38" i="504"/>
  <c r="AD38" i="504"/>
  <c r="AC38" i="504"/>
  <c r="AB38" i="504"/>
  <c r="N38" i="504"/>
  <c r="B38" i="504"/>
  <c r="AG37" i="504"/>
  <c r="AF37" i="504"/>
  <c r="AD37" i="504"/>
  <c r="AC37" i="504"/>
  <c r="AB37" i="504"/>
  <c r="N37" i="504"/>
  <c r="B37" i="504"/>
  <c r="AG36" i="504"/>
  <c r="AF36" i="504"/>
  <c r="AD36" i="504"/>
  <c r="AC36" i="504"/>
  <c r="AB36" i="504"/>
  <c r="N36" i="504"/>
  <c r="B36" i="504"/>
  <c r="AG35" i="504"/>
  <c r="AF35" i="504"/>
  <c r="AD35" i="504"/>
  <c r="AC35" i="504"/>
  <c r="AB35" i="504"/>
  <c r="N35" i="504"/>
  <c r="B35" i="504"/>
  <c r="AG34" i="504"/>
  <c r="AF34" i="504"/>
  <c r="AD34" i="504"/>
  <c r="AC34" i="504"/>
  <c r="AB34" i="504"/>
  <c r="N34" i="504"/>
  <c r="B34" i="504"/>
  <c r="AG33" i="504"/>
  <c r="AF33" i="504"/>
  <c r="AD33" i="504"/>
  <c r="AC33" i="504"/>
  <c r="AB33" i="504"/>
  <c r="N33" i="504"/>
  <c r="B33" i="504"/>
  <c r="AG32" i="504"/>
  <c r="AF32" i="504"/>
  <c r="AD32" i="504"/>
  <c r="AC32" i="504"/>
  <c r="AB32" i="504"/>
  <c r="N32" i="504"/>
  <c r="B32" i="504"/>
  <c r="AG31" i="504"/>
  <c r="AF31" i="504"/>
  <c r="AD31" i="504"/>
  <c r="AC31" i="504"/>
  <c r="AB31" i="504"/>
  <c r="N31" i="504"/>
  <c r="B31" i="504"/>
  <c r="BJ30" i="504"/>
  <c r="BJ38" i="504" s="1"/>
  <c r="BI30" i="504"/>
  <c r="BI36" i="504" s="1"/>
  <c r="BH30" i="504"/>
  <c r="BH38" i="504" s="1"/>
  <c r="BG30" i="504"/>
  <c r="BG38" i="504" s="1"/>
  <c r="BF30" i="504"/>
  <c r="BF38" i="504" s="1"/>
  <c r="BE30" i="504"/>
  <c r="BE34" i="504" s="1"/>
  <c r="AV30" i="504"/>
  <c r="AU30" i="504"/>
  <c r="AT30" i="504"/>
  <c r="AS30" i="504"/>
  <c r="AR30" i="504"/>
  <c r="AQ30" i="504"/>
  <c r="AP30" i="504"/>
  <c r="AO30" i="504"/>
  <c r="AN30" i="504"/>
  <c r="AM30" i="504"/>
  <c r="AL30" i="504"/>
  <c r="AK30" i="504"/>
  <c r="AJ30" i="504"/>
  <c r="AI30" i="504"/>
  <c r="AH30" i="504"/>
  <c r="AG30" i="504"/>
  <c r="AF30" i="504"/>
  <c r="AE30" i="504"/>
  <c r="AD30" i="504"/>
  <c r="AV29" i="504"/>
  <c r="AU29" i="504"/>
  <c r="AT29" i="504"/>
  <c r="AS29" i="504"/>
  <c r="AR29" i="504"/>
  <c r="AN29" i="504"/>
  <c r="AM29" i="504"/>
  <c r="AL29" i="504"/>
  <c r="AK29" i="504"/>
  <c r="AI29" i="504"/>
  <c r="AH29" i="504"/>
  <c r="AG29" i="504"/>
  <c r="AF29" i="504"/>
  <c r="AE29" i="504"/>
  <c r="AD29" i="504"/>
  <c r="T29" i="504"/>
  <c r="AQ29" i="504" s="1"/>
  <c r="S29" i="504"/>
  <c r="AP29" i="504" s="1"/>
  <c r="R29" i="504"/>
  <c r="AO29" i="504" s="1"/>
  <c r="M29" i="504"/>
  <c r="AJ29" i="504" s="1"/>
  <c r="E29" i="504"/>
  <c r="D29" i="504"/>
  <c r="C29" i="504"/>
  <c r="X28" i="504"/>
  <c r="V28" i="504"/>
  <c r="T28" i="504"/>
  <c r="S28" i="504"/>
  <c r="R28" i="504"/>
  <c r="M28" i="504"/>
  <c r="L28" i="504"/>
  <c r="K28" i="504"/>
  <c r="I28" i="504"/>
  <c r="H28" i="504"/>
  <c r="G28" i="504"/>
  <c r="X27" i="504"/>
  <c r="V27" i="504"/>
  <c r="T27" i="504"/>
  <c r="S27" i="504"/>
  <c r="R27" i="504"/>
  <c r="M27" i="504"/>
  <c r="L27" i="504"/>
  <c r="K27" i="504"/>
  <c r="I27" i="504"/>
  <c r="H27" i="504"/>
  <c r="G27" i="504"/>
  <c r="X26" i="504"/>
  <c r="V26" i="504"/>
  <c r="T26" i="504"/>
  <c r="S26" i="504"/>
  <c r="R26" i="504"/>
  <c r="M26" i="504"/>
  <c r="L26" i="504"/>
  <c r="K26" i="504"/>
  <c r="I26" i="504"/>
  <c r="H26" i="504"/>
  <c r="G26" i="504"/>
  <c r="F26" i="504"/>
  <c r="Y25" i="504"/>
  <c r="X25" i="504"/>
  <c r="W25" i="504"/>
  <c r="V25" i="504"/>
  <c r="U25" i="504"/>
  <c r="T25" i="504"/>
  <c r="S25" i="504"/>
  <c r="R25" i="504"/>
  <c r="Q25" i="504"/>
  <c r="P25" i="504"/>
  <c r="O25" i="504"/>
  <c r="N25" i="504"/>
  <c r="M25" i="504"/>
  <c r="L25" i="504"/>
  <c r="K25" i="504"/>
  <c r="J25" i="504"/>
  <c r="I25" i="504"/>
  <c r="H25" i="504"/>
  <c r="G25" i="504"/>
  <c r="G9" i="504"/>
  <c r="F9" i="504"/>
  <c r="G8" i="504"/>
  <c r="F8" i="504"/>
  <c r="G7" i="504"/>
  <c r="F7" i="504"/>
  <c r="G6" i="504"/>
  <c r="F6" i="504"/>
  <c r="G5" i="504"/>
  <c r="F5" i="504"/>
  <c r="F4" i="504"/>
  <c r="AC3" i="504"/>
  <c r="Y3" i="504"/>
  <c r="U3" i="504"/>
  <c r="Q3" i="504"/>
  <c r="AK2" i="504"/>
  <c r="AJ2" i="504"/>
  <c r="AI2" i="504"/>
  <c r="AH2" i="504"/>
  <c r="AG2" i="504"/>
  <c r="AF2" i="504"/>
  <c r="AE2" i="504"/>
  <c r="Y2" i="504"/>
  <c r="U2" i="504"/>
  <c r="Q2" i="504"/>
  <c r="F1" i="504"/>
  <c r="F34" i="477" s="1"/>
  <c r="X131" i="503"/>
  <c r="V131" i="503"/>
  <c r="T131" i="503"/>
  <c r="S131" i="503"/>
  <c r="R131" i="503"/>
  <c r="M131" i="503"/>
  <c r="L131" i="503"/>
  <c r="K131" i="503"/>
  <c r="I131" i="503"/>
  <c r="H131" i="503"/>
  <c r="G131" i="503"/>
  <c r="BJ130" i="503"/>
  <c r="BI130" i="503"/>
  <c r="BH130" i="503"/>
  <c r="BG130" i="503"/>
  <c r="BF130" i="503"/>
  <c r="BE130" i="503"/>
  <c r="BD130" i="503"/>
  <c r="BC130" i="503"/>
  <c r="BB130" i="503"/>
  <c r="BA130" i="503"/>
  <c r="AG130" i="503"/>
  <c r="AF130" i="503"/>
  <c r="AE130" i="503"/>
  <c r="AD130" i="503"/>
  <c r="AC130" i="503"/>
  <c r="AB130" i="503"/>
  <c r="Y130" i="503"/>
  <c r="W130" i="503"/>
  <c r="U130" i="503"/>
  <c r="Q130" i="503"/>
  <c r="N130" i="503"/>
  <c r="B130" i="503"/>
  <c r="BJ129" i="503"/>
  <c r="BI129" i="503"/>
  <c r="BH129" i="503"/>
  <c r="BG129" i="503"/>
  <c r="BF129" i="503"/>
  <c r="BE129" i="503"/>
  <c r="BD129" i="503"/>
  <c r="BC129" i="503"/>
  <c r="BB129" i="503"/>
  <c r="BA129" i="503"/>
  <c r="AG129" i="503"/>
  <c r="AF129" i="503"/>
  <c r="AE129" i="503"/>
  <c r="AD129" i="503"/>
  <c r="AC129" i="503"/>
  <c r="AB129" i="503"/>
  <c r="Y129" i="503"/>
  <c r="W129" i="503"/>
  <c r="U129" i="503"/>
  <c r="Q129" i="503"/>
  <c r="N129" i="503"/>
  <c r="B129" i="503"/>
  <c r="BJ128" i="503"/>
  <c r="BI128" i="503"/>
  <c r="BH128" i="503"/>
  <c r="BG128" i="503"/>
  <c r="BF128" i="503"/>
  <c r="BE128" i="503"/>
  <c r="BD128" i="503"/>
  <c r="BC128" i="503"/>
  <c r="BB128" i="503"/>
  <c r="BA128" i="503"/>
  <c r="AG128" i="503"/>
  <c r="AF128" i="503"/>
  <c r="AE128" i="503"/>
  <c r="AD128" i="503"/>
  <c r="AC128" i="503"/>
  <c r="AB128" i="503"/>
  <c r="Y128" i="503"/>
  <c r="W128" i="503"/>
  <c r="U128" i="503"/>
  <c r="Q128" i="503"/>
  <c r="N128" i="503"/>
  <c r="B128" i="503"/>
  <c r="BJ127" i="503"/>
  <c r="BI127" i="503"/>
  <c r="BH127" i="503"/>
  <c r="BG127" i="503"/>
  <c r="BF127" i="503"/>
  <c r="BE127" i="503"/>
  <c r="BD127" i="503"/>
  <c r="BC127" i="503"/>
  <c r="BB127" i="503"/>
  <c r="BA127" i="503"/>
  <c r="AG127" i="503"/>
  <c r="AF127" i="503"/>
  <c r="AE127" i="503"/>
  <c r="AD127" i="503"/>
  <c r="AC127" i="503"/>
  <c r="AB127" i="503"/>
  <c r="Y127" i="503"/>
  <c r="W127" i="503"/>
  <c r="U127" i="503"/>
  <c r="Q127" i="503"/>
  <c r="N127" i="503"/>
  <c r="B127" i="503"/>
  <c r="BJ126" i="503"/>
  <c r="BI126" i="503"/>
  <c r="BH126" i="503"/>
  <c r="BG126" i="503"/>
  <c r="BF126" i="503"/>
  <c r="BE126" i="503"/>
  <c r="BD126" i="503"/>
  <c r="BC126" i="503"/>
  <c r="BB126" i="503"/>
  <c r="BA126" i="503"/>
  <c r="AG126" i="503"/>
  <c r="AF126" i="503"/>
  <c r="AE126" i="503"/>
  <c r="AD126" i="503"/>
  <c r="AC126" i="503"/>
  <c r="AB126" i="503"/>
  <c r="Y126" i="503"/>
  <c r="W126" i="503"/>
  <c r="U126" i="503"/>
  <c r="Q126" i="503"/>
  <c r="N126" i="503"/>
  <c r="B126" i="503"/>
  <c r="BJ125" i="503"/>
  <c r="BI125" i="503"/>
  <c r="BH125" i="503"/>
  <c r="BG125" i="503"/>
  <c r="BF125" i="503"/>
  <c r="BE125" i="503"/>
  <c r="BD125" i="503"/>
  <c r="BC125" i="503"/>
  <c r="BB125" i="503"/>
  <c r="BA125" i="503"/>
  <c r="AG125" i="503"/>
  <c r="AF125" i="503"/>
  <c r="AE125" i="503"/>
  <c r="AD125" i="503"/>
  <c r="AC125" i="503"/>
  <c r="AB125" i="503"/>
  <c r="Y125" i="503"/>
  <c r="W125" i="503"/>
  <c r="U125" i="503"/>
  <c r="Q125" i="503"/>
  <c r="N125" i="503"/>
  <c r="B125" i="503"/>
  <c r="BJ124" i="503"/>
  <c r="BI124" i="503"/>
  <c r="BH124" i="503"/>
  <c r="BG124" i="503"/>
  <c r="BF124" i="503"/>
  <c r="BE124" i="503"/>
  <c r="BD124" i="503"/>
  <c r="BC124" i="503"/>
  <c r="BB124" i="503"/>
  <c r="BA124" i="503"/>
  <c r="AG124" i="503"/>
  <c r="AF124" i="503"/>
  <c r="AE124" i="503"/>
  <c r="AD124" i="503"/>
  <c r="AC124" i="503"/>
  <c r="AB124" i="503"/>
  <c r="Y124" i="503"/>
  <c r="W124" i="503"/>
  <c r="U124" i="503"/>
  <c r="Q124" i="503"/>
  <c r="N124" i="503"/>
  <c r="B124" i="503"/>
  <c r="BJ123" i="503"/>
  <c r="BI123" i="503"/>
  <c r="BH123" i="503"/>
  <c r="BG123" i="503"/>
  <c r="BF123" i="503"/>
  <c r="BE123" i="503"/>
  <c r="BD123" i="503"/>
  <c r="BC123" i="503"/>
  <c r="BB123" i="503"/>
  <c r="BA123" i="503"/>
  <c r="AG123" i="503"/>
  <c r="AF123" i="503"/>
  <c r="AE123" i="503"/>
  <c r="AD123" i="503"/>
  <c r="AC123" i="503"/>
  <c r="AB123" i="503"/>
  <c r="Y123" i="503"/>
  <c r="W123" i="503"/>
  <c r="U123" i="503"/>
  <c r="Q123" i="503"/>
  <c r="N123" i="503"/>
  <c r="B123" i="503"/>
  <c r="BJ122" i="503"/>
  <c r="BI122" i="503"/>
  <c r="BH122" i="503"/>
  <c r="BG122" i="503"/>
  <c r="BF122" i="503"/>
  <c r="BE122" i="503"/>
  <c r="BD122" i="503"/>
  <c r="BC122" i="503"/>
  <c r="BB122" i="503"/>
  <c r="BA122" i="503"/>
  <c r="AG122" i="503"/>
  <c r="AF122" i="503"/>
  <c r="AE122" i="503"/>
  <c r="AD122" i="503"/>
  <c r="AC122" i="503"/>
  <c r="AB122" i="503"/>
  <c r="Y122" i="503"/>
  <c r="W122" i="503"/>
  <c r="U122" i="503"/>
  <c r="Q122" i="503"/>
  <c r="N122" i="503"/>
  <c r="B122" i="503"/>
  <c r="BJ121" i="503"/>
  <c r="BI121" i="503"/>
  <c r="BH121" i="503"/>
  <c r="BG121" i="503"/>
  <c r="BF121" i="503"/>
  <c r="BE121" i="503"/>
  <c r="BD121" i="503"/>
  <c r="BC121" i="503"/>
  <c r="BB121" i="503"/>
  <c r="BA121" i="503"/>
  <c r="AG121" i="503"/>
  <c r="AF121" i="503"/>
  <c r="AE121" i="503"/>
  <c r="AD121" i="503"/>
  <c r="AC121" i="503"/>
  <c r="AB121" i="503"/>
  <c r="Y121" i="503"/>
  <c r="W121" i="503"/>
  <c r="U121" i="503"/>
  <c r="Q121" i="503"/>
  <c r="N121" i="503"/>
  <c r="B121" i="503"/>
  <c r="BJ120" i="503"/>
  <c r="BI120" i="503"/>
  <c r="BH120" i="503"/>
  <c r="BG120" i="503"/>
  <c r="BF120" i="503"/>
  <c r="BE120" i="503"/>
  <c r="BD120" i="503"/>
  <c r="BC120" i="503"/>
  <c r="BB120" i="503"/>
  <c r="BA120" i="503"/>
  <c r="AG120" i="503"/>
  <c r="AF120" i="503"/>
  <c r="AE120" i="503"/>
  <c r="AD120" i="503"/>
  <c r="AC120" i="503"/>
  <c r="AB120" i="503"/>
  <c r="Y120" i="503"/>
  <c r="W120" i="503"/>
  <c r="U120" i="503"/>
  <c r="Q120" i="503"/>
  <c r="N120" i="503"/>
  <c r="B120" i="503"/>
  <c r="BJ119" i="503"/>
  <c r="BI119" i="503"/>
  <c r="BH119" i="503"/>
  <c r="BG119" i="503"/>
  <c r="BF119" i="503"/>
  <c r="BE119" i="503"/>
  <c r="BD119" i="503"/>
  <c r="BC119" i="503"/>
  <c r="BB119" i="503"/>
  <c r="BA119" i="503"/>
  <c r="AG119" i="503"/>
  <c r="AF119" i="503"/>
  <c r="AE119" i="503"/>
  <c r="AD119" i="503"/>
  <c r="AC119" i="503"/>
  <c r="AB119" i="503"/>
  <c r="Y119" i="503"/>
  <c r="W119" i="503"/>
  <c r="U119" i="503"/>
  <c r="Q119" i="503"/>
  <c r="N119" i="503"/>
  <c r="B119" i="503"/>
  <c r="BJ118" i="503"/>
  <c r="BI118" i="503"/>
  <c r="BH118" i="503"/>
  <c r="BG118" i="503"/>
  <c r="BF118" i="503"/>
  <c r="BE118" i="503"/>
  <c r="BD118" i="503"/>
  <c r="BC118" i="503"/>
  <c r="BB118" i="503"/>
  <c r="BA118" i="503"/>
  <c r="AG118" i="503"/>
  <c r="AF118" i="503"/>
  <c r="AE118" i="503"/>
  <c r="AD118" i="503"/>
  <c r="AC118" i="503"/>
  <c r="AB118" i="503"/>
  <c r="Y118" i="503"/>
  <c r="W118" i="503"/>
  <c r="U118" i="503"/>
  <c r="Q118" i="503"/>
  <c r="N118" i="503"/>
  <c r="B118" i="503"/>
  <c r="BJ117" i="503"/>
  <c r="BI117" i="503"/>
  <c r="BH117" i="503"/>
  <c r="BG117" i="503"/>
  <c r="BF117" i="503"/>
  <c r="BE117" i="503"/>
  <c r="BD117" i="503"/>
  <c r="BC117" i="503"/>
  <c r="BB117" i="503"/>
  <c r="BA117" i="503"/>
  <c r="AG117" i="503"/>
  <c r="AF117" i="503"/>
  <c r="AE117" i="503"/>
  <c r="AD117" i="503"/>
  <c r="AC117" i="503"/>
  <c r="AB117" i="503"/>
  <c r="Y117" i="503"/>
  <c r="W117" i="503"/>
  <c r="U117" i="503"/>
  <c r="Q117" i="503"/>
  <c r="N117" i="503"/>
  <c r="B117" i="503"/>
  <c r="BJ116" i="503"/>
  <c r="BI116" i="503"/>
  <c r="BH116" i="503"/>
  <c r="BG116" i="503"/>
  <c r="BF116" i="503"/>
  <c r="BE116" i="503"/>
  <c r="BD116" i="503"/>
  <c r="BC116" i="503"/>
  <c r="BB116" i="503"/>
  <c r="BA116" i="503"/>
  <c r="AG116" i="503"/>
  <c r="AF116" i="503"/>
  <c r="AE116" i="503"/>
  <c r="AD116" i="503"/>
  <c r="AC116" i="503"/>
  <c r="AB116" i="503"/>
  <c r="Y116" i="503"/>
  <c r="W116" i="503"/>
  <c r="U116" i="503"/>
  <c r="Q116" i="503"/>
  <c r="N116" i="503"/>
  <c r="B116" i="503"/>
  <c r="BJ115" i="503"/>
  <c r="BI115" i="503"/>
  <c r="BH115" i="503"/>
  <c r="BG115" i="503"/>
  <c r="BF115" i="503"/>
  <c r="BE115" i="503"/>
  <c r="BD115" i="503"/>
  <c r="BC115" i="503"/>
  <c r="BB115" i="503"/>
  <c r="BA115" i="503"/>
  <c r="AG115" i="503"/>
  <c r="AF115" i="503"/>
  <c r="AE115" i="503"/>
  <c r="AD115" i="503"/>
  <c r="AC115" i="503"/>
  <c r="AB115" i="503"/>
  <c r="Y115" i="503"/>
  <c r="W115" i="503"/>
  <c r="U115" i="503"/>
  <c r="Q115" i="503"/>
  <c r="N115" i="503"/>
  <c r="B115" i="503"/>
  <c r="BJ114" i="503"/>
  <c r="BI114" i="503"/>
  <c r="BH114" i="503"/>
  <c r="BG114" i="503"/>
  <c r="BF114" i="503"/>
  <c r="BE114" i="503"/>
  <c r="BD114" i="503"/>
  <c r="BC114" i="503"/>
  <c r="BB114" i="503"/>
  <c r="BA114" i="503"/>
  <c r="AG114" i="503"/>
  <c r="AF114" i="503"/>
  <c r="AE114" i="503"/>
  <c r="AD114" i="503"/>
  <c r="AC114" i="503"/>
  <c r="AB114" i="503"/>
  <c r="Y114" i="503"/>
  <c r="W114" i="503"/>
  <c r="U114" i="503"/>
  <c r="Q114" i="503"/>
  <c r="N114" i="503"/>
  <c r="B114" i="503"/>
  <c r="BJ113" i="503"/>
  <c r="BI113" i="503"/>
  <c r="BH113" i="503"/>
  <c r="BG113" i="503"/>
  <c r="BF113" i="503"/>
  <c r="BE113" i="503"/>
  <c r="BD113" i="503"/>
  <c r="BC113" i="503"/>
  <c r="BB113" i="503"/>
  <c r="BA113" i="503"/>
  <c r="AG113" i="503"/>
  <c r="AF113" i="503"/>
  <c r="AE113" i="503"/>
  <c r="AD113" i="503"/>
  <c r="AC113" i="503"/>
  <c r="AB113" i="503"/>
  <c r="Y113" i="503"/>
  <c r="W113" i="503"/>
  <c r="U113" i="503"/>
  <c r="Q113" i="503"/>
  <c r="N113" i="503"/>
  <c r="B113" i="503"/>
  <c r="BJ112" i="503"/>
  <c r="BI112" i="503"/>
  <c r="BH112" i="503"/>
  <c r="BG112" i="503"/>
  <c r="BF112" i="503"/>
  <c r="BE112" i="503"/>
  <c r="BD112" i="503"/>
  <c r="BC112" i="503"/>
  <c r="BB112" i="503"/>
  <c r="BA112" i="503"/>
  <c r="AG112" i="503"/>
  <c r="AF112" i="503"/>
  <c r="AE112" i="503"/>
  <c r="AD112" i="503"/>
  <c r="AC112" i="503"/>
  <c r="AB112" i="503"/>
  <c r="Y112" i="503"/>
  <c r="W112" i="503"/>
  <c r="U112" i="503"/>
  <c r="Q112" i="503"/>
  <c r="N112" i="503"/>
  <c r="B112" i="503"/>
  <c r="BJ111" i="503"/>
  <c r="BI111" i="503"/>
  <c r="BH111" i="503"/>
  <c r="BG111" i="503"/>
  <c r="BF111" i="503"/>
  <c r="BE111" i="503"/>
  <c r="BD111" i="503"/>
  <c r="BC111" i="503"/>
  <c r="BB111" i="503"/>
  <c r="BA111" i="503"/>
  <c r="AG111" i="503"/>
  <c r="AF111" i="503"/>
  <c r="AE111" i="503"/>
  <c r="AD111" i="503"/>
  <c r="AC111" i="503"/>
  <c r="AB111" i="503"/>
  <c r="Y111" i="503"/>
  <c r="W111" i="503"/>
  <c r="U111" i="503"/>
  <c r="Q111" i="503"/>
  <c r="N111" i="503"/>
  <c r="B111" i="503"/>
  <c r="BJ110" i="503"/>
  <c r="BI110" i="503"/>
  <c r="BH110" i="503"/>
  <c r="BG110" i="503"/>
  <c r="BF110" i="503"/>
  <c r="BE110" i="503"/>
  <c r="BD110" i="503"/>
  <c r="BC110" i="503"/>
  <c r="BB110" i="503"/>
  <c r="BA110" i="503"/>
  <c r="AG110" i="503"/>
  <c r="AF110" i="503"/>
  <c r="AE110" i="503"/>
  <c r="AD110" i="503"/>
  <c r="AC110" i="503"/>
  <c r="AB110" i="503"/>
  <c r="Y110" i="503"/>
  <c r="W110" i="503"/>
  <c r="U110" i="503"/>
  <c r="Q110" i="503"/>
  <c r="N110" i="503"/>
  <c r="B110" i="503"/>
  <c r="BJ109" i="503"/>
  <c r="BI109" i="503"/>
  <c r="BH109" i="503"/>
  <c r="BG109" i="503"/>
  <c r="BF109" i="503"/>
  <c r="BE109" i="503"/>
  <c r="BD109" i="503"/>
  <c r="BC109" i="503"/>
  <c r="BB109" i="503"/>
  <c r="BA109" i="503"/>
  <c r="AG109" i="503"/>
  <c r="AF109" i="503"/>
  <c r="AE109" i="503"/>
  <c r="AD109" i="503"/>
  <c r="AC109" i="503"/>
  <c r="AB109" i="503"/>
  <c r="Y109" i="503"/>
  <c r="W109" i="503"/>
  <c r="U109" i="503"/>
  <c r="Q109" i="503"/>
  <c r="N109" i="503"/>
  <c r="B109" i="503"/>
  <c r="BJ108" i="503"/>
  <c r="BI108" i="503"/>
  <c r="BH108" i="503"/>
  <c r="BG108" i="503"/>
  <c r="BF108" i="503"/>
  <c r="BE108" i="503"/>
  <c r="BD108" i="503"/>
  <c r="BC108" i="503"/>
  <c r="BB108" i="503"/>
  <c r="BA108" i="503"/>
  <c r="AG108" i="503"/>
  <c r="AF108" i="503"/>
  <c r="AE108" i="503"/>
  <c r="AD108" i="503"/>
  <c r="AC108" i="503"/>
  <c r="AB108" i="503"/>
  <c r="Y108" i="503"/>
  <c r="W108" i="503"/>
  <c r="U108" i="503"/>
  <c r="Q108" i="503"/>
  <c r="N108" i="503"/>
  <c r="B108" i="503"/>
  <c r="BJ107" i="503"/>
  <c r="BI107" i="503"/>
  <c r="BH107" i="503"/>
  <c r="BG107" i="503"/>
  <c r="BF107" i="503"/>
  <c r="BE107" i="503"/>
  <c r="BD107" i="503"/>
  <c r="BC107" i="503"/>
  <c r="BB107" i="503"/>
  <c r="BA107" i="503"/>
  <c r="AG107" i="503"/>
  <c r="AF107" i="503"/>
  <c r="AE107" i="503"/>
  <c r="AD107" i="503"/>
  <c r="AC107" i="503"/>
  <c r="AB107" i="503"/>
  <c r="Y107" i="503"/>
  <c r="W107" i="503"/>
  <c r="U107" i="503"/>
  <c r="Q107" i="503"/>
  <c r="N107" i="503"/>
  <c r="B107" i="503"/>
  <c r="BJ106" i="503"/>
  <c r="BI106" i="503"/>
  <c r="BH106" i="503"/>
  <c r="BG106" i="503"/>
  <c r="BF106" i="503"/>
  <c r="BE106" i="503"/>
  <c r="BD106" i="503"/>
  <c r="BC106" i="503"/>
  <c r="BB106" i="503"/>
  <c r="BA106" i="503"/>
  <c r="AG106" i="503"/>
  <c r="AF106" i="503"/>
  <c r="AE106" i="503"/>
  <c r="AD106" i="503"/>
  <c r="AC106" i="503"/>
  <c r="AB106" i="503"/>
  <c r="Y106" i="503"/>
  <c r="W106" i="503"/>
  <c r="U106" i="503"/>
  <c r="Q106" i="503"/>
  <c r="N106" i="503"/>
  <c r="B106" i="503"/>
  <c r="BJ105" i="503"/>
  <c r="BI105" i="503"/>
  <c r="BH105" i="503"/>
  <c r="BG105" i="503"/>
  <c r="BF105" i="503"/>
  <c r="BE105" i="503"/>
  <c r="BD105" i="503"/>
  <c r="BC105" i="503"/>
  <c r="BB105" i="503"/>
  <c r="BA105" i="503"/>
  <c r="AG105" i="503"/>
  <c r="AF105" i="503"/>
  <c r="AE105" i="503"/>
  <c r="AD105" i="503"/>
  <c r="AC105" i="503"/>
  <c r="AB105" i="503"/>
  <c r="Y105" i="503"/>
  <c r="W105" i="503"/>
  <c r="U105" i="503"/>
  <c r="Q105" i="503"/>
  <c r="N105" i="503"/>
  <c r="B105" i="503"/>
  <c r="BJ104" i="503"/>
  <c r="BI104" i="503"/>
  <c r="BH104" i="503"/>
  <c r="BG104" i="503"/>
  <c r="BF104" i="503"/>
  <c r="BE104" i="503"/>
  <c r="BD104" i="503"/>
  <c r="BC104" i="503"/>
  <c r="BB104" i="503"/>
  <c r="BA104" i="503"/>
  <c r="AG104" i="503"/>
  <c r="AF104" i="503"/>
  <c r="AE104" i="503"/>
  <c r="AD104" i="503"/>
  <c r="AC104" i="503"/>
  <c r="AB104" i="503"/>
  <c r="Y104" i="503"/>
  <c r="W104" i="503"/>
  <c r="U104" i="503"/>
  <c r="Q104" i="503"/>
  <c r="N104" i="503"/>
  <c r="B104" i="503"/>
  <c r="BJ103" i="503"/>
  <c r="BI103" i="503"/>
  <c r="BH103" i="503"/>
  <c r="BG103" i="503"/>
  <c r="BF103" i="503"/>
  <c r="BE103" i="503"/>
  <c r="BD103" i="503"/>
  <c r="BC103" i="503"/>
  <c r="BB103" i="503"/>
  <c r="BA103" i="503"/>
  <c r="AG103" i="503"/>
  <c r="AF103" i="503"/>
  <c r="AE103" i="503"/>
  <c r="AD103" i="503"/>
  <c r="AC103" i="503"/>
  <c r="AB103" i="503"/>
  <c r="Y103" i="503"/>
  <c r="W103" i="503"/>
  <c r="U103" i="503"/>
  <c r="Q103" i="503"/>
  <c r="N103" i="503"/>
  <c r="B103" i="503"/>
  <c r="BJ102" i="503"/>
  <c r="BI102" i="503"/>
  <c r="BH102" i="503"/>
  <c r="BG102" i="503"/>
  <c r="BF102" i="503"/>
  <c r="BE102" i="503"/>
  <c r="BD102" i="503"/>
  <c r="BC102" i="503"/>
  <c r="BB102" i="503"/>
  <c r="BA102" i="503"/>
  <c r="AG102" i="503"/>
  <c r="AF102" i="503"/>
  <c r="AE102" i="503"/>
  <c r="AD102" i="503"/>
  <c r="AC102" i="503"/>
  <c r="AB102" i="503"/>
  <c r="Y102" i="503"/>
  <c r="W102" i="503"/>
  <c r="U102" i="503"/>
  <c r="Q102" i="503"/>
  <c r="N102" i="503"/>
  <c r="B102" i="503"/>
  <c r="BJ101" i="503"/>
  <c r="BI101" i="503"/>
  <c r="BH101" i="503"/>
  <c r="BG101" i="503"/>
  <c r="BF101" i="503"/>
  <c r="BE101" i="503"/>
  <c r="BD101" i="503"/>
  <c r="BC101" i="503"/>
  <c r="BB101" i="503"/>
  <c r="BA101" i="503"/>
  <c r="AG101" i="503"/>
  <c r="AF101" i="503"/>
  <c r="AE101" i="503"/>
  <c r="AD101" i="503"/>
  <c r="AC101" i="503"/>
  <c r="AB101" i="503"/>
  <c r="Y101" i="503"/>
  <c r="W101" i="503"/>
  <c r="U101" i="503"/>
  <c r="Q101" i="503"/>
  <c r="N101" i="503"/>
  <c r="B101" i="503"/>
  <c r="BJ100" i="503"/>
  <c r="BI100" i="503"/>
  <c r="BH100" i="503"/>
  <c r="BG100" i="503"/>
  <c r="BF100" i="503"/>
  <c r="BE100" i="503"/>
  <c r="BD100" i="503"/>
  <c r="BC100" i="503"/>
  <c r="BB100" i="503"/>
  <c r="BA100" i="503"/>
  <c r="AG100" i="503"/>
  <c r="AF100" i="503"/>
  <c r="AE100" i="503"/>
  <c r="AD100" i="503"/>
  <c r="AC100" i="503"/>
  <c r="AB100" i="503"/>
  <c r="Y100" i="503"/>
  <c r="W100" i="503"/>
  <c r="U100" i="503"/>
  <c r="Q100" i="503"/>
  <c r="N100" i="503"/>
  <c r="B100" i="503"/>
  <c r="BJ99" i="503"/>
  <c r="BI99" i="503"/>
  <c r="BH99" i="503"/>
  <c r="BG99" i="503"/>
  <c r="BF99" i="503"/>
  <c r="BE99" i="503"/>
  <c r="BD99" i="503"/>
  <c r="BC99" i="503"/>
  <c r="BB99" i="503"/>
  <c r="BA99" i="503"/>
  <c r="AG99" i="503"/>
  <c r="AF99" i="503"/>
  <c r="AE99" i="503"/>
  <c r="AD99" i="503"/>
  <c r="AC99" i="503"/>
  <c r="AB99" i="503"/>
  <c r="Y99" i="503"/>
  <c r="W99" i="503"/>
  <c r="U99" i="503"/>
  <c r="Q99" i="503"/>
  <c r="N99" i="503"/>
  <c r="B99" i="503"/>
  <c r="BJ98" i="503"/>
  <c r="BI98" i="503"/>
  <c r="BH98" i="503"/>
  <c r="BG98" i="503"/>
  <c r="BF98" i="503"/>
  <c r="BE98" i="503"/>
  <c r="BD98" i="503"/>
  <c r="BC98" i="503"/>
  <c r="BB98" i="503"/>
  <c r="BA98" i="503"/>
  <c r="AG98" i="503"/>
  <c r="AF98" i="503"/>
  <c r="AE98" i="503"/>
  <c r="AD98" i="503"/>
  <c r="AC98" i="503"/>
  <c r="AB98" i="503"/>
  <c r="Y98" i="503"/>
  <c r="W98" i="503"/>
  <c r="U98" i="503"/>
  <c r="Q98" i="503"/>
  <c r="N98" i="503"/>
  <c r="B98" i="503"/>
  <c r="BJ97" i="503"/>
  <c r="BI97" i="503"/>
  <c r="BH97" i="503"/>
  <c r="BG97" i="503"/>
  <c r="BF97" i="503"/>
  <c r="BE97" i="503"/>
  <c r="BD97" i="503"/>
  <c r="BC97" i="503"/>
  <c r="BB97" i="503"/>
  <c r="BA97" i="503"/>
  <c r="AG97" i="503"/>
  <c r="AF97" i="503"/>
  <c r="AE97" i="503"/>
  <c r="AD97" i="503"/>
  <c r="AC97" i="503"/>
  <c r="AB97" i="503"/>
  <c r="Y97" i="503"/>
  <c r="W97" i="503"/>
  <c r="U97" i="503"/>
  <c r="Q97" i="503"/>
  <c r="N97" i="503"/>
  <c r="B97" i="503"/>
  <c r="BJ96" i="503"/>
  <c r="BI96" i="503"/>
  <c r="BH96" i="503"/>
  <c r="BG96" i="503"/>
  <c r="BF96" i="503"/>
  <c r="BE96" i="503"/>
  <c r="BD96" i="503"/>
  <c r="BC96" i="503"/>
  <c r="BB96" i="503"/>
  <c r="BA96" i="503"/>
  <c r="AG96" i="503"/>
  <c r="AF96" i="503"/>
  <c r="AE96" i="503"/>
  <c r="AD96" i="503"/>
  <c r="AC96" i="503"/>
  <c r="AB96" i="503"/>
  <c r="Y96" i="503"/>
  <c r="W96" i="503"/>
  <c r="U96" i="503"/>
  <c r="Q96" i="503"/>
  <c r="N96" i="503"/>
  <c r="B96" i="503"/>
  <c r="BJ95" i="503"/>
  <c r="BI95" i="503"/>
  <c r="BH95" i="503"/>
  <c r="BG95" i="503"/>
  <c r="BF95" i="503"/>
  <c r="BE95" i="503"/>
  <c r="BD95" i="503"/>
  <c r="BC95" i="503"/>
  <c r="BB95" i="503"/>
  <c r="BA95" i="503"/>
  <c r="AG95" i="503"/>
  <c r="AF95" i="503"/>
  <c r="AE95" i="503"/>
  <c r="AD95" i="503"/>
  <c r="AC95" i="503"/>
  <c r="AB95" i="503"/>
  <c r="Y95" i="503"/>
  <c r="W95" i="503"/>
  <c r="U95" i="503"/>
  <c r="Q95" i="503"/>
  <c r="N95" i="503"/>
  <c r="B95" i="503"/>
  <c r="BJ94" i="503"/>
  <c r="BI94" i="503"/>
  <c r="BH94" i="503"/>
  <c r="BG94" i="503"/>
  <c r="BF94" i="503"/>
  <c r="BE94" i="503"/>
  <c r="BD94" i="503"/>
  <c r="BC94" i="503"/>
  <c r="BB94" i="503"/>
  <c r="BA94" i="503"/>
  <c r="AG94" i="503"/>
  <c r="AF94" i="503"/>
  <c r="AE94" i="503"/>
  <c r="AD94" i="503"/>
  <c r="AC94" i="503"/>
  <c r="AB94" i="503"/>
  <c r="Y94" i="503"/>
  <c r="W94" i="503"/>
  <c r="U94" i="503"/>
  <c r="Q94" i="503"/>
  <c r="N94" i="503"/>
  <c r="B94" i="503"/>
  <c r="BJ93" i="503"/>
  <c r="BI93" i="503"/>
  <c r="BH93" i="503"/>
  <c r="BG93" i="503"/>
  <c r="BF93" i="503"/>
  <c r="BE93" i="503"/>
  <c r="BD93" i="503"/>
  <c r="BC93" i="503"/>
  <c r="BB93" i="503"/>
  <c r="BA93" i="503"/>
  <c r="AG93" i="503"/>
  <c r="AF93" i="503"/>
  <c r="AE93" i="503"/>
  <c r="AD93" i="503"/>
  <c r="AC93" i="503"/>
  <c r="AB93" i="503"/>
  <c r="Y93" i="503"/>
  <c r="W93" i="503"/>
  <c r="U93" i="503"/>
  <c r="Q93" i="503"/>
  <c r="N93" i="503"/>
  <c r="B93" i="503"/>
  <c r="BJ92" i="503"/>
  <c r="BI92" i="503"/>
  <c r="BH92" i="503"/>
  <c r="BG92" i="503"/>
  <c r="BF92" i="503"/>
  <c r="BE92" i="503"/>
  <c r="BD92" i="503"/>
  <c r="BC92" i="503"/>
  <c r="BB92" i="503"/>
  <c r="BA92" i="503"/>
  <c r="AG92" i="503"/>
  <c r="AF92" i="503"/>
  <c r="AE92" i="503"/>
  <c r="AD92" i="503"/>
  <c r="AC92" i="503"/>
  <c r="AB92" i="503"/>
  <c r="Y92" i="503"/>
  <c r="W92" i="503"/>
  <c r="U92" i="503"/>
  <c r="Q92" i="503"/>
  <c r="N92" i="503"/>
  <c r="B92" i="503"/>
  <c r="BJ91" i="503"/>
  <c r="BI91" i="503"/>
  <c r="BH91" i="503"/>
  <c r="BG91" i="503"/>
  <c r="BF91" i="503"/>
  <c r="BE91" i="503"/>
  <c r="BD91" i="503"/>
  <c r="BC91" i="503"/>
  <c r="BB91" i="503"/>
  <c r="BA91" i="503"/>
  <c r="AG91" i="503"/>
  <c r="AF91" i="503"/>
  <c r="AE91" i="503"/>
  <c r="AD91" i="503"/>
  <c r="AC91" i="503"/>
  <c r="AB91" i="503"/>
  <c r="Y91" i="503"/>
  <c r="W91" i="503"/>
  <c r="U91" i="503"/>
  <c r="Q91" i="503"/>
  <c r="N91" i="503"/>
  <c r="B91" i="503"/>
  <c r="BJ90" i="503"/>
  <c r="BI90" i="503"/>
  <c r="BH90" i="503"/>
  <c r="BG90" i="503"/>
  <c r="BF90" i="503"/>
  <c r="BE90" i="503"/>
  <c r="BD90" i="503"/>
  <c r="BC90" i="503"/>
  <c r="BB90" i="503"/>
  <c r="BA90" i="503"/>
  <c r="AG90" i="503"/>
  <c r="AF90" i="503"/>
  <c r="AE90" i="503"/>
  <c r="AD90" i="503"/>
  <c r="AC90" i="503"/>
  <c r="AB90" i="503"/>
  <c r="Y90" i="503"/>
  <c r="W90" i="503"/>
  <c r="U90" i="503"/>
  <c r="Q90" i="503"/>
  <c r="N90" i="503"/>
  <c r="B90" i="503"/>
  <c r="BJ89" i="503"/>
  <c r="BI89" i="503"/>
  <c r="BH89" i="503"/>
  <c r="BG89" i="503"/>
  <c r="BF89" i="503"/>
  <c r="BE89" i="503"/>
  <c r="BD89" i="503"/>
  <c r="BC89" i="503"/>
  <c r="BB89" i="503"/>
  <c r="BA89" i="503"/>
  <c r="AG89" i="503"/>
  <c r="AF89" i="503"/>
  <c r="AE89" i="503"/>
  <c r="AD89" i="503"/>
  <c r="AC89" i="503"/>
  <c r="AB89" i="503"/>
  <c r="Y89" i="503"/>
  <c r="W89" i="503"/>
  <c r="U89" i="503"/>
  <c r="Q89" i="503"/>
  <c r="N89" i="503"/>
  <c r="B89" i="503"/>
  <c r="BJ88" i="503"/>
  <c r="BI88" i="503"/>
  <c r="BH88" i="503"/>
  <c r="BG88" i="503"/>
  <c r="BF88" i="503"/>
  <c r="BE88" i="503"/>
  <c r="BD88" i="503"/>
  <c r="BC88" i="503"/>
  <c r="BB88" i="503"/>
  <c r="BA88" i="503"/>
  <c r="AG88" i="503"/>
  <c r="AF88" i="503"/>
  <c r="AE88" i="503"/>
  <c r="AD88" i="503"/>
  <c r="AC88" i="503"/>
  <c r="AB88" i="503"/>
  <c r="Y88" i="503"/>
  <c r="W88" i="503"/>
  <c r="U88" i="503"/>
  <c r="Q88" i="503"/>
  <c r="N88" i="503"/>
  <c r="B88" i="503"/>
  <c r="BJ87" i="503"/>
  <c r="BI87" i="503"/>
  <c r="BH87" i="503"/>
  <c r="BG87" i="503"/>
  <c r="BF87" i="503"/>
  <c r="BE87" i="503"/>
  <c r="BD87" i="503"/>
  <c r="BC87" i="503"/>
  <c r="BB87" i="503"/>
  <c r="BA87" i="503"/>
  <c r="AG87" i="503"/>
  <c r="AF87" i="503"/>
  <c r="AE87" i="503"/>
  <c r="AD87" i="503"/>
  <c r="AC87" i="503"/>
  <c r="AB87" i="503"/>
  <c r="Y87" i="503"/>
  <c r="W87" i="503"/>
  <c r="U87" i="503"/>
  <c r="Q87" i="503"/>
  <c r="N87" i="503"/>
  <c r="B87" i="503"/>
  <c r="BJ86" i="503"/>
  <c r="BI86" i="503"/>
  <c r="BH86" i="503"/>
  <c r="BG86" i="503"/>
  <c r="BF86" i="503"/>
  <c r="BE86" i="503"/>
  <c r="BD86" i="503"/>
  <c r="BC86" i="503"/>
  <c r="BB86" i="503"/>
  <c r="BA86" i="503"/>
  <c r="AG86" i="503"/>
  <c r="AF86" i="503"/>
  <c r="AE86" i="503"/>
  <c r="AD86" i="503"/>
  <c r="AC86" i="503"/>
  <c r="AB86" i="503"/>
  <c r="Y86" i="503"/>
  <c r="W86" i="503"/>
  <c r="U86" i="503"/>
  <c r="Q86" i="503"/>
  <c r="N86" i="503"/>
  <c r="B86" i="503"/>
  <c r="BJ85" i="503"/>
  <c r="BI85" i="503"/>
  <c r="BH85" i="503"/>
  <c r="BG85" i="503"/>
  <c r="BF85" i="503"/>
  <c r="BE85" i="503"/>
  <c r="BD85" i="503"/>
  <c r="BC85" i="503"/>
  <c r="BB85" i="503"/>
  <c r="BA85" i="503"/>
  <c r="AG85" i="503"/>
  <c r="AF85" i="503"/>
  <c r="AE85" i="503"/>
  <c r="AD85" i="503"/>
  <c r="AC85" i="503"/>
  <c r="AB85" i="503"/>
  <c r="Y85" i="503"/>
  <c r="W85" i="503"/>
  <c r="U85" i="503"/>
  <c r="Q85" i="503"/>
  <c r="N85" i="503"/>
  <c r="B85" i="503"/>
  <c r="BJ84" i="503"/>
  <c r="BI84" i="503"/>
  <c r="BH84" i="503"/>
  <c r="BG84" i="503"/>
  <c r="BF84" i="503"/>
  <c r="BE84" i="503"/>
  <c r="BD84" i="503"/>
  <c r="BC84" i="503"/>
  <c r="BB84" i="503"/>
  <c r="BA84" i="503"/>
  <c r="AG84" i="503"/>
  <c r="AF84" i="503"/>
  <c r="AE84" i="503"/>
  <c r="AD84" i="503"/>
  <c r="AC84" i="503"/>
  <c r="AB84" i="503"/>
  <c r="Y84" i="503"/>
  <c r="W84" i="503"/>
  <c r="U84" i="503"/>
  <c r="Q84" i="503"/>
  <c r="N84" i="503"/>
  <c r="B84" i="503"/>
  <c r="BJ83" i="503"/>
  <c r="BI83" i="503"/>
  <c r="BH83" i="503"/>
  <c r="BG83" i="503"/>
  <c r="BF83" i="503"/>
  <c r="BE83" i="503"/>
  <c r="BD83" i="503"/>
  <c r="BC83" i="503"/>
  <c r="BB83" i="503"/>
  <c r="BA83" i="503"/>
  <c r="AG83" i="503"/>
  <c r="AF83" i="503"/>
  <c r="AE83" i="503"/>
  <c r="AD83" i="503"/>
  <c r="AC83" i="503"/>
  <c r="AB83" i="503"/>
  <c r="Y83" i="503"/>
  <c r="W83" i="503"/>
  <c r="U83" i="503"/>
  <c r="Q83" i="503"/>
  <c r="N83" i="503"/>
  <c r="B83" i="503"/>
  <c r="BJ82" i="503"/>
  <c r="BI82" i="503"/>
  <c r="BH82" i="503"/>
  <c r="BG82" i="503"/>
  <c r="BF82" i="503"/>
  <c r="BE82" i="503"/>
  <c r="BD82" i="503"/>
  <c r="BC82" i="503"/>
  <c r="BB82" i="503"/>
  <c r="BA82" i="503"/>
  <c r="AG82" i="503"/>
  <c r="AF82" i="503"/>
  <c r="AE82" i="503"/>
  <c r="AD82" i="503"/>
  <c r="AC82" i="503"/>
  <c r="AB82" i="503"/>
  <c r="Y82" i="503"/>
  <c r="W82" i="503"/>
  <c r="U82" i="503"/>
  <c r="Q82" i="503"/>
  <c r="N82" i="503"/>
  <c r="B82" i="503"/>
  <c r="BJ81" i="503"/>
  <c r="BI81" i="503"/>
  <c r="BH81" i="503"/>
  <c r="BG81" i="503"/>
  <c r="BF81" i="503"/>
  <c r="BE81" i="503"/>
  <c r="BD81" i="503"/>
  <c r="BC81" i="503"/>
  <c r="BB81" i="503"/>
  <c r="BA81" i="503"/>
  <c r="AG81" i="503"/>
  <c r="AF81" i="503"/>
  <c r="AE81" i="503"/>
  <c r="AD81" i="503"/>
  <c r="AC81" i="503"/>
  <c r="AB81" i="503"/>
  <c r="Y81" i="503"/>
  <c r="W81" i="503"/>
  <c r="U81" i="503"/>
  <c r="Q81" i="503"/>
  <c r="N81" i="503"/>
  <c r="B81" i="503"/>
  <c r="BJ80" i="503"/>
  <c r="BI80" i="503"/>
  <c r="BH80" i="503"/>
  <c r="BG80" i="503"/>
  <c r="BF80" i="503"/>
  <c r="BE80" i="503"/>
  <c r="BD80" i="503"/>
  <c r="BC80" i="503"/>
  <c r="BB80" i="503"/>
  <c r="BA80" i="503"/>
  <c r="AG80" i="503"/>
  <c r="AF80" i="503"/>
  <c r="AE80" i="503"/>
  <c r="AD80" i="503"/>
  <c r="AC80" i="503"/>
  <c r="AB80" i="503"/>
  <c r="Y80" i="503"/>
  <c r="W80" i="503"/>
  <c r="U80" i="503"/>
  <c r="Q80" i="503"/>
  <c r="N80" i="503"/>
  <c r="B80" i="503"/>
  <c r="BJ79" i="503"/>
  <c r="BI79" i="503"/>
  <c r="BH79" i="503"/>
  <c r="BG79" i="503"/>
  <c r="BF79" i="503"/>
  <c r="BE79" i="503"/>
  <c r="BD79" i="503"/>
  <c r="BC79" i="503"/>
  <c r="BB79" i="503"/>
  <c r="BA79" i="503"/>
  <c r="AG79" i="503"/>
  <c r="AF79" i="503"/>
  <c r="AE79" i="503"/>
  <c r="AD79" i="503"/>
  <c r="AC79" i="503"/>
  <c r="AB79" i="503"/>
  <c r="Y79" i="503"/>
  <c r="W79" i="503"/>
  <c r="U79" i="503"/>
  <c r="Q79" i="503"/>
  <c r="N79" i="503"/>
  <c r="B79" i="503"/>
  <c r="BJ78" i="503"/>
  <c r="BI78" i="503"/>
  <c r="BH78" i="503"/>
  <c r="BG78" i="503"/>
  <c r="BF78" i="503"/>
  <c r="BE78" i="503"/>
  <c r="BD78" i="503"/>
  <c r="BC78" i="503"/>
  <c r="BB78" i="503"/>
  <c r="BA78" i="503"/>
  <c r="AG78" i="503"/>
  <c r="AF78" i="503"/>
  <c r="AE78" i="503"/>
  <c r="AD78" i="503"/>
  <c r="AC78" i="503"/>
  <c r="AB78" i="503"/>
  <c r="Y78" i="503"/>
  <c r="W78" i="503"/>
  <c r="U78" i="503"/>
  <c r="Q78" i="503"/>
  <c r="N78" i="503"/>
  <c r="B78" i="503"/>
  <c r="BJ77" i="503"/>
  <c r="BI77" i="503"/>
  <c r="BH77" i="503"/>
  <c r="BG77" i="503"/>
  <c r="BF77" i="503"/>
  <c r="BE77" i="503"/>
  <c r="BD77" i="503"/>
  <c r="BC77" i="503"/>
  <c r="BB77" i="503"/>
  <c r="BA77" i="503"/>
  <c r="AG77" i="503"/>
  <c r="AF77" i="503"/>
  <c r="AE77" i="503"/>
  <c r="AD77" i="503"/>
  <c r="AC77" i="503"/>
  <c r="AB77" i="503"/>
  <c r="Y77" i="503"/>
  <c r="W77" i="503"/>
  <c r="U77" i="503"/>
  <c r="Q77" i="503"/>
  <c r="N77" i="503"/>
  <c r="B77" i="503"/>
  <c r="BJ76" i="503"/>
  <c r="BI76" i="503"/>
  <c r="BH76" i="503"/>
  <c r="BG76" i="503"/>
  <c r="BF76" i="503"/>
  <c r="BE76" i="503"/>
  <c r="BD76" i="503"/>
  <c r="BC76" i="503"/>
  <c r="BB76" i="503"/>
  <c r="BA76" i="503"/>
  <c r="AG76" i="503"/>
  <c r="AF76" i="503"/>
  <c r="AE76" i="503"/>
  <c r="AD76" i="503"/>
  <c r="AC76" i="503"/>
  <c r="AB76" i="503"/>
  <c r="Y76" i="503"/>
  <c r="W76" i="503"/>
  <c r="U76" i="503"/>
  <c r="Q76" i="503"/>
  <c r="N76" i="503"/>
  <c r="B76" i="503"/>
  <c r="BJ75" i="503"/>
  <c r="BI75" i="503"/>
  <c r="BH75" i="503"/>
  <c r="BG75" i="503"/>
  <c r="BF75" i="503"/>
  <c r="BE75" i="503"/>
  <c r="BD75" i="503"/>
  <c r="BC75" i="503"/>
  <c r="BB75" i="503"/>
  <c r="BA75" i="503"/>
  <c r="AG75" i="503"/>
  <c r="AF75" i="503"/>
  <c r="AE75" i="503"/>
  <c r="AD75" i="503"/>
  <c r="AC75" i="503"/>
  <c r="AB75" i="503"/>
  <c r="Y75" i="503"/>
  <c r="W75" i="503"/>
  <c r="U75" i="503"/>
  <c r="Q75" i="503"/>
  <c r="N75" i="503"/>
  <c r="B75" i="503"/>
  <c r="BJ74" i="503"/>
  <c r="BI74" i="503"/>
  <c r="BH74" i="503"/>
  <c r="BG74" i="503"/>
  <c r="BF74" i="503"/>
  <c r="BE74" i="503"/>
  <c r="BD74" i="503"/>
  <c r="BC74" i="503"/>
  <c r="BB74" i="503"/>
  <c r="BA74" i="503"/>
  <c r="AG74" i="503"/>
  <c r="AF74" i="503"/>
  <c r="AE74" i="503"/>
  <c r="AD74" i="503"/>
  <c r="AC74" i="503"/>
  <c r="AB74" i="503"/>
  <c r="Y74" i="503"/>
  <c r="W74" i="503"/>
  <c r="U74" i="503"/>
  <c r="Q74" i="503"/>
  <c r="N74" i="503"/>
  <c r="B74" i="503"/>
  <c r="BJ73" i="503"/>
  <c r="BI73" i="503"/>
  <c r="BH73" i="503"/>
  <c r="BG73" i="503"/>
  <c r="BF73" i="503"/>
  <c r="BE73" i="503"/>
  <c r="BD73" i="503"/>
  <c r="BC73" i="503"/>
  <c r="BB73" i="503"/>
  <c r="BA73" i="503"/>
  <c r="AG73" i="503"/>
  <c r="AF73" i="503"/>
  <c r="AE73" i="503"/>
  <c r="AD73" i="503"/>
  <c r="AC73" i="503"/>
  <c r="AB73" i="503"/>
  <c r="Y73" i="503"/>
  <c r="W73" i="503"/>
  <c r="U73" i="503"/>
  <c r="Q73" i="503"/>
  <c r="N73" i="503"/>
  <c r="B73" i="503"/>
  <c r="BJ72" i="503"/>
  <c r="BI72" i="503"/>
  <c r="BH72" i="503"/>
  <c r="BG72" i="503"/>
  <c r="BF72" i="503"/>
  <c r="BE72" i="503"/>
  <c r="BD72" i="503"/>
  <c r="BC72" i="503"/>
  <c r="BB72" i="503"/>
  <c r="BA72" i="503"/>
  <c r="AG72" i="503"/>
  <c r="AF72" i="503"/>
  <c r="AE72" i="503"/>
  <c r="AD72" i="503"/>
  <c r="AC72" i="503"/>
  <c r="AB72" i="503"/>
  <c r="Y72" i="503"/>
  <c r="W72" i="503"/>
  <c r="U72" i="503"/>
  <c r="Q72" i="503"/>
  <c r="N72" i="503"/>
  <c r="B72" i="503"/>
  <c r="BJ71" i="503"/>
  <c r="BI71" i="503"/>
  <c r="BH71" i="503"/>
  <c r="BG71" i="503"/>
  <c r="BF71" i="503"/>
  <c r="BE71" i="503"/>
  <c r="BD71" i="503"/>
  <c r="BC71" i="503"/>
  <c r="BB71" i="503"/>
  <c r="BA71" i="503"/>
  <c r="AG71" i="503"/>
  <c r="AF71" i="503"/>
  <c r="AE71" i="503"/>
  <c r="AD71" i="503"/>
  <c r="AC71" i="503"/>
  <c r="AB71" i="503"/>
  <c r="Y71" i="503"/>
  <c r="W71" i="503"/>
  <c r="U71" i="503"/>
  <c r="Q71" i="503"/>
  <c r="N71" i="503"/>
  <c r="B71" i="503"/>
  <c r="BJ70" i="503"/>
  <c r="BI70" i="503"/>
  <c r="BH70" i="503"/>
  <c r="BG70" i="503"/>
  <c r="BF70" i="503"/>
  <c r="BE70" i="503"/>
  <c r="BD70" i="503"/>
  <c r="BC70" i="503"/>
  <c r="BB70" i="503"/>
  <c r="BA70" i="503"/>
  <c r="AG70" i="503"/>
  <c r="AF70" i="503"/>
  <c r="AE70" i="503"/>
  <c r="AD70" i="503"/>
  <c r="AC70" i="503"/>
  <c r="AB70" i="503"/>
  <c r="Y70" i="503"/>
  <c r="W70" i="503"/>
  <c r="U70" i="503"/>
  <c r="Q70" i="503"/>
  <c r="N70" i="503"/>
  <c r="B70" i="503"/>
  <c r="BJ69" i="503"/>
  <c r="BI69" i="503"/>
  <c r="BH69" i="503"/>
  <c r="BG69" i="503"/>
  <c r="BF69" i="503"/>
  <c r="BE69" i="503"/>
  <c r="BD69" i="503"/>
  <c r="BC69" i="503"/>
  <c r="BB69" i="503"/>
  <c r="BA69" i="503"/>
  <c r="AG69" i="503"/>
  <c r="AF69" i="503"/>
  <c r="AE69" i="503"/>
  <c r="AD69" i="503"/>
  <c r="AC69" i="503"/>
  <c r="AB69" i="503"/>
  <c r="Y69" i="503"/>
  <c r="W69" i="503"/>
  <c r="U69" i="503"/>
  <c r="Q69" i="503"/>
  <c r="N69" i="503"/>
  <c r="B69" i="503"/>
  <c r="BJ68" i="503"/>
  <c r="BI68" i="503"/>
  <c r="BH68" i="503"/>
  <c r="BG68" i="503"/>
  <c r="BF68" i="503"/>
  <c r="BE68" i="503"/>
  <c r="BD68" i="503"/>
  <c r="BC68" i="503"/>
  <c r="BB68" i="503"/>
  <c r="BA68" i="503"/>
  <c r="AG68" i="503"/>
  <c r="AF68" i="503"/>
  <c r="AE68" i="503"/>
  <c r="AD68" i="503"/>
  <c r="AC68" i="503"/>
  <c r="AB68" i="503"/>
  <c r="Y68" i="503"/>
  <c r="W68" i="503"/>
  <c r="U68" i="503"/>
  <c r="Q68" i="503"/>
  <c r="N68" i="503"/>
  <c r="B68" i="503"/>
  <c r="BJ67" i="503"/>
  <c r="BI67" i="503"/>
  <c r="BH67" i="503"/>
  <c r="BG67" i="503"/>
  <c r="BF67" i="503"/>
  <c r="BE67" i="503"/>
  <c r="BD67" i="503"/>
  <c r="BC67" i="503"/>
  <c r="BB67" i="503"/>
  <c r="BA67" i="503"/>
  <c r="AG67" i="503"/>
  <c r="AF67" i="503"/>
  <c r="AE67" i="503"/>
  <c r="AD67" i="503"/>
  <c r="AC67" i="503"/>
  <c r="AB67" i="503"/>
  <c r="Y67" i="503"/>
  <c r="W67" i="503"/>
  <c r="U67" i="503"/>
  <c r="Q67" i="503"/>
  <c r="N67" i="503"/>
  <c r="B67" i="503"/>
  <c r="BJ66" i="503"/>
  <c r="BI66" i="503"/>
  <c r="BH66" i="503"/>
  <c r="BG66" i="503"/>
  <c r="BF66" i="503"/>
  <c r="BE66" i="503"/>
  <c r="BD66" i="503"/>
  <c r="BC66" i="503"/>
  <c r="BB66" i="503"/>
  <c r="BA66" i="503"/>
  <c r="AG66" i="503"/>
  <c r="AF66" i="503"/>
  <c r="AE66" i="503"/>
  <c r="AD66" i="503"/>
  <c r="AC66" i="503"/>
  <c r="AB66" i="503"/>
  <c r="Y66" i="503"/>
  <c r="W66" i="503"/>
  <c r="U66" i="503"/>
  <c r="Q66" i="503"/>
  <c r="N66" i="503"/>
  <c r="B66" i="503"/>
  <c r="BJ65" i="503"/>
  <c r="BI65" i="503"/>
  <c r="BH65" i="503"/>
  <c r="BG65" i="503"/>
  <c r="BF65" i="503"/>
  <c r="BE65" i="503"/>
  <c r="BD65" i="503"/>
  <c r="BC65" i="503"/>
  <c r="BB65" i="503"/>
  <c r="BA65" i="503"/>
  <c r="AG65" i="503"/>
  <c r="AF65" i="503"/>
  <c r="AE65" i="503"/>
  <c r="AD65" i="503"/>
  <c r="AC65" i="503"/>
  <c r="AB65" i="503"/>
  <c r="Y65" i="503"/>
  <c r="W65" i="503"/>
  <c r="U65" i="503"/>
  <c r="Q65" i="503"/>
  <c r="N65" i="503"/>
  <c r="B65" i="503"/>
  <c r="BJ64" i="503"/>
  <c r="BI64" i="503"/>
  <c r="BH64" i="503"/>
  <c r="BG64" i="503"/>
  <c r="BF64" i="503"/>
  <c r="BE64" i="503"/>
  <c r="BD64" i="503"/>
  <c r="BC64" i="503"/>
  <c r="BB64" i="503"/>
  <c r="BA64" i="503"/>
  <c r="AG64" i="503"/>
  <c r="AF64" i="503"/>
  <c r="AE64" i="503"/>
  <c r="AD64" i="503"/>
  <c r="AC64" i="503"/>
  <c r="AB64" i="503"/>
  <c r="Y64" i="503"/>
  <c r="W64" i="503"/>
  <c r="U64" i="503"/>
  <c r="Q64" i="503"/>
  <c r="N64" i="503"/>
  <c r="B64" i="503"/>
  <c r="BJ63" i="503"/>
  <c r="BI63" i="503"/>
  <c r="BH63" i="503"/>
  <c r="BG63" i="503"/>
  <c r="BF63" i="503"/>
  <c r="BE63" i="503"/>
  <c r="BD63" i="503"/>
  <c r="BC63" i="503"/>
  <c r="BB63" i="503"/>
  <c r="BA63" i="503"/>
  <c r="AG63" i="503"/>
  <c r="AF63" i="503"/>
  <c r="AE63" i="503"/>
  <c r="AD63" i="503"/>
  <c r="AC63" i="503"/>
  <c r="AB63" i="503"/>
  <c r="Y63" i="503"/>
  <c r="W63" i="503"/>
  <c r="U63" i="503"/>
  <c r="Q63" i="503"/>
  <c r="N63" i="503"/>
  <c r="B63" i="503"/>
  <c r="BJ62" i="503"/>
  <c r="BI62" i="503"/>
  <c r="BH62" i="503"/>
  <c r="BG62" i="503"/>
  <c r="BF62" i="503"/>
  <c r="BE62" i="503"/>
  <c r="BD62" i="503"/>
  <c r="BC62" i="503"/>
  <c r="BB62" i="503"/>
  <c r="BA62" i="503"/>
  <c r="AG62" i="503"/>
  <c r="AF62" i="503"/>
  <c r="AE62" i="503"/>
  <c r="AD62" i="503"/>
  <c r="AC62" i="503"/>
  <c r="AB62" i="503"/>
  <c r="Y62" i="503"/>
  <c r="W62" i="503"/>
  <c r="U62" i="503"/>
  <c r="Q62" i="503"/>
  <c r="N62" i="503"/>
  <c r="B62" i="503"/>
  <c r="BJ61" i="503"/>
  <c r="BI61" i="503"/>
  <c r="BH61" i="503"/>
  <c r="BG61" i="503"/>
  <c r="BF61" i="503"/>
  <c r="BE61" i="503"/>
  <c r="BD61" i="503"/>
  <c r="BC61" i="503"/>
  <c r="BB61" i="503"/>
  <c r="BA61" i="503"/>
  <c r="AG61" i="503"/>
  <c r="AF61" i="503"/>
  <c r="AE61" i="503"/>
  <c r="AD61" i="503"/>
  <c r="AC61" i="503"/>
  <c r="AB61" i="503"/>
  <c r="Y61" i="503"/>
  <c r="W61" i="503"/>
  <c r="U61" i="503"/>
  <c r="Q61" i="503"/>
  <c r="N61" i="503"/>
  <c r="B61" i="503"/>
  <c r="BJ60" i="503"/>
  <c r="BI60" i="503"/>
  <c r="BH60" i="503"/>
  <c r="BG60" i="503"/>
  <c r="BF60" i="503"/>
  <c r="BE60" i="503"/>
  <c r="BD60" i="503"/>
  <c r="BC60" i="503"/>
  <c r="BB60" i="503"/>
  <c r="BA60" i="503"/>
  <c r="AG60" i="503"/>
  <c r="AF60" i="503"/>
  <c r="AE60" i="503"/>
  <c r="AD60" i="503"/>
  <c r="AC60" i="503"/>
  <c r="AB60" i="503"/>
  <c r="Y60" i="503"/>
  <c r="W60" i="503"/>
  <c r="U60" i="503"/>
  <c r="Q60" i="503"/>
  <c r="N60" i="503"/>
  <c r="B60" i="503"/>
  <c r="BJ59" i="503"/>
  <c r="BI59" i="503"/>
  <c r="BH59" i="503"/>
  <c r="BG59" i="503"/>
  <c r="BF59" i="503"/>
  <c r="BE59" i="503"/>
  <c r="BD59" i="503"/>
  <c r="BC59" i="503"/>
  <c r="BB59" i="503"/>
  <c r="BA59" i="503"/>
  <c r="AG59" i="503"/>
  <c r="AF59" i="503"/>
  <c r="AE59" i="503"/>
  <c r="AD59" i="503"/>
  <c r="AC59" i="503"/>
  <c r="AB59" i="503"/>
  <c r="Y59" i="503"/>
  <c r="W59" i="503"/>
  <c r="U59" i="503"/>
  <c r="Q59" i="503"/>
  <c r="N59" i="503"/>
  <c r="B59" i="503"/>
  <c r="BJ58" i="503"/>
  <c r="BI58" i="503"/>
  <c r="BH58" i="503"/>
  <c r="BG58" i="503"/>
  <c r="BF58" i="503"/>
  <c r="BE58" i="503"/>
  <c r="BD58" i="503"/>
  <c r="BC58" i="503"/>
  <c r="BB58" i="503"/>
  <c r="BA58" i="503"/>
  <c r="AG58" i="503"/>
  <c r="AF58" i="503"/>
  <c r="AE58" i="503"/>
  <c r="AD58" i="503"/>
  <c r="AC58" i="503"/>
  <c r="AB58" i="503"/>
  <c r="Y58" i="503"/>
  <c r="W58" i="503"/>
  <c r="U58" i="503"/>
  <c r="Q58" i="503"/>
  <c r="N58" i="503"/>
  <c r="B58" i="503"/>
  <c r="BJ57" i="503"/>
  <c r="BI57" i="503"/>
  <c r="BH57" i="503"/>
  <c r="BG57" i="503"/>
  <c r="BF57" i="503"/>
  <c r="BE57" i="503"/>
  <c r="BD57" i="503"/>
  <c r="BC57" i="503"/>
  <c r="BB57" i="503"/>
  <c r="BA57" i="503"/>
  <c r="AG57" i="503"/>
  <c r="AF57" i="503"/>
  <c r="AE57" i="503"/>
  <c r="AD57" i="503"/>
  <c r="AC57" i="503"/>
  <c r="AB57" i="503"/>
  <c r="Y57" i="503"/>
  <c r="W57" i="503"/>
  <c r="U57" i="503"/>
  <c r="Q57" i="503"/>
  <c r="N57" i="503"/>
  <c r="B57" i="503"/>
  <c r="BJ56" i="503"/>
  <c r="BI56" i="503"/>
  <c r="BH56" i="503"/>
  <c r="BG56" i="503"/>
  <c r="BF56" i="503"/>
  <c r="BE56" i="503"/>
  <c r="BD56" i="503"/>
  <c r="BC56" i="503"/>
  <c r="BB56" i="503"/>
  <c r="BA56" i="503"/>
  <c r="AG56" i="503"/>
  <c r="AF56" i="503"/>
  <c r="AE56" i="503"/>
  <c r="AD56" i="503"/>
  <c r="AC56" i="503"/>
  <c r="AB56" i="503"/>
  <c r="Y56" i="503"/>
  <c r="W56" i="503"/>
  <c r="U56" i="503"/>
  <c r="Q56" i="503"/>
  <c r="N56" i="503"/>
  <c r="B56" i="503"/>
  <c r="BJ55" i="503"/>
  <c r="BI55" i="503"/>
  <c r="BH55" i="503"/>
  <c r="BG55" i="503"/>
  <c r="BF55" i="503"/>
  <c r="BE55" i="503"/>
  <c r="BD55" i="503"/>
  <c r="BC55" i="503"/>
  <c r="BB55" i="503"/>
  <c r="BA55" i="503"/>
  <c r="AG55" i="503"/>
  <c r="AF55" i="503"/>
  <c r="AE55" i="503"/>
  <c r="AD55" i="503"/>
  <c r="AC55" i="503"/>
  <c r="AB55" i="503"/>
  <c r="Y55" i="503"/>
  <c r="W55" i="503"/>
  <c r="U55" i="503"/>
  <c r="Q55" i="503"/>
  <c r="N55" i="503"/>
  <c r="B55" i="503"/>
  <c r="BJ54" i="503"/>
  <c r="BI54" i="503"/>
  <c r="BH54" i="503"/>
  <c r="BG54" i="503"/>
  <c r="BF54" i="503"/>
  <c r="BE54" i="503"/>
  <c r="BD54" i="503"/>
  <c r="BC54" i="503"/>
  <c r="BB54" i="503"/>
  <c r="BA54" i="503"/>
  <c r="AG54" i="503"/>
  <c r="AF54" i="503"/>
  <c r="AE54" i="503"/>
  <c r="AD54" i="503"/>
  <c r="AC54" i="503"/>
  <c r="AB54" i="503"/>
  <c r="Y54" i="503"/>
  <c r="W54" i="503"/>
  <c r="U54" i="503"/>
  <c r="Q54" i="503"/>
  <c r="N54" i="503"/>
  <c r="B54" i="503"/>
  <c r="BJ53" i="503"/>
  <c r="BI53" i="503"/>
  <c r="BH53" i="503"/>
  <c r="BG53" i="503"/>
  <c r="BF53" i="503"/>
  <c r="BE53" i="503"/>
  <c r="BD53" i="503"/>
  <c r="BC53" i="503"/>
  <c r="BB53" i="503"/>
  <c r="BA53" i="503"/>
  <c r="AG53" i="503"/>
  <c r="AF53" i="503"/>
  <c r="AE53" i="503"/>
  <c r="AD53" i="503"/>
  <c r="AC53" i="503"/>
  <c r="AB53" i="503"/>
  <c r="Y53" i="503"/>
  <c r="W53" i="503"/>
  <c r="U53" i="503"/>
  <c r="Q53" i="503"/>
  <c r="N53" i="503"/>
  <c r="B53" i="503"/>
  <c r="BJ52" i="503"/>
  <c r="BI52" i="503"/>
  <c r="BH52" i="503"/>
  <c r="BG52" i="503"/>
  <c r="BF52" i="503"/>
  <c r="BE52" i="503"/>
  <c r="BD52" i="503"/>
  <c r="BC52" i="503"/>
  <c r="BB52" i="503"/>
  <c r="BA52" i="503"/>
  <c r="AG52" i="503"/>
  <c r="AF52" i="503"/>
  <c r="AE52" i="503"/>
  <c r="AD52" i="503"/>
  <c r="AC52" i="503"/>
  <c r="AB52" i="503"/>
  <c r="Y52" i="503"/>
  <c r="W52" i="503"/>
  <c r="U52" i="503"/>
  <c r="Q52" i="503"/>
  <c r="N52" i="503"/>
  <c r="B52" i="503"/>
  <c r="BJ51" i="503"/>
  <c r="BI51" i="503"/>
  <c r="BH51" i="503"/>
  <c r="BG51" i="503"/>
  <c r="BF51" i="503"/>
  <c r="BE51" i="503"/>
  <c r="BD51" i="503"/>
  <c r="BC51" i="503"/>
  <c r="BB51" i="503"/>
  <c r="BA51" i="503"/>
  <c r="AG51" i="503"/>
  <c r="AF51" i="503"/>
  <c r="AE51" i="503"/>
  <c r="AD51" i="503"/>
  <c r="AC51" i="503"/>
  <c r="AB51" i="503"/>
  <c r="Y51" i="503"/>
  <c r="W51" i="503"/>
  <c r="U51" i="503"/>
  <c r="Q51" i="503"/>
  <c r="N51" i="503"/>
  <c r="B51" i="503"/>
  <c r="BJ50" i="503"/>
  <c r="BI50" i="503"/>
  <c r="BH50" i="503"/>
  <c r="BG50" i="503"/>
  <c r="BF50" i="503"/>
  <c r="BE50" i="503"/>
  <c r="BD50" i="503"/>
  <c r="BC50" i="503"/>
  <c r="BB50" i="503"/>
  <c r="BA50" i="503"/>
  <c r="AG50" i="503"/>
  <c r="AF50" i="503"/>
  <c r="AE50" i="503"/>
  <c r="AD50" i="503"/>
  <c r="AC50" i="503"/>
  <c r="AB50" i="503"/>
  <c r="Y50" i="503"/>
  <c r="W50" i="503"/>
  <c r="U50" i="503"/>
  <c r="Q50" i="503"/>
  <c r="N50" i="503"/>
  <c r="B50" i="503"/>
  <c r="BJ49" i="503"/>
  <c r="BI49" i="503"/>
  <c r="BH49" i="503"/>
  <c r="BG49" i="503"/>
  <c r="BF49" i="503"/>
  <c r="BE49" i="503"/>
  <c r="BD49" i="503"/>
  <c r="BC49" i="503"/>
  <c r="BB49" i="503"/>
  <c r="BA49" i="503"/>
  <c r="AG49" i="503"/>
  <c r="AF49" i="503"/>
  <c r="AE49" i="503"/>
  <c r="AD49" i="503"/>
  <c r="AC49" i="503"/>
  <c r="AB49" i="503"/>
  <c r="N49" i="503"/>
  <c r="B49" i="503"/>
  <c r="BJ48" i="503"/>
  <c r="BI48" i="503"/>
  <c r="BH48" i="503"/>
  <c r="BG48" i="503"/>
  <c r="BF48" i="503"/>
  <c r="BE48" i="503"/>
  <c r="BD48" i="503"/>
  <c r="BC48" i="503"/>
  <c r="BB48" i="503"/>
  <c r="BA48" i="503"/>
  <c r="AG48" i="503"/>
  <c r="AF48" i="503"/>
  <c r="AE48" i="503"/>
  <c r="AD48" i="503"/>
  <c r="AC48" i="503"/>
  <c r="AB48" i="503"/>
  <c r="N48" i="503"/>
  <c r="B48" i="503"/>
  <c r="BJ47" i="503"/>
  <c r="BI47" i="503"/>
  <c r="BH47" i="503"/>
  <c r="BG47" i="503"/>
  <c r="BF47" i="503"/>
  <c r="BE47" i="503"/>
  <c r="BD47" i="503"/>
  <c r="BC47" i="503"/>
  <c r="BB47" i="503"/>
  <c r="BA47" i="503"/>
  <c r="AG47" i="503"/>
  <c r="AF47" i="503"/>
  <c r="AE47" i="503"/>
  <c r="AD47" i="503"/>
  <c r="AC47" i="503"/>
  <c r="AB47" i="503"/>
  <c r="N47" i="503"/>
  <c r="B47" i="503"/>
  <c r="AG46" i="503"/>
  <c r="AF46" i="503"/>
  <c r="AD46" i="503"/>
  <c r="AC46" i="503"/>
  <c r="AB46" i="503"/>
  <c r="N46" i="503"/>
  <c r="B46" i="503"/>
  <c r="AG45" i="503"/>
  <c r="AF45" i="503"/>
  <c r="AD45" i="503"/>
  <c r="AC45" i="503"/>
  <c r="AB45" i="503"/>
  <c r="N45" i="503"/>
  <c r="B45" i="503"/>
  <c r="AG44" i="503"/>
  <c r="AF44" i="503"/>
  <c r="AD44" i="503"/>
  <c r="AC44" i="503"/>
  <c r="AB44" i="503"/>
  <c r="N44" i="503"/>
  <c r="B44" i="503"/>
  <c r="AG43" i="503"/>
  <c r="AF43" i="503"/>
  <c r="AD43" i="503"/>
  <c r="AC43" i="503"/>
  <c r="AB43" i="503"/>
  <c r="N43" i="503"/>
  <c r="B43" i="503"/>
  <c r="AG42" i="503"/>
  <c r="AF42" i="503"/>
  <c r="AD42" i="503"/>
  <c r="AC42" i="503"/>
  <c r="AB42" i="503"/>
  <c r="N42" i="503"/>
  <c r="B42" i="503"/>
  <c r="AG41" i="503"/>
  <c r="AF41" i="503"/>
  <c r="AD41" i="503"/>
  <c r="AC41" i="503"/>
  <c r="AB41" i="503"/>
  <c r="N41" i="503"/>
  <c r="B41" i="503"/>
  <c r="BH40" i="503"/>
  <c r="AG40" i="503"/>
  <c r="AF40" i="503"/>
  <c r="AD40" i="503"/>
  <c r="AC40" i="503"/>
  <c r="AB40" i="503"/>
  <c r="N40" i="503"/>
  <c r="B40" i="503"/>
  <c r="AG39" i="503"/>
  <c r="AF39" i="503"/>
  <c r="AD39" i="503"/>
  <c r="AC39" i="503"/>
  <c r="AB39" i="503"/>
  <c r="N39" i="503"/>
  <c r="B39" i="503"/>
  <c r="AG38" i="503"/>
  <c r="AF38" i="503"/>
  <c r="AD38" i="503"/>
  <c r="AC38" i="503"/>
  <c r="AB38" i="503"/>
  <c r="N38" i="503"/>
  <c r="B38" i="503"/>
  <c r="AG37" i="503"/>
  <c r="AF37" i="503"/>
  <c r="AD37" i="503"/>
  <c r="AC37" i="503"/>
  <c r="AB37" i="503"/>
  <c r="N37" i="503"/>
  <c r="B37" i="503"/>
  <c r="AG36" i="503"/>
  <c r="AF36" i="503"/>
  <c r="AD36" i="503"/>
  <c r="AC36" i="503"/>
  <c r="AB36" i="503"/>
  <c r="N36" i="503"/>
  <c r="B36" i="503"/>
  <c r="AG35" i="503"/>
  <c r="AF35" i="503"/>
  <c r="AD35" i="503"/>
  <c r="AC35" i="503"/>
  <c r="AB35" i="503"/>
  <c r="N35" i="503"/>
  <c r="B35" i="503"/>
  <c r="AG34" i="503"/>
  <c r="AF34" i="503"/>
  <c r="AD34" i="503"/>
  <c r="AC34" i="503"/>
  <c r="AB34" i="503"/>
  <c r="N34" i="503"/>
  <c r="B34" i="503"/>
  <c r="AG33" i="503"/>
  <c r="AF33" i="503"/>
  <c r="AD33" i="503"/>
  <c r="AC33" i="503"/>
  <c r="AB33" i="503"/>
  <c r="N33" i="503"/>
  <c r="B33" i="503"/>
  <c r="AG32" i="503"/>
  <c r="AF32" i="503"/>
  <c r="AD32" i="503"/>
  <c r="AC32" i="503"/>
  <c r="AB32" i="503"/>
  <c r="N32" i="503"/>
  <c r="B32" i="503"/>
  <c r="AG31" i="503"/>
  <c r="AF31" i="503"/>
  <c r="AD31" i="503"/>
  <c r="AC31" i="503"/>
  <c r="AB31" i="503"/>
  <c r="N31" i="503"/>
  <c r="B31" i="503"/>
  <c r="BJ30" i="503"/>
  <c r="BJ34" i="503" s="1"/>
  <c r="BI30" i="503"/>
  <c r="BI36" i="503" s="1"/>
  <c r="BH30" i="503"/>
  <c r="BH36" i="503" s="1"/>
  <c r="BG30" i="503"/>
  <c r="BG36" i="503" s="1"/>
  <c r="BF30" i="503"/>
  <c r="BF34" i="503" s="1"/>
  <c r="BE30" i="503"/>
  <c r="BE36" i="503" s="1"/>
  <c r="AV30" i="503"/>
  <c r="AU30" i="503"/>
  <c r="AT30" i="503"/>
  <c r="AS30" i="503"/>
  <c r="AR30" i="503"/>
  <c r="AQ30" i="503"/>
  <c r="AP30" i="503"/>
  <c r="AO30" i="503"/>
  <c r="AN30" i="503"/>
  <c r="AM30" i="503"/>
  <c r="AL30" i="503"/>
  <c r="AK30" i="503"/>
  <c r="AJ30" i="503"/>
  <c r="AI30" i="503"/>
  <c r="AH30" i="503"/>
  <c r="AG30" i="503"/>
  <c r="AF30" i="503"/>
  <c r="AE30" i="503"/>
  <c r="AD30" i="503"/>
  <c r="AV29" i="503"/>
  <c r="AU29" i="503"/>
  <c r="AT29" i="503"/>
  <c r="AS29" i="503"/>
  <c r="AR29" i="503"/>
  <c r="AN29" i="503"/>
  <c r="AM29" i="503"/>
  <c r="AL29" i="503"/>
  <c r="AK29" i="503"/>
  <c r="AI29" i="503"/>
  <c r="AH29" i="503"/>
  <c r="AG29" i="503"/>
  <c r="AF29" i="503"/>
  <c r="AE29" i="503"/>
  <c r="AD29" i="503"/>
  <c r="T29" i="503"/>
  <c r="AQ29" i="503" s="1"/>
  <c r="S29" i="503"/>
  <c r="AP29" i="503" s="1"/>
  <c r="R29" i="503"/>
  <c r="AO29" i="503" s="1"/>
  <c r="M29" i="503"/>
  <c r="AJ29" i="503" s="1"/>
  <c r="E29" i="503"/>
  <c r="D29" i="503"/>
  <c r="C29" i="503"/>
  <c r="X28" i="503"/>
  <c r="V28" i="503"/>
  <c r="T28" i="503"/>
  <c r="S28" i="503"/>
  <c r="R28" i="503"/>
  <c r="M28" i="503"/>
  <c r="L28" i="503"/>
  <c r="K28" i="503"/>
  <c r="I28" i="503"/>
  <c r="H28" i="503"/>
  <c r="G28" i="503"/>
  <c r="X27" i="503"/>
  <c r="V27" i="503"/>
  <c r="T27" i="503"/>
  <c r="S27" i="503"/>
  <c r="R27" i="503"/>
  <c r="M27" i="503"/>
  <c r="L27" i="503"/>
  <c r="K27" i="503"/>
  <c r="I27" i="503"/>
  <c r="H27" i="503"/>
  <c r="G27" i="503"/>
  <c r="X26" i="503"/>
  <c r="V26" i="503"/>
  <c r="T26" i="503"/>
  <c r="S26" i="503"/>
  <c r="R26" i="503"/>
  <c r="M26" i="503"/>
  <c r="L26" i="503"/>
  <c r="K26" i="503"/>
  <c r="I26" i="503"/>
  <c r="H26" i="503"/>
  <c r="G26" i="503"/>
  <c r="F26" i="503"/>
  <c r="Y25" i="503"/>
  <c r="X25" i="503"/>
  <c r="W25" i="503"/>
  <c r="V25" i="503"/>
  <c r="U25" i="503"/>
  <c r="T25" i="503"/>
  <c r="S25" i="503"/>
  <c r="R25" i="503"/>
  <c r="Q25" i="503"/>
  <c r="P25" i="503"/>
  <c r="O25" i="503"/>
  <c r="N25" i="503"/>
  <c r="M25" i="503"/>
  <c r="L25" i="503"/>
  <c r="K25" i="503"/>
  <c r="J25" i="503"/>
  <c r="I25" i="503"/>
  <c r="H25" i="503"/>
  <c r="G25" i="503"/>
  <c r="G9" i="503"/>
  <c r="F9" i="503"/>
  <c r="G8" i="503"/>
  <c r="F8" i="503"/>
  <c r="G7" i="503"/>
  <c r="F7" i="503"/>
  <c r="G6" i="503"/>
  <c r="F6" i="503"/>
  <c r="G5" i="503"/>
  <c r="F5" i="503"/>
  <c r="F4" i="503"/>
  <c r="AC3" i="503"/>
  <c r="Y3" i="503"/>
  <c r="U3" i="503"/>
  <c r="Q3" i="503"/>
  <c r="AK2" i="503"/>
  <c r="AJ2" i="503"/>
  <c r="AI2" i="503"/>
  <c r="AH2" i="503"/>
  <c r="AG2" i="503"/>
  <c r="AF2" i="503"/>
  <c r="AE2" i="503"/>
  <c r="Y2" i="503"/>
  <c r="U2" i="503"/>
  <c r="Q2" i="503"/>
  <c r="F1" i="503"/>
  <c r="F33" i="477" s="1"/>
  <c r="X131" i="502"/>
  <c r="V131" i="502"/>
  <c r="T131" i="502"/>
  <c r="S131" i="502"/>
  <c r="R131" i="502"/>
  <c r="M131" i="502"/>
  <c r="L131" i="502"/>
  <c r="K131" i="502"/>
  <c r="I131" i="502"/>
  <c r="H131" i="502"/>
  <c r="G131" i="502"/>
  <c r="BJ130" i="502"/>
  <c r="BI130" i="502"/>
  <c r="BH130" i="502"/>
  <c r="BG130" i="502"/>
  <c r="BF130" i="502"/>
  <c r="BE130" i="502"/>
  <c r="BD130" i="502"/>
  <c r="BC130" i="502"/>
  <c r="BB130" i="502"/>
  <c r="BA130" i="502"/>
  <c r="AG130" i="502"/>
  <c r="AF130" i="502"/>
  <c r="AE130" i="502"/>
  <c r="AD130" i="502"/>
  <c r="AC130" i="502"/>
  <c r="AB130" i="502"/>
  <c r="Y130" i="502"/>
  <c r="W130" i="502"/>
  <c r="U130" i="502"/>
  <c r="Q130" i="502"/>
  <c r="N130" i="502"/>
  <c r="B130" i="502"/>
  <c r="BJ129" i="502"/>
  <c r="BI129" i="502"/>
  <c r="BH129" i="502"/>
  <c r="BG129" i="502"/>
  <c r="BF129" i="502"/>
  <c r="BE129" i="502"/>
  <c r="BD129" i="502"/>
  <c r="BC129" i="502"/>
  <c r="BB129" i="502"/>
  <c r="BA129" i="502"/>
  <c r="AG129" i="502"/>
  <c r="AF129" i="502"/>
  <c r="AE129" i="502"/>
  <c r="AD129" i="502"/>
  <c r="AC129" i="502"/>
  <c r="AB129" i="502"/>
  <c r="Y129" i="502"/>
  <c r="W129" i="502"/>
  <c r="U129" i="502"/>
  <c r="Q129" i="502"/>
  <c r="N129" i="502"/>
  <c r="B129" i="502"/>
  <c r="BJ128" i="502"/>
  <c r="BI128" i="502"/>
  <c r="BH128" i="502"/>
  <c r="BG128" i="502"/>
  <c r="BF128" i="502"/>
  <c r="BE128" i="502"/>
  <c r="BD128" i="502"/>
  <c r="BC128" i="502"/>
  <c r="BB128" i="502"/>
  <c r="BA128" i="502"/>
  <c r="AG128" i="502"/>
  <c r="AF128" i="502"/>
  <c r="AE128" i="502"/>
  <c r="AD128" i="502"/>
  <c r="AC128" i="502"/>
  <c r="AB128" i="502"/>
  <c r="Y128" i="502"/>
  <c r="W128" i="502"/>
  <c r="U128" i="502"/>
  <c r="Q128" i="502"/>
  <c r="N128" i="502"/>
  <c r="B128" i="502"/>
  <c r="BJ127" i="502"/>
  <c r="BI127" i="502"/>
  <c r="BH127" i="502"/>
  <c r="BG127" i="502"/>
  <c r="BF127" i="502"/>
  <c r="BE127" i="502"/>
  <c r="BD127" i="502"/>
  <c r="BC127" i="502"/>
  <c r="BB127" i="502"/>
  <c r="BA127" i="502"/>
  <c r="AG127" i="502"/>
  <c r="AF127" i="502"/>
  <c r="AE127" i="502"/>
  <c r="AD127" i="502"/>
  <c r="AC127" i="502"/>
  <c r="AB127" i="502"/>
  <c r="Y127" i="502"/>
  <c r="W127" i="502"/>
  <c r="U127" i="502"/>
  <c r="Q127" i="502"/>
  <c r="N127" i="502"/>
  <c r="B127" i="502"/>
  <c r="BJ126" i="502"/>
  <c r="BI126" i="502"/>
  <c r="BH126" i="502"/>
  <c r="BG126" i="502"/>
  <c r="BF126" i="502"/>
  <c r="BE126" i="502"/>
  <c r="BD126" i="502"/>
  <c r="BC126" i="502"/>
  <c r="BB126" i="502"/>
  <c r="BA126" i="502"/>
  <c r="AG126" i="502"/>
  <c r="AF126" i="502"/>
  <c r="AE126" i="502"/>
  <c r="AD126" i="502"/>
  <c r="AC126" i="502"/>
  <c r="AB126" i="502"/>
  <c r="Y126" i="502"/>
  <c r="W126" i="502"/>
  <c r="U126" i="502"/>
  <c r="Q126" i="502"/>
  <c r="N126" i="502"/>
  <c r="B126" i="502"/>
  <c r="BJ125" i="502"/>
  <c r="BI125" i="502"/>
  <c r="BH125" i="502"/>
  <c r="BG125" i="502"/>
  <c r="BF125" i="502"/>
  <c r="BE125" i="502"/>
  <c r="BD125" i="502"/>
  <c r="BC125" i="502"/>
  <c r="BB125" i="502"/>
  <c r="BA125" i="502"/>
  <c r="AG125" i="502"/>
  <c r="AF125" i="502"/>
  <c r="AE125" i="502"/>
  <c r="AD125" i="502"/>
  <c r="AC125" i="502"/>
  <c r="AB125" i="502"/>
  <c r="Y125" i="502"/>
  <c r="W125" i="502"/>
  <c r="U125" i="502"/>
  <c r="Q125" i="502"/>
  <c r="N125" i="502"/>
  <c r="B125" i="502"/>
  <c r="BJ124" i="502"/>
  <c r="BI124" i="502"/>
  <c r="BH124" i="502"/>
  <c r="BG124" i="502"/>
  <c r="BF124" i="502"/>
  <c r="BE124" i="502"/>
  <c r="BD124" i="502"/>
  <c r="BC124" i="502"/>
  <c r="BB124" i="502"/>
  <c r="BA124" i="502"/>
  <c r="AG124" i="502"/>
  <c r="AF124" i="502"/>
  <c r="AE124" i="502"/>
  <c r="AD124" i="502"/>
  <c r="AC124" i="502"/>
  <c r="AB124" i="502"/>
  <c r="Y124" i="502"/>
  <c r="W124" i="502"/>
  <c r="U124" i="502"/>
  <c r="Q124" i="502"/>
  <c r="N124" i="502"/>
  <c r="B124" i="502"/>
  <c r="BJ123" i="502"/>
  <c r="BI123" i="502"/>
  <c r="BH123" i="502"/>
  <c r="BG123" i="502"/>
  <c r="BF123" i="502"/>
  <c r="BE123" i="502"/>
  <c r="BD123" i="502"/>
  <c r="BC123" i="502"/>
  <c r="BB123" i="502"/>
  <c r="BA123" i="502"/>
  <c r="AG123" i="502"/>
  <c r="AF123" i="502"/>
  <c r="AE123" i="502"/>
  <c r="AD123" i="502"/>
  <c r="AC123" i="502"/>
  <c r="AB123" i="502"/>
  <c r="Y123" i="502"/>
  <c r="W123" i="502"/>
  <c r="U123" i="502"/>
  <c r="Q123" i="502"/>
  <c r="N123" i="502"/>
  <c r="B123" i="502"/>
  <c r="BJ122" i="502"/>
  <c r="BI122" i="502"/>
  <c r="BH122" i="502"/>
  <c r="BG122" i="502"/>
  <c r="BF122" i="502"/>
  <c r="BE122" i="502"/>
  <c r="BD122" i="502"/>
  <c r="BC122" i="502"/>
  <c r="BB122" i="502"/>
  <c r="BA122" i="502"/>
  <c r="AG122" i="502"/>
  <c r="AF122" i="502"/>
  <c r="AE122" i="502"/>
  <c r="AD122" i="502"/>
  <c r="AC122" i="502"/>
  <c r="AB122" i="502"/>
  <c r="Y122" i="502"/>
  <c r="W122" i="502"/>
  <c r="U122" i="502"/>
  <c r="Q122" i="502"/>
  <c r="N122" i="502"/>
  <c r="B122" i="502"/>
  <c r="BJ121" i="502"/>
  <c r="BI121" i="502"/>
  <c r="BH121" i="502"/>
  <c r="BG121" i="502"/>
  <c r="BF121" i="502"/>
  <c r="BE121" i="502"/>
  <c r="BD121" i="502"/>
  <c r="BC121" i="502"/>
  <c r="BB121" i="502"/>
  <c r="BA121" i="502"/>
  <c r="AG121" i="502"/>
  <c r="AF121" i="502"/>
  <c r="AE121" i="502"/>
  <c r="AD121" i="502"/>
  <c r="AC121" i="502"/>
  <c r="AB121" i="502"/>
  <c r="Y121" i="502"/>
  <c r="W121" i="502"/>
  <c r="U121" i="502"/>
  <c r="Q121" i="502"/>
  <c r="N121" i="502"/>
  <c r="B121" i="502"/>
  <c r="BJ120" i="502"/>
  <c r="BI120" i="502"/>
  <c r="BH120" i="502"/>
  <c r="BG120" i="502"/>
  <c r="BF120" i="502"/>
  <c r="BE120" i="502"/>
  <c r="BD120" i="502"/>
  <c r="BC120" i="502"/>
  <c r="BB120" i="502"/>
  <c r="BA120" i="502"/>
  <c r="AG120" i="502"/>
  <c r="AF120" i="502"/>
  <c r="AE120" i="502"/>
  <c r="AD120" i="502"/>
  <c r="AC120" i="502"/>
  <c r="AB120" i="502"/>
  <c r="Y120" i="502"/>
  <c r="W120" i="502"/>
  <c r="U120" i="502"/>
  <c r="Q120" i="502"/>
  <c r="N120" i="502"/>
  <c r="B120" i="502"/>
  <c r="BJ119" i="502"/>
  <c r="BI119" i="502"/>
  <c r="BH119" i="502"/>
  <c r="BG119" i="502"/>
  <c r="BF119" i="502"/>
  <c r="BE119" i="502"/>
  <c r="BD119" i="502"/>
  <c r="BC119" i="502"/>
  <c r="BB119" i="502"/>
  <c r="BA119" i="502"/>
  <c r="AG119" i="502"/>
  <c r="AF119" i="502"/>
  <c r="AE119" i="502"/>
  <c r="AD119" i="502"/>
  <c r="AC119" i="502"/>
  <c r="AB119" i="502"/>
  <c r="Y119" i="502"/>
  <c r="W119" i="502"/>
  <c r="U119" i="502"/>
  <c r="Q119" i="502"/>
  <c r="N119" i="502"/>
  <c r="B119" i="502"/>
  <c r="BJ118" i="502"/>
  <c r="BI118" i="502"/>
  <c r="BH118" i="502"/>
  <c r="BG118" i="502"/>
  <c r="BF118" i="502"/>
  <c r="BE118" i="502"/>
  <c r="BD118" i="502"/>
  <c r="BC118" i="502"/>
  <c r="BB118" i="502"/>
  <c r="BA118" i="502"/>
  <c r="AG118" i="502"/>
  <c r="AF118" i="502"/>
  <c r="AE118" i="502"/>
  <c r="AD118" i="502"/>
  <c r="AC118" i="502"/>
  <c r="AB118" i="502"/>
  <c r="Y118" i="502"/>
  <c r="W118" i="502"/>
  <c r="U118" i="502"/>
  <c r="Q118" i="502"/>
  <c r="N118" i="502"/>
  <c r="B118" i="502"/>
  <c r="BJ117" i="502"/>
  <c r="BI117" i="502"/>
  <c r="BH117" i="502"/>
  <c r="BG117" i="502"/>
  <c r="BF117" i="502"/>
  <c r="BE117" i="502"/>
  <c r="BD117" i="502"/>
  <c r="BC117" i="502"/>
  <c r="BB117" i="502"/>
  <c r="BA117" i="502"/>
  <c r="AG117" i="502"/>
  <c r="AF117" i="502"/>
  <c r="AE117" i="502"/>
  <c r="AD117" i="502"/>
  <c r="AC117" i="502"/>
  <c r="AB117" i="502"/>
  <c r="Y117" i="502"/>
  <c r="W117" i="502"/>
  <c r="U117" i="502"/>
  <c r="Q117" i="502"/>
  <c r="N117" i="502"/>
  <c r="B117" i="502"/>
  <c r="BJ116" i="502"/>
  <c r="BI116" i="502"/>
  <c r="BH116" i="502"/>
  <c r="BG116" i="502"/>
  <c r="BF116" i="502"/>
  <c r="BE116" i="502"/>
  <c r="BD116" i="502"/>
  <c r="BC116" i="502"/>
  <c r="BB116" i="502"/>
  <c r="BA116" i="502"/>
  <c r="AG116" i="502"/>
  <c r="AF116" i="502"/>
  <c r="AE116" i="502"/>
  <c r="AD116" i="502"/>
  <c r="AC116" i="502"/>
  <c r="AB116" i="502"/>
  <c r="Y116" i="502"/>
  <c r="W116" i="502"/>
  <c r="U116" i="502"/>
  <c r="Q116" i="502"/>
  <c r="N116" i="502"/>
  <c r="B116" i="502"/>
  <c r="BJ115" i="502"/>
  <c r="BI115" i="502"/>
  <c r="BH115" i="502"/>
  <c r="BG115" i="502"/>
  <c r="BF115" i="502"/>
  <c r="BE115" i="502"/>
  <c r="BD115" i="502"/>
  <c r="BC115" i="502"/>
  <c r="BB115" i="502"/>
  <c r="BA115" i="502"/>
  <c r="AG115" i="502"/>
  <c r="AF115" i="502"/>
  <c r="AE115" i="502"/>
  <c r="AD115" i="502"/>
  <c r="AC115" i="502"/>
  <c r="AB115" i="502"/>
  <c r="Y115" i="502"/>
  <c r="W115" i="502"/>
  <c r="U115" i="502"/>
  <c r="Q115" i="502"/>
  <c r="N115" i="502"/>
  <c r="B115" i="502"/>
  <c r="BJ114" i="502"/>
  <c r="BI114" i="502"/>
  <c r="BH114" i="502"/>
  <c r="BG114" i="502"/>
  <c r="BF114" i="502"/>
  <c r="BE114" i="502"/>
  <c r="BD114" i="502"/>
  <c r="BC114" i="502"/>
  <c r="BB114" i="502"/>
  <c r="BA114" i="502"/>
  <c r="AG114" i="502"/>
  <c r="AF114" i="502"/>
  <c r="AE114" i="502"/>
  <c r="AD114" i="502"/>
  <c r="AC114" i="502"/>
  <c r="AB114" i="502"/>
  <c r="Y114" i="502"/>
  <c r="W114" i="502"/>
  <c r="U114" i="502"/>
  <c r="Q114" i="502"/>
  <c r="N114" i="502"/>
  <c r="B114" i="502"/>
  <c r="BJ113" i="502"/>
  <c r="BI113" i="502"/>
  <c r="BH113" i="502"/>
  <c r="BG113" i="502"/>
  <c r="BF113" i="502"/>
  <c r="BE113" i="502"/>
  <c r="BD113" i="502"/>
  <c r="BC113" i="502"/>
  <c r="BB113" i="502"/>
  <c r="BA113" i="502"/>
  <c r="AG113" i="502"/>
  <c r="AF113" i="502"/>
  <c r="AE113" i="502"/>
  <c r="AD113" i="502"/>
  <c r="AC113" i="502"/>
  <c r="AB113" i="502"/>
  <c r="Y113" i="502"/>
  <c r="W113" i="502"/>
  <c r="U113" i="502"/>
  <c r="Q113" i="502"/>
  <c r="N113" i="502"/>
  <c r="B113" i="502"/>
  <c r="BJ112" i="502"/>
  <c r="BI112" i="502"/>
  <c r="BH112" i="502"/>
  <c r="BG112" i="502"/>
  <c r="BF112" i="502"/>
  <c r="BE112" i="502"/>
  <c r="BD112" i="502"/>
  <c r="BC112" i="502"/>
  <c r="BB112" i="502"/>
  <c r="BA112" i="502"/>
  <c r="AG112" i="502"/>
  <c r="AF112" i="502"/>
  <c r="AE112" i="502"/>
  <c r="AD112" i="502"/>
  <c r="AC112" i="502"/>
  <c r="AB112" i="502"/>
  <c r="Y112" i="502"/>
  <c r="W112" i="502"/>
  <c r="U112" i="502"/>
  <c r="Q112" i="502"/>
  <c r="N112" i="502"/>
  <c r="B112" i="502"/>
  <c r="BJ111" i="502"/>
  <c r="BI111" i="502"/>
  <c r="BH111" i="502"/>
  <c r="BG111" i="502"/>
  <c r="BF111" i="502"/>
  <c r="BE111" i="502"/>
  <c r="BD111" i="502"/>
  <c r="BC111" i="502"/>
  <c r="BB111" i="502"/>
  <c r="BA111" i="502"/>
  <c r="AG111" i="502"/>
  <c r="AF111" i="502"/>
  <c r="AE111" i="502"/>
  <c r="AD111" i="502"/>
  <c r="AC111" i="502"/>
  <c r="AB111" i="502"/>
  <c r="Y111" i="502"/>
  <c r="W111" i="502"/>
  <c r="U111" i="502"/>
  <c r="Q111" i="502"/>
  <c r="N111" i="502"/>
  <c r="B111" i="502"/>
  <c r="BJ110" i="502"/>
  <c r="BI110" i="502"/>
  <c r="BH110" i="502"/>
  <c r="BG110" i="502"/>
  <c r="BF110" i="502"/>
  <c r="BE110" i="502"/>
  <c r="BD110" i="502"/>
  <c r="BC110" i="502"/>
  <c r="BB110" i="502"/>
  <c r="BA110" i="502"/>
  <c r="AG110" i="502"/>
  <c r="AF110" i="502"/>
  <c r="AE110" i="502"/>
  <c r="AD110" i="502"/>
  <c r="AC110" i="502"/>
  <c r="AB110" i="502"/>
  <c r="Y110" i="502"/>
  <c r="W110" i="502"/>
  <c r="U110" i="502"/>
  <c r="Q110" i="502"/>
  <c r="N110" i="502"/>
  <c r="B110" i="502"/>
  <c r="BJ109" i="502"/>
  <c r="BI109" i="502"/>
  <c r="BH109" i="502"/>
  <c r="BG109" i="502"/>
  <c r="BF109" i="502"/>
  <c r="BE109" i="502"/>
  <c r="BD109" i="502"/>
  <c r="BC109" i="502"/>
  <c r="BB109" i="502"/>
  <c r="BA109" i="502"/>
  <c r="AG109" i="502"/>
  <c r="AF109" i="502"/>
  <c r="AE109" i="502"/>
  <c r="AD109" i="502"/>
  <c r="AC109" i="502"/>
  <c r="AB109" i="502"/>
  <c r="Y109" i="502"/>
  <c r="W109" i="502"/>
  <c r="U109" i="502"/>
  <c r="Q109" i="502"/>
  <c r="N109" i="502"/>
  <c r="B109" i="502"/>
  <c r="BJ108" i="502"/>
  <c r="BI108" i="502"/>
  <c r="BH108" i="502"/>
  <c r="BG108" i="502"/>
  <c r="BF108" i="502"/>
  <c r="BE108" i="502"/>
  <c r="BD108" i="502"/>
  <c r="BC108" i="502"/>
  <c r="BB108" i="502"/>
  <c r="BA108" i="502"/>
  <c r="AG108" i="502"/>
  <c r="AF108" i="502"/>
  <c r="AE108" i="502"/>
  <c r="AD108" i="502"/>
  <c r="AC108" i="502"/>
  <c r="AB108" i="502"/>
  <c r="Y108" i="502"/>
  <c r="W108" i="502"/>
  <c r="U108" i="502"/>
  <c r="Q108" i="502"/>
  <c r="N108" i="502"/>
  <c r="B108" i="502"/>
  <c r="BJ107" i="502"/>
  <c r="BI107" i="502"/>
  <c r="BH107" i="502"/>
  <c r="BG107" i="502"/>
  <c r="BF107" i="502"/>
  <c r="BE107" i="502"/>
  <c r="BD107" i="502"/>
  <c r="BC107" i="502"/>
  <c r="BB107" i="502"/>
  <c r="BA107" i="502"/>
  <c r="AG107" i="502"/>
  <c r="AF107" i="502"/>
  <c r="AE107" i="502"/>
  <c r="AD107" i="502"/>
  <c r="AC107" i="502"/>
  <c r="AB107" i="502"/>
  <c r="Y107" i="502"/>
  <c r="W107" i="502"/>
  <c r="U107" i="502"/>
  <c r="Q107" i="502"/>
  <c r="N107" i="502"/>
  <c r="B107" i="502"/>
  <c r="BJ106" i="502"/>
  <c r="BI106" i="502"/>
  <c r="BH106" i="502"/>
  <c r="BG106" i="502"/>
  <c r="BF106" i="502"/>
  <c r="BE106" i="502"/>
  <c r="BD106" i="502"/>
  <c r="BC106" i="502"/>
  <c r="BB106" i="502"/>
  <c r="BA106" i="502"/>
  <c r="AG106" i="502"/>
  <c r="AF106" i="502"/>
  <c r="AE106" i="502"/>
  <c r="AD106" i="502"/>
  <c r="AC106" i="502"/>
  <c r="AB106" i="502"/>
  <c r="Y106" i="502"/>
  <c r="W106" i="502"/>
  <c r="U106" i="502"/>
  <c r="Q106" i="502"/>
  <c r="N106" i="502"/>
  <c r="B106" i="502"/>
  <c r="BJ105" i="502"/>
  <c r="BI105" i="502"/>
  <c r="BH105" i="502"/>
  <c r="BG105" i="502"/>
  <c r="BF105" i="502"/>
  <c r="BE105" i="502"/>
  <c r="BD105" i="502"/>
  <c r="BC105" i="502"/>
  <c r="BB105" i="502"/>
  <c r="BA105" i="502"/>
  <c r="AG105" i="502"/>
  <c r="AF105" i="502"/>
  <c r="AE105" i="502"/>
  <c r="AD105" i="502"/>
  <c r="AC105" i="502"/>
  <c r="AB105" i="502"/>
  <c r="Y105" i="502"/>
  <c r="W105" i="502"/>
  <c r="U105" i="502"/>
  <c r="Q105" i="502"/>
  <c r="N105" i="502"/>
  <c r="B105" i="502"/>
  <c r="BJ104" i="502"/>
  <c r="BI104" i="502"/>
  <c r="BH104" i="502"/>
  <c r="BG104" i="502"/>
  <c r="BF104" i="502"/>
  <c r="BE104" i="502"/>
  <c r="BD104" i="502"/>
  <c r="BC104" i="502"/>
  <c r="BB104" i="502"/>
  <c r="BA104" i="502"/>
  <c r="AG104" i="502"/>
  <c r="AF104" i="502"/>
  <c r="AE104" i="502"/>
  <c r="AD104" i="502"/>
  <c r="AC104" i="502"/>
  <c r="AB104" i="502"/>
  <c r="Y104" i="502"/>
  <c r="W104" i="502"/>
  <c r="U104" i="502"/>
  <c r="Q104" i="502"/>
  <c r="N104" i="502"/>
  <c r="B104" i="502"/>
  <c r="BJ103" i="502"/>
  <c r="BI103" i="502"/>
  <c r="BH103" i="502"/>
  <c r="BG103" i="502"/>
  <c r="BF103" i="502"/>
  <c r="BE103" i="502"/>
  <c r="BD103" i="502"/>
  <c r="BC103" i="502"/>
  <c r="BB103" i="502"/>
  <c r="BA103" i="502"/>
  <c r="AG103" i="502"/>
  <c r="AF103" i="502"/>
  <c r="AE103" i="502"/>
  <c r="AD103" i="502"/>
  <c r="AC103" i="502"/>
  <c r="AB103" i="502"/>
  <c r="Y103" i="502"/>
  <c r="W103" i="502"/>
  <c r="U103" i="502"/>
  <c r="Q103" i="502"/>
  <c r="N103" i="502"/>
  <c r="B103" i="502"/>
  <c r="BJ102" i="502"/>
  <c r="BI102" i="502"/>
  <c r="BH102" i="502"/>
  <c r="BG102" i="502"/>
  <c r="BF102" i="502"/>
  <c r="BE102" i="502"/>
  <c r="BD102" i="502"/>
  <c r="BC102" i="502"/>
  <c r="BB102" i="502"/>
  <c r="BA102" i="502"/>
  <c r="AG102" i="502"/>
  <c r="AF102" i="502"/>
  <c r="AE102" i="502"/>
  <c r="AD102" i="502"/>
  <c r="AC102" i="502"/>
  <c r="AB102" i="502"/>
  <c r="Y102" i="502"/>
  <c r="W102" i="502"/>
  <c r="U102" i="502"/>
  <c r="Q102" i="502"/>
  <c r="N102" i="502"/>
  <c r="B102" i="502"/>
  <c r="BJ101" i="502"/>
  <c r="BI101" i="502"/>
  <c r="BH101" i="502"/>
  <c r="BG101" i="502"/>
  <c r="BF101" i="502"/>
  <c r="BE101" i="502"/>
  <c r="BD101" i="502"/>
  <c r="BC101" i="502"/>
  <c r="BB101" i="502"/>
  <c r="BA101" i="502"/>
  <c r="AG101" i="502"/>
  <c r="AF101" i="502"/>
  <c r="AE101" i="502"/>
  <c r="AD101" i="502"/>
  <c r="AC101" i="502"/>
  <c r="AB101" i="502"/>
  <c r="Y101" i="502"/>
  <c r="W101" i="502"/>
  <c r="U101" i="502"/>
  <c r="Q101" i="502"/>
  <c r="N101" i="502"/>
  <c r="B101" i="502"/>
  <c r="BJ100" i="502"/>
  <c r="BI100" i="502"/>
  <c r="BH100" i="502"/>
  <c r="BG100" i="502"/>
  <c r="BF100" i="502"/>
  <c r="BE100" i="502"/>
  <c r="BD100" i="502"/>
  <c r="BC100" i="502"/>
  <c r="BB100" i="502"/>
  <c r="BA100" i="502"/>
  <c r="AG100" i="502"/>
  <c r="AF100" i="502"/>
  <c r="AE100" i="502"/>
  <c r="AD100" i="502"/>
  <c r="AC100" i="502"/>
  <c r="AB100" i="502"/>
  <c r="Y100" i="502"/>
  <c r="W100" i="502"/>
  <c r="U100" i="502"/>
  <c r="Q100" i="502"/>
  <c r="N100" i="502"/>
  <c r="B100" i="502"/>
  <c r="BJ99" i="502"/>
  <c r="BI99" i="502"/>
  <c r="BH99" i="502"/>
  <c r="BG99" i="502"/>
  <c r="BF99" i="502"/>
  <c r="BE99" i="502"/>
  <c r="BD99" i="502"/>
  <c r="BC99" i="502"/>
  <c r="BB99" i="502"/>
  <c r="BA99" i="502"/>
  <c r="AG99" i="502"/>
  <c r="AF99" i="502"/>
  <c r="AE99" i="502"/>
  <c r="AD99" i="502"/>
  <c r="AC99" i="502"/>
  <c r="AB99" i="502"/>
  <c r="Y99" i="502"/>
  <c r="W99" i="502"/>
  <c r="U99" i="502"/>
  <c r="Q99" i="502"/>
  <c r="N99" i="502"/>
  <c r="B99" i="502"/>
  <c r="BJ98" i="502"/>
  <c r="BI98" i="502"/>
  <c r="BH98" i="502"/>
  <c r="BG98" i="502"/>
  <c r="BF98" i="502"/>
  <c r="BE98" i="502"/>
  <c r="BD98" i="502"/>
  <c r="BC98" i="502"/>
  <c r="BB98" i="502"/>
  <c r="BA98" i="502"/>
  <c r="AG98" i="502"/>
  <c r="AF98" i="502"/>
  <c r="AE98" i="502"/>
  <c r="AD98" i="502"/>
  <c r="AC98" i="502"/>
  <c r="AB98" i="502"/>
  <c r="Y98" i="502"/>
  <c r="W98" i="502"/>
  <c r="U98" i="502"/>
  <c r="Q98" i="502"/>
  <c r="N98" i="502"/>
  <c r="B98" i="502"/>
  <c r="BJ97" i="502"/>
  <c r="BI97" i="502"/>
  <c r="BH97" i="502"/>
  <c r="BG97" i="502"/>
  <c r="BF97" i="502"/>
  <c r="BE97" i="502"/>
  <c r="BD97" i="502"/>
  <c r="BC97" i="502"/>
  <c r="BB97" i="502"/>
  <c r="BA97" i="502"/>
  <c r="AG97" i="502"/>
  <c r="AF97" i="502"/>
  <c r="AE97" i="502"/>
  <c r="AD97" i="502"/>
  <c r="AC97" i="502"/>
  <c r="AB97" i="502"/>
  <c r="Y97" i="502"/>
  <c r="W97" i="502"/>
  <c r="U97" i="502"/>
  <c r="Q97" i="502"/>
  <c r="N97" i="502"/>
  <c r="B97" i="502"/>
  <c r="BJ96" i="502"/>
  <c r="BI96" i="502"/>
  <c r="BH96" i="502"/>
  <c r="BG96" i="502"/>
  <c r="BF96" i="502"/>
  <c r="BE96" i="502"/>
  <c r="BD96" i="502"/>
  <c r="BC96" i="502"/>
  <c r="BB96" i="502"/>
  <c r="BA96" i="502"/>
  <c r="AG96" i="502"/>
  <c r="AF96" i="502"/>
  <c r="AE96" i="502"/>
  <c r="AD96" i="502"/>
  <c r="AC96" i="502"/>
  <c r="AB96" i="502"/>
  <c r="Y96" i="502"/>
  <c r="W96" i="502"/>
  <c r="U96" i="502"/>
  <c r="Q96" i="502"/>
  <c r="N96" i="502"/>
  <c r="B96" i="502"/>
  <c r="BJ95" i="502"/>
  <c r="BI95" i="502"/>
  <c r="BH95" i="502"/>
  <c r="BG95" i="502"/>
  <c r="BF95" i="502"/>
  <c r="BE95" i="502"/>
  <c r="BD95" i="502"/>
  <c r="BC95" i="502"/>
  <c r="BB95" i="502"/>
  <c r="BA95" i="502"/>
  <c r="AG95" i="502"/>
  <c r="AF95" i="502"/>
  <c r="AE95" i="502"/>
  <c r="AD95" i="502"/>
  <c r="AC95" i="502"/>
  <c r="AB95" i="502"/>
  <c r="Y95" i="502"/>
  <c r="W95" i="502"/>
  <c r="U95" i="502"/>
  <c r="Q95" i="502"/>
  <c r="N95" i="502"/>
  <c r="B95" i="502"/>
  <c r="BJ94" i="502"/>
  <c r="BI94" i="502"/>
  <c r="BH94" i="502"/>
  <c r="BG94" i="502"/>
  <c r="BF94" i="502"/>
  <c r="BE94" i="502"/>
  <c r="BD94" i="502"/>
  <c r="BC94" i="502"/>
  <c r="BB94" i="502"/>
  <c r="BA94" i="502"/>
  <c r="AG94" i="502"/>
  <c r="AF94" i="502"/>
  <c r="AE94" i="502"/>
  <c r="AD94" i="502"/>
  <c r="AC94" i="502"/>
  <c r="AB94" i="502"/>
  <c r="Y94" i="502"/>
  <c r="W94" i="502"/>
  <c r="U94" i="502"/>
  <c r="Q94" i="502"/>
  <c r="N94" i="502"/>
  <c r="B94" i="502"/>
  <c r="BJ93" i="502"/>
  <c r="BI93" i="502"/>
  <c r="BH93" i="502"/>
  <c r="BG93" i="502"/>
  <c r="BF93" i="502"/>
  <c r="BE93" i="502"/>
  <c r="BD93" i="502"/>
  <c r="BC93" i="502"/>
  <c r="BB93" i="502"/>
  <c r="BA93" i="502"/>
  <c r="AG93" i="502"/>
  <c r="AF93" i="502"/>
  <c r="AE93" i="502"/>
  <c r="AD93" i="502"/>
  <c r="AC93" i="502"/>
  <c r="AB93" i="502"/>
  <c r="Y93" i="502"/>
  <c r="W93" i="502"/>
  <c r="U93" i="502"/>
  <c r="Q93" i="502"/>
  <c r="N93" i="502"/>
  <c r="B93" i="502"/>
  <c r="BJ92" i="502"/>
  <c r="BI92" i="502"/>
  <c r="BH92" i="502"/>
  <c r="BG92" i="502"/>
  <c r="BF92" i="502"/>
  <c r="BE92" i="502"/>
  <c r="BD92" i="502"/>
  <c r="BC92" i="502"/>
  <c r="BB92" i="502"/>
  <c r="BA92" i="502"/>
  <c r="AG92" i="502"/>
  <c r="AF92" i="502"/>
  <c r="AE92" i="502"/>
  <c r="AD92" i="502"/>
  <c r="AC92" i="502"/>
  <c r="AB92" i="502"/>
  <c r="Y92" i="502"/>
  <c r="W92" i="502"/>
  <c r="U92" i="502"/>
  <c r="Q92" i="502"/>
  <c r="N92" i="502"/>
  <c r="B92" i="502"/>
  <c r="BJ91" i="502"/>
  <c r="BI91" i="502"/>
  <c r="BH91" i="502"/>
  <c r="BG91" i="502"/>
  <c r="BF91" i="502"/>
  <c r="BE91" i="502"/>
  <c r="BD91" i="502"/>
  <c r="BC91" i="502"/>
  <c r="BB91" i="502"/>
  <c r="BA91" i="502"/>
  <c r="AG91" i="502"/>
  <c r="AF91" i="502"/>
  <c r="AE91" i="502"/>
  <c r="AD91" i="502"/>
  <c r="AC91" i="502"/>
  <c r="AB91" i="502"/>
  <c r="Y91" i="502"/>
  <c r="W91" i="502"/>
  <c r="U91" i="502"/>
  <c r="Q91" i="502"/>
  <c r="N91" i="502"/>
  <c r="B91" i="502"/>
  <c r="BJ90" i="502"/>
  <c r="BI90" i="502"/>
  <c r="BH90" i="502"/>
  <c r="BG90" i="502"/>
  <c r="BF90" i="502"/>
  <c r="BE90" i="502"/>
  <c r="BD90" i="502"/>
  <c r="BC90" i="502"/>
  <c r="BB90" i="502"/>
  <c r="BA90" i="502"/>
  <c r="AG90" i="502"/>
  <c r="AF90" i="502"/>
  <c r="AE90" i="502"/>
  <c r="AD90" i="502"/>
  <c r="AC90" i="502"/>
  <c r="AB90" i="502"/>
  <c r="Y90" i="502"/>
  <c r="W90" i="502"/>
  <c r="U90" i="502"/>
  <c r="Q90" i="502"/>
  <c r="N90" i="502"/>
  <c r="B90" i="502"/>
  <c r="BJ89" i="502"/>
  <c r="BI89" i="502"/>
  <c r="BH89" i="502"/>
  <c r="BG89" i="502"/>
  <c r="BF89" i="502"/>
  <c r="BE89" i="502"/>
  <c r="BD89" i="502"/>
  <c r="BC89" i="502"/>
  <c r="BB89" i="502"/>
  <c r="BA89" i="502"/>
  <c r="AG89" i="502"/>
  <c r="AF89" i="502"/>
  <c r="AE89" i="502"/>
  <c r="AD89" i="502"/>
  <c r="AC89" i="502"/>
  <c r="AB89" i="502"/>
  <c r="Y89" i="502"/>
  <c r="W89" i="502"/>
  <c r="U89" i="502"/>
  <c r="Q89" i="502"/>
  <c r="N89" i="502"/>
  <c r="B89" i="502"/>
  <c r="BJ88" i="502"/>
  <c r="BI88" i="502"/>
  <c r="BH88" i="502"/>
  <c r="BG88" i="502"/>
  <c r="BF88" i="502"/>
  <c r="BE88" i="502"/>
  <c r="BD88" i="502"/>
  <c r="BC88" i="502"/>
  <c r="BB88" i="502"/>
  <c r="BA88" i="502"/>
  <c r="AG88" i="502"/>
  <c r="AF88" i="502"/>
  <c r="AE88" i="502"/>
  <c r="AD88" i="502"/>
  <c r="AC88" i="502"/>
  <c r="AB88" i="502"/>
  <c r="Y88" i="502"/>
  <c r="W88" i="502"/>
  <c r="U88" i="502"/>
  <c r="Q88" i="502"/>
  <c r="N88" i="502"/>
  <c r="B88" i="502"/>
  <c r="BJ87" i="502"/>
  <c r="BI87" i="502"/>
  <c r="BH87" i="502"/>
  <c r="BG87" i="502"/>
  <c r="BF87" i="502"/>
  <c r="BE87" i="502"/>
  <c r="BD87" i="502"/>
  <c r="BC87" i="502"/>
  <c r="BB87" i="502"/>
  <c r="BA87" i="502"/>
  <c r="AG87" i="502"/>
  <c r="AF87" i="502"/>
  <c r="AE87" i="502"/>
  <c r="AD87" i="502"/>
  <c r="AC87" i="502"/>
  <c r="AB87" i="502"/>
  <c r="Y87" i="502"/>
  <c r="W87" i="502"/>
  <c r="U87" i="502"/>
  <c r="Q87" i="502"/>
  <c r="N87" i="502"/>
  <c r="B87" i="502"/>
  <c r="BJ86" i="502"/>
  <c r="BI86" i="502"/>
  <c r="BH86" i="502"/>
  <c r="BG86" i="502"/>
  <c r="BF86" i="502"/>
  <c r="BE86" i="502"/>
  <c r="BD86" i="502"/>
  <c r="BC86" i="502"/>
  <c r="BB86" i="502"/>
  <c r="BA86" i="502"/>
  <c r="AG86" i="502"/>
  <c r="AF86" i="502"/>
  <c r="AE86" i="502"/>
  <c r="AD86" i="502"/>
  <c r="AC86" i="502"/>
  <c r="AB86" i="502"/>
  <c r="Y86" i="502"/>
  <c r="W86" i="502"/>
  <c r="U86" i="502"/>
  <c r="Q86" i="502"/>
  <c r="N86" i="502"/>
  <c r="B86" i="502"/>
  <c r="BJ85" i="502"/>
  <c r="BI85" i="502"/>
  <c r="BH85" i="502"/>
  <c r="BG85" i="502"/>
  <c r="BF85" i="502"/>
  <c r="BE85" i="502"/>
  <c r="BD85" i="502"/>
  <c r="BC85" i="502"/>
  <c r="BB85" i="502"/>
  <c r="BA85" i="502"/>
  <c r="AG85" i="502"/>
  <c r="AF85" i="502"/>
  <c r="AE85" i="502"/>
  <c r="AD85" i="502"/>
  <c r="AC85" i="502"/>
  <c r="AB85" i="502"/>
  <c r="Y85" i="502"/>
  <c r="W85" i="502"/>
  <c r="U85" i="502"/>
  <c r="Q85" i="502"/>
  <c r="N85" i="502"/>
  <c r="B85" i="502"/>
  <c r="BJ84" i="502"/>
  <c r="BI84" i="502"/>
  <c r="BH84" i="502"/>
  <c r="BG84" i="502"/>
  <c r="BF84" i="502"/>
  <c r="BE84" i="502"/>
  <c r="BD84" i="502"/>
  <c r="BC84" i="502"/>
  <c r="BB84" i="502"/>
  <c r="BA84" i="502"/>
  <c r="AG84" i="502"/>
  <c r="AF84" i="502"/>
  <c r="AE84" i="502"/>
  <c r="AD84" i="502"/>
  <c r="AC84" i="502"/>
  <c r="AB84" i="502"/>
  <c r="Y84" i="502"/>
  <c r="W84" i="502"/>
  <c r="U84" i="502"/>
  <c r="Q84" i="502"/>
  <c r="N84" i="502"/>
  <c r="B84" i="502"/>
  <c r="BJ83" i="502"/>
  <c r="BI83" i="502"/>
  <c r="BH83" i="502"/>
  <c r="BG83" i="502"/>
  <c r="BF83" i="502"/>
  <c r="BE83" i="502"/>
  <c r="BD83" i="502"/>
  <c r="BC83" i="502"/>
  <c r="BB83" i="502"/>
  <c r="BA83" i="502"/>
  <c r="AG83" i="502"/>
  <c r="AF83" i="502"/>
  <c r="AE83" i="502"/>
  <c r="AD83" i="502"/>
  <c r="AC83" i="502"/>
  <c r="AB83" i="502"/>
  <c r="Y83" i="502"/>
  <c r="W83" i="502"/>
  <c r="U83" i="502"/>
  <c r="Q83" i="502"/>
  <c r="N83" i="502"/>
  <c r="B83" i="502"/>
  <c r="BJ82" i="502"/>
  <c r="BI82" i="502"/>
  <c r="BH82" i="502"/>
  <c r="BG82" i="502"/>
  <c r="BF82" i="502"/>
  <c r="BE82" i="502"/>
  <c r="BD82" i="502"/>
  <c r="BC82" i="502"/>
  <c r="BB82" i="502"/>
  <c r="BA82" i="502"/>
  <c r="AG82" i="502"/>
  <c r="AF82" i="502"/>
  <c r="AE82" i="502"/>
  <c r="AD82" i="502"/>
  <c r="AC82" i="502"/>
  <c r="AB82" i="502"/>
  <c r="Y82" i="502"/>
  <c r="W82" i="502"/>
  <c r="U82" i="502"/>
  <c r="Q82" i="502"/>
  <c r="N82" i="502"/>
  <c r="B82" i="502"/>
  <c r="BJ81" i="502"/>
  <c r="BI81" i="502"/>
  <c r="BH81" i="502"/>
  <c r="BG81" i="502"/>
  <c r="BF81" i="502"/>
  <c r="BE81" i="502"/>
  <c r="BD81" i="502"/>
  <c r="BC81" i="502"/>
  <c r="BB81" i="502"/>
  <c r="BA81" i="502"/>
  <c r="AG81" i="502"/>
  <c r="AF81" i="502"/>
  <c r="AE81" i="502"/>
  <c r="AD81" i="502"/>
  <c r="AC81" i="502"/>
  <c r="AB81" i="502"/>
  <c r="Y81" i="502"/>
  <c r="W81" i="502"/>
  <c r="U81" i="502"/>
  <c r="Q81" i="502"/>
  <c r="N81" i="502"/>
  <c r="B81" i="502"/>
  <c r="BJ80" i="502"/>
  <c r="BI80" i="502"/>
  <c r="BH80" i="502"/>
  <c r="BG80" i="502"/>
  <c r="BF80" i="502"/>
  <c r="BE80" i="502"/>
  <c r="BD80" i="502"/>
  <c r="BC80" i="502"/>
  <c r="BB80" i="502"/>
  <c r="BA80" i="502"/>
  <c r="AG80" i="502"/>
  <c r="AF80" i="502"/>
  <c r="AE80" i="502"/>
  <c r="AD80" i="502"/>
  <c r="AC80" i="502"/>
  <c r="AB80" i="502"/>
  <c r="Y80" i="502"/>
  <c r="W80" i="502"/>
  <c r="U80" i="502"/>
  <c r="Q80" i="502"/>
  <c r="N80" i="502"/>
  <c r="B80" i="502"/>
  <c r="BJ79" i="502"/>
  <c r="BI79" i="502"/>
  <c r="BH79" i="502"/>
  <c r="BG79" i="502"/>
  <c r="BF79" i="502"/>
  <c r="BE79" i="502"/>
  <c r="BD79" i="502"/>
  <c r="BC79" i="502"/>
  <c r="BB79" i="502"/>
  <c r="BA79" i="502"/>
  <c r="AG79" i="502"/>
  <c r="AF79" i="502"/>
  <c r="AE79" i="502"/>
  <c r="AD79" i="502"/>
  <c r="AC79" i="502"/>
  <c r="AB79" i="502"/>
  <c r="Y79" i="502"/>
  <c r="W79" i="502"/>
  <c r="U79" i="502"/>
  <c r="Q79" i="502"/>
  <c r="N79" i="502"/>
  <c r="B79" i="502"/>
  <c r="BJ78" i="502"/>
  <c r="BI78" i="502"/>
  <c r="BH78" i="502"/>
  <c r="BG78" i="502"/>
  <c r="BF78" i="502"/>
  <c r="BE78" i="502"/>
  <c r="BD78" i="502"/>
  <c r="BC78" i="502"/>
  <c r="BB78" i="502"/>
  <c r="BA78" i="502"/>
  <c r="AG78" i="502"/>
  <c r="AF78" i="502"/>
  <c r="AE78" i="502"/>
  <c r="AD78" i="502"/>
  <c r="AC78" i="502"/>
  <c r="AB78" i="502"/>
  <c r="Y78" i="502"/>
  <c r="W78" i="502"/>
  <c r="U78" i="502"/>
  <c r="Q78" i="502"/>
  <c r="N78" i="502"/>
  <c r="B78" i="502"/>
  <c r="BJ77" i="502"/>
  <c r="BI77" i="502"/>
  <c r="BH77" i="502"/>
  <c r="BG77" i="502"/>
  <c r="BF77" i="502"/>
  <c r="BE77" i="502"/>
  <c r="BD77" i="502"/>
  <c r="BC77" i="502"/>
  <c r="BB77" i="502"/>
  <c r="BA77" i="502"/>
  <c r="AG77" i="502"/>
  <c r="AF77" i="502"/>
  <c r="AE77" i="502"/>
  <c r="AD77" i="502"/>
  <c r="AC77" i="502"/>
  <c r="AB77" i="502"/>
  <c r="Y77" i="502"/>
  <c r="W77" i="502"/>
  <c r="U77" i="502"/>
  <c r="Q77" i="502"/>
  <c r="N77" i="502"/>
  <c r="B77" i="502"/>
  <c r="BJ76" i="502"/>
  <c r="BI76" i="502"/>
  <c r="BH76" i="502"/>
  <c r="BG76" i="502"/>
  <c r="BF76" i="502"/>
  <c r="BE76" i="502"/>
  <c r="BD76" i="502"/>
  <c r="BC76" i="502"/>
  <c r="BB76" i="502"/>
  <c r="BA76" i="502"/>
  <c r="AG76" i="502"/>
  <c r="AF76" i="502"/>
  <c r="AE76" i="502"/>
  <c r="AD76" i="502"/>
  <c r="AC76" i="502"/>
  <c r="AB76" i="502"/>
  <c r="Y76" i="502"/>
  <c r="W76" i="502"/>
  <c r="U76" i="502"/>
  <c r="Q76" i="502"/>
  <c r="N76" i="502"/>
  <c r="B76" i="502"/>
  <c r="BJ75" i="502"/>
  <c r="BI75" i="502"/>
  <c r="BH75" i="502"/>
  <c r="BG75" i="502"/>
  <c r="BF75" i="502"/>
  <c r="BE75" i="502"/>
  <c r="BD75" i="502"/>
  <c r="BC75" i="502"/>
  <c r="BB75" i="502"/>
  <c r="BA75" i="502"/>
  <c r="AG75" i="502"/>
  <c r="AF75" i="502"/>
  <c r="AE75" i="502"/>
  <c r="AD75" i="502"/>
  <c r="AC75" i="502"/>
  <c r="AB75" i="502"/>
  <c r="Y75" i="502"/>
  <c r="W75" i="502"/>
  <c r="U75" i="502"/>
  <c r="Q75" i="502"/>
  <c r="N75" i="502"/>
  <c r="B75" i="502"/>
  <c r="BJ74" i="502"/>
  <c r="BI74" i="502"/>
  <c r="BH74" i="502"/>
  <c r="BG74" i="502"/>
  <c r="BF74" i="502"/>
  <c r="BE74" i="502"/>
  <c r="BD74" i="502"/>
  <c r="BC74" i="502"/>
  <c r="BB74" i="502"/>
  <c r="BA74" i="502"/>
  <c r="AG74" i="502"/>
  <c r="AF74" i="502"/>
  <c r="AE74" i="502"/>
  <c r="AD74" i="502"/>
  <c r="AC74" i="502"/>
  <c r="AB74" i="502"/>
  <c r="Y74" i="502"/>
  <c r="W74" i="502"/>
  <c r="U74" i="502"/>
  <c r="Q74" i="502"/>
  <c r="N74" i="502"/>
  <c r="B74" i="502"/>
  <c r="BJ73" i="502"/>
  <c r="BI73" i="502"/>
  <c r="BH73" i="502"/>
  <c r="BG73" i="502"/>
  <c r="BF73" i="502"/>
  <c r="BE73" i="502"/>
  <c r="BD73" i="502"/>
  <c r="BC73" i="502"/>
  <c r="BB73" i="502"/>
  <c r="BA73" i="502"/>
  <c r="AG73" i="502"/>
  <c r="AF73" i="502"/>
  <c r="AE73" i="502"/>
  <c r="AD73" i="502"/>
  <c r="AC73" i="502"/>
  <c r="AB73" i="502"/>
  <c r="Y73" i="502"/>
  <c r="W73" i="502"/>
  <c r="U73" i="502"/>
  <c r="Q73" i="502"/>
  <c r="N73" i="502"/>
  <c r="B73" i="502"/>
  <c r="BJ72" i="502"/>
  <c r="BI72" i="502"/>
  <c r="BH72" i="502"/>
  <c r="BG72" i="502"/>
  <c r="BF72" i="502"/>
  <c r="BE72" i="502"/>
  <c r="BD72" i="502"/>
  <c r="BC72" i="502"/>
  <c r="BB72" i="502"/>
  <c r="BA72" i="502"/>
  <c r="AG72" i="502"/>
  <c r="AF72" i="502"/>
  <c r="AE72" i="502"/>
  <c r="AD72" i="502"/>
  <c r="AC72" i="502"/>
  <c r="AB72" i="502"/>
  <c r="Y72" i="502"/>
  <c r="W72" i="502"/>
  <c r="U72" i="502"/>
  <c r="Q72" i="502"/>
  <c r="N72" i="502"/>
  <c r="B72" i="502"/>
  <c r="BJ71" i="502"/>
  <c r="BI71" i="502"/>
  <c r="BH71" i="502"/>
  <c r="BG71" i="502"/>
  <c r="BF71" i="502"/>
  <c r="BE71" i="502"/>
  <c r="BD71" i="502"/>
  <c r="BC71" i="502"/>
  <c r="BB71" i="502"/>
  <c r="BA71" i="502"/>
  <c r="AG71" i="502"/>
  <c r="AF71" i="502"/>
  <c r="AE71" i="502"/>
  <c r="AD71" i="502"/>
  <c r="AC71" i="502"/>
  <c r="AB71" i="502"/>
  <c r="Y71" i="502"/>
  <c r="W71" i="502"/>
  <c r="U71" i="502"/>
  <c r="Q71" i="502"/>
  <c r="N71" i="502"/>
  <c r="B71" i="502"/>
  <c r="BJ70" i="502"/>
  <c r="BI70" i="502"/>
  <c r="BH70" i="502"/>
  <c r="BG70" i="502"/>
  <c r="BF70" i="502"/>
  <c r="BE70" i="502"/>
  <c r="BD70" i="502"/>
  <c r="BC70" i="502"/>
  <c r="BB70" i="502"/>
  <c r="BA70" i="502"/>
  <c r="AG70" i="502"/>
  <c r="AF70" i="502"/>
  <c r="AE70" i="502"/>
  <c r="AD70" i="502"/>
  <c r="AC70" i="502"/>
  <c r="AB70" i="502"/>
  <c r="Y70" i="502"/>
  <c r="W70" i="502"/>
  <c r="U70" i="502"/>
  <c r="Q70" i="502"/>
  <c r="N70" i="502"/>
  <c r="B70" i="502"/>
  <c r="BJ69" i="502"/>
  <c r="BI69" i="502"/>
  <c r="BH69" i="502"/>
  <c r="BG69" i="502"/>
  <c r="BF69" i="502"/>
  <c r="BE69" i="502"/>
  <c r="BD69" i="502"/>
  <c r="BC69" i="502"/>
  <c r="BB69" i="502"/>
  <c r="BA69" i="502"/>
  <c r="AG69" i="502"/>
  <c r="AF69" i="502"/>
  <c r="AE69" i="502"/>
  <c r="AD69" i="502"/>
  <c r="AC69" i="502"/>
  <c r="AB69" i="502"/>
  <c r="Y69" i="502"/>
  <c r="W69" i="502"/>
  <c r="U69" i="502"/>
  <c r="Q69" i="502"/>
  <c r="N69" i="502"/>
  <c r="B69" i="502"/>
  <c r="BJ68" i="502"/>
  <c r="BI68" i="502"/>
  <c r="BH68" i="502"/>
  <c r="BG68" i="502"/>
  <c r="BF68" i="502"/>
  <c r="BE68" i="502"/>
  <c r="BD68" i="502"/>
  <c r="BC68" i="502"/>
  <c r="BB68" i="502"/>
  <c r="BA68" i="502"/>
  <c r="AG68" i="502"/>
  <c r="AF68" i="502"/>
  <c r="AE68" i="502"/>
  <c r="AD68" i="502"/>
  <c r="AC68" i="502"/>
  <c r="AB68" i="502"/>
  <c r="Y68" i="502"/>
  <c r="W68" i="502"/>
  <c r="U68" i="502"/>
  <c r="Q68" i="502"/>
  <c r="N68" i="502"/>
  <c r="B68" i="502"/>
  <c r="BJ67" i="502"/>
  <c r="BI67" i="502"/>
  <c r="BH67" i="502"/>
  <c r="BG67" i="502"/>
  <c r="BF67" i="502"/>
  <c r="BE67" i="502"/>
  <c r="BD67" i="502"/>
  <c r="BC67" i="502"/>
  <c r="BB67" i="502"/>
  <c r="BA67" i="502"/>
  <c r="AG67" i="502"/>
  <c r="AF67" i="502"/>
  <c r="AE67" i="502"/>
  <c r="AD67" i="502"/>
  <c r="AC67" i="502"/>
  <c r="AB67" i="502"/>
  <c r="Y67" i="502"/>
  <c r="W67" i="502"/>
  <c r="U67" i="502"/>
  <c r="Q67" i="502"/>
  <c r="N67" i="502"/>
  <c r="B67" i="502"/>
  <c r="BJ66" i="502"/>
  <c r="BI66" i="502"/>
  <c r="BH66" i="502"/>
  <c r="BG66" i="502"/>
  <c r="BF66" i="502"/>
  <c r="BE66" i="502"/>
  <c r="BD66" i="502"/>
  <c r="BC66" i="502"/>
  <c r="BB66" i="502"/>
  <c r="BA66" i="502"/>
  <c r="AG66" i="502"/>
  <c r="AF66" i="502"/>
  <c r="AE66" i="502"/>
  <c r="AD66" i="502"/>
  <c r="AC66" i="502"/>
  <c r="AB66" i="502"/>
  <c r="Y66" i="502"/>
  <c r="W66" i="502"/>
  <c r="U66" i="502"/>
  <c r="Q66" i="502"/>
  <c r="N66" i="502"/>
  <c r="B66" i="502"/>
  <c r="BJ65" i="502"/>
  <c r="BI65" i="502"/>
  <c r="BH65" i="502"/>
  <c r="BG65" i="502"/>
  <c r="BF65" i="502"/>
  <c r="BE65" i="502"/>
  <c r="BD65" i="502"/>
  <c r="BC65" i="502"/>
  <c r="BB65" i="502"/>
  <c r="BA65" i="502"/>
  <c r="AG65" i="502"/>
  <c r="AF65" i="502"/>
  <c r="AE65" i="502"/>
  <c r="AD65" i="502"/>
  <c r="AC65" i="502"/>
  <c r="AB65" i="502"/>
  <c r="Y65" i="502"/>
  <c r="W65" i="502"/>
  <c r="U65" i="502"/>
  <c r="Q65" i="502"/>
  <c r="N65" i="502"/>
  <c r="B65" i="502"/>
  <c r="BJ64" i="502"/>
  <c r="BI64" i="502"/>
  <c r="BH64" i="502"/>
  <c r="BG64" i="502"/>
  <c r="BF64" i="502"/>
  <c r="BE64" i="502"/>
  <c r="BD64" i="502"/>
  <c r="BC64" i="502"/>
  <c r="BB64" i="502"/>
  <c r="BA64" i="502"/>
  <c r="AG64" i="502"/>
  <c r="AF64" i="502"/>
  <c r="AE64" i="502"/>
  <c r="AD64" i="502"/>
  <c r="AC64" i="502"/>
  <c r="AB64" i="502"/>
  <c r="Y64" i="502"/>
  <c r="W64" i="502"/>
  <c r="U64" i="502"/>
  <c r="Q64" i="502"/>
  <c r="N64" i="502"/>
  <c r="B64" i="502"/>
  <c r="BJ63" i="502"/>
  <c r="BI63" i="502"/>
  <c r="BH63" i="502"/>
  <c r="BG63" i="502"/>
  <c r="BF63" i="502"/>
  <c r="BE63" i="502"/>
  <c r="BD63" i="502"/>
  <c r="BC63" i="502"/>
  <c r="BB63" i="502"/>
  <c r="BA63" i="502"/>
  <c r="AG63" i="502"/>
  <c r="AF63" i="502"/>
  <c r="AE63" i="502"/>
  <c r="AD63" i="502"/>
  <c r="AC63" i="502"/>
  <c r="AB63" i="502"/>
  <c r="Y63" i="502"/>
  <c r="W63" i="502"/>
  <c r="U63" i="502"/>
  <c r="Q63" i="502"/>
  <c r="N63" i="502"/>
  <c r="B63" i="502"/>
  <c r="BJ62" i="502"/>
  <c r="BI62" i="502"/>
  <c r="BH62" i="502"/>
  <c r="BG62" i="502"/>
  <c r="BF62" i="502"/>
  <c r="BE62" i="502"/>
  <c r="BD62" i="502"/>
  <c r="BC62" i="502"/>
  <c r="BB62" i="502"/>
  <c r="BA62" i="502"/>
  <c r="AG62" i="502"/>
  <c r="AF62" i="502"/>
  <c r="AE62" i="502"/>
  <c r="AD62" i="502"/>
  <c r="AC62" i="502"/>
  <c r="AB62" i="502"/>
  <c r="Y62" i="502"/>
  <c r="W62" i="502"/>
  <c r="U62" i="502"/>
  <c r="Q62" i="502"/>
  <c r="N62" i="502"/>
  <c r="B62" i="502"/>
  <c r="BJ61" i="502"/>
  <c r="BI61" i="502"/>
  <c r="BH61" i="502"/>
  <c r="BG61" i="502"/>
  <c r="BF61" i="502"/>
  <c r="BE61" i="502"/>
  <c r="BD61" i="502"/>
  <c r="BC61" i="502"/>
  <c r="BB61" i="502"/>
  <c r="BA61" i="502"/>
  <c r="AG61" i="502"/>
  <c r="AF61" i="502"/>
  <c r="AE61" i="502"/>
  <c r="AD61" i="502"/>
  <c r="AC61" i="502"/>
  <c r="AB61" i="502"/>
  <c r="Y61" i="502"/>
  <c r="W61" i="502"/>
  <c r="U61" i="502"/>
  <c r="Q61" i="502"/>
  <c r="N61" i="502"/>
  <c r="B61" i="502"/>
  <c r="BJ60" i="502"/>
  <c r="BI60" i="502"/>
  <c r="BH60" i="502"/>
  <c r="BG60" i="502"/>
  <c r="BF60" i="502"/>
  <c r="BE60" i="502"/>
  <c r="BD60" i="502"/>
  <c r="BC60" i="502"/>
  <c r="BB60" i="502"/>
  <c r="BA60" i="502"/>
  <c r="AG60" i="502"/>
  <c r="AF60" i="502"/>
  <c r="AE60" i="502"/>
  <c r="AD60" i="502"/>
  <c r="AC60" i="502"/>
  <c r="AB60" i="502"/>
  <c r="Y60" i="502"/>
  <c r="W60" i="502"/>
  <c r="U60" i="502"/>
  <c r="Q60" i="502"/>
  <c r="N60" i="502"/>
  <c r="B60" i="502"/>
  <c r="BJ59" i="502"/>
  <c r="BI59" i="502"/>
  <c r="BH59" i="502"/>
  <c r="BG59" i="502"/>
  <c r="BF59" i="502"/>
  <c r="BE59" i="502"/>
  <c r="BD59" i="502"/>
  <c r="BC59" i="502"/>
  <c r="BB59" i="502"/>
  <c r="BA59" i="502"/>
  <c r="AG59" i="502"/>
  <c r="AF59" i="502"/>
  <c r="AE59" i="502"/>
  <c r="AD59" i="502"/>
  <c r="AC59" i="502"/>
  <c r="AB59" i="502"/>
  <c r="Y59" i="502"/>
  <c r="W59" i="502"/>
  <c r="U59" i="502"/>
  <c r="Q59" i="502"/>
  <c r="N59" i="502"/>
  <c r="B59" i="502"/>
  <c r="BJ58" i="502"/>
  <c r="BI58" i="502"/>
  <c r="BH58" i="502"/>
  <c r="BG58" i="502"/>
  <c r="BF58" i="502"/>
  <c r="BE58" i="502"/>
  <c r="BD58" i="502"/>
  <c r="BC58" i="502"/>
  <c r="BB58" i="502"/>
  <c r="BA58" i="502"/>
  <c r="AG58" i="502"/>
  <c r="AF58" i="502"/>
  <c r="AE58" i="502"/>
  <c r="AD58" i="502"/>
  <c r="AC58" i="502"/>
  <c r="AB58" i="502"/>
  <c r="Y58" i="502"/>
  <c r="W58" i="502"/>
  <c r="U58" i="502"/>
  <c r="Q58" i="502"/>
  <c r="N58" i="502"/>
  <c r="B58" i="502"/>
  <c r="BJ57" i="502"/>
  <c r="BI57" i="502"/>
  <c r="BH57" i="502"/>
  <c r="BG57" i="502"/>
  <c r="BF57" i="502"/>
  <c r="BE57" i="502"/>
  <c r="BD57" i="502"/>
  <c r="BC57" i="502"/>
  <c r="BB57" i="502"/>
  <c r="BA57" i="502"/>
  <c r="AG57" i="502"/>
  <c r="AF57" i="502"/>
  <c r="AE57" i="502"/>
  <c r="AD57" i="502"/>
  <c r="AC57" i="502"/>
  <c r="AB57" i="502"/>
  <c r="Y57" i="502"/>
  <c r="W57" i="502"/>
  <c r="U57" i="502"/>
  <c r="Q57" i="502"/>
  <c r="N57" i="502"/>
  <c r="B57" i="502"/>
  <c r="BJ56" i="502"/>
  <c r="BI56" i="502"/>
  <c r="BH56" i="502"/>
  <c r="BG56" i="502"/>
  <c r="BF56" i="502"/>
  <c r="BE56" i="502"/>
  <c r="BD56" i="502"/>
  <c r="BC56" i="502"/>
  <c r="BB56" i="502"/>
  <c r="BA56" i="502"/>
  <c r="AG56" i="502"/>
  <c r="AF56" i="502"/>
  <c r="AE56" i="502"/>
  <c r="AD56" i="502"/>
  <c r="AC56" i="502"/>
  <c r="AB56" i="502"/>
  <c r="Y56" i="502"/>
  <c r="W56" i="502"/>
  <c r="U56" i="502"/>
  <c r="Q56" i="502"/>
  <c r="N56" i="502"/>
  <c r="B56" i="502"/>
  <c r="BJ55" i="502"/>
  <c r="BI55" i="502"/>
  <c r="BH55" i="502"/>
  <c r="BG55" i="502"/>
  <c r="BF55" i="502"/>
  <c r="BE55" i="502"/>
  <c r="BD55" i="502"/>
  <c r="BC55" i="502"/>
  <c r="BB55" i="502"/>
  <c r="BA55" i="502"/>
  <c r="AG55" i="502"/>
  <c r="AF55" i="502"/>
  <c r="AE55" i="502"/>
  <c r="AD55" i="502"/>
  <c r="AC55" i="502"/>
  <c r="AB55" i="502"/>
  <c r="Y55" i="502"/>
  <c r="W55" i="502"/>
  <c r="U55" i="502"/>
  <c r="Q55" i="502"/>
  <c r="N55" i="502"/>
  <c r="B55" i="502"/>
  <c r="BJ54" i="502"/>
  <c r="BI54" i="502"/>
  <c r="BH54" i="502"/>
  <c r="BG54" i="502"/>
  <c r="BF54" i="502"/>
  <c r="BE54" i="502"/>
  <c r="BD54" i="502"/>
  <c r="BC54" i="502"/>
  <c r="BB54" i="502"/>
  <c r="BA54" i="502"/>
  <c r="AG54" i="502"/>
  <c r="AF54" i="502"/>
  <c r="AE54" i="502"/>
  <c r="AD54" i="502"/>
  <c r="AC54" i="502"/>
  <c r="AB54" i="502"/>
  <c r="Y54" i="502"/>
  <c r="W54" i="502"/>
  <c r="U54" i="502"/>
  <c r="Q54" i="502"/>
  <c r="N54" i="502"/>
  <c r="B54" i="502"/>
  <c r="BJ53" i="502"/>
  <c r="BI53" i="502"/>
  <c r="BH53" i="502"/>
  <c r="BG53" i="502"/>
  <c r="BF53" i="502"/>
  <c r="BE53" i="502"/>
  <c r="BD53" i="502"/>
  <c r="BC53" i="502"/>
  <c r="BB53" i="502"/>
  <c r="BA53" i="502"/>
  <c r="AG53" i="502"/>
  <c r="AF53" i="502"/>
  <c r="AE53" i="502"/>
  <c r="AD53" i="502"/>
  <c r="AC53" i="502"/>
  <c r="AB53" i="502"/>
  <c r="Y53" i="502"/>
  <c r="W53" i="502"/>
  <c r="U53" i="502"/>
  <c r="Q53" i="502"/>
  <c r="N53" i="502"/>
  <c r="B53" i="502"/>
  <c r="BJ52" i="502"/>
  <c r="BI52" i="502"/>
  <c r="BH52" i="502"/>
  <c r="BG52" i="502"/>
  <c r="BF52" i="502"/>
  <c r="BE52" i="502"/>
  <c r="BD52" i="502"/>
  <c r="BC52" i="502"/>
  <c r="BB52" i="502"/>
  <c r="BA52" i="502"/>
  <c r="AG52" i="502"/>
  <c r="AF52" i="502"/>
  <c r="AE52" i="502"/>
  <c r="AD52" i="502"/>
  <c r="AC52" i="502"/>
  <c r="AB52" i="502"/>
  <c r="Y52" i="502"/>
  <c r="W52" i="502"/>
  <c r="U52" i="502"/>
  <c r="Q52" i="502"/>
  <c r="N52" i="502"/>
  <c r="B52" i="502"/>
  <c r="BJ51" i="502"/>
  <c r="BI51" i="502"/>
  <c r="BH51" i="502"/>
  <c r="BG51" i="502"/>
  <c r="BF51" i="502"/>
  <c r="BE51" i="502"/>
  <c r="BD51" i="502"/>
  <c r="BC51" i="502"/>
  <c r="BB51" i="502"/>
  <c r="BA51" i="502"/>
  <c r="AG51" i="502"/>
  <c r="AF51" i="502"/>
  <c r="AE51" i="502"/>
  <c r="AD51" i="502"/>
  <c r="AC51" i="502"/>
  <c r="AB51" i="502"/>
  <c r="Y51" i="502"/>
  <c r="W51" i="502"/>
  <c r="U51" i="502"/>
  <c r="Q51" i="502"/>
  <c r="N51" i="502"/>
  <c r="B51" i="502"/>
  <c r="BJ50" i="502"/>
  <c r="BI50" i="502"/>
  <c r="BH50" i="502"/>
  <c r="BG50" i="502"/>
  <c r="BF50" i="502"/>
  <c r="BE50" i="502"/>
  <c r="BD50" i="502"/>
  <c r="BC50" i="502"/>
  <c r="BB50" i="502"/>
  <c r="BA50" i="502"/>
  <c r="AG50" i="502"/>
  <c r="AF50" i="502"/>
  <c r="AE50" i="502"/>
  <c r="AD50" i="502"/>
  <c r="AC50" i="502"/>
  <c r="AB50" i="502"/>
  <c r="Y50" i="502"/>
  <c r="W50" i="502"/>
  <c r="U50" i="502"/>
  <c r="Q50" i="502"/>
  <c r="N50" i="502"/>
  <c r="B50" i="502"/>
  <c r="BJ49" i="502"/>
  <c r="BI49" i="502"/>
  <c r="BH49" i="502"/>
  <c r="BG49" i="502"/>
  <c r="BF49" i="502"/>
  <c r="BE49" i="502"/>
  <c r="BD49" i="502"/>
  <c r="BC49" i="502"/>
  <c r="BB49" i="502"/>
  <c r="BA49" i="502"/>
  <c r="AG49" i="502"/>
  <c r="AF49" i="502"/>
  <c r="AE49" i="502"/>
  <c r="AD49" i="502"/>
  <c r="AC49" i="502"/>
  <c r="AB49" i="502"/>
  <c r="Y49" i="502"/>
  <c r="W49" i="502"/>
  <c r="U49" i="502"/>
  <c r="Q49" i="502"/>
  <c r="N49" i="502"/>
  <c r="B49" i="502"/>
  <c r="BJ48" i="502"/>
  <c r="BI48" i="502"/>
  <c r="BH48" i="502"/>
  <c r="BG48" i="502"/>
  <c r="BF48" i="502"/>
  <c r="BE48" i="502"/>
  <c r="BD48" i="502"/>
  <c r="BC48" i="502"/>
  <c r="BB48" i="502"/>
  <c r="BA48" i="502"/>
  <c r="AG48" i="502"/>
  <c r="AF48" i="502"/>
  <c r="AE48" i="502"/>
  <c r="AD48" i="502"/>
  <c r="AC48" i="502"/>
  <c r="AB48" i="502"/>
  <c r="Y48" i="502"/>
  <c r="W48" i="502"/>
  <c r="U48" i="502"/>
  <c r="Q48" i="502"/>
  <c r="N48" i="502"/>
  <c r="B48" i="502"/>
  <c r="BJ47" i="502"/>
  <c r="BI47" i="502"/>
  <c r="BH47" i="502"/>
  <c r="BG47" i="502"/>
  <c r="BF47" i="502"/>
  <c r="BE47" i="502"/>
  <c r="BD47" i="502"/>
  <c r="BC47" i="502"/>
  <c r="BB47" i="502"/>
  <c r="BA47" i="502"/>
  <c r="AG47" i="502"/>
  <c r="AF47" i="502"/>
  <c r="AE47" i="502"/>
  <c r="AD47" i="502"/>
  <c r="AC47" i="502"/>
  <c r="AB47" i="502"/>
  <c r="Y47" i="502"/>
  <c r="W47" i="502"/>
  <c r="U47" i="502"/>
  <c r="Q47" i="502"/>
  <c r="N47" i="502"/>
  <c r="B47" i="502"/>
  <c r="BJ46" i="502"/>
  <c r="BI46" i="502"/>
  <c r="BH46" i="502"/>
  <c r="BG46" i="502"/>
  <c r="BF46" i="502"/>
  <c r="BE46" i="502"/>
  <c r="BD46" i="502"/>
  <c r="BC46" i="502"/>
  <c r="BB46" i="502"/>
  <c r="BA46" i="502"/>
  <c r="AG46" i="502"/>
  <c r="AF46" i="502"/>
  <c r="AE46" i="502"/>
  <c r="AD46" i="502"/>
  <c r="AC46" i="502"/>
  <c r="AB46" i="502"/>
  <c r="Y46" i="502"/>
  <c r="W46" i="502"/>
  <c r="U46" i="502"/>
  <c r="Q46" i="502"/>
  <c r="N46" i="502"/>
  <c r="B46" i="502"/>
  <c r="BJ45" i="502"/>
  <c r="BI45" i="502"/>
  <c r="BH45" i="502"/>
  <c r="BG45" i="502"/>
  <c r="BF45" i="502"/>
  <c r="BE45" i="502"/>
  <c r="BD45" i="502"/>
  <c r="BC45" i="502"/>
  <c r="BB45" i="502"/>
  <c r="BA45" i="502"/>
  <c r="AG45" i="502"/>
  <c r="AF45" i="502"/>
  <c r="AE45" i="502"/>
  <c r="AD45" i="502"/>
  <c r="AC45" i="502"/>
  <c r="AB45" i="502"/>
  <c r="Y45" i="502"/>
  <c r="W45" i="502"/>
  <c r="U45" i="502"/>
  <c r="Q45" i="502"/>
  <c r="N45" i="502"/>
  <c r="B45" i="502"/>
  <c r="BJ44" i="502"/>
  <c r="BI44" i="502"/>
  <c r="BH44" i="502"/>
  <c r="BG44" i="502"/>
  <c r="BF44" i="502"/>
  <c r="BE44" i="502"/>
  <c r="BD44" i="502"/>
  <c r="BC44" i="502"/>
  <c r="BB44" i="502"/>
  <c r="BA44" i="502"/>
  <c r="AG44" i="502"/>
  <c r="AF44" i="502"/>
  <c r="AE44" i="502"/>
  <c r="AD44" i="502"/>
  <c r="AC44" i="502"/>
  <c r="AB44" i="502"/>
  <c r="Y44" i="502"/>
  <c r="W44" i="502"/>
  <c r="U44" i="502"/>
  <c r="Q44" i="502"/>
  <c r="N44" i="502"/>
  <c r="B44" i="502"/>
  <c r="BJ43" i="502"/>
  <c r="BI43" i="502"/>
  <c r="BH43" i="502"/>
  <c r="BG43" i="502"/>
  <c r="BF43" i="502"/>
  <c r="BE43" i="502"/>
  <c r="BD43" i="502"/>
  <c r="BC43" i="502"/>
  <c r="BB43" i="502"/>
  <c r="BA43" i="502"/>
  <c r="AG43" i="502"/>
  <c r="AF43" i="502"/>
  <c r="AE43" i="502"/>
  <c r="AD43" i="502"/>
  <c r="AC43" i="502"/>
  <c r="AB43" i="502"/>
  <c r="Y43" i="502"/>
  <c r="W43" i="502"/>
  <c r="U43" i="502"/>
  <c r="Q43" i="502"/>
  <c r="N43" i="502"/>
  <c r="B43" i="502"/>
  <c r="BJ42" i="502"/>
  <c r="BI42" i="502"/>
  <c r="BH42" i="502"/>
  <c r="BG42" i="502"/>
  <c r="BF42" i="502"/>
  <c r="BE42" i="502"/>
  <c r="BD42" i="502"/>
  <c r="BC42" i="502"/>
  <c r="BB42" i="502"/>
  <c r="BA42" i="502"/>
  <c r="AG42" i="502"/>
  <c r="AF42" i="502"/>
  <c r="AE42" i="502"/>
  <c r="AD42" i="502"/>
  <c r="AC42" i="502"/>
  <c r="AB42" i="502"/>
  <c r="Y42" i="502"/>
  <c r="W42" i="502"/>
  <c r="U42" i="502"/>
  <c r="Q42" i="502"/>
  <c r="N42" i="502"/>
  <c r="B42" i="502"/>
  <c r="BJ41" i="502"/>
  <c r="BI41" i="502"/>
  <c r="BH41" i="502"/>
  <c r="BG41" i="502"/>
  <c r="BF41" i="502"/>
  <c r="BE41" i="502"/>
  <c r="BD41" i="502"/>
  <c r="BC41" i="502"/>
  <c r="BB41" i="502"/>
  <c r="BA41" i="502"/>
  <c r="AG41" i="502"/>
  <c r="AF41" i="502"/>
  <c r="AE41" i="502"/>
  <c r="AD41" i="502"/>
  <c r="AC41" i="502"/>
  <c r="AB41" i="502"/>
  <c r="N41" i="502"/>
  <c r="B41" i="502"/>
  <c r="BJ40" i="502"/>
  <c r="BI40" i="502"/>
  <c r="BH40" i="502"/>
  <c r="BG40" i="502"/>
  <c r="BF40" i="502"/>
  <c r="BE40" i="502"/>
  <c r="BD40" i="502"/>
  <c r="BC40" i="502"/>
  <c r="BB40" i="502"/>
  <c r="BA40" i="502"/>
  <c r="AG40" i="502"/>
  <c r="AF40" i="502"/>
  <c r="AE40" i="502"/>
  <c r="AD40" i="502"/>
  <c r="AC40" i="502"/>
  <c r="AB40" i="502"/>
  <c r="N40" i="502"/>
  <c r="B40" i="502"/>
  <c r="BJ39" i="502"/>
  <c r="BI39" i="502"/>
  <c r="BH39" i="502"/>
  <c r="BG39" i="502"/>
  <c r="BF39" i="502"/>
  <c r="BE39" i="502"/>
  <c r="BD39" i="502"/>
  <c r="BC39" i="502"/>
  <c r="BB39" i="502"/>
  <c r="BA39" i="502"/>
  <c r="AG39" i="502"/>
  <c r="AF39" i="502"/>
  <c r="AE39" i="502"/>
  <c r="AD39" i="502"/>
  <c r="AC39" i="502"/>
  <c r="AB39" i="502"/>
  <c r="N39" i="502"/>
  <c r="B39" i="502"/>
  <c r="AG38" i="502"/>
  <c r="AF38" i="502"/>
  <c r="AD38" i="502"/>
  <c r="AC38" i="502"/>
  <c r="AB38" i="502"/>
  <c r="N38" i="502"/>
  <c r="B38" i="502"/>
  <c r="BH37" i="502"/>
  <c r="BG37" i="502"/>
  <c r="AG37" i="502"/>
  <c r="AF37" i="502"/>
  <c r="AD37" i="502"/>
  <c r="AC37" i="502"/>
  <c r="AB37" i="502"/>
  <c r="N37" i="502"/>
  <c r="B37" i="502"/>
  <c r="AG36" i="502"/>
  <c r="AF36" i="502"/>
  <c r="AD36" i="502"/>
  <c r="AC36" i="502"/>
  <c r="AB36" i="502"/>
  <c r="N36" i="502"/>
  <c r="B36" i="502"/>
  <c r="AG35" i="502"/>
  <c r="AF35" i="502"/>
  <c r="AD35" i="502"/>
  <c r="AC35" i="502"/>
  <c r="AB35" i="502"/>
  <c r="N35" i="502"/>
  <c r="B35" i="502"/>
  <c r="AG34" i="502"/>
  <c r="AF34" i="502"/>
  <c r="AD34" i="502"/>
  <c r="AC34" i="502"/>
  <c r="AB34" i="502"/>
  <c r="N34" i="502"/>
  <c r="B34" i="502"/>
  <c r="AG33" i="502"/>
  <c r="AF33" i="502"/>
  <c r="AD33" i="502"/>
  <c r="AC33" i="502"/>
  <c r="AB33" i="502"/>
  <c r="N33" i="502"/>
  <c r="B33" i="502"/>
  <c r="AG32" i="502"/>
  <c r="AF32" i="502"/>
  <c r="AD32" i="502"/>
  <c r="AC32" i="502"/>
  <c r="AB32" i="502"/>
  <c r="N32" i="502"/>
  <c r="B32" i="502"/>
  <c r="AG31" i="502"/>
  <c r="AF31" i="502"/>
  <c r="AD31" i="502"/>
  <c r="AC31" i="502"/>
  <c r="AB31" i="502"/>
  <c r="N31" i="502"/>
  <c r="B31" i="502"/>
  <c r="BJ30" i="502"/>
  <c r="BJ32" i="502" s="1"/>
  <c r="BI30" i="502"/>
  <c r="BI34" i="502" s="1"/>
  <c r="BH30" i="502"/>
  <c r="BH34" i="502" s="1"/>
  <c r="BG30" i="502"/>
  <c r="BG34" i="502" s="1"/>
  <c r="BF30" i="502"/>
  <c r="BF33" i="502" s="1"/>
  <c r="BE30" i="502"/>
  <c r="BE34" i="502" s="1"/>
  <c r="AV30" i="502"/>
  <c r="AU30" i="502"/>
  <c r="AT30" i="502"/>
  <c r="AS30" i="502"/>
  <c r="AR30" i="502"/>
  <c r="AQ30" i="502"/>
  <c r="AP30" i="502"/>
  <c r="AO30" i="502"/>
  <c r="AN30" i="502"/>
  <c r="AM30" i="502"/>
  <c r="AL30" i="502"/>
  <c r="AK30" i="502"/>
  <c r="AJ30" i="502"/>
  <c r="AI30" i="502"/>
  <c r="AH30" i="502"/>
  <c r="AG30" i="502"/>
  <c r="AF30" i="502"/>
  <c r="AE30" i="502"/>
  <c r="AD30" i="502"/>
  <c r="AV29" i="502"/>
  <c r="AU29" i="502"/>
  <c r="AT29" i="502"/>
  <c r="AS29" i="502"/>
  <c r="AR29" i="502"/>
  <c r="AN29" i="502"/>
  <c r="AM29" i="502"/>
  <c r="AL29" i="502"/>
  <c r="AK29" i="502"/>
  <c r="AI29" i="502"/>
  <c r="AH29" i="502"/>
  <c r="AG29" i="502"/>
  <c r="AF29" i="502"/>
  <c r="AE29" i="502"/>
  <c r="AD29" i="502"/>
  <c r="T29" i="502"/>
  <c r="AQ29" i="502" s="1"/>
  <c r="S29" i="502"/>
  <c r="AP29" i="502" s="1"/>
  <c r="R29" i="502"/>
  <c r="AO29" i="502" s="1"/>
  <c r="M29" i="502"/>
  <c r="AJ29" i="502" s="1"/>
  <c r="E29" i="502"/>
  <c r="D29" i="502"/>
  <c r="C29" i="502"/>
  <c r="X28" i="502"/>
  <c r="V28" i="502"/>
  <c r="T28" i="502"/>
  <c r="S28" i="502"/>
  <c r="R28" i="502"/>
  <c r="M28" i="502"/>
  <c r="L28" i="502"/>
  <c r="K28" i="502"/>
  <c r="I28" i="502"/>
  <c r="H28" i="502"/>
  <c r="G28" i="502"/>
  <c r="X27" i="502"/>
  <c r="V27" i="502"/>
  <c r="T27" i="502"/>
  <c r="S27" i="502"/>
  <c r="R27" i="502"/>
  <c r="M27" i="502"/>
  <c r="L27" i="502"/>
  <c r="K27" i="502"/>
  <c r="I27" i="502"/>
  <c r="H27" i="502"/>
  <c r="G27" i="502"/>
  <c r="X26" i="502"/>
  <c r="V26" i="502"/>
  <c r="T26" i="502"/>
  <c r="S26" i="502"/>
  <c r="R26" i="502"/>
  <c r="M26" i="502"/>
  <c r="L26" i="502"/>
  <c r="K26" i="502"/>
  <c r="I26" i="502"/>
  <c r="H26" i="502"/>
  <c r="G26" i="502"/>
  <c r="F26" i="502"/>
  <c r="Y25" i="502"/>
  <c r="X25" i="502"/>
  <c r="W25" i="502"/>
  <c r="V25" i="502"/>
  <c r="U25" i="502"/>
  <c r="T25" i="502"/>
  <c r="S25" i="502"/>
  <c r="R25" i="502"/>
  <c r="Q25" i="502"/>
  <c r="P25" i="502"/>
  <c r="O25" i="502"/>
  <c r="N25" i="502"/>
  <c r="M25" i="502"/>
  <c r="L25" i="502"/>
  <c r="K25" i="502"/>
  <c r="J25" i="502"/>
  <c r="I25" i="502"/>
  <c r="H25" i="502"/>
  <c r="G25" i="502"/>
  <c r="G9" i="502"/>
  <c r="F9" i="502"/>
  <c r="G8" i="502"/>
  <c r="F8" i="502"/>
  <c r="G7" i="502"/>
  <c r="F7" i="502"/>
  <c r="G6" i="502"/>
  <c r="F6" i="502"/>
  <c r="G5" i="502"/>
  <c r="F5" i="502"/>
  <c r="F4" i="502"/>
  <c r="AC3" i="502"/>
  <c r="Y3" i="502"/>
  <c r="U3" i="502"/>
  <c r="Q3" i="502"/>
  <c r="AK2" i="502"/>
  <c r="AJ2" i="502"/>
  <c r="AI2" i="502"/>
  <c r="AH2" i="502"/>
  <c r="AG2" i="502"/>
  <c r="AF2" i="502"/>
  <c r="AE2" i="502"/>
  <c r="Y2" i="502"/>
  <c r="U2" i="502"/>
  <c r="Q2" i="502"/>
  <c r="F1" i="502"/>
  <c r="F32" i="477" s="1"/>
  <c r="BH35" i="502" l="1"/>
  <c r="BG35" i="502"/>
  <c r="C36" i="493"/>
  <c r="AR36" i="477"/>
  <c r="C40" i="493"/>
  <c r="AR40" i="477"/>
  <c r="C34" i="493"/>
  <c r="AR34" i="477"/>
  <c r="C37" i="493"/>
  <c r="AR37" i="477"/>
  <c r="C32" i="493"/>
  <c r="C38" i="493"/>
  <c r="AR38" i="477"/>
  <c r="C33" i="493"/>
  <c r="C35" i="493"/>
  <c r="AR35" i="477"/>
  <c r="C39" i="493"/>
  <c r="AR39" i="477"/>
  <c r="BF43" i="503"/>
  <c r="BJ41" i="503"/>
  <c r="BF45" i="503"/>
  <c r="BJ39" i="503"/>
  <c r="BI36" i="502"/>
  <c r="BE38" i="502"/>
  <c r="BJ38" i="502"/>
  <c r="BI43" i="503"/>
  <c r="BI46" i="503"/>
  <c r="BE35" i="502"/>
  <c r="BI35" i="502"/>
  <c r="BG36" i="502"/>
  <c r="BE37" i="502"/>
  <c r="BI37" i="502"/>
  <c r="BG38" i="502"/>
  <c r="BF39" i="503"/>
  <c r="BI40" i="503"/>
  <c r="BE41" i="503"/>
  <c r="BH42" i="503"/>
  <c r="BJ43" i="503"/>
  <c r="BE44" i="503"/>
  <c r="BI45" i="503"/>
  <c r="BF36" i="502"/>
  <c r="BE39" i="503"/>
  <c r="BE42" i="503"/>
  <c r="BF35" i="502"/>
  <c r="BJ35" i="502"/>
  <c r="BH36" i="502"/>
  <c r="BF37" i="502"/>
  <c r="BJ37" i="502"/>
  <c r="BH38" i="502"/>
  <c r="BE38" i="503"/>
  <c r="BI39" i="503"/>
  <c r="BF41" i="503"/>
  <c r="BI42" i="503"/>
  <c r="BE43" i="503"/>
  <c r="BH44" i="503"/>
  <c r="BJ45" i="503"/>
  <c r="BE46" i="503"/>
  <c r="BI38" i="502"/>
  <c r="BH38" i="503"/>
  <c r="BE40" i="503"/>
  <c r="BI41" i="503"/>
  <c r="BI44" i="503"/>
  <c r="BE45" i="503"/>
  <c r="BH46" i="503"/>
  <c r="BE36" i="502"/>
  <c r="BJ36" i="502"/>
  <c r="BF38" i="502"/>
  <c r="BI38" i="503"/>
  <c r="BG38" i="503"/>
  <c r="BG40" i="503"/>
  <c r="BG42" i="503"/>
  <c r="BG44" i="503"/>
  <c r="BG46" i="503"/>
  <c r="BG45" i="503"/>
  <c r="BG39" i="503"/>
  <c r="BG41" i="503"/>
  <c r="BG43" i="503"/>
  <c r="BF38" i="503"/>
  <c r="BJ38" i="503"/>
  <c r="BH39" i="503"/>
  <c r="BF40" i="503"/>
  <c r="BJ40" i="503"/>
  <c r="BH41" i="503"/>
  <c r="BF42" i="503"/>
  <c r="BJ42" i="503"/>
  <c r="BH43" i="503"/>
  <c r="BF44" i="503"/>
  <c r="BJ44" i="503"/>
  <c r="BH45" i="503"/>
  <c r="BF46" i="503"/>
  <c r="BJ46" i="503"/>
  <c r="AE4" i="507" a="1"/>
  <c r="AE4" i="507" s="1"/>
  <c r="BA30" i="507" s="1"/>
  <c r="BH31" i="502"/>
  <c r="BG35" i="504"/>
  <c r="BF40" i="504"/>
  <c r="BJ40" i="504"/>
  <c r="BG37" i="504"/>
  <c r="BG33" i="504"/>
  <c r="BG40" i="504"/>
  <c r="BG31" i="504"/>
  <c r="BG39" i="504"/>
  <c r="BH31" i="503"/>
  <c r="BH37" i="503"/>
  <c r="BH31" i="504"/>
  <c r="BH33" i="504"/>
  <c r="BH35" i="504"/>
  <c r="BH37" i="504"/>
  <c r="BH39" i="504"/>
  <c r="AE4" i="503" a="1"/>
  <c r="AE4" i="503" s="1"/>
  <c r="BH35" i="503"/>
  <c r="X34" i="477"/>
  <c r="J34" i="477"/>
  <c r="X35" i="477"/>
  <c r="J35" i="477"/>
  <c r="X38" i="477"/>
  <c r="J38" i="477"/>
  <c r="X33" i="477"/>
  <c r="J33" i="477"/>
  <c r="X36" i="477"/>
  <c r="J36" i="477"/>
  <c r="X39" i="477"/>
  <c r="J39" i="477"/>
  <c r="X40" i="477"/>
  <c r="J40" i="477"/>
  <c r="X32" i="477"/>
  <c r="J32" i="477"/>
  <c r="X37" i="477"/>
  <c r="J37" i="477"/>
  <c r="BI33" i="503"/>
  <c r="BE37" i="503"/>
  <c r="BE31" i="503"/>
  <c r="BI35" i="503"/>
  <c r="BE31" i="502"/>
  <c r="BI37" i="503"/>
  <c r="AE4" i="505" a="1"/>
  <c r="AE4" i="505" s="1"/>
  <c r="BA30" i="505" s="1"/>
  <c r="BI33" i="502"/>
  <c r="AE4" i="502" a="1"/>
  <c r="AG4" i="502" s="1"/>
  <c r="BC30" i="502" s="1"/>
  <c r="BE33" i="502"/>
  <c r="BE33" i="503"/>
  <c r="BI31" i="502"/>
  <c r="BH33" i="502"/>
  <c r="BI31" i="503"/>
  <c r="BH33" i="503"/>
  <c r="BE35" i="503"/>
  <c r="AE4" i="509" a="1"/>
  <c r="AE4" i="509" s="1"/>
  <c r="BA30" i="509" s="1"/>
  <c r="BF32" i="502"/>
  <c r="BF34" i="502"/>
  <c r="BJ36" i="503"/>
  <c r="BE36" i="504"/>
  <c r="BE38" i="504"/>
  <c r="BG32" i="502"/>
  <c r="BG32" i="503"/>
  <c r="BF31" i="502"/>
  <c r="BJ31" i="502"/>
  <c r="BH32" i="502"/>
  <c r="BJ33" i="502"/>
  <c r="BF31" i="503"/>
  <c r="BJ31" i="503"/>
  <c r="BH32" i="503"/>
  <c r="BF33" i="503"/>
  <c r="BJ33" i="503"/>
  <c r="BH34" i="503"/>
  <c r="BF35" i="503"/>
  <c r="BJ35" i="503"/>
  <c r="BF37" i="503"/>
  <c r="BJ37" i="503"/>
  <c r="AE4" i="504" a="1"/>
  <c r="AE4" i="504" s="1"/>
  <c r="BE31" i="504"/>
  <c r="BI31" i="504"/>
  <c r="BG32" i="504"/>
  <c r="BE33" i="504"/>
  <c r="BI33" i="504"/>
  <c r="BG34" i="504"/>
  <c r="BE35" i="504"/>
  <c r="BI35" i="504"/>
  <c r="BG36" i="504"/>
  <c r="BE37" i="504"/>
  <c r="BI37" i="504"/>
  <c r="BE39" i="504"/>
  <c r="BI39" i="504"/>
  <c r="AE4" i="508" a="1"/>
  <c r="AG4" i="508" s="1"/>
  <c r="BC30" i="508" s="1"/>
  <c r="BJ34" i="502"/>
  <c r="BF32" i="503"/>
  <c r="BJ32" i="503"/>
  <c r="BF36" i="503"/>
  <c r="BE32" i="504"/>
  <c r="BI34" i="504"/>
  <c r="BI38" i="504"/>
  <c r="BG31" i="502"/>
  <c r="BE32" i="502"/>
  <c r="BI32" i="502"/>
  <c r="BG33" i="502"/>
  <c r="BG31" i="503"/>
  <c r="BE32" i="503"/>
  <c r="BI32" i="503"/>
  <c r="BG33" i="503"/>
  <c r="BE34" i="503"/>
  <c r="BI34" i="503"/>
  <c r="BG35" i="503"/>
  <c r="BG37" i="503"/>
  <c r="BF31" i="504"/>
  <c r="BJ31" i="504"/>
  <c r="BH32" i="504"/>
  <c r="BF33" i="504"/>
  <c r="BJ33" i="504"/>
  <c r="BH34" i="504"/>
  <c r="BF35" i="504"/>
  <c r="BJ35" i="504"/>
  <c r="BH36" i="504"/>
  <c r="BF37" i="504"/>
  <c r="BJ37" i="504"/>
  <c r="BF39" i="504"/>
  <c r="BJ39" i="504"/>
  <c r="AE4" i="506" a="1"/>
  <c r="AE4" i="506" s="1"/>
  <c r="BA30" i="506" s="1"/>
  <c r="BI32" i="504"/>
  <c r="BG34" i="503"/>
  <c r="BF32" i="504"/>
  <c r="BJ32" i="504"/>
  <c r="BF34" i="504"/>
  <c r="BJ34" i="504"/>
  <c r="BF36" i="504"/>
  <c r="BJ36" i="504"/>
  <c r="AE4" i="510" a="1"/>
  <c r="AE4" i="510" s="1"/>
  <c r="BA30" i="510" s="1"/>
  <c r="BA32" i="510" s="1"/>
  <c r="A13" i="513"/>
  <c r="B12" i="513"/>
  <c r="AA129" i="509"/>
  <c r="AA101" i="508"/>
  <c r="AA37" i="508"/>
  <c r="AA33" i="507"/>
  <c r="AA126" i="508"/>
  <c r="AA37" i="507"/>
  <c r="N27" i="504"/>
  <c r="N28" i="508"/>
  <c r="N28" i="510"/>
  <c r="AA114" i="502"/>
  <c r="AA116" i="502"/>
  <c r="AA122" i="502"/>
  <c r="AA130" i="502"/>
  <c r="N26" i="506"/>
  <c r="N27" i="507"/>
  <c r="AA121" i="507"/>
  <c r="N26" i="508"/>
  <c r="N27" i="508"/>
  <c r="AA67" i="508"/>
  <c r="AA85" i="508"/>
  <c r="AA91" i="508"/>
  <c r="AA99" i="508"/>
  <c r="AA103" i="508"/>
  <c r="AA118" i="508"/>
  <c r="AA120" i="508"/>
  <c r="N28" i="509"/>
  <c r="AA103" i="509"/>
  <c r="AA119" i="509"/>
  <c r="AA127" i="509"/>
  <c r="N26" i="504"/>
  <c r="AA64" i="507"/>
  <c r="AA73" i="510"/>
  <c r="N28" i="502"/>
  <c r="N28" i="503"/>
  <c r="AA130" i="505"/>
  <c r="N28" i="506"/>
  <c r="N131" i="507"/>
  <c r="N28" i="507"/>
  <c r="N131" i="509"/>
  <c r="AA48" i="509"/>
  <c r="N28" i="504"/>
  <c r="N28" i="505"/>
  <c r="N26" i="510"/>
  <c r="AA49" i="510"/>
  <c r="AA50" i="510"/>
  <c r="AA121" i="510"/>
  <c r="AA129" i="510"/>
  <c r="AA130" i="510"/>
  <c r="N26" i="503"/>
  <c r="N27" i="503"/>
  <c r="AA87" i="506"/>
  <c r="N26" i="507"/>
  <c r="AA96" i="507"/>
  <c r="AA98" i="507"/>
  <c r="AA99" i="507"/>
  <c r="AA103" i="507"/>
  <c r="AA112" i="507"/>
  <c r="AA66" i="508"/>
  <c r="N26" i="509"/>
  <c r="N27" i="509"/>
  <c r="N131" i="503"/>
  <c r="N131" i="506"/>
  <c r="AA127" i="506"/>
  <c r="AA60" i="507"/>
  <c r="AA61" i="507"/>
  <c r="AA62" i="507"/>
  <c r="AA94" i="507"/>
  <c r="AA44" i="508"/>
  <c r="N131" i="510"/>
  <c r="N27" i="502"/>
  <c r="AA124" i="503"/>
  <c r="N131" i="504"/>
  <c r="N26" i="505"/>
  <c r="N27" i="505"/>
  <c r="N131" i="505"/>
  <c r="AA44" i="505"/>
  <c r="AA48" i="505"/>
  <c r="AA52" i="505"/>
  <c r="AA56" i="505"/>
  <c r="AA60" i="505"/>
  <c r="AA64" i="505"/>
  <c r="AA68" i="505"/>
  <c r="AA72" i="505"/>
  <c r="AA76" i="505"/>
  <c r="AA80" i="505"/>
  <c r="AA84" i="505"/>
  <c r="AA88" i="505"/>
  <c r="AA92" i="505"/>
  <c r="AA96" i="505"/>
  <c r="AA100" i="505"/>
  <c r="AA104" i="505"/>
  <c r="AA122" i="505"/>
  <c r="AA128" i="505"/>
  <c r="N27" i="506"/>
  <c r="AA47" i="506"/>
  <c r="AA55" i="506"/>
  <c r="AA128" i="507"/>
  <c r="N131" i="508"/>
  <c r="AA71" i="509"/>
  <c r="N27" i="510"/>
  <c r="AA53" i="510"/>
  <c r="AA37" i="510"/>
  <c r="AA41" i="510"/>
  <c r="AA89" i="510"/>
  <c r="AA57" i="510"/>
  <c r="AA63" i="510"/>
  <c r="AA71" i="510"/>
  <c r="AA75" i="510"/>
  <c r="AA87" i="509"/>
  <c r="AA89" i="509"/>
  <c r="AA55" i="509"/>
  <c r="AA63" i="509"/>
  <c r="AA65" i="509"/>
  <c r="AA63" i="508"/>
  <c r="AA69" i="508"/>
  <c r="AA77" i="508"/>
  <c r="AA81" i="508"/>
  <c r="AA49" i="508"/>
  <c r="AA55" i="508"/>
  <c r="AA48" i="508"/>
  <c r="AA103" i="506"/>
  <c r="AA111" i="506"/>
  <c r="AA119" i="506"/>
  <c r="AA71" i="506"/>
  <c r="AA73" i="506"/>
  <c r="AA81" i="506"/>
  <c r="AA112" i="504"/>
  <c r="AA114" i="504"/>
  <c r="AA128" i="504"/>
  <c r="AA102" i="503"/>
  <c r="AA108" i="503"/>
  <c r="AA110" i="503"/>
  <c r="AA122" i="503"/>
  <c r="AA126" i="503"/>
  <c r="AA127" i="503"/>
  <c r="AA123" i="502"/>
  <c r="AA111" i="503"/>
  <c r="AA130" i="503"/>
  <c r="AA86" i="504"/>
  <c r="AA90" i="504"/>
  <c r="AA94" i="504"/>
  <c r="AA98" i="504"/>
  <c r="AA102" i="504"/>
  <c r="AA109" i="505"/>
  <c r="AA113" i="505"/>
  <c r="AA116" i="505"/>
  <c r="AA35" i="506"/>
  <c r="AA39" i="506"/>
  <c r="AA57" i="506"/>
  <c r="AA65" i="506"/>
  <c r="AA95" i="506"/>
  <c r="AA121" i="506"/>
  <c r="AA129" i="506"/>
  <c r="AA41" i="507"/>
  <c r="AA43" i="507"/>
  <c r="AA53" i="507"/>
  <c r="AA54" i="507"/>
  <c r="AA55" i="507"/>
  <c r="AA66" i="507"/>
  <c r="AA67" i="507"/>
  <c r="AA71" i="507"/>
  <c r="AA75" i="507"/>
  <c r="AA79" i="507"/>
  <c r="AA122" i="507"/>
  <c r="AA45" i="508"/>
  <c r="AA51" i="508"/>
  <c r="AA61" i="508"/>
  <c r="AA70" i="508"/>
  <c r="AA75" i="508"/>
  <c r="AA83" i="508"/>
  <c r="AA87" i="508"/>
  <c r="AA88" i="508"/>
  <c r="AA109" i="508"/>
  <c r="AA128" i="508"/>
  <c r="AA49" i="509"/>
  <c r="AA73" i="509"/>
  <c r="AA96" i="509"/>
  <c r="AA113" i="509"/>
  <c r="AA120" i="509"/>
  <c r="AA33" i="510"/>
  <c r="AA47" i="510"/>
  <c r="AA55" i="510"/>
  <c r="AA59" i="510"/>
  <c r="AA97" i="510"/>
  <c r="AA98" i="510"/>
  <c r="AA101" i="510"/>
  <c r="AA105" i="510"/>
  <c r="AA106" i="510"/>
  <c r="AA113" i="510"/>
  <c r="AA114" i="510"/>
  <c r="AA117" i="510"/>
  <c r="AA127" i="510"/>
  <c r="AA44" i="502"/>
  <c r="AA48" i="502"/>
  <c r="AA52" i="502"/>
  <c r="AA56" i="502"/>
  <c r="AA60" i="502"/>
  <c r="AA64" i="502"/>
  <c r="AA68" i="502"/>
  <c r="AA72" i="502"/>
  <c r="AA76" i="502"/>
  <c r="AA80" i="502"/>
  <c r="AA84" i="502"/>
  <c r="AA88" i="502"/>
  <c r="AA92" i="502"/>
  <c r="AA96" i="502"/>
  <c r="AA100" i="502"/>
  <c r="AA104" i="502"/>
  <c r="AA108" i="502"/>
  <c r="AA50" i="503"/>
  <c r="AA54" i="503"/>
  <c r="AA58" i="503"/>
  <c r="AA62" i="503"/>
  <c r="AA66" i="503"/>
  <c r="AA70" i="503"/>
  <c r="AA74" i="503"/>
  <c r="AA78" i="503"/>
  <c r="AA82" i="503"/>
  <c r="AA86" i="503"/>
  <c r="AA90" i="503"/>
  <c r="AA94" i="503"/>
  <c r="AA98" i="503"/>
  <c r="AA104" i="503"/>
  <c r="AA105" i="503"/>
  <c r="AA117" i="503"/>
  <c r="AA120" i="503"/>
  <c r="AA104" i="504"/>
  <c r="AA106" i="504"/>
  <c r="AA130" i="504"/>
  <c r="AA123" i="505"/>
  <c r="AA126" i="505"/>
  <c r="AA63" i="506"/>
  <c r="AA89" i="506"/>
  <c r="AA97" i="506"/>
  <c r="AA126" i="506"/>
  <c r="AA31" i="507"/>
  <c r="AA49" i="507"/>
  <c r="AA59" i="507"/>
  <c r="AA72" i="507"/>
  <c r="AA82" i="507"/>
  <c r="AA88" i="507"/>
  <c r="AA114" i="507"/>
  <c r="AA115" i="507"/>
  <c r="AA33" i="508"/>
  <c r="AA39" i="508"/>
  <c r="AA62" i="508"/>
  <c r="AA76" i="508"/>
  <c r="AA93" i="508"/>
  <c r="AA94" i="508"/>
  <c r="AA97" i="508"/>
  <c r="AA41" i="509"/>
  <c r="AA64" i="509"/>
  <c r="AA79" i="509"/>
  <c r="AA81" i="509"/>
  <c r="AA105" i="509"/>
  <c r="BF31" i="510"/>
  <c r="AA65" i="510"/>
  <c r="AA66" i="510"/>
  <c r="AA69" i="510"/>
  <c r="AA79" i="510"/>
  <c r="AA87" i="510"/>
  <c r="AA91" i="510"/>
  <c r="AA107" i="510"/>
  <c r="AA124" i="502"/>
  <c r="AA114" i="503"/>
  <c r="AA116" i="503"/>
  <c r="AA120" i="504"/>
  <c r="AA122" i="504"/>
  <c r="AA125" i="504"/>
  <c r="AA108" i="505"/>
  <c r="AA120" i="505"/>
  <c r="AA31" i="506"/>
  <c r="AA41" i="506"/>
  <c r="AA49" i="506"/>
  <c r="AA79" i="506"/>
  <c r="AA105" i="506"/>
  <c r="AA113" i="506"/>
  <c r="AA47" i="507"/>
  <c r="AA48" i="507"/>
  <c r="AA80" i="507"/>
  <c r="AA106" i="507"/>
  <c r="AA109" i="507"/>
  <c r="AA130" i="507"/>
  <c r="AA53" i="508"/>
  <c r="AA57" i="508"/>
  <c r="AA72" i="508"/>
  <c r="AA108" i="508"/>
  <c r="AA110" i="508"/>
  <c r="AA112" i="508"/>
  <c r="AA117" i="508"/>
  <c r="AA38" i="509"/>
  <c r="AA57" i="509"/>
  <c r="AA80" i="509"/>
  <c r="AA95" i="509"/>
  <c r="AA97" i="509"/>
  <c r="AA104" i="509"/>
  <c r="AA121" i="509"/>
  <c r="AA126" i="509"/>
  <c r="BJ31" i="510"/>
  <c r="AA43" i="510"/>
  <c r="AA74" i="510"/>
  <c r="AA77" i="510"/>
  <c r="AA81" i="510"/>
  <c r="AA82" i="510"/>
  <c r="AA85" i="510"/>
  <c r="AA95" i="510"/>
  <c r="AA103" i="510"/>
  <c r="AA111" i="510"/>
  <c r="AA119" i="510"/>
  <c r="AA123" i="510"/>
  <c r="AA47" i="502"/>
  <c r="AA55" i="502"/>
  <c r="AA42" i="502"/>
  <c r="AA46" i="502"/>
  <c r="AA50" i="502"/>
  <c r="AA54" i="502"/>
  <c r="AA58" i="502"/>
  <c r="AA41" i="502"/>
  <c r="AA45" i="502"/>
  <c r="AA49" i="502"/>
  <c r="AA53" i="502"/>
  <c r="AA57" i="502"/>
  <c r="AA61" i="502"/>
  <c r="AA65" i="502"/>
  <c r="AA69" i="502"/>
  <c r="AA73" i="502"/>
  <c r="AA77" i="502"/>
  <c r="AA39" i="502"/>
  <c r="AA43" i="502"/>
  <c r="AA51" i="502"/>
  <c r="AA59" i="502"/>
  <c r="AA63" i="502"/>
  <c r="AA67" i="502"/>
  <c r="AA71" i="502"/>
  <c r="AA75" i="502"/>
  <c r="AA79" i="502"/>
  <c r="AA81" i="502"/>
  <c r="AA85" i="502"/>
  <c r="AA89" i="502"/>
  <c r="AA93" i="502"/>
  <c r="AA97" i="502"/>
  <c r="AA101" i="502"/>
  <c r="AA105" i="502"/>
  <c r="AA109" i="502"/>
  <c r="AA112" i="502"/>
  <c r="AA118" i="502"/>
  <c r="AA125" i="502"/>
  <c r="AA128" i="502"/>
  <c r="AA49" i="503"/>
  <c r="AA53" i="503"/>
  <c r="AA57" i="503"/>
  <c r="AA61" i="503"/>
  <c r="AA65" i="503"/>
  <c r="AA69" i="503"/>
  <c r="AA73" i="503"/>
  <c r="AA77" i="503"/>
  <c r="AA81" i="503"/>
  <c r="AA85" i="503"/>
  <c r="AA89" i="503"/>
  <c r="AA93" i="503"/>
  <c r="AA97" i="503"/>
  <c r="AA101" i="503"/>
  <c r="AA88" i="504"/>
  <c r="AA92" i="504"/>
  <c r="AA96" i="504"/>
  <c r="AA100" i="504"/>
  <c r="AA121" i="504"/>
  <c r="AA123" i="504"/>
  <c r="AA127" i="504"/>
  <c r="AA42" i="505"/>
  <c r="AA46" i="505"/>
  <c r="AA50" i="505"/>
  <c r="AA54" i="505"/>
  <c r="AA58" i="505"/>
  <c r="AA62" i="505"/>
  <c r="AA66" i="505"/>
  <c r="AA70" i="505"/>
  <c r="AA74" i="505"/>
  <c r="AA78" i="505"/>
  <c r="AA82" i="505"/>
  <c r="AA86" i="505"/>
  <c r="AA90" i="505"/>
  <c r="AA94" i="505"/>
  <c r="AA98" i="505"/>
  <c r="AA102" i="505"/>
  <c r="AA106" i="505"/>
  <c r="AA111" i="505"/>
  <c r="AA115" i="505"/>
  <c r="AA118" i="505"/>
  <c r="AA124" i="505"/>
  <c r="AA129" i="505"/>
  <c r="AA37" i="506"/>
  <c r="AA44" i="507"/>
  <c r="AA50" i="507"/>
  <c r="AA56" i="507"/>
  <c r="AA68" i="507"/>
  <c r="AA74" i="507"/>
  <c r="AA83" i="507"/>
  <c r="AA120" i="507"/>
  <c r="AA47" i="509"/>
  <c r="AA111" i="509"/>
  <c r="AA107" i="504"/>
  <c r="AA110" i="504"/>
  <c r="AA116" i="504"/>
  <c r="AA126" i="504"/>
  <c r="AA41" i="505"/>
  <c r="AA45" i="505"/>
  <c r="AA49" i="505"/>
  <c r="AA53" i="505"/>
  <c r="AA57" i="505"/>
  <c r="AA61" i="505"/>
  <c r="AA65" i="505"/>
  <c r="AA69" i="505"/>
  <c r="AA73" i="505"/>
  <c r="AA77" i="505"/>
  <c r="AA81" i="505"/>
  <c r="AA85" i="505"/>
  <c r="AA89" i="505"/>
  <c r="AA93" i="505"/>
  <c r="AA97" i="505"/>
  <c r="AA101" i="505"/>
  <c r="AA105" i="505"/>
  <c r="AA110" i="505"/>
  <c r="AA114" i="505"/>
  <c r="AA127" i="505"/>
  <c r="AA42" i="506"/>
  <c r="AA45" i="506"/>
  <c r="AA51" i="506"/>
  <c r="AA52" i="506"/>
  <c r="AA58" i="506"/>
  <c r="AA61" i="506"/>
  <c r="AA67" i="506"/>
  <c r="AA68" i="506"/>
  <c r="AA74" i="506"/>
  <c r="AA77" i="506"/>
  <c r="AA83" i="506"/>
  <c r="AA84" i="506"/>
  <c r="AA90" i="506"/>
  <c r="AA93" i="506"/>
  <c r="AA99" i="506"/>
  <c r="AA100" i="506"/>
  <c r="AA106" i="506"/>
  <c r="AA109" i="506"/>
  <c r="AA115" i="506"/>
  <c r="AA116" i="506"/>
  <c r="AA122" i="506"/>
  <c r="AA125" i="506"/>
  <c r="AA42" i="507"/>
  <c r="BE32" i="510"/>
  <c r="BE31" i="510"/>
  <c r="BI32" i="510"/>
  <c r="BI31" i="510"/>
  <c r="AA83" i="502"/>
  <c r="AA87" i="502"/>
  <c r="AA91" i="502"/>
  <c r="AA95" i="502"/>
  <c r="AA99" i="502"/>
  <c r="AA103" i="502"/>
  <c r="AA107" i="502"/>
  <c r="AA110" i="502"/>
  <c r="AA117" i="502"/>
  <c r="AA120" i="502"/>
  <c r="AA126" i="502"/>
  <c r="AA47" i="503"/>
  <c r="AA51" i="503"/>
  <c r="AA55" i="503"/>
  <c r="AA59" i="503"/>
  <c r="AA63" i="503"/>
  <c r="AA67" i="503"/>
  <c r="AA71" i="503"/>
  <c r="AA75" i="503"/>
  <c r="AA79" i="503"/>
  <c r="AA83" i="503"/>
  <c r="AA87" i="503"/>
  <c r="AA91" i="503"/>
  <c r="AA95" i="503"/>
  <c r="AA99" i="503"/>
  <c r="AA109" i="503"/>
  <c r="AA124" i="506"/>
  <c r="AA130" i="506"/>
  <c r="AA40" i="507"/>
  <c r="AA46" i="507"/>
  <c r="AA52" i="507"/>
  <c r="AA58" i="507"/>
  <c r="AA65" i="507"/>
  <c r="AA90" i="507"/>
  <c r="AA93" i="507"/>
  <c r="AA37" i="509"/>
  <c r="AA62" i="502"/>
  <c r="AA66" i="502"/>
  <c r="AA70" i="502"/>
  <c r="AA74" i="502"/>
  <c r="AA78" i="502"/>
  <c r="AA82" i="502"/>
  <c r="AA86" i="502"/>
  <c r="AA90" i="502"/>
  <c r="AA94" i="502"/>
  <c r="AA98" i="502"/>
  <c r="AA102" i="502"/>
  <c r="AA106" i="502"/>
  <c r="AA115" i="502"/>
  <c r="AA48" i="503"/>
  <c r="AA52" i="503"/>
  <c r="AA56" i="503"/>
  <c r="AA60" i="503"/>
  <c r="AA64" i="503"/>
  <c r="AA68" i="503"/>
  <c r="AA72" i="503"/>
  <c r="AA76" i="503"/>
  <c r="AA80" i="503"/>
  <c r="AA84" i="503"/>
  <c r="AA88" i="503"/>
  <c r="AA92" i="503"/>
  <c r="AA96" i="503"/>
  <c r="AA100" i="503"/>
  <c r="AA103" i="503"/>
  <c r="AA106" i="503"/>
  <c r="AA112" i="503"/>
  <c r="AA118" i="503"/>
  <c r="AA125" i="503"/>
  <c r="AA128" i="503"/>
  <c r="AA108" i="504"/>
  <c r="AA115" i="504"/>
  <c r="AA118" i="504"/>
  <c r="AA124" i="504"/>
  <c r="AA129" i="504"/>
  <c r="AA35" i="505"/>
  <c r="AA39" i="505"/>
  <c r="AA43" i="505"/>
  <c r="AA47" i="505"/>
  <c r="AA51" i="505"/>
  <c r="AA55" i="505"/>
  <c r="AA59" i="505"/>
  <c r="AA63" i="505"/>
  <c r="AA67" i="505"/>
  <c r="AA71" i="505"/>
  <c r="AA75" i="505"/>
  <c r="AA79" i="505"/>
  <c r="AA83" i="505"/>
  <c r="AA87" i="505"/>
  <c r="AA91" i="505"/>
  <c r="AA95" i="505"/>
  <c r="AA99" i="505"/>
  <c r="AA103" i="505"/>
  <c r="AA107" i="505"/>
  <c r="AA121" i="505"/>
  <c r="AA33" i="506"/>
  <c r="AA43" i="506"/>
  <c r="AA44" i="506"/>
  <c r="AA50" i="506"/>
  <c r="AA53" i="506"/>
  <c r="AA59" i="506"/>
  <c r="AA60" i="506"/>
  <c r="AA66" i="506"/>
  <c r="AA69" i="506"/>
  <c r="AA75" i="506"/>
  <c r="AA76" i="506"/>
  <c r="AA82" i="506"/>
  <c r="AA85" i="506"/>
  <c r="AA91" i="506"/>
  <c r="AA92" i="506"/>
  <c r="AA98" i="506"/>
  <c r="AA101" i="506"/>
  <c r="AA107" i="506"/>
  <c r="AA108" i="506"/>
  <c r="AA114" i="506"/>
  <c r="AA117" i="506"/>
  <c r="AA123" i="506"/>
  <c r="AA128" i="506"/>
  <c r="AA35" i="507"/>
  <c r="AA39" i="507"/>
  <c r="AA45" i="507"/>
  <c r="AA51" i="507"/>
  <c r="AA57" i="507"/>
  <c r="AA63" i="507"/>
  <c r="AA69" i="507"/>
  <c r="AA73" i="507"/>
  <c r="AA78" i="507"/>
  <c r="AA84" i="507"/>
  <c r="AA89" i="507"/>
  <c r="AA104" i="507"/>
  <c r="AE4" i="508"/>
  <c r="BA30" i="508" s="1"/>
  <c r="AA43" i="508"/>
  <c r="AA91" i="507"/>
  <c r="AA95" i="507"/>
  <c r="AA101" i="507"/>
  <c r="AA111" i="507"/>
  <c r="AA117" i="507"/>
  <c r="AA127" i="507"/>
  <c r="AA129" i="507"/>
  <c r="AA31" i="508"/>
  <c r="AA35" i="508"/>
  <c r="AA41" i="508"/>
  <c r="AA47" i="508"/>
  <c r="AA54" i="508"/>
  <c r="AA59" i="508"/>
  <c r="AA65" i="508"/>
  <c r="AA73" i="508"/>
  <c r="AA79" i="508"/>
  <c r="AA84" i="508"/>
  <c r="AA86" i="508"/>
  <c r="AA89" i="508"/>
  <c r="AA95" i="508"/>
  <c r="AA105" i="508"/>
  <c r="AA127" i="508"/>
  <c r="AA39" i="509"/>
  <c r="AA56" i="509"/>
  <c r="AA72" i="509"/>
  <c r="AA88" i="509"/>
  <c r="AA112" i="509"/>
  <c r="AA114" i="509"/>
  <c r="AA124" i="509"/>
  <c r="AA130" i="509"/>
  <c r="BA31" i="510"/>
  <c r="BG32" i="510"/>
  <c r="AA100" i="507"/>
  <c r="AA105" i="507"/>
  <c r="AA107" i="507"/>
  <c r="AA110" i="507"/>
  <c r="AA116" i="507"/>
  <c r="AA123" i="507"/>
  <c r="AA126" i="507"/>
  <c r="AA40" i="508"/>
  <c r="AA46" i="508"/>
  <c r="AA58" i="508"/>
  <c r="AA64" i="508"/>
  <c r="AA71" i="508"/>
  <c r="AA78" i="508"/>
  <c r="AA82" i="508"/>
  <c r="AA111" i="508"/>
  <c r="AA114" i="508"/>
  <c r="AA115" i="508"/>
  <c r="AA119" i="508"/>
  <c r="AA121" i="508"/>
  <c r="AA124" i="508"/>
  <c r="AA130" i="508"/>
  <c r="AA33" i="509"/>
  <c r="AA43" i="509"/>
  <c r="AA44" i="509"/>
  <c r="AA50" i="509"/>
  <c r="AA53" i="509"/>
  <c r="AA59" i="509"/>
  <c r="AA60" i="509"/>
  <c r="AA66" i="509"/>
  <c r="AA69" i="509"/>
  <c r="AA75" i="509"/>
  <c r="AA76" i="509"/>
  <c r="AA82" i="509"/>
  <c r="AA85" i="509"/>
  <c r="AA91" i="509"/>
  <c r="AA92" i="509"/>
  <c r="AA98" i="509"/>
  <c r="AA101" i="509"/>
  <c r="AA107" i="509"/>
  <c r="AA117" i="509"/>
  <c r="AA123" i="509"/>
  <c r="AA128" i="509"/>
  <c r="BH32" i="510"/>
  <c r="AA38" i="510"/>
  <c r="AA48" i="510"/>
  <c r="AA64" i="510"/>
  <c r="AA80" i="510"/>
  <c r="AA96" i="510"/>
  <c r="AA112" i="510"/>
  <c r="AA128" i="510"/>
  <c r="AA35" i="510"/>
  <c r="AA42" i="510"/>
  <c r="AA45" i="510"/>
  <c r="AA51" i="510"/>
  <c r="AA58" i="510"/>
  <c r="AA61" i="510"/>
  <c r="AA67" i="510"/>
  <c r="AA83" i="510"/>
  <c r="AA90" i="510"/>
  <c r="AA93" i="510"/>
  <c r="AA99" i="510"/>
  <c r="AA109" i="510"/>
  <c r="AA115" i="510"/>
  <c r="AA122" i="510"/>
  <c r="AA125" i="510"/>
  <c r="AA70" i="507"/>
  <c r="AA76" i="507"/>
  <c r="AA77" i="507"/>
  <c r="AA81" i="507"/>
  <c r="AA86" i="507"/>
  <c r="AA92" i="507"/>
  <c r="AA97" i="507"/>
  <c r="AA102" i="507"/>
  <c r="AA108" i="507"/>
  <c r="AA113" i="507"/>
  <c r="AA118" i="507"/>
  <c r="AA124" i="507"/>
  <c r="AA125" i="507"/>
  <c r="AA36" i="508"/>
  <c r="AA42" i="508"/>
  <c r="AA50" i="508"/>
  <c r="AA56" i="508"/>
  <c r="AA60" i="508"/>
  <c r="AA68" i="508"/>
  <c r="AA74" i="508"/>
  <c r="AA80" i="508"/>
  <c r="AA92" i="508"/>
  <c r="AA100" i="508"/>
  <c r="AA113" i="508"/>
  <c r="AA116" i="508"/>
  <c r="AA122" i="508"/>
  <c r="AA123" i="508"/>
  <c r="AA129" i="508"/>
  <c r="AA31" i="509"/>
  <c r="AA35" i="509"/>
  <c r="AA42" i="509"/>
  <c r="AA45" i="509"/>
  <c r="AA51" i="509"/>
  <c r="AA52" i="509"/>
  <c r="AA58" i="509"/>
  <c r="AA61" i="509"/>
  <c r="AA67" i="509"/>
  <c r="AA68" i="509"/>
  <c r="AA74" i="509"/>
  <c r="AA77" i="509"/>
  <c r="AA83" i="509"/>
  <c r="AA84" i="509"/>
  <c r="AA90" i="509"/>
  <c r="AA93" i="509"/>
  <c r="AA99" i="509"/>
  <c r="AA100" i="509"/>
  <c r="AA109" i="509"/>
  <c r="AA115" i="509"/>
  <c r="AA125" i="509"/>
  <c r="AA39" i="510"/>
  <c r="AA56" i="510"/>
  <c r="AA72" i="510"/>
  <c r="AA88" i="510"/>
  <c r="AA104" i="510"/>
  <c r="AA120" i="510"/>
  <c r="AA111" i="502"/>
  <c r="AA119" i="502"/>
  <c r="AA127" i="502"/>
  <c r="AA119" i="503"/>
  <c r="AA113" i="502"/>
  <c r="AA121" i="502"/>
  <c r="AA129" i="502"/>
  <c r="AA107" i="503"/>
  <c r="AA115" i="503"/>
  <c r="AA123" i="503"/>
  <c r="AA105" i="504"/>
  <c r="AA113" i="504"/>
  <c r="AA112" i="505"/>
  <c r="AA119" i="505"/>
  <c r="AA36" i="506"/>
  <c r="AA48" i="506"/>
  <c r="AA56" i="506"/>
  <c r="AA64" i="506"/>
  <c r="AA72" i="506"/>
  <c r="AA80" i="506"/>
  <c r="AA88" i="506"/>
  <c r="AA109" i="504"/>
  <c r="AA117" i="504"/>
  <c r="AA113" i="503"/>
  <c r="AA121" i="503"/>
  <c r="AA129" i="503"/>
  <c r="AA41" i="504"/>
  <c r="AA42" i="504"/>
  <c r="AA43" i="504"/>
  <c r="AA44" i="504"/>
  <c r="AA45" i="504"/>
  <c r="AA46" i="504"/>
  <c r="AA47" i="504"/>
  <c r="AA48" i="504"/>
  <c r="AA49" i="504"/>
  <c r="AA50" i="504"/>
  <c r="AA51" i="504"/>
  <c r="AA52" i="504"/>
  <c r="AA53" i="504"/>
  <c r="AA54" i="504"/>
  <c r="AA55" i="504"/>
  <c r="AA56" i="504"/>
  <c r="AA57" i="504"/>
  <c r="AA58" i="504"/>
  <c r="AA59" i="504"/>
  <c r="AA60" i="504"/>
  <c r="AA61" i="504"/>
  <c r="AA62" i="504"/>
  <c r="AA63" i="504"/>
  <c r="AA64" i="504"/>
  <c r="AA65" i="504"/>
  <c r="AA66" i="504"/>
  <c r="AA67" i="504"/>
  <c r="AA68" i="504"/>
  <c r="AA69" i="504"/>
  <c r="AA70" i="504"/>
  <c r="AA71" i="504"/>
  <c r="AA72" i="504"/>
  <c r="AA73" i="504"/>
  <c r="AA74" i="504"/>
  <c r="AA75" i="504"/>
  <c r="AA76" i="504"/>
  <c r="AA77" i="504"/>
  <c r="AA78" i="504"/>
  <c r="AA79" i="504"/>
  <c r="AA80" i="504"/>
  <c r="AA81" i="504"/>
  <c r="AA82" i="504"/>
  <c r="AA83" i="504"/>
  <c r="AA84" i="504"/>
  <c r="AA85" i="504"/>
  <c r="AA87" i="504"/>
  <c r="AA89" i="504"/>
  <c r="AA91" i="504"/>
  <c r="AA93" i="504"/>
  <c r="AA95" i="504"/>
  <c r="AA97" i="504"/>
  <c r="AA99" i="504"/>
  <c r="AA101" i="504"/>
  <c r="AA103" i="504"/>
  <c r="AA111" i="504"/>
  <c r="AA119" i="504"/>
  <c r="AA117" i="505"/>
  <c r="AA125" i="505"/>
  <c r="AA46" i="506"/>
  <c r="AA54" i="506"/>
  <c r="AA62" i="506"/>
  <c r="AA70" i="506"/>
  <c r="AA78" i="506"/>
  <c r="AA86" i="506"/>
  <c r="AA94" i="506"/>
  <c r="AA102" i="506"/>
  <c r="AA110" i="506"/>
  <c r="AA118" i="506"/>
  <c r="AA38" i="507"/>
  <c r="AA90" i="508"/>
  <c r="AA102" i="508"/>
  <c r="AA107" i="508"/>
  <c r="AA125" i="508"/>
  <c r="AA46" i="509"/>
  <c r="AA54" i="509"/>
  <c r="AA62" i="509"/>
  <c r="AA70" i="509"/>
  <c r="AA78" i="509"/>
  <c r="AA86" i="509"/>
  <c r="AA94" i="509"/>
  <c r="AA106" i="509"/>
  <c r="AA122" i="509"/>
  <c r="AA36" i="510"/>
  <c r="AA46" i="510"/>
  <c r="AA54" i="510"/>
  <c r="AA62" i="510"/>
  <c r="AA70" i="510"/>
  <c r="AA78" i="510"/>
  <c r="AA86" i="510"/>
  <c r="AA94" i="510"/>
  <c r="AA102" i="510"/>
  <c r="AA110" i="510"/>
  <c r="AA118" i="510"/>
  <c r="AA126" i="510"/>
  <c r="AA96" i="506"/>
  <c r="AA104" i="506"/>
  <c r="AA112" i="506"/>
  <c r="AA120" i="506"/>
  <c r="AA85" i="507"/>
  <c r="AA96" i="508"/>
  <c r="AA104" i="508"/>
  <c r="AA108" i="509"/>
  <c r="AA116" i="509"/>
  <c r="AA87" i="507"/>
  <c r="AA119" i="507"/>
  <c r="AA34" i="508"/>
  <c r="AA52" i="508"/>
  <c r="AA98" i="508"/>
  <c r="AA106" i="508"/>
  <c r="AA102" i="509"/>
  <c r="AA110" i="509"/>
  <c r="AA118" i="509"/>
  <c r="AA44" i="510"/>
  <c r="AA52" i="510"/>
  <c r="AA60" i="510"/>
  <c r="AA68" i="510"/>
  <c r="AA76" i="510"/>
  <c r="AA84" i="510"/>
  <c r="AA92" i="510"/>
  <c r="AA100" i="510"/>
  <c r="AA108" i="510"/>
  <c r="AA116" i="510"/>
  <c r="AA124" i="510"/>
  <c r="AA34" i="505"/>
  <c r="AA38" i="505"/>
  <c r="AA38" i="506"/>
  <c r="AA32" i="507"/>
  <c r="AA38" i="508"/>
  <c r="AA32" i="509"/>
  <c r="AA40" i="509"/>
  <c r="AA32" i="510"/>
  <c r="AA40" i="510"/>
  <c r="AA40" i="502"/>
  <c r="AA32" i="505"/>
  <c r="AA36" i="505"/>
  <c r="AA40" i="505"/>
  <c r="AA34" i="506"/>
  <c r="AA36" i="507"/>
  <c r="AA36" i="509"/>
  <c r="AA33" i="505"/>
  <c r="AA37" i="505"/>
  <c r="AA32" i="506"/>
  <c r="AA40" i="506"/>
  <c r="AA34" i="507"/>
  <c r="AA32" i="508"/>
  <c r="AA34" i="509"/>
  <c r="AA34" i="510"/>
  <c r="AA31" i="505"/>
  <c r="AF4" i="509"/>
  <c r="BB30" i="509" s="1"/>
  <c r="AG4" i="509"/>
  <c r="BC30" i="509" s="1"/>
  <c r="AH4" i="509"/>
  <c r="BD30" i="509" s="1"/>
  <c r="AF4" i="507"/>
  <c r="BB30" i="507" s="1"/>
  <c r="AG4" i="507"/>
  <c r="BC30" i="507" s="1"/>
  <c r="AH4" i="507"/>
  <c r="BD30" i="507" s="1"/>
  <c r="AH4" i="503"/>
  <c r="BD30" i="503" s="1"/>
  <c r="N26" i="502"/>
  <c r="N131" i="502"/>
  <c r="AG4" i="506" l="1"/>
  <c r="BC30" i="506" s="1"/>
  <c r="AF4" i="506"/>
  <c r="BB30" i="506" s="1"/>
  <c r="BC35" i="502"/>
  <c r="BC38" i="502"/>
  <c r="BC36" i="502"/>
  <c r="BC37" i="502"/>
  <c r="BD45" i="503"/>
  <c r="BD43" i="503"/>
  <c r="BD41" i="503"/>
  <c r="BD39" i="503"/>
  <c r="BD46" i="503"/>
  <c r="BD40" i="503"/>
  <c r="BD38" i="503"/>
  <c r="BD44" i="503"/>
  <c r="BD42" i="503"/>
  <c r="BA30" i="503"/>
  <c r="BA34" i="503" s="1"/>
  <c r="AE43" i="503"/>
  <c r="AA43" i="503" s="1"/>
  <c r="AH4" i="505"/>
  <c r="BD30" i="505" s="1"/>
  <c r="AG4" i="505"/>
  <c r="BC30" i="505" s="1"/>
  <c r="AH4" i="506"/>
  <c r="BD30" i="506" s="1"/>
  <c r="AM2" i="506" s="1"/>
  <c r="AF4" i="505"/>
  <c r="BB30" i="505" s="1"/>
  <c r="AF4" i="503"/>
  <c r="BB30" i="503" s="1"/>
  <c r="AG4" i="503"/>
  <c r="BC30" i="503" s="1"/>
  <c r="BA31" i="503"/>
  <c r="AH4" i="502"/>
  <c r="BD30" i="502" s="1"/>
  <c r="BD34" i="502" s="1"/>
  <c r="AE4" i="502"/>
  <c r="AF4" i="502"/>
  <c r="BB30" i="502" s="1"/>
  <c r="BB34" i="502" s="1"/>
  <c r="AH4" i="504"/>
  <c r="BD30" i="504" s="1"/>
  <c r="BD40" i="504" s="1"/>
  <c r="AF4" i="504"/>
  <c r="BB30" i="504" s="1"/>
  <c r="BB40" i="504" s="1"/>
  <c r="AG4" i="504"/>
  <c r="BC30" i="504" s="1"/>
  <c r="BC40" i="504" s="1"/>
  <c r="AF4" i="510"/>
  <c r="BB30" i="510" s="1"/>
  <c r="AE40" i="504"/>
  <c r="AA40" i="504" s="1"/>
  <c r="BC33" i="502"/>
  <c r="BC31" i="502"/>
  <c r="BC34" i="502"/>
  <c r="BC32" i="502"/>
  <c r="BB38" i="504"/>
  <c r="BB36" i="504"/>
  <c r="BB39" i="504"/>
  <c r="BB37" i="504"/>
  <c r="BB31" i="504"/>
  <c r="AF4" i="508"/>
  <c r="BB30" i="508" s="1"/>
  <c r="BA30" i="504"/>
  <c r="BA40" i="504" s="1"/>
  <c r="AE38" i="504"/>
  <c r="AA38" i="504" s="1"/>
  <c r="AE36" i="504"/>
  <c r="AA36" i="504" s="1"/>
  <c r="AE39" i="504"/>
  <c r="AA39" i="504" s="1"/>
  <c r="AE37" i="504"/>
  <c r="AA37" i="504" s="1"/>
  <c r="AE35" i="504"/>
  <c r="AA35" i="504" s="1"/>
  <c r="AE33" i="504"/>
  <c r="AA33" i="504" s="1"/>
  <c r="AE31" i="504"/>
  <c r="AA31" i="504" s="1"/>
  <c r="A14" i="513"/>
  <c r="B13" i="513"/>
  <c r="BD37" i="503"/>
  <c r="BD35" i="503"/>
  <c r="BD33" i="503"/>
  <c r="BD36" i="503"/>
  <c r="BD34" i="503"/>
  <c r="BD32" i="503"/>
  <c r="BD31" i="503"/>
  <c r="AH4" i="508"/>
  <c r="BD30" i="508" s="1"/>
  <c r="AH4" i="510"/>
  <c r="BD30" i="510" s="1"/>
  <c r="BD39" i="504"/>
  <c r="BD37" i="504"/>
  <c r="BD35" i="504"/>
  <c r="BD33" i="504"/>
  <c r="BD31" i="504"/>
  <c r="BD38" i="504"/>
  <c r="BD36" i="504"/>
  <c r="BD34" i="504"/>
  <c r="BD32" i="504"/>
  <c r="AG4" i="510"/>
  <c r="BC30" i="510" s="1"/>
  <c r="BC33" i="504"/>
  <c r="BC39" i="504"/>
  <c r="BC37" i="504"/>
  <c r="BC35" i="504"/>
  <c r="BC31" i="504"/>
  <c r="BC38" i="504"/>
  <c r="BC36" i="504"/>
  <c r="BC34" i="504"/>
  <c r="BC32" i="504"/>
  <c r="AA28" i="507"/>
  <c r="AA28" i="506"/>
  <c r="AA28" i="508"/>
  <c r="AM2" i="509"/>
  <c r="AA28" i="509"/>
  <c r="BD31" i="510"/>
  <c r="BD32" i="510"/>
  <c r="AM2" i="507"/>
  <c r="BC31" i="510"/>
  <c r="BC32" i="510"/>
  <c r="AE31" i="510"/>
  <c r="AA31" i="510" s="1"/>
  <c r="AA28" i="510" s="1"/>
  <c r="AA28" i="505"/>
  <c r="BB33" i="504" l="1"/>
  <c r="BB32" i="504"/>
  <c r="AE32" i="504"/>
  <c r="AA32" i="504" s="1"/>
  <c r="BB35" i="504"/>
  <c r="BB34" i="504"/>
  <c r="AE34" i="504"/>
  <c r="AA34" i="504" s="1"/>
  <c r="AA28" i="504" s="1"/>
  <c r="AE34" i="502"/>
  <c r="AA34" i="502" s="1"/>
  <c r="BA35" i="503"/>
  <c r="BA36" i="503"/>
  <c r="BA30" i="502"/>
  <c r="BA32" i="502" s="1"/>
  <c r="AE37" i="502"/>
  <c r="AA37" i="502" s="1"/>
  <c r="AE35" i="502"/>
  <c r="AA35" i="502" s="1"/>
  <c r="AE36" i="502"/>
  <c r="AA36" i="502" s="1"/>
  <c r="AE38" i="502"/>
  <c r="AA38" i="502" s="1"/>
  <c r="BD33" i="502"/>
  <c r="BD35" i="502"/>
  <c r="BD38" i="502"/>
  <c r="BD36" i="502"/>
  <c r="BD37" i="502"/>
  <c r="BA32" i="503"/>
  <c r="BA37" i="503"/>
  <c r="BB31" i="502"/>
  <c r="BB36" i="502"/>
  <c r="BB37" i="502"/>
  <c r="BB35" i="502"/>
  <c r="BB38" i="502"/>
  <c r="BB36" i="503"/>
  <c r="BB46" i="503"/>
  <c r="BB44" i="503"/>
  <c r="BB42" i="503"/>
  <c r="BB40" i="503"/>
  <c r="BB38" i="503"/>
  <c r="BB45" i="503"/>
  <c r="BB43" i="503"/>
  <c r="BB41" i="503"/>
  <c r="BB39" i="503"/>
  <c r="AE44" i="503"/>
  <c r="AA44" i="503" s="1"/>
  <c r="AM2" i="505"/>
  <c r="AE41" i="503"/>
  <c r="AA41" i="503" s="1"/>
  <c r="AE38" i="503"/>
  <c r="AA38" i="503" s="1"/>
  <c r="AE46" i="503"/>
  <c r="AA46" i="503" s="1"/>
  <c r="AE39" i="503"/>
  <c r="AA39" i="503" s="1"/>
  <c r="AE40" i="503"/>
  <c r="AA40" i="503" s="1"/>
  <c r="BA33" i="503"/>
  <c r="BA46" i="503"/>
  <c r="BA44" i="503"/>
  <c r="BA42" i="503"/>
  <c r="BA40" i="503"/>
  <c r="BA38" i="503"/>
  <c r="BA45" i="503"/>
  <c r="BA43" i="503"/>
  <c r="BA41" i="503"/>
  <c r="BA39" i="503"/>
  <c r="AE36" i="503"/>
  <c r="AA36" i="503" s="1"/>
  <c r="BC37" i="503"/>
  <c r="BC43" i="503"/>
  <c r="BC41" i="503"/>
  <c r="BC39" i="503"/>
  <c r="BC45" i="503"/>
  <c r="BC46" i="503"/>
  <c r="BC44" i="503"/>
  <c r="BC42" i="503"/>
  <c r="BC40" i="503"/>
  <c r="BC38" i="503"/>
  <c r="AE45" i="503"/>
  <c r="AA45" i="503" s="1"/>
  <c r="AE42" i="503"/>
  <c r="AA42" i="503" s="1"/>
  <c r="AE35" i="503"/>
  <c r="AA35" i="503" s="1"/>
  <c r="AE31" i="502"/>
  <c r="AA31" i="502" s="1"/>
  <c r="AE32" i="503"/>
  <c r="AA32" i="503" s="1"/>
  <c r="AE34" i="503"/>
  <c r="AA34" i="503" s="1"/>
  <c r="AE31" i="503"/>
  <c r="AA31" i="503" s="1"/>
  <c r="AE37" i="503"/>
  <c r="AA37" i="503" s="1"/>
  <c r="AE33" i="503"/>
  <c r="AA33" i="503" s="1"/>
  <c r="AE33" i="502"/>
  <c r="AA33" i="502" s="1"/>
  <c r="AM2" i="503"/>
  <c r="BB31" i="503"/>
  <c r="AM2" i="504"/>
  <c r="BB33" i="502"/>
  <c r="AE32" i="502"/>
  <c r="AA32" i="502" s="1"/>
  <c r="BB37" i="503"/>
  <c r="BC33" i="503"/>
  <c r="BB32" i="503"/>
  <c r="BC35" i="503"/>
  <c r="BC34" i="503"/>
  <c r="BB33" i="503"/>
  <c r="BB34" i="503"/>
  <c r="BC31" i="503"/>
  <c r="BC36" i="503"/>
  <c r="BB35" i="503"/>
  <c r="BC32" i="503"/>
  <c r="BB32" i="502"/>
  <c r="BD32" i="502"/>
  <c r="BD31" i="502"/>
  <c r="AM2" i="502"/>
  <c r="AM2" i="508"/>
  <c r="A15" i="513"/>
  <c r="B14" i="513"/>
  <c r="BA34" i="502"/>
  <c r="BA33" i="502"/>
  <c r="BA34" i="504"/>
  <c r="BA32" i="504"/>
  <c r="BA38" i="504"/>
  <c r="BA39" i="504"/>
  <c r="BA37" i="504"/>
  <c r="BA35" i="504"/>
  <c r="BA33" i="504"/>
  <c r="BA31" i="504"/>
  <c r="BA36" i="504"/>
  <c r="BB32" i="510"/>
  <c r="BB31" i="510"/>
  <c r="AM2" i="510"/>
  <c r="BA31" i="502" l="1"/>
  <c r="BA38" i="502"/>
  <c r="BA37" i="502"/>
  <c r="BA35" i="502"/>
  <c r="BA36" i="502"/>
  <c r="AA28" i="503"/>
  <c r="AA28" i="502"/>
  <c r="A16" i="513"/>
  <c r="B15" i="513"/>
  <c r="U2" i="500"/>
  <c r="U3" i="500"/>
  <c r="Q3" i="500"/>
  <c r="Q2" i="500"/>
  <c r="B31" i="500"/>
  <c r="B32" i="500"/>
  <c r="F1" i="500"/>
  <c r="X131" i="500"/>
  <c r="V131" i="500"/>
  <c r="T131" i="500"/>
  <c r="S131" i="500"/>
  <c r="R131" i="500"/>
  <c r="M131" i="500"/>
  <c r="L131" i="500"/>
  <c r="K131" i="500"/>
  <c r="I131" i="500"/>
  <c r="H131" i="500"/>
  <c r="G131" i="500"/>
  <c r="BG130" i="500"/>
  <c r="BC130" i="500"/>
  <c r="AG130" i="500"/>
  <c r="AF130" i="500"/>
  <c r="AE130" i="500"/>
  <c r="AD130" i="500"/>
  <c r="AB130" i="500"/>
  <c r="W130" i="500"/>
  <c r="BJ130" i="500"/>
  <c r="B130" i="500"/>
  <c r="BG129" i="500"/>
  <c r="BC129" i="500"/>
  <c r="AG129" i="500"/>
  <c r="AF129" i="500"/>
  <c r="AE129" i="500"/>
  <c r="AD129" i="500"/>
  <c r="AB129" i="500"/>
  <c r="W129" i="500"/>
  <c r="BJ129" i="500"/>
  <c r="B129" i="500"/>
  <c r="BG128" i="500"/>
  <c r="BC128" i="500"/>
  <c r="AG128" i="500"/>
  <c r="AF128" i="500"/>
  <c r="AE128" i="500"/>
  <c r="AD128" i="500"/>
  <c r="AB128" i="500"/>
  <c r="W128" i="500"/>
  <c r="BJ128" i="500"/>
  <c r="B128" i="500"/>
  <c r="BG127" i="500"/>
  <c r="BC127" i="500"/>
  <c r="AG127" i="500"/>
  <c r="AF127" i="500"/>
  <c r="AE127" i="500"/>
  <c r="AD127" i="500"/>
  <c r="AB127" i="500"/>
  <c r="W127" i="500"/>
  <c r="BJ127" i="500"/>
  <c r="B127" i="500"/>
  <c r="BG126" i="500"/>
  <c r="BC126" i="500"/>
  <c r="AG126" i="500"/>
  <c r="AF126" i="500"/>
  <c r="AE126" i="500"/>
  <c r="AD126" i="500"/>
  <c r="AB126" i="500"/>
  <c r="W126" i="500"/>
  <c r="BJ126" i="500"/>
  <c r="B126" i="500"/>
  <c r="BG125" i="500"/>
  <c r="BC125" i="500"/>
  <c r="AG125" i="500"/>
  <c r="AF125" i="500"/>
  <c r="AE125" i="500"/>
  <c r="AD125" i="500"/>
  <c r="AB125" i="500"/>
  <c r="W125" i="500"/>
  <c r="BJ125" i="500"/>
  <c r="B125" i="500"/>
  <c r="BH124" i="500"/>
  <c r="AG124" i="500"/>
  <c r="AF124" i="500"/>
  <c r="AE124" i="500"/>
  <c r="AD124" i="500"/>
  <c r="AC124" i="500"/>
  <c r="AB124" i="500"/>
  <c r="BH123" i="500"/>
  <c r="BG123" i="500"/>
  <c r="AG123" i="500"/>
  <c r="AF123" i="500"/>
  <c r="AE123" i="500"/>
  <c r="AD123" i="500"/>
  <c r="AC123" i="500"/>
  <c r="AB123" i="500"/>
  <c r="BH122" i="500"/>
  <c r="BG122" i="500"/>
  <c r="AG122" i="500"/>
  <c r="AF122" i="500"/>
  <c r="AE122" i="500"/>
  <c r="AD122" i="500"/>
  <c r="AC122" i="500"/>
  <c r="AB122" i="500"/>
  <c r="BH121" i="500"/>
  <c r="BG121" i="500"/>
  <c r="AG121" i="500"/>
  <c r="AF121" i="500"/>
  <c r="AE121" i="500"/>
  <c r="AD121" i="500"/>
  <c r="AC121" i="500"/>
  <c r="AB121" i="500"/>
  <c r="BH120" i="500"/>
  <c r="AG120" i="500"/>
  <c r="AF120" i="500"/>
  <c r="AE120" i="500"/>
  <c r="AD120" i="500"/>
  <c r="AC120" i="500"/>
  <c r="W120" i="500"/>
  <c r="N120" i="500"/>
  <c r="BD120" i="500"/>
  <c r="BH119" i="500"/>
  <c r="BG119" i="500"/>
  <c r="BF119" i="500"/>
  <c r="BC119" i="500"/>
  <c r="BB119" i="500"/>
  <c r="AG119" i="500"/>
  <c r="AF119" i="500"/>
  <c r="AE119" i="500"/>
  <c r="AD119" i="500"/>
  <c r="AC119" i="500"/>
  <c r="Y119" i="500"/>
  <c r="W119" i="500"/>
  <c r="N119" i="500"/>
  <c r="B119" i="500"/>
  <c r="BF118" i="500"/>
  <c r="AG118" i="500"/>
  <c r="AF118" i="500"/>
  <c r="AE118" i="500"/>
  <c r="AD118" i="500"/>
  <c r="AC118" i="500"/>
  <c r="W118" i="500"/>
  <c r="N118" i="500"/>
  <c r="BH118" i="500"/>
  <c r="BH117" i="500"/>
  <c r="BC117" i="500"/>
  <c r="AG117" i="500"/>
  <c r="AF117" i="500"/>
  <c r="AE117" i="500"/>
  <c r="AD117" i="500"/>
  <c r="Q117" i="500"/>
  <c r="BF117" i="500"/>
  <c r="BE116" i="500"/>
  <c r="BA116" i="500"/>
  <c r="AG116" i="500"/>
  <c r="AF116" i="500"/>
  <c r="AE116" i="500"/>
  <c r="AD116" i="500"/>
  <c r="Q116" i="500"/>
  <c r="BI116" i="500"/>
  <c r="BI115" i="500"/>
  <c r="BE115" i="500"/>
  <c r="BA115" i="500"/>
  <c r="AG115" i="500"/>
  <c r="AF115" i="500"/>
  <c r="AE115" i="500"/>
  <c r="AD115" i="500"/>
  <c r="Q115" i="500"/>
  <c r="BH115" i="500"/>
  <c r="BI114" i="500"/>
  <c r="BE114" i="500"/>
  <c r="BA114" i="500"/>
  <c r="AG114" i="500"/>
  <c r="AF114" i="500"/>
  <c r="AE114" i="500"/>
  <c r="AD114" i="500"/>
  <c r="Q114" i="500"/>
  <c r="BH114" i="500"/>
  <c r="BI113" i="500"/>
  <c r="BE113" i="500"/>
  <c r="BA113" i="500"/>
  <c r="AG113" i="500"/>
  <c r="AF113" i="500"/>
  <c r="AE113" i="500"/>
  <c r="AD113" i="500"/>
  <c r="Q113" i="500"/>
  <c r="BH113" i="500"/>
  <c r="BI112" i="500"/>
  <c r="BE112" i="500"/>
  <c r="BA112" i="500"/>
  <c r="AG112" i="500"/>
  <c r="AF112" i="500"/>
  <c r="AE112" i="500"/>
  <c r="AD112" i="500"/>
  <c r="Q112" i="500"/>
  <c r="BH112" i="500"/>
  <c r="AG111" i="500"/>
  <c r="AF111" i="500"/>
  <c r="AD111" i="500"/>
  <c r="B111" i="500"/>
  <c r="AG110" i="500"/>
  <c r="AF110" i="500"/>
  <c r="AD110" i="500"/>
  <c r="AC110" i="500"/>
  <c r="B110" i="500"/>
  <c r="AG109" i="500"/>
  <c r="AF109" i="500"/>
  <c r="AD109" i="500"/>
  <c r="AC109" i="500"/>
  <c r="B109" i="500"/>
  <c r="AG108" i="500"/>
  <c r="AF108" i="500"/>
  <c r="AD108" i="500"/>
  <c r="AC108" i="500"/>
  <c r="B108" i="500"/>
  <c r="AG107" i="500"/>
  <c r="AF107" i="500"/>
  <c r="AD107" i="500"/>
  <c r="AC107" i="500"/>
  <c r="N107" i="500"/>
  <c r="AG106" i="500"/>
  <c r="AF106" i="500"/>
  <c r="AD106" i="500"/>
  <c r="AG105" i="500"/>
  <c r="AF105" i="500"/>
  <c r="AD105" i="500"/>
  <c r="AC105" i="500"/>
  <c r="N105" i="500"/>
  <c r="AG104" i="500"/>
  <c r="AF104" i="500"/>
  <c r="AD104" i="500"/>
  <c r="AC104" i="500"/>
  <c r="AG103" i="500"/>
  <c r="AF103" i="500"/>
  <c r="AD103" i="500"/>
  <c r="AC103" i="500"/>
  <c r="N103" i="500"/>
  <c r="AG102" i="500"/>
  <c r="AF102" i="500"/>
  <c r="AD102" i="500"/>
  <c r="AC102" i="500"/>
  <c r="AG101" i="500"/>
  <c r="AF101" i="500"/>
  <c r="AD101" i="500"/>
  <c r="AC101" i="500"/>
  <c r="N101" i="500"/>
  <c r="AG100" i="500"/>
  <c r="AF100" i="500"/>
  <c r="AD100" i="500"/>
  <c r="AC100" i="500"/>
  <c r="AG99" i="500"/>
  <c r="AF99" i="500"/>
  <c r="AD99" i="500"/>
  <c r="N99" i="500"/>
  <c r="AG98" i="500"/>
  <c r="AF98" i="500"/>
  <c r="AD98" i="500"/>
  <c r="N98" i="500"/>
  <c r="AG97" i="500"/>
  <c r="AF97" i="500"/>
  <c r="AD97" i="500"/>
  <c r="N97" i="500"/>
  <c r="AG96" i="500"/>
  <c r="AF96" i="500"/>
  <c r="AD96" i="500"/>
  <c r="N96" i="500"/>
  <c r="AG95" i="500"/>
  <c r="AF95" i="500"/>
  <c r="AD95" i="500"/>
  <c r="N95" i="500"/>
  <c r="AG94" i="500"/>
  <c r="AF94" i="500"/>
  <c r="AD94" i="500"/>
  <c r="N94" i="500"/>
  <c r="AG93" i="500"/>
  <c r="AF93" i="500"/>
  <c r="AD93" i="500"/>
  <c r="N93" i="500"/>
  <c r="AG92" i="500"/>
  <c r="AF92" i="500"/>
  <c r="AD92" i="500"/>
  <c r="N92" i="500"/>
  <c r="AG91" i="500"/>
  <c r="AF91" i="500"/>
  <c r="AD91" i="500"/>
  <c r="N91" i="500"/>
  <c r="AG90" i="500"/>
  <c r="AF90" i="500"/>
  <c r="AD90" i="500"/>
  <c r="N90" i="500"/>
  <c r="AG89" i="500"/>
  <c r="AF89" i="500"/>
  <c r="AD89" i="500"/>
  <c r="AG88" i="500"/>
  <c r="AF88" i="500"/>
  <c r="AD88" i="500"/>
  <c r="AC88" i="500"/>
  <c r="N88" i="500"/>
  <c r="AG87" i="500"/>
  <c r="AF87" i="500"/>
  <c r="AD87" i="500"/>
  <c r="AG86" i="500"/>
  <c r="AF86" i="500"/>
  <c r="AD86" i="500"/>
  <c r="AC86" i="500"/>
  <c r="N86" i="500"/>
  <c r="AG85" i="500"/>
  <c r="AF85" i="500"/>
  <c r="AD85" i="500"/>
  <c r="AG84" i="500"/>
  <c r="AF84" i="500"/>
  <c r="AD84" i="500"/>
  <c r="AC84" i="500"/>
  <c r="N84" i="500"/>
  <c r="AG83" i="500"/>
  <c r="AF83" i="500"/>
  <c r="AD83" i="500"/>
  <c r="AG82" i="500"/>
  <c r="AF82" i="500"/>
  <c r="AD82" i="500"/>
  <c r="AC82" i="500"/>
  <c r="N82" i="500"/>
  <c r="AG81" i="500"/>
  <c r="AF81" i="500"/>
  <c r="AD81" i="500"/>
  <c r="AG80" i="500"/>
  <c r="AF80" i="500"/>
  <c r="AD80" i="500"/>
  <c r="AC80" i="500"/>
  <c r="N80" i="500"/>
  <c r="AG79" i="500"/>
  <c r="AF79" i="500"/>
  <c r="AD79" i="500"/>
  <c r="AG78" i="500"/>
  <c r="AF78" i="500"/>
  <c r="AD78" i="500"/>
  <c r="AC78" i="500"/>
  <c r="N78" i="500"/>
  <c r="AG77" i="500"/>
  <c r="AF77" i="500"/>
  <c r="AD77" i="500"/>
  <c r="AG76" i="500"/>
  <c r="AF76" i="500"/>
  <c r="AD76" i="500"/>
  <c r="AB76" i="500"/>
  <c r="N76" i="500"/>
  <c r="B76" i="500"/>
  <c r="AG75" i="500"/>
  <c r="AF75" i="500"/>
  <c r="AD75" i="500"/>
  <c r="AB75" i="500"/>
  <c r="N75" i="500"/>
  <c r="B75" i="500"/>
  <c r="AG74" i="500"/>
  <c r="AF74" i="500"/>
  <c r="AD74" i="500"/>
  <c r="AB74" i="500"/>
  <c r="N74" i="500"/>
  <c r="B74" i="500"/>
  <c r="AG73" i="500"/>
  <c r="AF73" i="500"/>
  <c r="AD73" i="500"/>
  <c r="AB73" i="500"/>
  <c r="N73" i="500"/>
  <c r="B73" i="500"/>
  <c r="AG72" i="500"/>
  <c r="AF72" i="500"/>
  <c r="AD72" i="500"/>
  <c r="AB72" i="500"/>
  <c r="N72" i="500"/>
  <c r="B72" i="500"/>
  <c r="AG71" i="500"/>
  <c r="AF71" i="500"/>
  <c r="AD71" i="500"/>
  <c r="AB71" i="500"/>
  <c r="N71" i="500"/>
  <c r="B71" i="500"/>
  <c r="AG70" i="500"/>
  <c r="AF70" i="500"/>
  <c r="AD70" i="500"/>
  <c r="AB70" i="500"/>
  <c r="N70" i="500"/>
  <c r="B70" i="500"/>
  <c r="AG69" i="500"/>
  <c r="AF69" i="500"/>
  <c r="AD69" i="500"/>
  <c r="AB69" i="500"/>
  <c r="N69" i="500"/>
  <c r="B69" i="500"/>
  <c r="AG68" i="500"/>
  <c r="AF68" i="500"/>
  <c r="AD68" i="500"/>
  <c r="AB68" i="500"/>
  <c r="N68" i="500"/>
  <c r="B68" i="500"/>
  <c r="AG67" i="500"/>
  <c r="AF67" i="500"/>
  <c r="AD67" i="500"/>
  <c r="AB67" i="500"/>
  <c r="N67" i="500"/>
  <c r="B67" i="500"/>
  <c r="AG66" i="500"/>
  <c r="AF66" i="500"/>
  <c r="AD66" i="500"/>
  <c r="AB66" i="500"/>
  <c r="N66" i="500"/>
  <c r="B66" i="500"/>
  <c r="AG65" i="500"/>
  <c r="AF65" i="500"/>
  <c r="AD65" i="500"/>
  <c r="AB65" i="500"/>
  <c r="N65" i="500"/>
  <c r="B65" i="500"/>
  <c r="AG64" i="500"/>
  <c r="AF64" i="500"/>
  <c r="AD64" i="500"/>
  <c r="AB64" i="500"/>
  <c r="N64" i="500"/>
  <c r="B64" i="500"/>
  <c r="AG63" i="500"/>
  <c r="AF63" i="500"/>
  <c r="AD63" i="500"/>
  <c r="AB63" i="500"/>
  <c r="N63" i="500"/>
  <c r="B63" i="500"/>
  <c r="AG62" i="500"/>
  <c r="AF62" i="500"/>
  <c r="AD62" i="500"/>
  <c r="AB62" i="500"/>
  <c r="N62" i="500"/>
  <c r="B62" i="500"/>
  <c r="AG61" i="500"/>
  <c r="AF61" i="500"/>
  <c r="AD61" i="500"/>
  <c r="AB61" i="500"/>
  <c r="N61" i="500"/>
  <c r="B61" i="500"/>
  <c r="AG60" i="500"/>
  <c r="AF60" i="500"/>
  <c r="AD60" i="500"/>
  <c r="AB60" i="500"/>
  <c r="N60" i="500"/>
  <c r="B60" i="500"/>
  <c r="AG59" i="500"/>
  <c r="AF59" i="500"/>
  <c r="AD59" i="500"/>
  <c r="AB59" i="500"/>
  <c r="N59" i="500"/>
  <c r="B59" i="500"/>
  <c r="AG58" i="500"/>
  <c r="AF58" i="500"/>
  <c r="AD58" i="500"/>
  <c r="AB58" i="500"/>
  <c r="N58" i="500"/>
  <c r="B58" i="500"/>
  <c r="AG57" i="500"/>
  <c r="AF57" i="500"/>
  <c r="AD57" i="500"/>
  <c r="AB57" i="500"/>
  <c r="N57" i="500"/>
  <c r="B57" i="500"/>
  <c r="AG56" i="500"/>
  <c r="AF56" i="500"/>
  <c r="AD56" i="500"/>
  <c r="AB56" i="500"/>
  <c r="B56" i="500"/>
  <c r="BE55" i="500"/>
  <c r="AG55" i="500"/>
  <c r="AF55" i="500"/>
  <c r="AD55" i="500"/>
  <c r="AB55" i="500"/>
  <c r="B55" i="500"/>
  <c r="AG54" i="500"/>
  <c r="AF54" i="500"/>
  <c r="AD54" i="500"/>
  <c r="AB54" i="500"/>
  <c r="B54" i="500"/>
  <c r="AG53" i="500"/>
  <c r="AF53" i="500"/>
  <c r="AD53" i="500"/>
  <c r="AB53" i="500"/>
  <c r="B53" i="500"/>
  <c r="AG52" i="500"/>
  <c r="AF52" i="500"/>
  <c r="AD52" i="500"/>
  <c r="AB52" i="500"/>
  <c r="B52" i="500"/>
  <c r="AG51" i="500"/>
  <c r="AF51" i="500"/>
  <c r="AD51" i="500"/>
  <c r="AB51" i="500"/>
  <c r="B51" i="500"/>
  <c r="AG50" i="500"/>
  <c r="AF50" i="500"/>
  <c r="AD50" i="500"/>
  <c r="AB50" i="500"/>
  <c r="B50" i="500"/>
  <c r="AG49" i="500"/>
  <c r="AF49" i="500"/>
  <c r="AD49" i="500"/>
  <c r="AB49" i="500"/>
  <c r="B49" i="500"/>
  <c r="AG48" i="500"/>
  <c r="AF48" i="500"/>
  <c r="AD48" i="500"/>
  <c r="AG47" i="500"/>
  <c r="AF47" i="500"/>
  <c r="AD47" i="500"/>
  <c r="AG46" i="500"/>
  <c r="AF46" i="500"/>
  <c r="AD46" i="500"/>
  <c r="AG45" i="500"/>
  <c r="AF45" i="500"/>
  <c r="AD45" i="500"/>
  <c r="AG44" i="500"/>
  <c r="AF44" i="500"/>
  <c r="AD44" i="500"/>
  <c r="AG43" i="500"/>
  <c r="AF43" i="500"/>
  <c r="AD43" i="500"/>
  <c r="AG42" i="500"/>
  <c r="AF42" i="500"/>
  <c r="AD42" i="500"/>
  <c r="AG41" i="500"/>
  <c r="AF41" i="500"/>
  <c r="AD41" i="500"/>
  <c r="AG40" i="500"/>
  <c r="AF40" i="500"/>
  <c r="AD40" i="500"/>
  <c r="AG39" i="500"/>
  <c r="AF39" i="500"/>
  <c r="AD39" i="500"/>
  <c r="AG38" i="500"/>
  <c r="AF38" i="500"/>
  <c r="AD38" i="500"/>
  <c r="AG37" i="500"/>
  <c r="AF37" i="500"/>
  <c r="AD37" i="500"/>
  <c r="AG36" i="500"/>
  <c r="AF36" i="500"/>
  <c r="AD36" i="500"/>
  <c r="AG35" i="500"/>
  <c r="AF35" i="500"/>
  <c r="AD35" i="500"/>
  <c r="AG34" i="500"/>
  <c r="AF34" i="500"/>
  <c r="AD34" i="500"/>
  <c r="AG33" i="500"/>
  <c r="AF33" i="500"/>
  <c r="AD33" i="500"/>
  <c r="AG32" i="500"/>
  <c r="AF32" i="500"/>
  <c r="AD32" i="500"/>
  <c r="AG31" i="500"/>
  <c r="AF31" i="500"/>
  <c r="AD31" i="500"/>
  <c r="BJ30" i="500"/>
  <c r="BJ35" i="500" s="1"/>
  <c r="BI30" i="500"/>
  <c r="BH30" i="500"/>
  <c r="BH75" i="500" s="1"/>
  <c r="BG30" i="500"/>
  <c r="BG57" i="500" s="1"/>
  <c r="BF30" i="500"/>
  <c r="BF105" i="500" s="1"/>
  <c r="BE30" i="500"/>
  <c r="AV30" i="500"/>
  <c r="AU30" i="500"/>
  <c r="AT30" i="500"/>
  <c r="AS30" i="500"/>
  <c r="AR30" i="500"/>
  <c r="AQ30" i="500"/>
  <c r="AP30" i="500"/>
  <c r="AO30" i="500"/>
  <c r="AN30" i="500"/>
  <c r="AM30" i="500"/>
  <c r="AL30" i="500"/>
  <c r="AK30" i="500"/>
  <c r="AJ30" i="500"/>
  <c r="AI30" i="500"/>
  <c r="AH30" i="500"/>
  <c r="AG30" i="500"/>
  <c r="AF30" i="500"/>
  <c r="AE30" i="500"/>
  <c r="AD30" i="500"/>
  <c r="AV29" i="500"/>
  <c r="AU29" i="500"/>
  <c r="AT29" i="500"/>
  <c r="AS29" i="500"/>
  <c r="AR29" i="500"/>
  <c r="AN29" i="500"/>
  <c r="AM29" i="500"/>
  <c r="AL29" i="500"/>
  <c r="AK29" i="500"/>
  <c r="AI29" i="500"/>
  <c r="AH29" i="500"/>
  <c r="AG29" i="500"/>
  <c r="AF29" i="500"/>
  <c r="AE29" i="500"/>
  <c r="AD29" i="500"/>
  <c r="T29" i="500"/>
  <c r="AQ29" i="500" s="1"/>
  <c r="S29" i="500"/>
  <c r="AP29" i="500" s="1"/>
  <c r="R29" i="500"/>
  <c r="AO29" i="500" s="1"/>
  <c r="M29" i="500"/>
  <c r="AJ29" i="500" s="1"/>
  <c r="E29" i="500"/>
  <c r="D29" i="500"/>
  <c r="C29" i="500"/>
  <c r="X28" i="500"/>
  <c r="V28" i="500"/>
  <c r="T28" i="500"/>
  <c r="S28" i="500"/>
  <c r="R28" i="500"/>
  <c r="M28" i="500"/>
  <c r="L28" i="500"/>
  <c r="K28" i="500"/>
  <c r="I28" i="500"/>
  <c r="H28" i="500"/>
  <c r="G28" i="500"/>
  <c r="X27" i="500"/>
  <c r="V27" i="500"/>
  <c r="T27" i="500"/>
  <c r="S27" i="500"/>
  <c r="R27" i="500"/>
  <c r="M27" i="500"/>
  <c r="L27" i="500"/>
  <c r="K27" i="500"/>
  <c r="I27" i="500"/>
  <c r="H27" i="500"/>
  <c r="G27" i="500"/>
  <c r="X26" i="500"/>
  <c r="V26" i="500"/>
  <c r="T26" i="500"/>
  <c r="S26" i="500"/>
  <c r="R26" i="500"/>
  <c r="M26" i="500"/>
  <c r="L26" i="500"/>
  <c r="K26" i="500"/>
  <c r="I26" i="500"/>
  <c r="H26" i="500"/>
  <c r="G26" i="500"/>
  <c r="Y25" i="500"/>
  <c r="X25" i="500"/>
  <c r="W25" i="500"/>
  <c r="V25" i="500"/>
  <c r="U25" i="500"/>
  <c r="T25" i="500"/>
  <c r="S25" i="500"/>
  <c r="R25" i="500"/>
  <c r="Q25" i="500"/>
  <c r="P25" i="500"/>
  <c r="O25" i="500"/>
  <c r="N25" i="500"/>
  <c r="M25" i="500"/>
  <c r="L25" i="500"/>
  <c r="K25" i="500"/>
  <c r="J25" i="500"/>
  <c r="G9" i="500"/>
  <c r="F9" i="500"/>
  <c r="G8" i="500"/>
  <c r="F8" i="500"/>
  <c r="G7" i="500"/>
  <c r="F7" i="500"/>
  <c r="G6" i="500"/>
  <c r="F6" i="500"/>
  <c r="G5" i="500"/>
  <c r="F5" i="500"/>
  <c r="F4" i="500"/>
  <c r="AC3" i="500"/>
  <c r="Y3" i="500"/>
  <c r="AK2" i="500"/>
  <c r="AJ2" i="500"/>
  <c r="AI2" i="500"/>
  <c r="AH2" i="500"/>
  <c r="AG2" i="500"/>
  <c r="AF2" i="500"/>
  <c r="AE2" i="500"/>
  <c r="Y2" i="500"/>
  <c r="P29" i="475"/>
  <c r="BH51" i="500" l="1"/>
  <c r="BE50" i="500"/>
  <c r="BE110" i="500"/>
  <c r="BE102" i="500"/>
  <c r="BE86" i="500"/>
  <c r="BE78" i="500"/>
  <c r="BE108" i="500"/>
  <c r="BE105" i="500"/>
  <c r="BE101" i="500"/>
  <c r="BE88" i="500"/>
  <c r="BE80" i="500"/>
  <c r="BE76" i="500"/>
  <c r="BE75" i="500"/>
  <c r="BE74" i="500"/>
  <c r="BE73" i="500"/>
  <c r="BE72" i="500"/>
  <c r="BE71" i="500"/>
  <c r="BE70" i="500"/>
  <c r="BE69" i="500"/>
  <c r="BE68" i="500"/>
  <c r="BE67" i="500"/>
  <c r="BE66" i="500"/>
  <c r="BE65" i="500"/>
  <c r="BE64" i="500"/>
  <c r="BE63" i="500"/>
  <c r="BE62" i="500"/>
  <c r="BE61" i="500"/>
  <c r="BE60" i="500"/>
  <c r="BE59" i="500"/>
  <c r="BE58" i="500"/>
  <c r="BE57" i="500"/>
  <c r="BE107" i="500"/>
  <c r="BE103" i="500"/>
  <c r="BE82" i="500"/>
  <c r="BE111" i="500"/>
  <c r="BE109" i="500"/>
  <c r="BE100" i="500"/>
  <c r="BE84" i="500"/>
  <c r="BH52" i="500"/>
  <c r="BG59" i="500"/>
  <c r="BH61" i="500"/>
  <c r="BG61" i="500"/>
  <c r="BG63" i="500"/>
  <c r="BH65" i="500"/>
  <c r="BG65" i="500"/>
  <c r="BG67" i="500"/>
  <c r="BH69" i="500"/>
  <c r="BG69" i="500"/>
  <c r="BH71" i="500"/>
  <c r="BG71" i="500"/>
  <c r="BH73" i="500"/>
  <c r="BG73" i="500"/>
  <c r="BG75" i="500"/>
  <c r="BH48" i="500"/>
  <c r="BH108" i="500"/>
  <c r="BH103" i="500"/>
  <c r="BH95" i="500"/>
  <c r="BH85" i="500"/>
  <c r="BH77" i="500"/>
  <c r="BH109" i="500"/>
  <c r="BH99" i="500"/>
  <c r="BH98" i="500"/>
  <c r="BH94" i="500"/>
  <c r="BH87" i="500"/>
  <c r="BH79" i="500"/>
  <c r="BH97" i="500"/>
  <c r="BH81" i="500"/>
  <c r="BH110" i="500"/>
  <c r="BH105" i="500"/>
  <c r="BH101" i="500"/>
  <c r="BH96" i="500"/>
  <c r="BH83" i="500"/>
  <c r="BH54" i="500"/>
  <c r="BI50" i="500"/>
  <c r="BI99" i="500"/>
  <c r="BI55" i="500"/>
  <c r="BI54" i="500"/>
  <c r="BI53" i="500"/>
  <c r="BI52" i="500"/>
  <c r="BI51" i="500"/>
  <c r="BI111" i="500"/>
  <c r="BI76" i="500"/>
  <c r="BI75" i="500"/>
  <c r="BI74" i="500"/>
  <c r="BI73" i="500"/>
  <c r="BI72" i="500"/>
  <c r="BI71" i="500"/>
  <c r="BI70" i="500"/>
  <c r="BI69" i="500"/>
  <c r="BI68" i="500"/>
  <c r="BI67" i="500"/>
  <c r="BI66" i="500"/>
  <c r="BI65" i="500"/>
  <c r="BI64" i="500"/>
  <c r="BI63" i="500"/>
  <c r="BI62" i="500"/>
  <c r="BI61" i="500"/>
  <c r="BI60" i="500"/>
  <c r="BI59" i="500"/>
  <c r="BI58" i="500"/>
  <c r="BI57" i="500"/>
  <c r="BH53" i="500"/>
  <c r="BE54" i="500"/>
  <c r="BH57" i="500"/>
  <c r="BH59" i="500"/>
  <c r="BH63" i="500"/>
  <c r="BH67" i="500"/>
  <c r="BE53" i="500"/>
  <c r="BH56" i="500"/>
  <c r="BG50" i="500"/>
  <c r="BG108" i="500"/>
  <c r="BG109" i="500"/>
  <c r="BG56" i="500"/>
  <c r="BG55" i="500"/>
  <c r="BG54" i="500"/>
  <c r="BG53" i="500"/>
  <c r="BG52" i="500"/>
  <c r="BG51" i="500"/>
  <c r="BG110" i="500"/>
  <c r="BG76" i="500"/>
  <c r="BE51" i="500"/>
  <c r="BE52" i="500"/>
  <c r="BH55" i="500"/>
  <c r="BE56" i="500"/>
  <c r="BH58" i="500"/>
  <c r="BG58" i="500"/>
  <c r="BH60" i="500"/>
  <c r="BG60" i="500"/>
  <c r="BH62" i="500"/>
  <c r="BG62" i="500"/>
  <c r="BH64" i="500"/>
  <c r="BG64" i="500"/>
  <c r="BH66" i="500"/>
  <c r="BG66" i="500"/>
  <c r="BH68" i="500"/>
  <c r="BG68" i="500"/>
  <c r="BH70" i="500"/>
  <c r="BG70" i="500"/>
  <c r="BH72" i="500"/>
  <c r="BG72" i="500"/>
  <c r="BH74" i="500"/>
  <c r="BG74" i="500"/>
  <c r="BH76" i="500"/>
  <c r="BF78" i="500"/>
  <c r="BJ80" i="500"/>
  <c r="BF86" i="500"/>
  <c r="BJ88" i="500"/>
  <c r="BF90" i="500"/>
  <c r="BJ92" i="500"/>
  <c r="BJ96" i="500"/>
  <c r="BF97" i="500"/>
  <c r="BJ102" i="500"/>
  <c r="BJ103" i="500"/>
  <c r="BJ78" i="500"/>
  <c r="BF84" i="500"/>
  <c r="BJ86" i="500"/>
  <c r="BJ91" i="500"/>
  <c r="BJ93" i="500"/>
  <c r="BF94" i="500"/>
  <c r="BJ97" i="500"/>
  <c r="BF98" i="500"/>
  <c r="BJ100" i="500"/>
  <c r="BJ101" i="500"/>
  <c r="BJ105" i="500"/>
  <c r="BJ56" i="500"/>
  <c r="BJ57" i="500"/>
  <c r="BJ58" i="500"/>
  <c r="BJ59" i="500"/>
  <c r="BJ60" i="500"/>
  <c r="BJ61" i="500"/>
  <c r="BJ62" i="500"/>
  <c r="BJ63" i="500"/>
  <c r="BJ64" i="500"/>
  <c r="BJ65" i="500"/>
  <c r="BJ66" i="500"/>
  <c r="BJ67" i="500"/>
  <c r="BJ68" i="500"/>
  <c r="BJ69" i="500"/>
  <c r="BJ70" i="500"/>
  <c r="BJ71" i="500"/>
  <c r="BJ72" i="500"/>
  <c r="BJ73" i="500"/>
  <c r="BJ74" i="500"/>
  <c r="BJ75" i="500"/>
  <c r="BJ76" i="500"/>
  <c r="BF82" i="500"/>
  <c r="BJ84" i="500"/>
  <c r="BJ90" i="500"/>
  <c r="BF92" i="500"/>
  <c r="BJ94" i="500"/>
  <c r="BF95" i="500"/>
  <c r="BJ98" i="500"/>
  <c r="BF103" i="500"/>
  <c r="BF57" i="500"/>
  <c r="BF58" i="500"/>
  <c r="BF59" i="500"/>
  <c r="BF60" i="500"/>
  <c r="BF61" i="500"/>
  <c r="BF62" i="500"/>
  <c r="BF63" i="500"/>
  <c r="BF64" i="500"/>
  <c r="BF65" i="500"/>
  <c r="BF66" i="500"/>
  <c r="BF67" i="500"/>
  <c r="BF68" i="500"/>
  <c r="BF69" i="500"/>
  <c r="BF70" i="500"/>
  <c r="BF71" i="500"/>
  <c r="BF72" i="500"/>
  <c r="BF73" i="500"/>
  <c r="BF74" i="500"/>
  <c r="BF75" i="500"/>
  <c r="BF76" i="500"/>
  <c r="BF80" i="500"/>
  <c r="BJ82" i="500"/>
  <c r="BF88" i="500"/>
  <c r="BF91" i="500"/>
  <c r="BJ95" i="500"/>
  <c r="BF96" i="500"/>
  <c r="BF101" i="500"/>
  <c r="BE43" i="500"/>
  <c r="BG45" i="500"/>
  <c r="BH44" i="500"/>
  <c r="BH46" i="500"/>
  <c r="BH49" i="500"/>
  <c r="BE49" i="500"/>
  <c r="BH50" i="500"/>
  <c r="BJ41" i="500"/>
  <c r="BH45" i="500"/>
  <c r="BH47" i="500"/>
  <c r="BG49" i="500"/>
  <c r="BJ42" i="500"/>
  <c r="BI49" i="500"/>
  <c r="AE4" i="500" a="1"/>
  <c r="AF4" i="500" s="1"/>
  <c r="BB30" i="500" s="1"/>
  <c r="B16" i="513"/>
  <c r="A17" i="513"/>
  <c r="BJ32" i="500"/>
  <c r="BJ33" i="500"/>
  <c r="BJ37" i="500"/>
  <c r="BJ34" i="500"/>
  <c r="BJ38" i="500"/>
  <c r="BJ39" i="500"/>
  <c r="BJ36" i="500"/>
  <c r="BJ40" i="500"/>
  <c r="AA119" i="500"/>
  <c r="AA127" i="500"/>
  <c r="F31" i="477"/>
  <c r="AA113" i="500"/>
  <c r="AA118" i="500"/>
  <c r="AA125" i="500"/>
  <c r="AA129" i="500"/>
  <c r="AA126" i="500"/>
  <c r="AA130" i="500"/>
  <c r="I25" i="500"/>
  <c r="H25" i="500"/>
  <c r="G25" i="500"/>
  <c r="AA115" i="500"/>
  <c r="AA114" i="500"/>
  <c r="AA117" i="500"/>
  <c r="AA128" i="500"/>
  <c r="AA112" i="500"/>
  <c r="AA116" i="500"/>
  <c r="AG4" i="500"/>
  <c r="BC30" i="500" s="1"/>
  <c r="BC41" i="500" s="1"/>
  <c r="AB32" i="500"/>
  <c r="BG32" i="500"/>
  <c r="B33" i="500"/>
  <c r="AB33" i="500"/>
  <c r="BG33" i="500"/>
  <c r="B34" i="500"/>
  <c r="AB34" i="500"/>
  <c r="BG34" i="500"/>
  <c r="B35" i="500"/>
  <c r="AB35" i="500"/>
  <c r="BG35" i="500"/>
  <c r="B36" i="500"/>
  <c r="AB36" i="500"/>
  <c r="BG36" i="500"/>
  <c r="B37" i="500"/>
  <c r="AB37" i="500"/>
  <c r="BG37" i="500"/>
  <c r="B38" i="500"/>
  <c r="AB38" i="500"/>
  <c r="BG38" i="500"/>
  <c r="B39" i="500"/>
  <c r="AB39" i="500"/>
  <c r="BG39" i="500"/>
  <c r="B40" i="500"/>
  <c r="AB40" i="500"/>
  <c r="BG40" i="500"/>
  <c r="B41" i="500"/>
  <c r="AB41" i="500"/>
  <c r="BG41" i="500"/>
  <c r="B42" i="500"/>
  <c r="AB42" i="500"/>
  <c r="BG42" i="500"/>
  <c r="B43" i="500"/>
  <c r="AC43" i="500"/>
  <c r="B44" i="500"/>
  <c r="AC45" i="500"/>
  <c r="BE45" i="500"/>
  <c r="B46" i="500"/>
  <c r="AC47" i="500"/>
  <c r="BE47" i="500"/>
  <c r="B48" i="500"/>
  <c r="AC32" i="500"/>
  <c r="BH32" i="500"/>
  <c r="AC33" i="500"/>
  <c r="BH33" i="500"/>
  <c r="AC34" i="500"/>
  <c r="BH34" i="500"/>
  <c r="AC35" i="500"/>
  <c r="BH35" i="500"/>
  <c r="AC36" i="500"/>
  <c r="BH36" i="500"/>
  <c r="AC37" i="500"/>
  <c r="BH37" i="500"/>
  <c r="AC38" i="500"/>
  <c r="BH38" i="500"/>
  <c r="AC39" i="500"/>
  <c r="BH39" i="500"/>
  <c r="AC40" i="500"/>
  <c r="BH40" i="500"/>
  <c r="AC41" i="500"/>
  <c r="BH41" i="500"/>
  <c r="AC42" i="500"/>
  <c r="BH42" i="500"/>
  <c r="BJ43" i="500"/>
  <c r="BF43" i="500"/>
  <c r="BB43" i="500"/>
  <c r="BG43" i="500"/>
  <c r="BJ44" i="500"/>
  <c r="BF44" i="500"/>
  <c r="BB44" i="500"/>
  <c r="N44" i="500"/>
  <c r="AB44" i="500"/>
  <c r="BI44" i="500"/>
  <c r="BJ46" i="500"/>
  <c r="BF46" i="500"/>
  <c r="BB46" i="500"/>
  <c r="N46" i="500"/>
  <c r="AB46" i="500"/>
  <c r="BI46" i="500"/>
  <c r="BG47" i="500"/>
  <c r="BJ48" i="500"/>
  <c r="BF48" i="500"/>
  <c r="BB48" i="500"/>
  <c r="N48" i="500"/>
  <c r="AB48" i="500"/>
  <c r="BI48" i="500"/>
  <c r="BE32" i="500"/>
  <c r="BI32" i="500"/>
  <c r="BE33" i="500"/>
  <c r="BI33" i="500"/>
  <c r="BE34" i="500"/>
  <c r="BI34" i="500"/>
  <c r="BE35" i="500"/>
  <c r="BI35" i="500"/>
  <c r="BE36" i="500"/>
  <c r="BI36" i="500"/>
  <c r="BE37" i="500"/>
  <c r="BI37" i="500"/>
  <c r="BE38" i="500"/>
  <c r="BI38" i="500"/>
  <c r="BE39" i="500"/>
  <c r="BI39" i="500"/>
  <c r="BE40" i="500"/>
  <c r="BI40" i="500"/>
  <c r="BE41" i="500"/>
  <c r="BI41" i="500"/>
  <c r="BE42" i="500"/>
  <c r="BI42" i="500"/>
  <c r="BC43" i="500"/>
  <c r="BH43" i="500"/>
  <c r="AC44" i="500"/>
  <c r="BE44" i="500"/>
  <c r="B45" i="500"/>
  <c r="BC45" i="500"/>
  <c r="AC46" i="500"/>
  <c r="BE46" i="500"/>
  <c r="B47" i="500"/>
  <c r="BC47" i="500"/>
  <c r="AC48" i="500"/>
  <c r="BE48" i="500"/>
  <c r="N32" i="500"/>
  <c r="BF32" i="500"/>
  <c r="N33" i="500"/>
  <c r="BF33" i="500"/>
  <c r="N34" i="500"/>
  <c r="BF34" i="500"/>
  <c r="N35" i="500"/>
  <c r="BF35" i="500"/>
  <c r="N36" i="500"/>
  <c r="BF36" i="500"/>
  <c r="N37" i="500"/>
  <c r="BF37" i="500"/>
  <c r="N38" i="500"/>
  <c r="BF38" i="500"/>
  <c r="N39" i="500"/>
  <c r="BF39" i="500"/>
  <c r="N40" i="500"/>
  <c r="BB40" i="500"/>
  <c r="BF40" i="500"/>
  <c r="N41" i="500"/>
  <c r="BB41" i="500"/>
  <c r="BF41" i="500"/>
  <c r="N42" i="500"/>
  <c r="BB42" i="500"/>
  <c r="BF42" i="500"/>
  <c r="N43" i="500"/>
  <c r="AB43" i="500"/>
  <c r="BI43" i="500"/>
  <c r="BG44" i="500"/>
  <c r="BJ45" i="500"/>
  <c r="BF45" i="500"/>
  <c r="BB45" i="500"/>
  <c r="N45" i="500"/>
  <c r="AB45" i="500"/>
  <c r="BI45" i="500"/>
  <c r="BG46" i="500"/>
  <c r="BJ47" i="500"/>
  <c r="BF47" i="500"/>
  <c r="BB47" i="500"/>
  <c r="N47" i="500"/>
  <c r="AB47" i="500"/>
  <c r="BI47" i="500"/>
  <c r="BG48" i="500"/>
  <c r="N49" i="500"/>
  <c r="BB49" i="500"/>
  <c r="BF49" i="500"/>
  <c r="BJ49" i="500"/>
  <c r="N50" i="500"/>
  <c r="BB50" i="500"/>
  <c r="BF50" i="500"/>
  <c r="BJ50" i="500"/>
  <c r="N51" i="500"/>
  <c r="BB51" i="500"/>
  <c r="BF51" i="500"/>
  <c r="BJ51" i="500"/>
  <c r="N52" i="500"/>
  <c r="BB52" i="500"/>
  <c r="BF52" i="500"/>
  <c r="BJ52" i="500"/>
  <c r="N53" i="500"/>
  <c r="BB53" i="500"/>
  <c r="BF53" i="500"/>
  <c r="BJ53" i="500"/>
  <c r="N54" i="500"/>
  <c r="BB54" i="500"/>
  <c r="BF54" i="500"/>
  <c r="BJ54" i="500"/>
  <c r="N55" i="500"/>
  <c r="BB55" i="500"/>
  <c r="BF55" i="500"/>
  <c r="BJ55" i="500"/>
  <c r="N56" i="500"/>
  <c r="BB56" i="500"/>
  <c r="BF56" i="500"/>
  <c r="AC49" i="500"/>
  <c r="AC50" i="500"/>
  <c r="AC51" i="500"/>
  <c r="AC52" i="500"/>
  <c r="AC53" i="500"/>
  <c r="AC54" i="500"/>
  <c r="AC55" i="500"/>
  <c r="AC56" i="500"/>
  <c r="BI56" i="500"/>
  <c r="N77" i="500"/>
  <c r="BF77" i="500"/>
  <c r="BG78" i="500"/>
  <c r="BC78" i="500"/>
  <c r="AB78" i="500"/>
  <c r="B78" i="500"/>
  <c r="BI78" i="500"/>
  <c r="N79" i="500"/>
  <c r="BF79" i="500"/>
  <c r="BG80" i="500"/>
  <c r="BC80" i="500"/>
  <c r="AB80" i="500"/>
  <c r="B80" i="500"/>
  <c r="BI80" i="500"/>
  <c r="N81" i="500"/>
  <c r="BF81" i="500"/>
  <c r="BG82" i="500"/>
  <c r="BC82" i="500"/>
  <c r="AB82" i="500"/>
  <c r="B82" i="500"/>
  <c r="BI82" i="500"/>
  <c r="N83" i="500"/>
  <c r="BF83" i="500"/>
  <c r="BG84" i="500"/>
  <c r="BC84" i="500"/>
  <c r="AB84" i="500"/>
  <c r="B84" i="500"/>
  <c r="BI84" i="500"/>
  <c r="N85" i="500"/>
  <c r="BF85" i="500"/>
  <c r="BG86" i="500"/>
  <c r="BC86" i="500"/>
  <c r="AB86" i="500"/>
  <c r="B86" i="500"/>
  <c r="BI86" i="500"/>
  <c r="N87" i="500"/>
  <c r="BF87" i="500"/>
  <c r="BG88" i="500"/>
  <c r="BC88" i="500"/>
  <c r="AB88" i="500"/>
  <c r="B88" i="500"/>
  <c r="BI88" i="500"/>
  <c r="N89" i="500"/>
  <c r="BB89" i="500"/>
  <c r="BJ89" i="500"/>
  <c r="BB90" i="500"/>
  <c r="BB91" i="500"/>
  <c r="BB92" i="500"/>
  <c r="BB77" i="500"/>
  <c r="BB79" i="500"/>
  <c r="BB81" i="500"/>
  <c r="BB83" i="500"/>
  <c r="BB85" i="500"/>
  <c r="BB87" i="500"/>
  <c r="BG90" i="500"/>
  <c r="BC90" i="500"/>
  <c r="AB90" i="500"/>
  <c r="B90" i="500"/>
  <c r="BI90" i="500"/>
  <c r="BE90" i="500"/>
  <c r="BG91" i="500"/>
  <c r="BC91" i="500"/>
  <c r="AB91" i="500"/>
  <c r="B91" i="500"/>
  <c r="BI91" i="500"/>
  <c r="BE91" i="500"/>
  <c r="BG92" i="500"/>
  <c r="BC92" i="500"/>
  <c r="AB92" i="500"/>
  <c r="B92" i="500"/>
  <c r="BI92" i="500"/>
  <c r="BE92" i="500"/>
  <c r="BH93" i="500"/>
  <c r="BG93" i="500"/>
  <c r="BC93" i="500"/>
  <c r="AB93" i="500"/>
  <c r="B93" i="500"/>
  <c r="BI93" i="500"/>
  <c r="BE93" i="500"/>
  <c r="BF93" i="500"/>
  <c r="BG77" i="500"/>
  <c r="BC77" i="500"/>
  <c r="AB77" i="500"/>
  <c r="B77" i="500"/>
  <c r="BI77" i="500"/>
  <c r="BG79" i="500"/>
  <c r="BC79" i="500"/>
  <c r="AB79" i="500"/>
  <c r="B79" i="500"/>
  <c r="BI79" i="500"/>
  <c r="BG81" i="500"/>
  <c r="BC81" i="500"/>
  <c r="AB81" i="500"/>
  <c r="B81" i="500"/>
  <c r="BI81" i="500"/>
  <c r="BG83" i="500"/>
  <c r="BC83" i="500"/>
  <c r="AB83" i="500"/>
  <c r="B83" i="500"/>
  <c r="BI83" i="500"/>
  <c r="BG85" i="500"/>
  <c r="BC85" i="500"/>
  <c r="AB85" i="500"/>
  <c r="B85" i="500"/>
  <c r="BI85" i="500"/>
  <c r="BG87" i="500"/>
  <c r="BC87" i="500"/>
  <c r="AB87" i="500"/>
  <c r="B87" i="500"/>
  <c r="BI87" i="500"/>
  <c r="BG89" i="500"/>
  <c r="BC89" i="500"/>
  <c r="AB89" i="500"/>
  <c r="B89" i="500"/>
  <c r="BI89" i="500"/>
  <c r="BE89" i="500"/>
  <c r="BF89" i="500"/>
  <c r="AC57" i="500"/>
  <c r="AC58" i="500"/>
  <c r="AC59" i="500"/>
  <c r="AC60" i="500"/>
  <c r="AC61" i="500"/>
  <c r="AC62" i="500"/>
  <c r="AC63" i="500"/>
  <c r="AC64" i="500"/>
  <c r="AC65" i="500"/>
  <c r="AC66" i="500"/>
  <c r="AC67" i="500"/>
  <c r="AC68" i="500"/>
  <c r="AC69" i="500"/>
  <c r="AC70" i="500"/>
  <c r="AC71" i="500"/>
  <c r="AC72" i="500"/>
  <c r="AC73" i="500"/>
  <c r="AC74" i="500"/>
  <c r="AC75" i="500"/>
  <c r="AC76" i="500"/>
  <c r="AC77" i="500"/>
  <c r="BE77" i="500"/>
  <c r="BJ77" i="500"/>
  <c r="BB78" i="500"/>
  <c r="BH78" i="500"/>
  <c r="AC79" i="500"/>
  <c r="BE79" i="500"/>
  <c r="BJ79" i="500"/>
  <c r="BB80" i="500"/>
  <c r="BH80" i="500"/>
  <c r="AC81" i="500"/>
  <c r="BE81" i="500"/>
  <c r="BJ81" i="500"/>
  <c r="BB82" i="500"/>
  <c r="BH82" i="500"/>
  <c r="AC83" i="500"/>
  <c r="BE83" i="500"/>
  <c r="BJ83" i="500"/>
  <c r="BB84" i="500"/>
  <c r="BH84" i="500"/>
  <c r="AC85" i="500"/>
  <c r="BE85" i="500"/>
  <c r="BJ85" i="500"/>
  <c r="BB86" i="500"/>
  <c r="BH86" i="500"/>
  <c r="AC87" i="500"/>
  <c r="BE87" i="500"/>
  <c r="BJ87" i="500"/>
  <c r="BB88" i="500"/>
  <c r="BH88" i="500"/>
  <c r="AC89" i="500"/>
  <c r="BH89" i="500"/>
  <c r="AC90" i="500"/>
  <c r="BH90" i="500"/>
  <c r="AC91" i="500"/>
  <c r="BH91" i="500"/>
  <c r="AC92" i="500"/>
  <c r="BH92" i="500"/>
  <c r="AC93" i="500"/>
  <c r="BE94" i="500"/>
  <c r="BI94" i="500"/>
  <c r="BE95" i="500"/>
  <c r="BI95" i="500"/>
  <c r="BE96" i="500"/>
  <c r="BI96" i="500"/>
  <c r="BE97" i="500"/>
  <c r="BI97" i="500"/>
  <c r="BE98" i="500"/>
  <c r="BI98" i="500"/>
  <c r="BF99" i="500"/>
  <c r="BG100" i="500"/>
  <c r="BC100" i="500"/>
  <c r="AB100" i="500"/>
  <c r="B100" i="500"/>
  <c r="BI100" i="500"/>
  <c r="BG102" i="500"/>
  <c r="BC102" i="500"/>
  <c r="AB102" i="500"/>
  <c r="B102" i="500"/>
  <c r="BI102" i="500"/>
  <c r="BG104" i="500"/>
  <c r="BC104" i="500"/>
  <c r="AB104" i="500"/>
  <c r="B104" i="500"/>
  <c r="BI104" i="500"/>
  <c r="BG106" i="500"/>
  <c r="BC106" i="500"/>
  <c r="AB106" i="500"/>
  <c r="B106" i="500"/>
  <c r="BI106" i="500"/>
  <c r="BE104" i="500"/>
  <c r="BJ104" i="500"/>
  <c r="AC106" i="500"/>
  <c r="BE106" i="500"/>
  <c r="BJ106" i="500"/>
  <c r="B94" i="500"/>
  <c r="AB94" i="500"/>
  <c r="BC94" i="500"/>
  <c r="BG94" i="500"/>
  <c r="B95" i="500"/>
  <c r="AB95" i="500"/>
  <c r="BC95" i="500"/>
  <c r="BG95" i="500"/>
  <c r="B96" i="500"/>
  <c r="AB96" i="500"/>
  <c r="BC96" i="500"/>
  <c r="BG96" i="500"/>
  <c r="B97" i="500"/>
  <c r="AB97" i="500"/>
  <c r="BC97" i="500"/>
  <c r="BG97" i="500"/>
  <c r="B98" i="500"/>
  <c r="AB98" i="500"/>
  <c r="BC98" i="500"/>
  <c r="BG98" i="500"/>
  <c r="B99" i="500"/>
  <c r="AB99" i="500"/>
  <c r="N100" i="500"/>
  <c r="BF100" i="500"/>
  <c r="BG101" i="500"/>
  <c r="BC101" i="500"/>
  <c r="AB101" i="500"/>
  <c r="B101" i="500"/>
  <c r="BI101" i="500"/>
  <c r="N102" i="500"/>
  <c r="BF102" i="500"/>
  <c r="BG103" i="500"/>
  <c r="BC103" i="500"/>
  <c r="AB103" i="500"/>
  <c r="B103" i="500"/>
  <c r="BI103" i="500"/>
  <c r="N104" i="500"/>
  <c r="BF104" i="500"/>
  <c r="BG105" i="500"/>
  <c r="BC105" i="500"/>
  <c r="AB105" i="500"/>
  <c r="B105" i="500"/>
  <c r="BI105" i="500"/>
  <c r="N106" i="500"/>
  <c r="BF106" i="500"/>
  <c r="BJ107" i="500"/>
  <c r="BF107" i="500"/>
  <c r="BB107" i="500"/>
  <c r="BG107" i="500"/>
  <c r="BI107" i="500"/>
  <c r="AB107" i="500"/>
  <c r="B107" i="500"/>
  <c r="BH107" i="500"/>
  <c r="AC94" i="500"/>
  <c r="AC95" i="500"/>
  <c r="AC96" i="500"/>
  <c r="AC97" i="500"/>
  <c r="AC98" i="500"/>
  <c r="BG99" i="500"/>
  <c r="BC99" i="500"/>
  <c r="AC99" i="500"/>
  <c r="BE99" i="500"/>
  <c r="BJ99" i="500"/>
  <c r="BB100" i="500"/>
  <c r="BH100" i="500"/>
  <c r="BB102" i="500"/>
  <c r="BH102" i="500"/>
  <c r="BB104" i="500"/>
  <c r="BH104" i="500"/>
  <c r="BB106" i="500"/>
  <c r="BH106" i="500"/>
  <c r="BJ109" i="500"/>
  <c r="BF109" i="500"/>
  <c r="BB109" i="500"/>
  <c r="N109" i="500"/>
  <c r="AB109" i="500"/>
  <c r="BI109" i="500"/>
  <c r="BJ111" i="500"/>
  <c r="BF111" i="500"/>
  <c r="BB111" i="500"/>
  <c r="N111" i="500"/>
  <c r="BG111" i="500"/>
  <c r="BC111" i="500"/>
  <c r="AB111" i="500"/>
  <c r="AC111" i="500"/>
  <c r="BH111" i="500"/>
  <c r="AC112" i="500"/>
  <c r="AC113" i="500"/>
  <c r="AC114" i="500"/>
  <c r="AC115" i="500"/>
  <c r="AC116" i="500"/>
  <c r="AA120" i="500"/>
  <c r="BJ108" i="500"/>
  <c r="BF108" i="500"/>
  <c r="BB108" i="500"/>
  <c r="N108" i="500"/>
  <c r="AB108" i="500"/>
  <c r="BI108" i="500"/>
  <c r="BJ110" i="500"/>
  <c r="BF110" i="500"/>
  <c r="BB110" i="500"/>
  <c r="N110" i="500"/>
  <c r="AB110" i="500"/>
  <c r="BI110" i="500"/>
  <c r="BJ112" i="500"/>
  <c r="BF112" i="500"/>
  <c r="BB112" i="500"/>
  <c r="U112" i="500"/>
  <c r="N112" i="500"/>
  <c r="BG112" i="500"/>
  <c r="BC112" i="500"/>
  <c r="AB112" i="500"/>
  <c r="W112" i="500"/>
  <c r="B112" i="500"/>
  <c r="Y112" i="500"/>
  <c r="BD112" i="500"/>
  <c r="BJ113" i="500"/>
  <c r="BF113" i="500"/>
  <c r="BB113" i="500"/>
  <c r="U113" i="500"/>
  <c r="N113" i="500"/>
  <c r="BG113" i="500"/>
  <c r="BC113" i="500"/>
  <c r="AB113" i="500"/>
  <c r="W113" i="500"/>
  <c r="B113" i="500"/>
  <c r="Y113" i="500"/>
  <c r="BD113" i="500"/>
  <c r="BJ114" i="500"/>
  <c r="BF114" i="500"/>
  <c r="BB114" i="500"/>
  <c r="U114" i="500"/>
  <c r="N114" i="500"/>
  <c r="BG114" i="500"/>
  <c r="BC114" i="500"/>
  <c r="AB114" i="500"/>
  <c r="W114" i="500"/>
  <c r="B114" i="500"/>
  <c r="Y114" i="500"/>
  <c r="BD114" i="500"/>
  <c r="BJ115" i="500"/>
  <c r="BF115" i="500"/>
  <c r="BB115" i="500"/>
  <c r="U115" i="500"/>
  <c r="N115" i="500"/>
  <c r="BG115" i="500"/>
  <c r="BC115" i="500"/>
  <c r="AB115" i="500"/>
  <c r="W115" i="500"/>
  <c r="B115" i="500"/>
  <c r="Y115" i="500"/>
  <c r="BD115" i="500"/>
  <c r="BJ116" i="500"/>
  <c r="BF116" i="500"/>
  <c r="BB116" i="500"/>
  <c r="U116" i="500"/>
  <c r="N116" i="500"/>
  <c r="BH116" i="500"/>
  <c r="BG116" i="500"/>
  <c r="BC116" i="500"/>
  <c r="AB116" i="500"/>
  <c r="W116" i="500"/>
  <c r="B116" i="500"/>
  <c r="Y116" i="500"/>
  <c r="BD116" i="500"/>
  <c r="B117" i="500"/>
  <c r="W117" i="500"/>
  <c r="AC117" i="500"/>
  <c r="B118" i="500"/>
  <c r="BC118" i="500"/>
  <c r="B120" i="500"/>
  <c r="BJ121" i="500"/>
  <c r="BF121" i="500"/>
  <c r="BB121" i="500"/>
  <c r="U121" i="500"/>
  <c r="N121" i="500"/>
  <c r="BI121" i="500"/>
  <c r="BE121" i="500"/>
  <c r="BA121" i="500"/>
  <c r="Q121" i="500"/>
  <c r="Y121" i="500"/>
  <c r="BD121" i="500"/>
  <c r="BJ122" i="500"/>
  <c r="BF122" i="500"/>
  <c r="BB122" i="500"/>
  <c r="U122" i="500"/>
  <c r="N122" i="500"/>
  <c r="BI122" i="500"/>
  <c r="BE122" i="500"/>
  <c r="BA122" i="500"/>
  <c r="Q122" i="500"/>
  <c r="Y122" i="500"/>
  <c r="BD122" i="500"/>
  <c r="BJ123" i="500"/>
  <c r="BF123" i="500"/>
  <c r="BB123" i="500"/>
  <c r="U123" i="500"/>
  <c r="N123" i="500"/>
  <c r="BI123" i="500"/>
  <c r="BE123" i="500"/>
  <c r="BA123" i="500"/>
  <c r="Q123" i="500"/>
  <c r="Y123" i="500"/>
  <c r="BD123" i="500"/>
  <c r="BJ124" i="500"/>
  <c r="BF124" i="500"/>
  <c r="BB124" i="500"/>
  <c r="U124" i="500"/>
  <c r="N124" i="500"/>
  <c r="BI124" i="500"/>
  <c r="BE124" i="500"/>
  <c r="BA124" i="500"/>
  <c r="Q124" i="500"/>
  <c r="Y124" i="500"/>
  <c r="BD124" i="500"/>
  <c r="BI117" i="500"/>
  <c r="BE117" i="500"/>
  <c r="BA117" i="500"/>
  <c r="Y117" i="500"/>
  <c r="BB117" i="500"/>
  <c r="BG117" i="500"/>
  <c r="BI118" i="500"/>
  <c r="BE118" i="500"/>
  <c r="BA118" i="500"/>
  <c r="Q118" i="500"/>
  <c r="U118" i="500"/>
  <c r="AB118" i="500"/>
  <c r="BD118" i="500"/>
  <c r="BJ118" i="500"/>
  <c r="BJ120" i="500"/>
  <c r="BF120" i="500"/>
  <c r="BB120" i="500"/>
  <c r="BI120" i="500"/>
  <c r="BE120" i="500"/>
  <c r="BA120" i="500"/>
  <c r="Q120" i="500"/>
  <c r="U120" i="500"/>
  <c r="AB120" i="500"/>
  <c r="BG120" i="500"/>
  <c r="AA121" i="500"/>
  <c r="AA122" i="500"/>
  <c r="AA123" i="500"/>
  <c r="AA124" i="500"/>
  <c r="BG124" i="500"/>
  <c r="N117" i="500"/>
  <c r="U117" i="500"/>
  <c r="AB117" i="500"/>
  <c r="BD117" i="500"/>
  <c r="BJ117" i="500"/>
  <c r="Y118" i="500"/>
  <c r="BB118" i="500"/>
  <c r="BG118" i="500"/>
  <c r="BI119" i="500"/>
  <c r="BE119" i="500"/>
  <c r="BA119" i="500"/>
  <c r="Q119" i="500"/>
  <c r="U119" i="500"/>
  <c r="AB119" i="500"/>
  <c r="BD119" i="500"/>
  <c r="BJ119" i="500"/>
  <c r="Y120" i="500"/>
  <c r="BC120" i="500"/>
  <c r="B121" i="500"/>
  <c r="W121" i="500"/>
  <c r="BC121" i="500"/>
  <c r="B122" i="500"/>
  <c r="W122" i="500"/>
  <c r="BC122" i="500"/>
  <c r="B123" i="500"/>
  <c r="W123" i="500"/>
  <c r="BC123" i="500"/>
  <c r="B124" i="500"/>
  <c r="W124" i="500"/>
  <c r="BC124" i="500"/>
  <c r="Y125" i="500"/>
  <c r="AC125" i="500"/>
  <c r="BD125" i="500"/>
  <c r="BH125" i="500"/>
  <c r="Y126" i="500"/>
  <c r="AC126" i="500"/>
  <c r="BD126" i="500"/>
  <c r="BH126" i="500"/>
  <c r="Y127" i="500"/>
  <c r="AC127" i="500"/>
  <c r="BD127" i="500"/>
  <c r="BH127" i="500"/>
  <c r="Y128" i="500"/>
  <c r="AC128" i="500"/>
  <c r="BD128" i="500"/>
  <c r="BH128" i="500"/>
  <c r="Y129" i="500"/>
  <c r="AC129" i="500"/>
  <c r="BD129" i="500"/>
  <c r="BH129" i="500"/>
  <c r="Y130" i="500"/>
  <c r="AC130" i="500"/>
  <c r="BD130" i="500"/>
  <c r="BH130" i="500"/>
  <c r="Q125" i="500"/>
  <c r="BA125" i="500"/>
  <c r="BE125" i="500"/>
  <c r="BI125" i="500"/>
  <c r="Q126" i="500"/>
  <c r="BA126" i="500"/>
  <c r="BE126" i="500"/>
  <c r="BI126" i="500"/>
  <c r="Q127" i="500"/>
  <c r="BA127" i="500"/>
  <c r="BE127" i="500"/>
  <c r="BI127" i="500"/>
  <c r="Q128" i="500"/>
  <c r="BA128" i="500"/>
  <c r="BE128" i="500"/>
  <c r="BI128" i="500"/>
  <c r="Q129" i="500"/>
  <c r="BA129" i="500"/>
  <c r="BE129" i="500"/>
  <c r="BI129" i="500"/>
  <c r="Q130" i="500"/>
  <c r="BA130" i="500"/>
  <c r="BE130" i="500"/>
  <c r="BI130" i="500"/>
  <c r="N125" i="500"/>
  <c r="U125" i="500"/>
  <c r="BB125" i="500"/>
  <c r="BF125" i="500"/>
  <c r="N126" i="500"/>
  <c r="U126" i="500"/>
  <c r="BB126" i="500"/>
  <c r="BF126" i="500"/>
  <c r="N127" i="500"/>
  <c r="U127" i="500"/>
  <c r="BB127" i="500"/>
  <c r="BF127" i="500"/>
  <c r="N128" i="500"/>
  <c r="U128" i="500"/>
  <c r="BB128" i="500"/>
  <c r="BF128" i="500"/>
  <c r="N129" i="500"/>
  <c r="U129" i="500"/>
  <c r="BB129" i="500"/>
  <c r="BF129" i="500"/>
  <c r="N130" i="500"/>
  <c r="U130" i="500"/>
  <c r="BB130" i="500"/>
  <c r="BF130" i="500"/>
  <c r="I5" i="477"/>
  <c r="BC48" i="500" l="1"/>
  <c r="BC46" i="500"/>
  <c r="BC44" i="500"/>
  <c r="BC42" i="500"/>
  <c r="BC109" i="500"/>
  <c r="BC56" i="500"/>
  <c r="BC55" i="500"/>
  <c r="BC54" i="500"/>
  <c r="BC53" i="500"/>
  <c r="BC52" i="500"/>
  <c r="BC110" i="500"/>
  <c r="BC108" i="500"/>
  <c r="BC76" i="500"/>
  <c r="BC75" i="500"/>
  <c r="BC74" i="500"/>
  <c r="BC73" i="500"/>
  <c r="BC72" i="500"/>
  <c r="BC71" i="500"/>
  <c r="BC70" i="500"/>
  <c r="BC69" i="500"/>
  <c r="BC68" i="500"/>
  <c r="BC67" i="500"/>
  <c r="BC66" i="500"/>
  <c r="BC65" i="500"/>
  <c r="BC64" i="500"/>
  <c r="BC63" i="500"/>
  <c r="BC62" i="500"/>
  <c r="BC61" i="500"/>
  <c r="BC60" i="500"/>
  <c r="BC59" i="500"/>
  <c r="BC58" i="500"/>
  <c r="BC57" i="500"/>
  <c r="BC107" i="500"/>
  <c r="BC51" i="500"/>
  <c r="BB97" i="500"/>
  <c r="BB93" i="500"/>
  <c r="BB96" i="500"/>
  <c r="BB105" i="500"/>
  <c r="BB101" i="500"/>
  <c r="BB99" i="500"/>
  <c r="BB95" i="500"/>
  <c r="BB103" i="500"/>
  <c r="BB98" i="500"/>
  <c r="BB94" i="500"/>
  <c r="BB76" i="500"/>
  <c r="BB74" i="500"/>
  <c r="BB72" i="500"/>
  <c r="BB70" i="500"/>
  <c r="BB68" i="500"/>
  <c r="BB66" i="500"/>
  <c r="BB64" i="500"/>
  <c r="BB62" i="500"/>
  <c r="BB60" i="500"/>
  <c r="BB58" i="500"/>
  <c r="BB73" i="500"/>
  <c r="BB71" i="500"/>
  <c r="BB65" i="500"/>
  <c r="BB63" i="500"/>
  <c r="BB57" i="500"/>
  <c r="BB75" i="500"/>
  <c r="BB69" i="500"/>
  <c r="BB67" i="500"/>
  <c r="BB61" i="500"/>
  <c r="BB59" i="500"/>
  <c r="BC32" i="500"/>
  <c r="BC50" i="500"/>
  <c r="BC49" i="500"/>
  <c r="BC40" i="500"/>
  <c r="BB33" i="500"/>
  <c r="BB35" i="500"/>
  <c r="BB38" i="500"/>
  <c r="BB36" i="500"/>
  <c r="BB32" i="500"/>
  <c r="BB39" i="500"/>
  <c r="AH4" i="500"/>
  <c r="BD30" i="500" s="1"/>
  <c r="AE4" i="500"/>
  <c r="BB34" i="500"/>
  <c r="J31" i="477"/>
  <c r="C31" i="493"/>
  <c r="BB37" i="500"/>
  <c r="BC39" i="500"/>
  <c r="BC38" i="500"/>
  <c r="BC37" i="500"/>
  <c r="BC36" i="500"/>
  <c r="BC35" i="500"/>
  <c r="BC34" i="500"/>
  <c r="BC33" i="500"/>
  <c r="G11" i="500"/>
  <c r="A18" i="513"/>
  <c r="B17" i="513"/>
  <c r="G11" i="505"/>
  <c r="G11" i="503"/>
  <c r="J49" i="503" s="1"/>
  <c r="O49" i="503" s="1"/>
  <c r="P49" i="503" s="1"/>
  <c r="Q49" i="503" s="1"/>
  <c r="U49" i="503" s="1"/>
  <c r="W49" i="503" s="1"/>
  <c r="Y49" i="503" s="1"/>
  <c r="G11" i="502"/>
  <c r="J41" i="502" s="1"/>
  <c r="O41" i="502" s="1"/>
  <c r="P41" i="502" s="1"/>
  <c r="Q41" i="502" s="1"/>
  <c r="U41" i="502" s="1"/>
  <c r="W41" i="502" s="1"/>
  <c r="Y41" i="502" s="1"/>
  <c r="G11" i="508"/>
  <c r="G11" i="509"/>
  <c r="G11" i="504"/>
  <c r="G11" i="510"/>
  <c r="G11" i="507"/>
  <c r="G11" i="506"/>
  <c r="M29" i="478"/>
  <c r="I4" i="478"/>
  <c r="AE40" i="500" l="1"/>
  <c r="AA40" i="500" s="1"/>
  <c r="AE111" i="500"/>
  <c r="AA111" i="500" s="1"/>
  <c r="AE110" i="500"/>
  <c r="AA110" i="500" s="1"/>
  <c r="AE109" i="500"/>
  <c r="AA109" i="500" s="1"/>
  <c r="AE106" i="500"/>
  <c r="AA106" i="500" s="1"/>
  <c r="AE104" i="500"/>
  <c r="AA104" i="500" s="1"/>
  <c r="AE96" i="500"/>
  <c r="AA96" i="500" s="1"/>
  <c r="AE92" i="500"/>
  <c r="AA92" i="500" s="1"/>
  <c r="AE89" i="500"/>
  <c r="AA89" i="500" s="1"/>
  <c r="AE86" i="500"/>
  <c r="AA86" i="500" s="1"/>
  <c r="AE81" i="500"/>
  <c r="AA81" i="500" s="1"/>
  <c r="AE78" i="500"/>
  <c r="AA78" i="500" s="1"/>
  <c r="AE56" i="500"/>
  <c r="AA56" i="500" s="1"/>
  <c r="AE55" i="500"/>
  <c r="AA55" i="500" s="1"/>
  <c r="AE54" i="500"/>
  <c r="AA54" i="500" s="1"/>
  <c r="AE53" i="500"/>
  <c r="AA53" i="500" s="1"/>
  <c r="AE108" i="500"/>
  <c r="AA108" i="500" s="1"/>
  <c r="AE99" i="500"/>
  <c r="AA99" i="500" s="1"/>
  <c r="AE95" i="500"/>
  <c r="AA95" i="500" s="1"/>
  <c r="AE93" i="500"/>
  <c r="AA93" i="500" s="1"/>
  <c r="AE88" i="500"/>
  <c r="AA88" i="500" s="1"/>
  <c r="AE83" i="500"/>
  <c r="AA83" i="500" s="1"/>
  <c r="AE80" i="500"/>
  <c r="AA80" i="500" s="1"/>
  <c r="AE107" i="500"/>
  <c r="AA107" i="500" s="1"/>
  <c r="AE105" i="500"/>
  <c r="AA105" i="500" s="1"/>
  <c r="AE101" i="500"/>
  <c r="AA101" i="500" s="1"/>
  <c r="AE100" i="500"/>
  <c r="AA100" i="500" s="1"/>
  <c r="AE98" i="500"/>
  <c r="AA98" i="500" s="1"/>
  <c r="AE94" i="500"/>
  <c r="AA94" i="500" s="1"/>
  <c r="AE90" i="500"/>
  <c r="AA90" i="500" s="1"/>
  <c r="AE85" i="500"/>
  <c r="AA85" i="500" s="1"/>
  <c r="AE82" i="500"/>
  <c r="AA82" i="500" s="1"/>
  <c r="AE77" i="500"/>
  <c r="AA77" i="500" s="1"/>
  <c r="AE103" i="500"/>
  <c r="AA103" i="500" s="1"/>
  <c r="AE102" i="500"/>
  <c r="AA102" i="500" s="1"/>
  <c r="AE97" i="500"/>
  <c r="AA97" i="500" s="1"/>
  <c r="AE91" i="500"/>
  <c r="AA91" i="500" s="1"/>
  <c r="AE87" i="500"/>
  <c r="AA87" i="500" s="1"/>
  <c r="AE84" i="500"/>
  <c r="AA84" i="500" s="1"/>
  <c r="AE79" i="500"/>
  <c r="AA79" i="500" s="1"/>
  <c r="AE76" i="500"/>
  <c r="AA76" i="500" s="1"/>
  <c r="AE74" i="500"/>
  <c r="AA74" i="500" s="1"/>
  <c r="AE72" i="500"/>
  <c r="AA72" i="500" s="1"/>
  <c r="AE70" i="500"/>
  <c r="AA70" i="500" s="1"/>
  <c r="AE68" i="500"/>
  <c r="AA68" i="500" s="1"/>
  <c r="AE66" i="500"/>
  <c r="AA66" i="500" s="1"/>
  <c r="AE64" i="500"/>
  <c r="AA64" i="500" s="1"/>
  <c r="AE62" i="500"/>
  <c r="AA62" i="500" s="1"/>
  <c r="AE60" i="500"/>
  <c r="AA60" i="500" s="1"/>
  <c r="AE58" i="500"/>
  <c r="AA58" i="500" s="1"/>
  <c r="AE51" i="500"/>
  <c r="AA51" i="500" s="1"/>
  <c r="AE65" i="500"/>
  <c r="AA65" i="500" s="1"/>
  <c r="AE61" i="500"/>
  <c r="AA61" i="500" s="1"/>
  <c r="AE75" i="500"/>
  <c r="AA75" i="500" s="1"/>
  <c r="AE73" i="500"/>
  <c r="AA73" i="500" s="1"/>
  <c r="AE71" i="500"/>
  <c r="AA71" i="500" s="1"/>
  <c r="AE69" i="500"/>
  <c r="AA69" i="500" s="1"/>
  <c r="AE67" i="500"/>
  <c r="AA67" i="500" s="1"/>
  <c r="AE63" i="500"/>
  <c r="AA63" i="500" s="1"/>
  <c r="AE59" i="500"/>
  <c r="AA59" i="500" s="1"/>
  <c r="AE57" i="500"/>
  <c r="AA57" i="500" s="1"/>
  <c r="AE52" i="500"/>
  <c r="AA52" i="500" s="1"/>
  <c r="BD111" i="500"/>
  <c r="BD89" i="500"/>
  <c r="BD82" i="500"/>
  <c r="BD90" i="500"/>
  <c r="BD91" i="500"/>
  <c r="BD92" i="500"/>
  <c r="BD57" i="500"/>
  <c r="BD59" i="500"/>
  <c r="BD61" i="500"/>
  <c r="BD63" i="500"/>
  <c r="BD65" i="500"/>
  <c r="BD67" i="500"/>
  <c r="BD69" i="500"/>
  <c r="BD71" i="500"/>
  <c r="BD73" i="500"/>
  <c r="BD75" i="500"/>
  <c r="BD105" i="500"/>
  <c r="BD94" i="500"/>
  <c r="BD96" i="500"/>
  <c r="BD98" i="500"/>
  <c r="BD52" i="500"/>
  <c r="BD54" i="500"/>
  <c r="BD56" i="500"/>
  <c r="BD84" i="500"/>
  <c r="BD79" i="500"/>
  <c r="BD83" i="500"/>
  <c r="BD87" i="500"/>
  <c r="BD102" i="500"/>
  <c r="BD106" i="500"/>
  <c r="BD109" i="500"/>
  <c r="BD108" i="500"/>
  <c r="BD110" i="500"/>
  <c r="BD78" i="500"/>
  <c r="BD86" i="500"/>
  <c r="BD93" i="500"/>
  <c r="BD58" i="500"/>
  <c r="BD60" i="500"/>
  <c r="BD62" i="500"/>
  <c r="BD64" i="500"/>
  <c r="BD66" i="500"/>
  <c r="BD68" i="500"/>
  <c r="BD70" i="500"/>
  <c r="BD72" i="500"/>
  <c r="BD74" i="500"/>
  <c r="BD76" i="500"/>
  <c r="BD99" i="500"/>
  <c r="BD101" i="500"/>
  <c r="BD95" i="500"/>
  <c r="BD97" i="500"/>
  <c r="BD51" i="500"/>
  <c r="BD53" i="500"/>
  <c r="BD55" i="500"/>
  <c r="BD80" i="500"/>
  <c r="BD88" i="500"/>
  <c r="BD77" i="500"/>
  <c r="BD81" i="500"/>
  <c r="BD85" i="500"/>
  <c r="BD100" i="500"/>
  <c r="BD104" i="500"/>
  <c r="BD103" i="500"/>
  <c r="BD107" i="500"/>
  <c r="J59" i="500"/>
  <c r="J63" i="500"/>
  <c r="O63" i="500" s="1"/>
  <c r="P63" i="500" s="1"/>
  <c r="Q63" i="500" s="1"/>
  <c r="U63" i="500" s="1"/>
  <c r="W63" i="500" s="1"/>
  <c r="Y63" i="500" s="1"/>
  <c r="J67" i="500"/>
  <c r="O67" i="500" s="1"/>
  <c r="P67" i="500" s="1"/>
  <c r="Q67" i="500" s="1"/>
  <c r="U67" i="500" s="1"/>
  <c r="W67" i="500" s="1"/>
  <c r="Y67" i="500" s="1"/>
  <c r="J71" i="500"/>
  <c r="J75" i="500"/>
  <c r="J79" i="500"/>
  <c r="J83" i="500"/>
  <c r="O83" i="500" s="1"/>
  <c r="P83" i="500" s="1"/>
  <c r="Q83" i="500" s="1"/>
  <c r="U83" i="500" s="1"/>
  <c r="W83" i="500" s="1"/>
  <c r="Y83" i="500" s="1"/>
  <c r="J87" i="500"/>
  <c r="J91" i="500"/>
  <c r="O91" i="500" s="1"/>
  <c r="P91" i="500" s="1"/>
  <c r="Q91" i="500" s="1"/>
  <c r="U91" i="500" s="1"/>
  <c r="W91" i="500" s="1"/>
  <c r="Y91" i="500" s="1"/>
  <c r="J95" i="500"/>
  <c r="O95" i="500" s="1"/>
  <c r="P95" i="500" s="1"/>
  <c r="Q95" i="500" s="1"/>
  <c r="U95" i="500" s="1"/>
  <c r="W95" i="500" s="1"/>
  <c r="Y95" i="500" s="1"/>
  <c r="J99" i="500"/>
  <c r="O99" i="500" s="1"/>
  <c r="P99" i="500" s="1"/>
  <c r="Q99" i="500" s="1"/>
  <c r="U99" i="500" s="1"/>
  <c r="W99" i="500" s="1"/>
  <c r="Y99" i="500" s="1"/>
  <c r="J103" i="500"/>
  <c r="O103" i="500" s="1"/>
  <c r="P103" i="500" s="1"/>
  <c r="Q103" i="500" s="1"/>
  <c r="U103" i="500" s="1"/>
  <c r="W103" i="500" s="1"/>
  <c r="Y103" i="500" s="1"/>
  <c r="J107" i="500"/>
  <c r="O107" i="500" s="1"/>
  <c r="P107" i="500" s="1"/>
  <c r="Q107" i="500" s="1"/>
  <c r="U107" i="500" s="1"/>
  <c r="W107" i="500" s="1"/>
  <c r="Y107" i="500" s="1"/>
  <c r="J111" i="500"/>
  <c r="O111" i="500" s="1"/>
  <c r="P111" i="500" s="1"/>
  <c r="Q111" i="500" s="1"/>
  <c r="U111" i="500" s="1"/>
  <c r="W111" i="500" s="1"/>
  <c r="Y111" i="500" s="1"/>
  <c r="J56" i="500"/>
  <c r="O56" i="500" s="1"/>
  <c r="P56" i="500" s="1"/>
  <c r="Q56" i="500" s="1"/>
  <c r="U56" i="500" s="1"/>
  <c r="W56" i="500" s="1"/>
  <c r="Y56" i="500" s="1"/>
  <c r="J60" i="500"/>
  <c r="J64" i="500"/>
  <c r="O64" i="500" s="1"/>
  <c r="P64" i="500" s="1"/>
  <c r="Q64" i="500" s="1"/>
  <c r="U64" i="500" s="1"/>
  <c r="W64" i="500" s="1"/>
  <c r="Y64" i="500" s="1"/>
  <c r="J68" i="500"/>
  <c r="O68" i="500" s="1"/>
  <c r="P68" i="500" s="1"/>
  <c r="Q68" i="500" s="1"/>
  <c r="U68" i="500" s="1"/>
  <c r="W68" i="500" s="1"/>
  <c r="Y68" i="500" s="1"/>
  <c r="J72" i="500"/>
  <c r="O72" i="500" s="1"/>
  <c r="P72" i="500" s="1"/>
  <c r="Q72" i="500" s="1"/>
  <c r="U72" i="500" s="1"/>
  <c r="W72" i="500" s="1"/>
  <c r="Y72" i="500" s="1"/>
  <c r="J76" i="500"/>
  <c r="J80" i="500"/>
  <c r="O80" i="500" s="1"/>
  <c r="P80" i="500" s="1"/>
  <c r="Q80" i="500" s="1"/>
  <c r="U80" i="500" s="1"/>
  <c r="W80" i="500" s="1"/>
  <c r="Y80" i="500" s="1"/>
  <c r="J84" i="500"/>
  <c r="O84" i="500" s="1"/>
  <c r="P84" i="500" s="1"/>
  <c r="Q84" i="500" s="1"/>
  <c r="U84" i="500" s="1"/>
  <c r="W84" i="500" s="1"/>
  <c r="Y84" i="500" s="1"/>
  <c r="J88" i="500"/>
  <c r="O88" i="500" s="1"/>
  <c r="P88" i="500" s="1"/>
  <c r="Q88" i="500" s="1"/>
  <c r="U88" i="500" s="1"/>
  <c r="W88" i="500" s="1"/>
  <c r="Y88" i="500" s="1"/>
  <c r="J92" i="500"/>
  <c r="J96" i="500"/>
  <c r="O96" i="500" s="1"/>
  <c r="P96" i="500" s="1"/>
  <c r="Q96" i="500" s="1"/>
  <c r="U96" i="500" s="1"/>
  <c r="W96" i="500" s="1"/>
  <c r="Y96" i="500" s="1"/>
  <c r="J100" i="500"/>
  <c r="O100" i="500" s="1"/>
  <c r="P100" i="500" s="1"/>
  <c r="Q100" i="500" s="1"/>
  <c r="U100" i="500" s="1"/>
  <c r="W100" i="500" s="1"/>
  <c r="Y100" i="500" s="1"/>
  <c r="J104" i="500"/>
  <c r="O104" i="500" s="1"/>
  <c r="P104" i="500" s="1"/>
  <c r="Q104" i="500" s="1"/>
  <c r="U104" i="500" s="1"/>
  <c r="W104" i="500" s="1"/>
  <c r="Y104" i="500" s="1"/>
  <c r="J108" i="500"/>
  <c r="O108" i="500" s="1"/>
  <c r="P108" i="500" s="1"/>
  <c r="Q108" i="500" s="1"/>
  <c r="U108" i="500" s="1"/>
  <c r="W108" i="500" s="1"/>
  <c r="Y108" i="500" s="1"/>
  <c r="J58" i="500"/>
  <c r="J62" i="500"/>
  <c r="J66" i="500"/>
  <c r="O66" i="500" s="1"/>
  <c r="P66" i="500" s="1"/>
  <c r="Q66" i="500" s="1"/>
  <c r="U66" i="500" s="1"/>
  <c r="W66" i="500" s="1"/>
  <c r="Y66" i="500" s="1"/>
  <c r="J70" i="500"/>
  <c r="J74" i="500"/>
  <c r="J78" i="500"/>
  <c r="J82" i="500"/>
  <c r="J86" i="500"/>
  <c r="O86" i="500" s="1"/>
  <c r="P86" i="500" s="1"/>
  <c r="Q86" i="500" s="1"/>
  <c r="U86" i="500" s="1"/>
  <c r="W86" i="500" s="1"/>
  <c r="Y86" i="500" s="1"/>
  <c r="J90" i="500"/>
  <c r="O90" i="500" s="1"/>
  <c r="P90" i="500" s="1"/>
  <c r="Q90" i="500" s="1"/>
  <c r="U90" i="500" s="1"/>
  <c r="W90" i="500" s="1"/>
  <c r="Y90" i="500" s="1"/>
  <c r="J94" i="500"/>
  <c r="O94" i="500" s="1"/>
  <c r="P94" i="500" s="1"/>
  <c r="Q94" i="500" s="1"/>
  <c r="U94" i="500" s="1"/>
  <c r="W94" i="500" s="1"/>
  <c r="Y94" i="500" s="1"/>
  <c r="J98" i="500"/>
  <c r="J102" i="500"/>
  <c r="O102" i="500" s="1"/>
  <c r="P102" i="500" s="1"/>
  <c r="Q102" i="500" s="1"/>
  <c r="U102" i="500" s="1"/>
  <c r="W102" i="500" s="1"/>
  <c r="Y102" i="500" s="1"/>
  <c r="J106" i="500"/>
  <c r="O106" i="500" s="1"/>
  <c r="P106" i="500" s="1"/>
  <c r="Q106" i="500" s="1"/>
  <c r="U106" i="500" s="1"/>
  <c r="W106" i="500" s="1"/>
  <c r="Y106" i="500" s="1"/>
  <c r="J110" i="500"/>
  <c r="O110" i="500" s="1"/>
  <c r="P110" i="500" s="1"/>
  <c r="Q110" i="500" s="1"/>
  <c r="U110" i="500" s="1"/>
  <c r="W110" i="500" s="1"/>
  <c r="Y110" i="500" s="1"/>
  <c r="J57" i="500"/>
  <c r="J61" i="500"/>
  <c r="J65" i="500"/>
  <c r="O65" i="500" s="1"/>
  <c r="P65" i="500" s="1"/>
  <c r="Q65" i="500" s="1"/>
  <c r="U65" i="500" s="1"/>
  <c r="W65" i="500" s="1"/>
  <c r="Y65" i="500" s="1"/>
  <c r="J69" i="500"/>
  <c r="O69" i="500" s="1"/>
  <c r="P69" i="500" s="1"/>
  <c r="Q69" i="500" s="1"/>
  <c r="U69" i="500" s="1"/>
  <c r="W69" i="500" s="1"/>
  <c r="Y69" i="500" s="1"/>
  <c r="J73" i="500"/>
  <c r="O73" i="500" s="1"/>
  <c r="P73" i="500" s="1"/>
  <c r="Q73" i="500" s="1"/>
  <c r="U73" i="500" s="1"/>
  <c r="W73" i="500" s="1"/>
  <c r="Y73" i="500" s="1"/>
  <c r="J77" i="500"/>
  <c r="O77" i="500" s="1"/>
  <c r="P77" i="500" s="1"/>
  <c r="Q77" i="500" s="1"/>
  <c r="U77" i="500" s="1"/>
  <c r="W77" i="500" s="1"/>
  <c r="Y77" i="500" s="1"/>
  <c r="J81" i="500"/>
  <c r="O81" i="500" s="1"/>
  <c r="P81" i="500" s="1"/>
  <c r="Q81" i="500" s="1"/>
  <c r="U81" i="500" s="1"/>
  <c r="W81" i="500" s="1"/>
  <c r="Y81" i="500" s="1"/>
  <c r="J85" i="500"/>
  <c r="O85" i="500" s="1"/>
  <c r="P85" i="500" s="1"/>
  <c r="Q85" i="500" s="1"/>
  <c r="U85" i="500" s="1"/>
  <c r="W85" i="500" s="1"/>
  <c r="Y85" i="500" s="1"/>
  <c r="J89" i="500"/>
  <c r="O89" i="500" s="1"/>
  <c r="P89" i="500" s="1"/>
  <c r="Q89" i="500" s="1"/>
  <c r="U89" i="500" s="1"/>
  <c r="W89" i="500" s="1"/>
  <c r="Y89" i="500" s="1"/>
  <c r="J93" i="500"/>
  <c r="J97" i="500"/>
  <c r="O97" i="500" s="1"/>
  <c r="P97" i="500" s="1"/>
  <c r="Q97" i="500" s="1"/>
  <c r="U97" i="500" s="1"/>
  <c r="W97" i="500" s="1"/>
  <c r="Y97" i="500" s="1"/>
  <c r="J101" i="500"/>
  <c r="O101" i="500" s="1"/>
  <c r="P101" i="500" s="1"/>
  <c r="Q101" i="500" s="1"/>
  <c r="U101" i="500" s="1"/>
  <c r="W101" i="500" s="1"/>
  <c r="Y101" i="500" s="1"/>
  <c r="J105" i="500"/>
  <c r="O105" i="500" s="1"/>
  <c r="P105" i="500" s="1"/>
  <c r="Q105" i="500" s="1"/>
  <c r="U105" i="500" s="1"/>
  <c r="W105" i="500" s="1"/>
  <c r="Y105" i="500" s="1"/>
  <c r="J109" i="500"/>
  <c r="O109" i="500" s="1"/>
  <c r="P109" i="500" s="1"/>
  <c r="Q109" i="500" s="1"/>
  <c r="U109" i="500" s="1"/>
  <c r="W109" i="500" s="1"/>
  <c r="Y109" i="500" s="1"/>
  <c r="J54" i="500"/>
  <c r="O54" i="500" s="1"/>
  <c r="P54" i="500" s="1"/>
  <c r="Q54" i="500" s="1"/>
  <c r="U54" i="500" s="1"/>
  <c r="W54" i="500" s="1"/>
  <c r="Y54" i="500" s="1"/>
  <c r="J55" i="500"/>
  <c r="O55" i="500" s="1"/>
  <c r="P55" i="500" s="1"/>
  <c r="Q55" i="500" s="1"/>
  <c r="U55" i="500" s="1"/>
  <c r="W55" i="500" s="1"/>
  <c r="Y55" i="500" s="1"/>
  <c r="J52" i="500"/>
  <c r="O52" i="500" s="1"/>
  <c r="P52" i="500" s="1"/>
  <c r="Q52" i="500" s="1"/>
  <c r="U52" i="500" s="1"/>
  <c r="W52" i="500" s="1"/>
  <c r="Y52" i="500" s="1"/>
  <c r="J53" i="500"/>
  <c r="J40" i="500"/>
  <c r="O40" i="500" s="1"/>
  <c r="J51" i="500"/>
  <c r="O51" i="500" s="1"/>
  <c r="P51" i="500" s="1"/>
  <c r="Q51" i="500" s="1"/>
  <c r="U51" i="500" s="1"/>
  <c r="W51" i="500" s="1"/>
  <c r="Y51" i="500" s="1"/>
  <c r="J47" i="503"/>
  <c r="O47" i="503" s="1"/>
  <c r="P47" i="503" s="1"/>
  <c r="Q47" i="503" s="1"/>
  <c r="U47" i="503" s="1"/>
  <c r="W47" i="503" s="1"/>
  <c r="Y47" i="503" s="1"/>
  <c r="J48" i="503"/>
  <c r="O48" i="503" s="1"/>
  <c r="P48" i="503" s="1"/>
  <c r="Q48" i="503" s="1"/>
  <c r="U48" i="503" s="1"/>
  <c r="W48" i="503" s="1"/>
  <c r="Y48" i="503" s="1"/>
  <c r="AE31" i="500"/>
  <c r="AA31" i="500" s="1"/>
  <c r="AE46" i="500"/>
  <c r="AA46" i="500" s="1"/>
  <c r="AE44" i="500"/>
  <c r="AA44" i="500" s="1"/>
  <c r="AE43" i="500"/>
  <c r="AA43" i="500" s="1"/>
  <c r="AE48" i="500"/>
  <c r="AA48" i="500" s="1"/>
  <c r="AE42" i="500"/>
  <c r="AA42" i="500" s="1"/>
  <c r="AE41" i="500"/>
  <c r="AA41" i="500" s="1"/>
  <c r="AE50" i="500"/>
  <c r="AA50" i="500" s="1"/>
  <c r="AE49" i="500"/>
  <c r="AA49" i="500" s="1"/>
  <c r="AE47" i="500"/>
  <c r="AA47" i="500" s="1"/>
  <c r="AE45" i="500"/>
  <c r="AA45" i="500" s="1"/>
  <c r="BD42" i="500"/>
  <c r="BD44" i="500"/>
  <c r="BD48" i="500"/>
  <c r="BD45" i="500"/>
  <c r="BD41" i="500"/>
  <c r="BD50" i="500"/>
  <c r="BD43" i="500"/>
  <c r="BD47" i="500"/>
  <c r="BD46" i="500"/>
  <c r="BD49" i="500"/>
  <c r="BD34" i="500"/>
  <c r="BD40" i="500"/>
  <c r="J45" i="503"/>
  <c r="O45" i="503" s="1"/>
  <c r="P45" i="503" s="1"/>
  <c r="Q45" i="503" s="1"/>
  <c r="U45" i="503" s="1"/>
  <c r="W45" i="503" s="1"/>
  <c r="Y45" i="503" s="1"/>
  <c r="J46" i="503"/>
  <c r="O46" i="503" s="1"/>
  <c r="P46" i="503" s="1"/>
  <c r="Q46" i="503" s="1"/>
  <c r="U46" i="503" s="1"/>
  <c r="W46" i="503" s="1"/>
  <c r="Y46" i="503" s="1"/>
  <c r="J31" i="500"/>
  <c r="J43" i="500"/>
  <c r="J47" i="500"/>
  <c r="J41" i="500"/>
  <c r="J42" i="500"/>
  <c r="J50" i="500"/>
  <c r="J44" i="500"/>
  <c r="J48" i="500"/>
  <c r="J45" i="500"/>
  <c r="J49" i="500"/>
  <c r="J46" i="500"/>
  <c r="J43" i="503"/>
  <c r="O43" i="503" s="1"/>
  <c r="P43" i="503" s="1"/>
  <c r="Q43" i="503" s="1"/>
  <c r="U43" i="503" s="1"/>
  <c r="W43" i="503" s="1"/>
  <c r="Y43" i="503" s="1"/>
  <c r="J44" i="503"/>
  <c r="O44" i="503" s="1"/>
  <c r="P44" i="503" s="1"/>
  <c r="Q44" i="503" s="1"/>
  <c r="U44" i="503" s="1"/>
  <c r="W44" i="503" s="1"/>
  <c r="Y44" i="503" s="1"/>
  <c r="J41" i="503"/>
  <c r="O41" i="503" s="1"/>
  <c r="P41" i="503" s="1"/>
  <c r="Q41" i="503" s="1"/>
  <c r="U41" i="503" s="1"/>
  <c r="W41" i="503" s="1"/>
  <c r="Y41" i="503" s="1"/>
  <c r="J42" i="503"/>
  <c r="O42" i="503" s="1"/>
  <c r="P42" i="503" s="1"/>
  <c r="Q42" i="503" s="1"/>
  <c r="U42" i="503" s="1"/>
  <c r="W42" i="503" s="1"/>
  <c r="Y42" i="503" s="1"/>
  <c r="AE34" i="500"/>
  <c r="AA34" i="500" s="1"/>
  <c r="AE39" i="500"/>
  <c r="AA39" i="500" s="1"/>
  <c r="AE32" i="500"/>
  <c r="AA32" i="500" s="1"/>
  <c r="AE36" i="500"/>
  <c r="AA36" i="500" s="1"/>
  <c r="AE38" i="500"/>
  <c r="AA38" i="500" s="1"/>
  <c r="BA30" i="500"/>
  <c r="AE33" i="500"/>
  <c r="AA33" i="500" s="1"/>
  <c r="AE35" i="500"/>
  <c r="AA35" i="500" s="1"/>
  <c r="AE37" i="500"/>
  <c r="AA37" i="500" s="1"/>
  <c r="BD36" i="500"/>
  <c r="BD38" i="500"/>
  <c r="AM2" i="500"/>
  <c r="BD32" i="500"/>
  <c r="BD37" i="500"/>
  <c r="BD35" i="500"/>
  <c r="BD33" i="500"/>
  <c r="BD39" i="500"/>
  <c r="J39" i="500"/>
  <c r="J37" i="500"/>
  <c r="J38" i="500"/>
  <c r="J36" i="500"/>
  <c r="J35" i="500"/>
  <c r="J33" i="500"/>
  <c r="J34" i="500"/>
  <c r="J32" i="500"/>
  <c r="A19" i="513"/>
  <c r="B18" i="513"/>
  <c r="BA38" i="500"/>
  <c r="BA32" i="500"/>
  <c r="BA35" i="500"/>
  <c r="J39" i="506"/>
  <c r="O39" i="506" s="1"/>
  <c r="Q39" i="506" s="1"/>
  <c r="U39" i="506" s="1"/>
  <c r="W39" i="506" s="1"/>
  <c r="Y39" i="506" s="1"/>
  <c r="J40" i="506"/>
  <c r="O40" i="506" s="1"/>
  <c r="Q40" i="506" s="1"/>
  <c r="U40" i="506" s="1"/>
  <c r="W40" i="506" s="1"/>
  <c r="Y40" i="506" s="1"/>
  <c r="J39" i="509"/>
  <c r="O39" i="509" s="1"/>
  <c r="Q39" i="509" s="1"/>
  <c r="U39" i="509" s="1"/>
  <c r="W39" i="509" s="1"/>
  <c r="Y39" i="509" s="1"/>
  <c r="J40" i="509"/>
  <c r="O40" i="509" s="1"/>
  <c r="Q40" i="509" s="1"/>
  <c r="U40" i="509" s="1"/>
  <c r="W40" i="509" s="1"/>
  <c r="Y40" i="509" s="1"/>
  <c r="J39" i="507"/>
  <c r="O39" i="507" s="1"/>
  <c r="Q39" i="507" s="1"/>
  <c r="U39" i="507" s="1"/>
  <c r="W39" i="507" s="1"/>
  <c r="Y39" i="507" s="1"/>
  <c r="J40" i="507"/>
  <c r="O40" i="507" s="1"/>
  <c r="Q40" i="507" s="1"/>
  <c r="U40" i="507" s="1"/>
  <c r="W40" i="507" s="1"/>
  <c r="Y40" i="507" s="1"/>
  <c r="J39" i="508"/>
  <c r="O39" i="508" s="1"/>
  <c r="Q39" i="508" s="1"/>
  <c r="U39" i="508" s="1"/>
  <c r="W39" i="508" s="1"/>
  <c r="Y39" i="508" s="1"/>
  <c r="J40" i="508"/>
  <c r="O40" i="508" s="1"/>
  <c r="Q40" i="508" s="1"/>
  <c r="U40" i="508" s="1"/>
  <c r="W40" i="508" s="1"/>
  <c r="Y40" i="508" s="1"/>
  <c r="J39" i="502"/>
  <c r="O39" i="502" s="1"/>
  <c r="J40" i="502"/>
  <c r="O40" i="502" s="1"/>
  <c r="J39" i="510"/>
  <c r="O39" i="510" s="1"/>
  <c r="Q39" i="510" s="1"/>
  <c r="U39" i="510" s="1"/>
  <c r="W39" i="510" s="1"/>
  <c r="Y39" i="510" s="1"/>
  <c r="J40" i="510"/>
  <c r="O40" i="510" s="1"/>
  <c r="Q40" i="510" s="1"/>
  <c r="U40" i="510" s="1"/>
  <c r="W40" i="510" s="1"/>
  <c r="Y40" i="510" s="1"/>
  <c r="J39" i="504"/>
  <c r="O39" i="504" s="1"/>
  <c r="J40" i="504"/>
  <c r="O40" i="504" s="1"/>
  <c r="J39" i="503"/>
  <c r="O39" i="503" s="1"/>
  <c r="J40" i="503"/>
  <c r="O40" i="503" s="1"/>
  <c r="J39" i="505"/>
  <c r="O39" i="505" s="1"/>
  <c r="Q39" i="505" s="1"/>
  <c r="U39" i="505" s="1"/>
  <c r="W39" i="505" s="1"/>
  <c r="Y39" i="505" s="1"/>
  <c r="J40" i="505"/>
  <c r="O40" i="505" s="1"/>
  <c r="Q40" i="505" s="1"/>
  <c r="U40" i="505" s="1"/>
  <c r="W40" i="505" s="1"/>
  <c r="Y40" i="505" s="1"/>
  <c r="J37" i="506"/>
  <c r="O37" i="506" s="1"/>
  <c r="Q37" i="506" s="1"/>
  <c r="U37" i="506" s="1"/>
  <c r="W37" i="506" s="1"/>
  <c r="Y37" i="506" s="1"/>
  <c r="J38" i="506"/>
  <c r="O38" i="506" s="1"/>
  <c r="Q38" i="506" s="1"/>
  <c r="U38" i="506" s="1"/>
  <c r="W38" i="506" s="1"/>
  <c r="Y38" i="506" s="1"/>
  <c r="J37" i="507"/>
  <c r="O37" i="507" s="1"/>
  <c r="Q37" i="507" s="1"/>
  <c r="U37" i="507" s="1"/>
  <c r="W37" i="507" s="1"/>
  <c r="Y37" i="507" s="1"/>
  <c r="J38" i="507"/>
  <c r="O38" i="507" s="1"/>
  <c r="Q38" i="507" s="1"/>
  <c r="U38" i="507" s="1"/>
  <c r="W38" i="507" s="1"/>
  <c r="Y38" i="507" s="1"/>
  <c r="J37" i="510"/>
  <c r="O37" i="510" s="1"/>
  <c r="Q37" i="510" s="1"/>
  <c r="U37" i="510" s="1"/>
  <c r="W37" i="510" s="1"/>
  <c r="Y37" i="510" s="1"/>
  <c r="J38" i="510"/>
  <c r="O38" i="510" s="1"/>
  <c r="Q38" i="510" s="1"/>
  <c r="U38" i="510" s="1"/>
  <c r="W38" i="510" s="1"/>
  <c r="Y38" i="510" s="1"/>
  <c r="J37" i="502"/>
  <c r="O37" i="502" s="1"/>
  <c r="J38" i="502"/>
  <c r="O38" i="502" s="1"/>
  <c r="J37" i="509"/>
  <c r="O37" i="509" s="1"/>
  <c r="Q37" i="509" s="1"/>
  <c r="U37" i="509" s="1"/>
  <c r="W37" i="509" s="1"/>
  <c r="Y37" i="509" s="1"/>
  <c r="J38" i="509"/>
  <c r="O38" i="509" s="1"/>
  <c r="Q38" i="509" s="1"/>
  <c r="U38" i="509" s="1"/>
  <c r="W38" i="509" s="1"/>
  <c r="Y38" i="509" s="1"/>
  <c r="J37" i="504"/>
  <c r="O37" i="504" s="1"/>
  <c r="J38" i="504"/>
  <c r="O38" i="504" s="1"/>
  <c r="J37" i="503"/>
  <c r="O37" i="503" s="1"/>
  <c r="J38" i="503"/>
  <c r="O38" i="503" s="1"/>
  <c r="J37" i="505"/>
  <c r="O37" i="505" s="1"/>
  <c r="Q37" i="505" s="1"/>
  <c r="U37" i="505" s="1"/>
  <c r="W37" i="505" s="1"/>
  <c r="Y37" i="505" s="1"/>
  <c r="J38" i="505"/>
  <c r="O38" i="505" s="1"/>
  <c r="Q38" i="505" s="1"/>
  <c r="U38" i="505" s="1"/>
  <c r="W38" i="505" s="1"/>
  <c r="Y38" i="505" s="1"/>
  <c r="J37" i="508"/>
  <c r="O37" i="508" s="1"/>
  <c r="Q37" i="508" s="1"/>
  <c r="U37" i="508" s="1"/>
  <c r="W37" i="508" s="1"/>
  <c r="Y37" i="508" s="1"/>
  <c r="J38" i="508"/>
  <c r="O38" i="508" s="1"/>
  <c r="Q38" i="508" s="1"/>
  <c r="U38" i="508" s="1"/>
  <c r="W38" i="508" s="1"/>
  <c r="Y38" i="508" s="1"/>
  <c r="J35" i="510"/>
  <c r="O35" i="510" s="1"/>
  <c r="Q35" i="510" s="1"/>
  <c r="U35" i="510" s="1"/>
  <c r="W35" i="510" s="1"/>
  <c r="Y35" i="510" s="1"/>
  <c r="J36" i="510"/>
  <c r="O36" i="510" s="1"/>
  <c r="Q36" i="510" s="1"/>
  <c r="U36" i="510" s="1"/>
  <c r="W36" i="510" s="1"/>
  <c r="Y36" i="510" s="1"/>
  <c r="J35" i="504"/>
  <c r="O35" i="504" s="1"/>
  <c r="J36" i="504"/>
  <c r="O36" i="504" s="1"/>
  <c r="J35" i="506"/>
  <c r="O35" i="506" s="1"/>
  <c r="Q35" i="506" s="1"/>
  <c r="U35" i="506" s="1"/>
  <c r="W35" i="506" s="1"/>
  <c r="Y35" i="506" s="1"/>
  <c r="J36" i="506"/>
  <c r="O36" i="506" s="1"/>
  <c r="Q36" i="506" s="1"/>
  <c r="U36" i="506" s="1"/>
  <c r="W36" i="506" s="1"/>
  <c r="Y36" i="506" s="1"/>
  <c r="J35" i="509"/>
  <c r="O35" i="509" s="1"/>
  <c r="Q35" i="509" s="1"/>
  <c r="U35" i="509" s="1"/>
  <c r="W35" i="509" s="1"/>
  <c r="Y35" i="509" s="1"/>
  <c r="J36" i="509"/>
  <c r="O36" i="509" s="1"/>
  <c r="Q36" i="509" s="1"/>
  <c r="U36" i="509" s="1"/>
  <c r="W36" i="509" s="1"/>
  <c r="Y36" i="509" s="1"/>
  <c r="J35" i="505"/>
  <c r="O35" i="505" s="1"/>
  <c r="Q35" i="505" s="1"/>
  <c r="U35" i="505" s="1"/>
  <c r="W35" i="505" s="1"/>
  <c r="Y35" i="505" s="1"/>
  <c r="J36" i="505"/>
  <c r="O36" i="505" s="1"/>
  <c r="Q36" i="505" s="1"/>
  <c r="U36" i="505" s="1"/>
  <c r="W36" i="505" s="1"/>
  <c r="Y36" i="505" s="1"/>
  <c r="J35" i="507"/>
  <c r="O35" i="507" s="1"/>
  <c r="Q35" i="507" s="1"/>
  <c r="U35" i="507" s="1"/>
  <c r="W35" i="507" s="1"/>
  <c r="Y35" i="507" s="1"/>
  <c r="J36" i="507"/>
  <c r="O36" i="507" s="1"/>
  <c r="Q36" i="507" s="1"/>
  <c r="U36" i="507" s="1"/>
  <c r="W36" i="507" s="1"/>
  <c r="Y36" i="507" s="1"/>
  <c r="J35" i="508"/>
  <c r="O35" i="508" s="1"/>
  <c r="Q35" i="508" s="1"/>
  <c r="U35" i="508" s="1"/>
  <c r="W35" i="508" s="1"/>
  <c r="Y35" i="508" s="1"/>
  <c r="J36" i="508"/>
  <c r="O36" i="508" s="1"/>
  <c r="Q36" i="508" s="1"/>
  <c r="U36" i="508" s="1"/>
  <c r="W36" i="508" s="1"/>
  <c r="Y36" i="508" s="1"/>
  <c r="J35" i="502"/>
  <c r="O35" i="502" s="1"/>
  <c r="J36" i="502"/>
  <c r="O36" i="502" s="1"/>
  <c r="J35" i="503"/>
  <c r="O35" i="503" s="1"/>
  <c r="J36" i="503"/>
  <c r="O36" i="503" s="1"/>
  <c r="J33" i="506"/>
  <c r="O33" i="506" s="1"/>
  <c r="Q33" i="506" s="1"/>
  <c r="U33" i="506" s="1"/>
  <c r="W33" i="506" s="1"/>
  <c r="Y33" i="506" s="1"/>
  <c r="J34" i="506"/>
  <c r="O34" i="506" s="1"/>
  <c r="Q34" i="506" s="1"/>
  <c r="U34" i="506" s="1"/>
  <c r="W34" i="506" s="1"/>
  <c r="Y34" i="506" s="1"/>
  <c r="J33" i="509"/>
  <c r="O33" i="509" s="1"/>
  <c r="Q33" i="509" s="1"/>
  <c r="U33" i="509" s="1"/>
  <c r="W33" i="509" s="1"/>
  <c r="Y33" i="509" s="1"/>
  <c r="J34" i="509"/>
  <c r="O34" i="509" s="1"/>
  <c r="Q34" i="509" s="1"/>
  <c r="U34" i="509" s="1"/>
  <c r="W34" i="509" s="1"/>
  <c r="Y34" i="509" s="1"/>
  <c r="J33" i="505"/>
  <c r="O33" i="505" s="1"/>
  <c r="Q33" i="505" s="1"/>
  <c r="U33" i="505" s="1"/>
  <c r="W33" i="505" s="1"/>
  <c r="Y33" i="505" s="1"/>
  <c r="J34" i="505"/>
  <c r="O34" i="505" s="1"/>
  <c r="Q34" i="505" s="1"/>
  <c r="U34" i="505" s="1"/>
  <c r="W34" i="505" s="1"/>
  <c r="Y34" i="505" s="1"/>
  <c r="J33" i="508"/>
  <c r="O33" i="508" s="1"/>
  <c r="Q33" i="508" s="1"/>
  <c r="U33" i="508" s="1"/>
  <c r="W33" i="508" s="1"/>
  <c r="Y33" i="508" s="1"/>
  <c r="J34" i="508"/>
  <c r="O34" i="508" s="1"/>
  <c r="Q34" i="508" s="1"/>
  <c r="U34" i="508" s="1"/>
  <c r="W34" i="508" s="1"/>
  <c r="Y34" i="508" s="1"/>
  <c r="J33" i="510"/>
  <c r="O33" i="510" s="1"/>
  <c r="Q33" i="510" s="1"/>
  <c r="U33" i="510" s="1"/>
  <c r="W33" i="510" s="1"/>
  <c r="Y33" i="510" s="1"/>
  <c r="J34" i="510"/>
  <c r="O34" i="510" s="1"/>
  <c r="Q34" i="510" s="1"/>
  <c r="U34" i="510" s="1"/>
  <c r="W34" i="510" s="1"/>
  <c r="Y34" i="510" s="1"/>
  <c r="J33" i="502"/>
  <c r="O33" i="502" s="1"/>
  <c r="J34" i="502"/>
  <c r="O34" i="502" s="1"/>
  <c r="J33" i="507"/>
  <c r="O33" i="507" s="1"/>
  <c r="Q33" i="507" s="1"/>
  <c r="U33" i="507" s="1"/>
  <c r="W33" i="507" s="1"/>
  <c r="Y33" i="507" s="1"/>
  <c r="J34" i="507"/>
  <c r="O34" i="507" s="1"/>
  <c r="Q34" i="507" s="1"/>
  <c r="U34" i="507" s="1"/>
  <c r="W34" i="507" s="1"/>
  <c r="Y34" i="507" s="1"/>
  <c r="J33" i="504"/>
  <c r="O33" i="504" s="1"/>
  <c r="J34" i="504"/>
  <c r="O34" i="504" s="1"/>
  <c r="J33" i="503"/>
  <c r="O33" i="503" s="1"/>
  <c r="J34" i="503"/>
  <c r="O34" i="503" s="1"/>
  <c r="J31" i="506"/>
  <c r="O31" i="506" s="1"/>
  <c r="J32" i="506"/>
  <c r="O32" i="506" s="1"/>
  <c r="Q32" i="506" s="1"/>
  <c r="U32" i="506" s="1"/>
  <c r="W32" i="506" s="1"/>
  <c r="Y32" i="506" s="1"/>
  <c r="J31" i="502"/>
  <c r="O31" i="502" s="1"/>
  <c r="P31" i="502" s="1"/>
  <c r="J32" i="502"/>
  <c r="O32" i="502" s="1"/>
  <c r="J31" i="504"/>
  <c r="O31" i="504" s="1"/>
  <c r="P31" i="504" s="1"/>
  <c r="J32" i="504"/>
  <c r="O32" i="504" s="1"/>
  <c r="J31" i="503"/>
  <c r="O31" i="503" s="1"/>
  <c r="P31" i="503" s="1"/>
  <c r="J32" i="503"/>
  <c r="O32" i="503" s="1"/>
  <c r="J31" i="509"/>
  <c r="O31" i="509" s="1"/>
  <c r="J32" i="509"/>
  <c r="O32" i="509" s="1"/>
  <c r="Q32" i="509" s="1"/>
  <c r="U32" i="509" s="1"/>
  <c r="W32" i="509" s="1"/>
  <c r="Y32" i="509" s="1"/>
  <c r="J31" i="505"/>
  <c r="O31" i="505" s="1"/>
  <c r="J32" i="505"/>
  <c r="O32" i="505" s="1"/>
  <c r="Q32" i="505" s="1"/>
  <c r="U32" i="505" s="1"/>
  <c r="W32" i="505" s="1"/>
  <c r="Y32" i="505" s="1"/>
  <c r="J31" i="508"/>
  <c r="O31" i="508" s="1"/>
  <c r="J32" i="508"/>
  <c r="O32" i="508" s="1"/>
  <c r="Q32" i="508" s="1"/>
  <c r="U32" i="508" s="1"/>
  <c r="W32" i="508" s="1"/>
  <c r="Y32" i="508" s="1"/>
  <c r="J31" i="507"/>
  <c r="O31" i="507" s="1"/>
  <c r="J32" i="507"/>
  <c r="O32" i="507" s="1"/>
  <c r="Q32" i="507" s="1"/>
  <c r="U32" i="507" s="1"/>
  <c r="W32" i="507" s="1"/>
  <c r="Y32" i="507" s="1"/>
  <c r="J31" i="510"/>
  <c r="O31" i="510" s="1"/>
  <c r="J32" i="510"/>
  <c r="O32" i="510" s="1"/>
  <c r="Q32" i="510" s="1"/>
  <c r="U32" i="510" s="1"/>
  <c r="W32" i="510" s="1"/>
  <c r="Y32" i="510" s="1"/>
  <c r="I5" i="478"/>
  <c r="J5" i="478"/>
  <c r="J6" i="478"/>
  <c r="J7" i="478"/>
  <c r="J8" i="478"/>
  <c r="J9" i="478"/>
  <c r="I6" i="478"/>
  <c r="I7" i="478"/>
  <c r="I8" i="478"/>
  <c r="I9" i="478"/>
  <c r="O53" i="500" l="1"/>
  <c r="P53" i="500" s="1"/>
  <c r="Q53" i="500" s="1"/>
  <c r="U53" i="500" s="1"/>
  <c r="W53" i="500" s="1"/>
  <c r="Y53" i="500" s="1"/>
  <c r="O93" i="500"/>
  <c r="P93" i="500" s="1"/>
  <c r="Q93" i="500" s="1"/>
  <c r="U93" i="500" s="1"/>
  <c r="W93" i="500" s="1"/>
  <c r="Y93" i="500" s="1"/>
  <c r="O61" i="500"/>
  <c r="P61" i="500" s="1"/>
  <c r="Q61" i="500" s="1"/>
  <c r="U61" i="500" s="1"/>
  <c r="W61" i="500" s="1"/>
  <c r="Y61" i="500" s="1"/>
  <c r="O70" i="500"/>
  <c r="P70" i="500" s="1"/>
  <c r="Q70" i="500" s="1"/>
  <c r="U70" i="500" s="1"/>
  <c r="W70" i="500" s="1"/>
  <c r="Y70" i="500" s="1"/>
  <c r="O92" i="500"/>
  <c r="P92" i="500" s="1"/>
  <c r="Q92" i="500" s="1"/>
  <c r="U92" i="500" s="1"/>
  <c r="W92" i="500" s="1"/>
  <c r="Y92" i="500" s="1"/>
  <c r="O76" i="500"/>
  <c r="P76" i="500" s="1"/>
  <c r="Q76" i="500" s="1"/>
  <c r="U76" i="500" s="1"/>
  <c r="W76" i="500" s="1"/>
  <c r="Y76" i="500" s="1"/>
  <c r="O60" i="500"/>
  <c r="P60" i="500" s="1"/>
  <c r="Q60" i="500" s="1"/>
  <c r="U60" i="500" s="1"/>
  <c r="W60" i="500" s="1"/>
  <c r="Y60" i="500" s="1"/>
  <c r="O71" i="500"/>
  <c r="P71" i="500" s="1"/>
  <c r="Q71" i="500" s="1"/>
  <c r="U71" i="500" s="1"/>
  <c r="W71" i="500" s="1"/>
  <c r="Y71" i="500" s="1"/>
  <c r="O59" i="500"/>
  <c r="P59" i="500" s="1"/>
  <c r="Q59" i="500" s="1"/>
  <c r="U59" i="500" s="1"/>
  <c r="W59" i="500" s="1"/>
  <c r="Y59" i="500" s="1"/>
  <c r="O57" i="500"/>
  <c r="P57" i="500" s="1"/>
  <c r="Q57" i="500" s="1"/>
  <c r="U57" i="500" s="1"/>
  <c r="W57" i="500" s="1"/>
  <c r="Y57" i="500" s="1"/>
  <c r="O98" i="500"/>
  <c r="P98" i="500" s="1"/>
  <c r="Q98" i="500" s="1"/>
  <c r="U98" i="500" s="1"/>
  <c r="W98" i="500" s="1"/>
  <c r="Y98" i="500" s="1"/>
  <c r="O82" i="500"/>
  <c r="P82" i="500" s="1"/>
  <c r="Q82" i="500" s="1"/>
  <c r="U82" i="500" s="1"/>
  <c r="W82" i="500" s="1"/>
  <c r="Y82" i="500" s="1"/>
  <c r="O39" i="500"/>
  <c r="P39" i="500" s="1"/>
  <c r="Q39" i="500" s="1"/>
  <c r="U39" i="500" s="1"/>
  <c r="W39" i="500" s="1"/>
  <c r="Y39" i="500" s="1"/>
  <c r="O78" i="500"/>
  <c r="P78" i="500" s="1"/>
  <c r="Q78" i="500" s="1"/>
  <c r="U78" i="500" s="1"/>
  <c r="W78" i="500" s="1"/>
  <c r="Y78" i="500" s="1"/>
  <c r="O62" i="500"/>
  <c r="P62" i="500" s="1"/>
  <c r="Q62" i="500" s="1"/>
  <c r="U62" i="500" s="1"/>
  <c r="W62" i="500" s="1"/>
  <c r="Y62" i="500" s="1"/>
  <c r="O79" i="500"/>
  <c r="P79" i="500" s="1"/>
  <c r="Q79" i="500" s="1"/>
  <c r="U79" i="500" s="1"/>
  <c r="W79" i="500" s="1"/>
  <c r="Y79" i="500" s="1"/>
  <c r="O74" i="500"/>
  <c r="P74" i="500" s="1"/>
  <c r="Q74" i="500" s="1"/>
  <c r="U74" i="500" s="1"/>
  <c r="W74" i="500" s="1"/>
  <c r="Y74" i="500" s="1"/>
  <c r="O58" i="500"/>
  <c r="P58" i="500" s="1"/>
  <c r="Q58" i="500" s="1"/>
  <c r="U58" i="500" s="1"/>
  <c r="W58" i="500" s="1"/>
  <c r="Y58" i="500" s="1"/>
  <c r="O75" i="500"/>
  <c r="P75" i="500" s="1"/>
  <c r="Q75" i="500" s="1"/>
  <c r="U75" i="500" s="1"/>
  <c r="W75" i="500" s="1"/>
  <c r="Y75" i="500" s="1"/>
  <c r="O87" i="500"/>
  <c r="P87" i="500" s="1"/>
  <c r="Q87" i="500" s="1"/>
  <c r="U87" i="500" s="1"/>
  <c r="W87" i="500" s="1"/>
  <c r="Y87" i="500" s="1"/>
  <c r="BA33" i="500"/>
  <c r="BA103" i="500"/>
  <c r="BA84" i="500"/>
  <c r="BA76" i="500"/>
  <c r="BA75" i="500"/>
  <c r="BA74" i="500"/>
  <c r="BA73" i="500"/>
  <c r="BA72" i="500"/>
  <c r="BA71" i="500"/>
  <c r="BA70" i="500"/>
  <c r="BA69" i="500"/>
  <c r="BA68" i="500"/>
  <c r="BA67" i="500"/>
  <c r="BA66" i="500"/>
  <c r="BA65" i="500"/>
  <c r="BA64" i="500"/>
  <c r="BA63" i="500"/>
  <c r="BA62" i="500"/>
  <c r="BA61" i="500"/>
  <c r="BA60" i="500"/>
  <c r="BA59" i="500"/>
  <c r="BA58" i="500"/>
  <c r="BA57" i="500"/>
  <c r="BA111" i="500"/>
  <c r="BA109" i="500"/>
  <c r="BA86" i="500"/>
  <c r="BA78" i="500"/>
  <c r="BA56" i="500"/>
  <c r="BA55" i="500"/>
  <c r="BA54" i="500"/>
  <c r="BA53" i="500"/>
  <c r="BA52" i="500"/>
  <c r="BA51" i="500"/>
  <c r="BA88" i="500"/>
  <c r="BA80" i="500"/>
  <c r="BA105" i="500"/>
  <c r="BA101" i="500"/>
  <c r="BA82" i="500"/>
  <c r="BA77" i="500"/>
  <c r="BA85" i="500"/>
  <c r="BA96" i="500"/>
  <c r="BA100" i="500"/>
  <c r="BA110" i="500"/>
  <c r="BA79" i="500"/>
  <c r="BA87" i="500"/>
  <c r="BA93" i="500"/>
  <c r="BA89" i="500"/>
  <c r="BA95" i="500"/>
  <c r="BA99" i="500"/>
  <c r="BA102" i="500"/>
  <c r="BA107" i="500"/>
  <c r="BA81" i="500"/>
  <c r="BA94" i="500"/>
  <c r="BA98" i="500"/>
  <c r="BA104" i="500"/>
  <c r="BA83" i="500"/>
  <c r="BA90" i="500"/>
  <c r="BA91" i="500"/>
  <c r="BA92" i="500"/>
  <c r="BA97" i="500"/>
  <c r="BA106" i="500"/>
  <c r="BA108" i="500"/>
  <c r="O44" i="500"/>
  <c r="P44" i="500" s="1"/>
  <c r="Q44" i="500" s="1"/>
  <c r="U44" i="500" s="1"/>
  <c r="W44" i="500" s="1"/>
  <c r="Y44" i="500" s="1"/>
  <c r="O45" i="500"/>
  <c r="P45" i="500" s="1"/>
  <c r="Q45" i="500" s="1"/>
  <c r="U45" i="500" s="1"/>
  <c r="W45" i="500" s="1"/>
  <c r="Y45" i="500" s="1"/>
  <c r="O41" i="500"/>
  <c r="P41" i="500" s="1"/>
  <c r="Q41" i="500" s="1"/>
  <c r="U41" i="500" s="1"/>
  <c r="W41" i="500" s="1"/>
  <c r="Y41" i="500" s="1"/>
  <c r="O42" i="500"/>
  <c r="P42" i="500" s="1"/>
  <c r="Q42" i="500" s="1"/>
  <c r="U42" i="500" s="1"/>
  <c r="W42" i="500" s="1"/>
  <c r="Y42" i="500" s="1"/>
  <c r="O48" i="500"/>
  <c r="P48" i="500" s="1"/>
  <c r="Q48" i="500" s="1"/>
  <c r="U48" i="500" s="1"/>
  <c r="W48" i="500" s="1"/>
  <c r="Y48" i="500" s="1"/>
  <c r="P39" i="502"/>
  <c r="Q39" i="502" s="1"/>
  <c r="U39" i="502" s="1"/>
  <c r="W39" i="502" s="1"/>
  <c r="Y39" i="502" s="1"/>
  <c r="P40" i="502"/>
  <c r="Q40" i="502" s="1"/>
  <c r="U40" i="502" s="1"/>
  <c r="W40" i="502" s="1"/>
  <c r="Y40" i="502" s="1"/>
  <c r="O46" i="500"/>
  <c r="P46" i="500" s="1"/>
  <c r="Q46" i="500" s="1"/>
  <c r="U46" i="500" s="1"/>
  <c r="W46" i="500" s="1"/>
  <c r="Y46" i="500" s="1"/>
  <c r="O47" i="500"/>
  <c r="P47" i="500" s="1"/>
  <c r="Q47" i="500" s="1"/>
  <c r="U47" i="500" s="1"/>
  <c r="W47" i="500" s="1"/>
  <c r="Y47" i="500" s="1"/>
  <c r="BA39" i="500"/>
  <c r="BA37" i="500"/>
  <c r="BA36" i="500"/>
  <c r="BA34" i="500"/>
  <c r="BA40" i="500"/>
  <c r="O50" i="500"/>
  <c r="P50" i="500" s="1"/>
  <c r="Q50" i="500" s="1"/>
  <c r="U50" i="500" s="1"/>
  <c r="W50" i="500" s="1"/>
  <c r="Y50" i="500" s="1"/>
  <c r="O43" i="500"/>
  <c r="P43" i="500" s="1"/>
  <c r="Q43" i="500" s="1"/>
  <c r="U43" i="500" s="1"/>
  <c r="W43" i="500" s="1"/>
  <c r="Y43" i="500" s="1"/>
  <c r="O49" i="500"/>
  <c r="P49" i="500" s="1"/>
  <c r="Q49" i="500" s="1"/>
  <c r="U49" i="500" s="1"/>
  <c r="W49" i="500" s="1"/>
  <c r="Y49" i="500" s="1"/>
  <c r="BA50" i="500"/>
  <c r="BA49" i="500"/>
  <c r="BA45" i="500"/>
  <c r="BA41" i="500"/>
  <c r="BA43" i="500"/>
  <c r="BA47" i="500"/>
  <c r="BA44" i="500"/>
  <c r="BA48" i="500"/>
  <c r="BA42" i="500"/>
  <c r="BA46" i="500"/>
  <c r="O31" i="500"/>
  <c r="P31" i="500" s="1"/>
  <c r="P38" i="502"/>
  <c r="Q38" i="502" s="1"/>
  <c r="U38" i="502" s="1"/>
  <c r="W38" i="502" s="1"/>
  <c r="Y38" i="502" s="1"/>
  <c r="P40" i="500"/>
  <c r="Q40" i="500" s="1"/>
  <c r="U40" i="500" s="1"/>
  <c r="W40" i="500" s="1"/>
  <c r="Y40" i="500" s="1"/>
  <c r="O33" i="500"/>
  <c r="P33" i="500" s="1"/>
  <c r="Q33" i="500" s="1"/>
  <c r="U33" i="500" s="1"/>
  <c r="W33" i="500" s="1"/>
  <c r="Y33" i="500" s="1"/>
  <c r="O34" i="500"/>
  <c r="P34" i="500" s="1"/>
  <c r="Q34" i="500" s="1"/>
  <c r="U34" i="500" s="1"/>
  <c r="W34" i="500" s="1"/>
  <c r="Y34" i="500" s="1"/>
  <c r="P40" i="503"/>
  <c r="Q40" i="503" s="1"/>
  <c r="U40" i="503" s="1"/>
  <c r="W40" i="503" s="1"/>
  <c r="Y40" i="503" s="1"/>
  <c r="P39" i="503"/>
  <c r="Q39" i="503" s="1"/>
  <c r="U39" i="503" s="1"/>
  <c r="W39" i="503" s="1"/>
  <c r="Y39" i="503" s="1"/>
  <c r="P38" i="503"/>
  <c r="Q38" i="503" s="1"/>
  <c r="U38" i="503" s="1"/>
  <c r="W38" i="503" s="1"/>
  <c r="Y38" i="503" s="1"/>
  <c r="O32" i="500"/>
  <c r="P32" i="500" s="1"/>
  <c r="Q32" i="500" s="1"/>
  <c r="U32" i="500" s="1"/>
  <c r="W32" i="500" s="1"/>
  <c r="Y32" i="500" s="1"/>
  <c r="O36" i="500"/>
  <c r="P36" i="500" s="1"/>
  <c r="Q36" i="500" s="1"/>
  <c r="U36" i="500" s="1"/>
  <c r="W36" i="500" s="1"/>
  <c r="Y36" i="500" s="1"/>
  <c r="O38" i="500"/>
  <c r="P38" i="500" s="1"/>
  <c r="Q38" i="500" s="1"/>
  <c r="U38" i="500" s="1"/>
  <c r="W38" i="500" s="1"/>
  <c r="Y38" i="500" s="1"/>
  <c r="O37" i="500"/>
  <c r="P37" i="500" s="1"/>
  <c r="Q37" i="500" s="1"/>
  <c r="U37" i="500" s="1"/>
  <c r="W37" i="500" s="1"/>
  <c r="Y37" i="500" s="1"/>
  <c r="AA28" i="500"/>
  <c r="O35" i="500"/>
  <c r="P35" i="500" s="1"/>
  <c r="Q35" i="500" s="1"/>
  <c r="U35" i="500" s="1"/>
  <c r="W35" i="500" s="1"/>
  <c r="Y35" i="500" s="1"/>
  <c r="P40" i="504"/>
  <c r="Q40" i="504" s="1"/>
  <c r="U40" i="504" s="1"/>
  <c r="W40" i="504" s="1"/>
  <c r="Y40" i="504" s="1"/>
  <c r="A20" i="513"/>
  <c r="B20" i="513" s="1"/>
  <c r="B19" i="513"/>
  <c r="P39" i="504"/>
  <c r="Q39" i="504" s="1"/>
  <c r="U39" i="504" s="1"/>
  <c r="W39" i="504" s="1"/>
  <c r="Y39" i="504" s="1"/>
  <c r="P38" i="504"/>
  <c r="Q38" i="504" s="1"/>
  <c r="U38" i="504" s="1"/>
  <c r="W38" i="504" s="1"/>
  <c r="Y38" i="504" s="1"/>
  <c r="P37" i="504"/>
  <c r="Q37" i="504" s="1"/>
  <c r="U37" i="504" s="1"/>
  <c r="W37" i="504" s="1"/>
  <c r="Y37" i="504" s="1"/>
  <c r="P36" i="504"/>
  <c r="Q36" i="504" s="1"/>
  <c r="U36" i="504" s="1"/>
  <c r="W36" i="504" s="1"/>
  <c r="Y36" i="504" s="1"/>
  <c r="P35" i="504"/>
  <c r="Q35" i="504" s="1"/>
  <c r="U35" i="504" s="1"/>
  <c r="W35" i="504" s="1"/>
  <c r="Y35" i="504" s="1"/>
  <c r="P34" i="504"/>
  <c r="Q34" i="504" s="1"/>
  <c r="U34" i="504" s="1"/>
  <c r="W34" i="504" s="1"/>
  <c r="Y34" i="504" s="1"/>
  <c r="P33" i="504"/>
  <c r="Q33" i="504" s="1"/>
  <c r="U33" i="504" s="1"/>
  <c r="W33" i="504" s="1"/>
  <c r="Y33" i="504" s="1"/>
  <c r="P32" i="504"/>
  <c r="Q32" i="504" s="1"/>
  <c r="U32" i="504" s="1"/>
  <c r="W32" i="504" s="1"/>
  <c r="Y32" i="504" s="1"/>
  <c r="P37" i="503"/>
  <c r="Q37" i="503" s="1"/>
  <c r="U37" i="503" s="1"/>
  <c r="W37" i="503" s="1"/>
  <c r="Y37" i="503" s="1"/>
  <c r="P36" i="503"/>
  <c r="Q36" i="503" s="1"/>
  <c r="U36" i="503" s="1"/>
  <c r="W36" i="503" s="1"/>
  <c r="Y36" i="503" s="1"/>
  <c r="P35" i="503"/>
  <c r="Q35" i="503" s="1"/>
  <c r="U35" i="503" s="1"/>
  <c r="W35" i="503" s="1"/>
  <c r="Y35" i="503" s="1"/>
  <c r="P34" i="503"/>
  <c r="Q34" i="503" s="1"/>
  <c r="U34" i="503" s="1"/>
  <c r="W34" i="503" s="1"/>
  <c r="Y34" i="503" s="1"/>
  <c r="P33" i="503"/>
  <c r="Q33" i="503" s="1"/>
  <c r="U33" i="503" s="1"/>
  <c r="W33" i="503" s="1"/>
  <c r="Y33" i="503" s="1"/>
  <c r="P32" i="503"/>
  <c r="Q32" i="503" s="1"/>
  <c r="U32" i="503" s="1"/>
  <c r="W32" i="503" s="1"/>
  <c r="Y32" i="503" s="1"/>
  <c r="P37" i="502"/>
  <c r="Q37" i="502" s="1"/>
  <c r="U37" i="502" s="1"/>
  <c r="W37" i="502" s="1"/>
  <c r="Y37" i="502" s="1"/>
  <c r="P36" i="502"/>
  <c r="Q36" i="502" s="1"/>
  <c r="U36" i="502" s="1"/>
  <c r="W36" i="502" s="1"/>
  <c r="Y36" i="502" s="1"/>
  <c r="P35" i="502"/>
  <c r="Q35" i="502" s="1"/>
  <c r="U35" i="502" s="1"/>
  <c r="W35" i="502" s="1"/>
  <c r="Y35" i="502" s="1"/>
  <c r="P34" i="502"/>
  <c r="Q34" i="502" s="1"/>
  <c r="U34" i="502" s="1"/>
  <c r="W34" i="502" s="1"/>
  <c r="Y34" i="502" s="1"/>
  <c r="P33" i="502"/>
  <c r="Q33" i="502" s="1"/>
  <c r="U33" i="502" s="1"/>
  <c r="W33" i="502" s="1"/>
  <c r="Y33" i="502" s="1"/>
  <c r="P32" i="502"/>
  <c r="Q32" i="502" s="1"/>
  <c r="U32" i="502" s="1"/>
  <c r="W32" i="502" s="1"/>
  <c r="Y32" i="502" s="1"/>
  <c r="O131" i="510"/>
  <c r="O28" i="508"/>
  <c r="O26" i="508"/>
  <c r="O27" i="508"/>
  <c r="O131" i="508"/>
  <c r="O131" i="509"/>
  <c r="O27" i="509"/>
  <c r="O26" i="509"/>
  <c r="O28" i="509"/>
  <c r="O28" i="504"/>
  <c r="O26" i="504"/>
  <c r="O131" i="504"/>
  <c r="O27" i="504"/>
  <c r="O28" i="506"/>
  <c r="O131" i="506"/>
  <c r="O26" i="506"/>
  <c r="O27" i="506"/>
  <c r="O28" i="507"/>
  <c r="O27" i="507"/>
  <c r="O131" i="507"/>
  <c r="O26" i="507"/>
  <c r="O27" i="505"/>
  <c r="O28" i="505"/>
  <c r="O131" i="505"/>
  <c r="O26" i="505"/>
  <c r="O27" i="503"/>
  <c r="O131" i="503"/>
  <c r="O26" i="503"/>
  <c r="O28" i="503"/>
  <c r="O26" i="502"/>
  <c r="O131" i="502"/>
  <c r="O28" i="502"/>
  <c r="O27" i="502"/>
  <c r="J131" i="502"/>
  <c r="J26" i="503"/>
  <c r="J131" i="506"/>
  <c r="J27" i="508"/>
  <c r="J26" i="505"/>
  <c r="J28" i="503"/>
  <c r="J26" i="504"/>
  <c r="J26" i="502"/>
  <c r="J131" i="507"/>
  <c r="J131" i="505"/>
  <c r="J28" i="502"/>
  <c r="J27" i="505"/>
  <c r="J27" i="502"/>
  <c r="J28" i="507"/>
  <c r="J28" i="508"/>
  <c r="J26" i="509"/>
  <c r="J27" i="504"/>
  <c r="J27" i="506"/>
  <c r="J131" i="503"/>
  <c r="J131" i="508"/>
  <c r="J26" i="508"/>
  <c r="J131" i="509"/>
  <c r="J131" i="504"/>
  <c r="J26" i="506"/>
  <c r="J28" i="505"/>
  <c r="J27" i="503"/>
  <c r="J28" i="504"/>
  <c r="J28" i="509"/>
  <c r="J27" i="507"/>
  <c r="J27" i="509"/>
  <c r="J28" i="506"/>
  <c r="J26" i="507"/>
  <c r="P131" i="510"/>
  <c r="O28" i="510"/>
  <c r="O27" i="510"/>
  <c r="O26" i="510"/>
  <c r="J131" i="510"/>
  <c r="J27" i="510"/>
  <c r="J26" i="510"/>
  <c r="J28" i="510"/>
  <c r="Q31" i="510"/>
  <c r="C2" i="480"/>
  <c r="C1" i="480"/>
  <c r="C2" i="512" l="1"/>
  <c r="C2" i="515"/>
  <c r="C2" i="516"/>
  <c r="C1" i="512"/>
  <c r="C1" i="515"/>
  <c r="C1" i="516"/>
  <c r="B2" i="511"/>
  <c r="D1" i="488"/>
  <c r="E1" i="488" s="1"/>
  <c r="B1" i="511"/>
  <c r="Q31" i="503"/>
  <c r="P26" i="503"/>
  <c r="P28" i="503"/>
  <c r="P27" i="503"/>
  <c r="P131" i="503"/>
  <c r="Q31" i="504"/>
  <c r="P26" i="504"/>
  <c r="P131" i="504"/>
  <c r="P28" i="504"/>
  <c r="P27" i="504"/>
  <c r="Q31" i="505"/>
  <c r="P28" i="505"/>
  <c r="P131" i="505"/>
  <c r="P26" i="505"/>
  <c r="P27" i="505"/>
  <c r="Q31" i="509"/>
  <c r="P28" i="509"/>
  <c r="P26" i="509"/>
  <c r="P27" i="509"/>
  <c r="P131" i="509"/>
  <c r="Q31" i="507"/>
  <c r="P26" i="507"/>
  <c r="P27" i="507"/>
  <c r="P28" i="507"/>
  <c r="P131" i="507"/>
  <c r="Q31" i="508"/>
  <c r="P26" i="508"/>
  <c r="P27" i="508"/>
  <c r="P28" i="508"/>
  <c r="P131" i="508"/>
  <c r="Q31" i="506"/>
  <c r="P28" i="506"/>
  <c r="P26" i="506"/>
  <c r="P27" i="506"/>
  <c r="P131" i="506"/>
  <c r="P26" i="502"/>
  <c r="P28" i="502"/>
  <c r="P27" i="502"/>
  <c r="P131" i="502"/>
  <c r="Q31" i="502"/>
  <c r="P28" i="510"/>
  <c r="P26" i="510"/>
  <c r="P27" i="510"/>
  <c r="Q26" i="510"/>
  <c r="U31" i="510"/>
  <c r="Q28" i="510"/>
  <c r="Q131" i="510"/>
  <c r="Q27" i="510"/>
  <c r="D131" i="489"/>
  <c r="U31" i="509" l="1"/>
  <c r="Q26" i="509"/>
  <c r="Q28" i="509"/>
  <c r="Q27" i="509"/>
  <c r="Q131" i="509"/>
  <c r="U31" i="506"/>
  <c r="Q28" i="506"/>
  <c r="Q131" i="506"/>
  <c r="Q26" i="506"/>
  <c r="Q27" i="506"/>
  <c r="U31" i="505"/>
  <c r="Q26" i="505"/>
  <c r="Q131" i="505"/>
  <c r="Q28" i="505"/>
  <c r="Q27" i="505"/>
  <c r="U31" i="508"/>
  <c r="Q131" i="508"/>
  <c r="Q27" i="508"/>
  <c r="Q26" i="508"/>
  <c r="Q28" i="508"/>
  <c r="U31" i="504"/>
  <c r="Q131" i="504"/>
  <c r="Q26" i="504"/>
  <c r="Q27" i="504"/>
  <c r="Q28" i="504"/>
  <c r="U31" i="507"/>
  <c r="Q26" i="507"/>
  <c r="Q131" i="507"/>
  <c r="Q27" i="507"/>
  <c r="Q28" i="507"/>
  <c r="U31" i="503"/>
  <c r="Q27" i="503"/>
  <c r="Q28" i="503"/>
  <c r="Q131" i="503"/>
  <c r="Q26" i="503"/>
  <c r="Q27" i="502"/>
  <c r="Q28" i="502"/>
  <c r="Q26" i="502"/>
  <c r="U31" i="502"/>
  <c r="Q131" i="502"/>
  <c r="U28" i="510"/>
  <c r="U26" i="510"/>
  <c r="W31" i="510"/>
  <c r="U131" i="510"/>
  <c r="U6" i="510" s="1"/>
  <c r="U27" i="510"/>
  <c r="W31" i="508" l="1"/>
  <c r="U28" i="508"/>
  <c r="U27" i="508"/>
  <c r="U131" i="508"/>
  <c r="U6" i="508" s="1"/>
  <c r="U26" i="508"/>
  <c r="W31" i="507"/>
  <c r="U28" i="507"/>
  <c r="U131" i="507"/>
  <c r="U6" i="507" s="1"/>
  <c r="U26" i="507"/>
  <c r="U27" i="507"/>
  <c r="W31" i="503"/>
  <c r="U131" i="503"/>
  <c r="U6" i="503" s="1"/>
  <c r="U26" i="503"/>
  <c r="U27" i="503"/>
  <c r="U28" i="503"/>
  <c r="W31" i="505"/>
  <c r="U27" i="505"/>
  <c r="U26" i="505"/>
  <c r="U28" i="505"/>
  <c r="U131" i="505"/>
  <c r="U6" i="505" s="1"/>
  <c r="W31" i="506"/>
  <c r="U26" i="506"/>
  <c r="U27" i="506"/>
  <c r="U131" i="506"/>
  <c r="U6" i="506" s="1"/>
  <c r="U28" i="506"/>
  <c r="W31" i="504"/>
  <c r="U27" i="504"/>
  <c r="U131" i="504"/>
  <c r="U6" i="504" s="1"/>
  <c r="U26" i="504"/>
  <c r="U28" i="504"/>
  <c r="W31" i="509"/>
  <c r="U28" i="509"/>
  <c r="U131" i="509"/>
  <c r="U6" i="509" s="1"/>
  <c r="U26" i="509"/>
  <c r="U27" i="509"/>
  <c r="U28" i="502"/>
  <c r="W31" i="502"/>
  <c r="U26" i="502"/>
  <c r="U131" i="502"/>
  <c r="U6" i="502" s="1"/>
  <c r="U27" i="502"/>
  <c r="W27" i="510"/>
  <c r="W131" i="510"/>
  <c r="Y31" i="510"/>
  <c r="W28" i="510"/>
  <c r="W26" i="510"/>
  <c r="Y31" i="505" l="1"/>
  <c r="W28" i="505"/>
  <c r="W26" i="505"/>
  <c r="W27" i="505"/>
  <c r="W131" i="505"/>
  <c r="Y31" i="504"/>
  <c r="W27" i="504"/>
  <c r="W28" i="504"/>
  <c r="W26" i="504"/>
  <c r="W131" i="504"/>
  <c r="Y31" i="509"/>
  <c r="W27" i="509"/>
  <c r="W131" i="509"/>
  <c r="W26" i="509"/>
  <c r="W28" i="509"/>
  <c r="Y31" i="503"/>
  <c r="W26" i="503"/>
  <c r="W27" i="503"/>
  <c r="W28" i="503"/>
  <c r="W131" i="503"/>
  <c r="Y31" i="507"/>
  <c r="W27" i="507"/>
  <c r="W26" i="507"/>
  <c r="W28" i="507"/>
  <c r="W131" i="507"/>
  <c r="Y31" i="506"/>
  <c r="W26" i="506"/>
  <c r="W28" i="506"/>
  <c r="W131" i="506"/>
  <c r="W27" i="506"/>
  <c r="Y31" i="508"/>
  <c r="W131" i="508"/>
  <c r="W28" i="508"/>
  <c r="W26" i="508"/>
  <c r="W27" i="508"/>
  <c r="W27" i="502"/>
  <c r="W26" i="502"/>
  <c r="W28" i="502"/>
  <c r="W131" i="502"/>
  <c r="Y31" i="502"/>
  <c r="Y28" i="510"/>
  <c r="Y26" i="510"/>
  <c r="Y131" i="510"/>
  <c r="Y27" i="510"/>
  <c r="C42" i="512"/>
  <c r="C43" i="512"/>
  <c r="C44" i="512"/>
  <c r="C46" i="512"/>
  <c r="C47" i="512"/>
  <c r="C48" i="512"/>
  <c r="C49" i="512"/>
  <c r="C50" i="512"/>
  <c r="C51" i="512"/>
  <c r="C52" i="512"/>
  <c r="C53" i="512"/>
  <c r="C54" i="512"/>
  <c r="C55" i="512"/>
  <c r="C56" i="512"/>
  <c r="C57" i="512"/>
  <c r="C58" i="512"/>
  <c r="C59" i="512"/>
  <c r="C60" i="512"/>
  <c r="C61" i="512"/>
  <c r="C62" i="512"/>
  <c r="C63" i="512"/>
  <c r="C64" i="512"/>
  <c r="C65" i="512"/>
  <c r="C66" i="512"/>
  <c r="C67" i="512"/>
  <c r="C68" i="512"/>
  <c r="C69" i="512"/>
  <c r="C70" i="512"/>
  <c r="C71" i="512"/>
  <c r="C72" i="512"/>
  <c r="C73" i="512"/>
  <c r="C74" i="512"/>
  <c r="C75" i="512"/>
  <c r="C76" i="512"/>
  <c r="C77" i="512"/>
  <c r="C78" i="512"/>
  <c r="C79" i="512"/>
  <c r="C80" i="512"/>
  <c r="C81" i="512"/>
  <c r="C82" i="512"/>
  <c r="C83" i="512"/>
  <c r="C84" i="512"/>
  <c r="C85" i="512"/>
  <c r="C86" i="512"/>
  <c r="C87" i="512"/>
  <c r="C88" i="512"/>
  <c r="C89" i="512"/>
  <c r="C90" i="512"/>
  <c r="C91" i="512"/>
  <c r="C92" i="512"/>
  <c r="C93" i="512"/>
  <c r="C94" i="512"/>
  <c r="C95" i="512"/>
  <c r="C96" i="512"/>
  <c r="C97" i="512"/>
  <c r="C98" i="512"/>
  <c r="C99" i="512"/>
  <c r="C100" i="512"/>
  <c r="C101" i="512"/>
  <c r="C102" i="512"/>
  <c r="C103" i="512"/>
  <c r="C104" i="512"/>
  <c r="C105" i="512"/>
  <c r="C106" i="512"/>
  <c r="C107" i="512"/>
  <c r="C108" i="512"/>
  <c r="C109" i="512"/>
  <c r="C110" i="512"/>
  <c r="C111" i="512"/>
  <c r="C112" i="512"/>
  <c r="C113" i="512"/>
  <c r="C114" i="512"/>
  <c r="C115" i="512"/>
  <c r="C116" i="512"/>
  <c r="C117" i="512"/>
  <c r="C118" i="512"/>
  <c r="C119" i="512"/>
  <c r="C120" i="512"/>
  <c r="C121" i="512"/>
  <c r="C122" i="512"/>
  <c r="C123" i="512"/>
  <c r="C124" i="512"/>
  <c r="C125" i="512"/>
  <c r="C126" i="512"/>
  <c r="C127" i="512"/>
  <c r="C128" i="512"/>
  <c r="C129" i="512"/>
  <c r="C130" i="512"/>
  <c r="D124" i="512" l="1"/>
  <c r="AF124" i="512" s="1"/>
  <c r="B124" i="512"/>
  <c r="Z124" i="512"/>
  <c r="AI124" i="512"/>
  <c r="AD124" i="512"/>
  <c r="AE124" i="512"/>
  <c r="G124" i="512"/>
  <c r="H124" i="512"/>
  <c r="I124" i="512"/>
  <c r="C124" i="483"/>
  <c r="D126" i="512"/>
  <c r="AF126" i="512" s="1"/>
  <c r="B126" i="512"/>
  <c r="Z126" i="512"/>
  <c r="AI126" i="512"/>
  <c r="AD126" i="512"/>
  <c r="AE126" i="512"/>
  <c r="G126" i="512"/>
  <c r="I126" i="512"/>
  <c r="H126" i="512"/>
  <c r="C126" i="483"/>
  <c r="D118" i="512"/>
  <c r="AF118" i="512" s="1"/>
  <c r="B118" i="512"/>
  <c r="AE118" i="512"/>
  <c r="G118" i="512"/>
  <c r="I118" i="512"/>
  <c r="H118" i="512"/>
  <c r="AI118" i="512"/>
  <c r="AD118" i="512"/>
  <c r="Z118" i="512"/>
  <c r="C118" i="483"/>
  <c r="D110" i="512"/>
  <c r="AF110" i="512" s="1"/>
  <c r="B110" i="512"/>
  <c r="G110" i="512"/>
  <c r="H110" i="512"/>
  <c r="I110" i="512"/>
  <c r="AI110" i="512"/>
  <c r="AD110" i="512"/>
  <c r="Z110" i="512"/>
  <c r="AE110" i="512"/>
  <c r="C110" i="483"/>
  <c r="D102" i="512"/>
  <c r="AF102" i="512" s="1"/>
  <c r="AE102" i="512"/>
  <c r="B102" i="512"/>
  <c r="AI102" i="512"/>
  <c r="H102" i="512"/>
  <c r="G102" i="512"/>
  <c r="I102" i="512"/>
  <c r="Z102" i="512"/>
  <c r="AD102" i="512"/>
  <c r="C102" i="483"/>
  <c r="D94" i="512"/>
  <c r="AF94" i="512" s="1"/>
  <c r="B94" i="512"/>
  <c r="Z94" i="512"/>
  <c r="AI94" i="512"/>
  <c r="G94" i="512"/>
  <c r="AE94" i="512"/>
  <c r="I94" i="512"/>
  <c r="H94" i="512"/>
  <c r="AD94" i="512"/>
  <c r="C94" i="483"/>
  <c r="D86" i="512"/>
  <c r="AF86" i="512" s="1"/>
  <c r="AE86" i="512"/>
  <c r="AD86" i="512"/>
  <c r="I86" i="512"/>
  <c r="G86" i="512"/>
  <c r="Z86" i="512"/>
  <c r="H86" i="512"/>
  <c r="B86" i="512"/>
  <c r="AI86" i="512"/>
  <c r="C86" i="483"/>
  <c r="D78" i="512"/>
  <c r="AF78" i="512" s="1"/>
  <c r="I78" i="512"/>
  <c r="AI78" i="512"/>
  <c r="AD78" i="512"/>
  <c r="G78" i="512"/>
  <c r="Z78" i="512"/>
  <c r="AE78" i="512"/>
  <c r="H78" i="512"/>
  <c r="B78" i="512"/>
  <c r="C78" i="483"/>
  <c r="D70" i="512"/>
  <c r="AF70" i="512" s="1"/>
  <c r="G70" i="512"/>
  <c r="I70" i="512"/>
  <c r="AD70" i="512"/>
  <c r="H70" i="512"/>
  <c r="Z70" i="512"/>
  <c r="AI70" i="512"/>
  <c r="AE70" i="512"/>
  <c r="B70" i="512"/>
  <c r="C70" i="483"/>
  <c r="D129" i="512"/>
  <c r="AF129" i="512" s="1"/>
  <c r="B129" i="512"/>
  <c r="Z129" i="512"/>
  <c r="I129" i="512"/>
  <c r="AD129" i="512"/>
  <c r="AE129" i="512"/>
  <c r="G129" i="512"/>
  <c r="H129" i="512"/>
  <c r="AI129" i="512"/>
  <c r="C129" i="483"/>
  <c r="D125" i="512"/>
  <c r="AF125" i="512" s="1"/>
  <c r="B125" i="512"/>
  <c r="Z125" i="512"/>
  <c r="AD125" i="512"/>
  <c r="G125" i="512"/>
  <c r="H125" i="512"/>
  <c r="I125" i="512"/>
  <c r="AI125" i="512"/>
  <c r="AE125" i="512"/>
  <c r="C125" i="483"/>
  <c r="D121" i="512"/>
  <c r="AF121" i="512" s="1"/>
  <c r="I121" i="512"/>
  <c r="Z121" i="512"/>
  <c r="B121" i="512"/>
  <c r="G121" i="512"/>
  <c r="H121" i="512"/>
  <c r="AI121" i="512"/>
  <c r="AD121" i="512"/>
  <c r="AE121" i="512"/>
  <c r="C121" i="483"/>
  <c r="D117" i="512"/>
  <c r="AF117" i="512" s="1"/>
  <c r="I117" i="512"/>
  <c r="Z117" i="512"/>
  <c r="AE117" i="512"/>
  <c r="AD117" i="512"/>
  <c r="H117" i="512"/>
  <c r="B117" i="512"/>
  <c r="AI117" i="512"/>
  <c r="G117" i="512"/>
  <c r="C117" i="483"/>
  <c r="D113" i="512"/>
  <c r="AF113" i="512" s="1"/>
  <c r="I113" i="512"/>
  <c r="Z113" i="512"/>
  <c r="B113" i="512"/>
  <c r="AD113" i="512"/>
  <c r="AE113" i="512"/>
  <c r="G113" i="512"/>
  <c r="H113" i="512"/>
  <c r="AI113" i="512"/>
  <c r="C113" i="483"/>
  <c r="D109" i="512"/>
  <c r="AF109" i="512" s="1"/>
  <c r="I109" i="512"/>
  <c r="Z109" i="512"/>
  <c r="AE109" i="512"/>
  <c r="AD109" i="512"/>
  <c r="G109" i="512"/>
  <c r="B109" i="512"/>
  <c r="AI109" i="512"/>
  <c r="H109" i="512"/>
  <c r="C109" i="483"/>
  <c r="D105" i="512"/>
  <c r="AF105" i="512" s="1"/>
  <c r="I105" i="512"/>
  <c r="Z105" i="512"/>
  <c r="B105" i="512"/>
  <c r="AD105" i="512"/>
  <c r="AE105" i="512"/>
  <c r="G105" i="512"/>
  <c r="H105" i="512"/>
  <c r="AI105" i="512"/>
  <c r="C105" i="483"/>
  <c r="D101" i="512"/>
  <c r="AF101" i="512" s="1"/>
  <c r="AE101" i="512"/>
  <c r="AI101" i="512"/>
  <c r="AD101" i="512"/>
  <c r="I101" i="512"/>
  <c r="B101" i="512"/>
  <c r="H101" i="512"/>
  <c r="G101" i="512"/>
  <c r="Z101" i="512"/>
  <c r="C101" i="483"/>
  <c r="D97" i="512"/>
  <c r="AF97" i="512" s="1"/>
  <c r="B97" i="512"/>
  <c r="Z97" i="512"/>
  <c r="AE97" i="512"/>
  <c r="G97" i="512"/>
  <c r="I97" i="512"/>
  <c r="AI97" i="512"/>
  <c r="AD97" i="512"/>
  <c r="H97" i="512"/>
  <c r="C97" i="483"/>
  <c r="D93" i="512"/>
  <c r="AF93" i="512" s="1"/>
  <c r="B93" i="512"/>
  <c r="Z93" i="512"/>
  <c r="AE93" i="512"/>
  <c r="G93" i="512"/>
  <c r="I93" i="512"/>
  <c r="H93" i="512"/>
  <c r="AI93" i="512"/>
  <c r="AD93" i="512"/>
  <c r="C93" i="483"/>
  <c r="D89" i="512"/>
  <c r="AF89" i="512" s="1"/>
  <c r="H89" i="512"/>
  <c r="B89" i="512"/>
  <c r="Z89" i="512"/>
  <c r="AE89" i="512"/>
  <c r="AI89" i="512"/>
  <c r="I89" i="512"/>
  <c r="AD89" i="512"/>
  <c r="G89" i="512"/>
  <c r="C89" i="483"/>
  <c r="D85" i="512"/>
  <c r="AF85" i="512" s="1"/>
  <c r="AI85" i="512"/>
  <c r="AE85" i="512"/>
  <c r="AD85" i="512"/>
  <c r="I85" i="512"/>
  <c r="B85" i="512"/>
  <c r="G85" i="512"/>
  <c r="Z85" i="512"/>
  <c r="H85" i="512"/>
  <c r="C85" i="483"/>
  <c r="D81" i="512"/>
  <c r="AF81" i="512" s="1"/>
  <c r="Z81" i="512"/>
  <c r="AE81" i="512"/>
  <c r="G81" i="512"/>
  <c r="H81" i="512"/>
  <c r="AD81" i="512"/>
  <c r="B81" i="512"/>
  <c r="AI81" i="512"/>
  <c r="I81" i="512"/>
  <c r="C81" i="483"/>
  <c r="D77" i="512"/>
  <c r="AF77" i="512" s="1"/>
  <c r="AE77" i="512"/>
  <c r="G77" i="512"/>
  <c r="H77" i="512"/>
  <c r="AD77" i="512"/>
  <c r="B77" i="512"/>
  <c r="AI77" i="512"/>
  <c r="Z77" i="512"/>
  <c r="I77" i="512"/>
  <c r="C77" i="483"/>
  <c r="D73" i="512"/>
  <c r="AF73" i="512" s="1"/>
  <c r="G73" i="512"/>
  <c r="I73" i="512"/>
  <c r="AE73" i="512"/>
  <c r="AI73" i="512"/>
  <c r="Z73" i="512"/>
  <c r="H73" i="512"/>
  <c r="AD73" i="512"/>
  <c r="B73" i="512"/>
  <c r="C73" i="483"/>
  <c r="D69" i="512"/>
  <c r="AF69" i="512" s="1"/>
  <c r="G69" i="512"/>
  <c r="I69" i="512"/>
  <c r="Z69" i="512"/>
  <c r="AE69" i="512"/>
  <c r="H69" i="512"/>
  <c r="AD69" i="512"/>
  <c r="B69" i="512"/>
  <c r="AI69" i="512"/>
  <c r="C69" i="483"/>
  <c r="D65" i="512"/>
  <c r="AF65" i="512" s="1"/>
  <c r="I65" i="512"/>
  <c r="G65" i="512"/>
  <c r="AD65" i="512"/>
  <c r="B65" i="512"/>
  <c r="H65" i="512"/>
  <c r="Z65" i="512"/>
  <c r="AI65" i="512"/>
  <c r="AE65" i="512"/>
  <c r="C65" i="483"/>
  <c r="D61" i="512"/>
  <c r="AF61" i="512" s="1"/>
  <c r="Z61" i="512"/>
  <c r="I61" i="512"/>
  <c r="B61" i="512"/>
  <c r="AI61" i="512"/>
  <c r="AD61" i="512"/>
  <c r="G61" i="512"/>
  <c r="AE61" i="512"/>
  <c r="H61" i="512"/>
  <c r="C61" i="483"/>
  <c r="D57" i="512"/>
  <c r="AF57" i="512" s="1"/>
  <c r="I57" i="512"/>
  <c r="Z57" i="512"/>
  <c r="AI57" i="512"/>
  <c r="AE57" i="512"/>
  <c r="G57" i="512"/>
  <c r="H57" i="512"/>
  <c r="B57" i="512"/>
  <c r="AD57" i="512"/>
  <c r="C57" i="483"/>
  <c r="D53" i="512"/>
  <c r="AF53" i="512" s="1"/>
  <c r="I53" i="512"/>
  <c r="Z53" i="512"/>
  <c r="AE53" i="512"/>
  <c r="AD53" i="512"/>
  <c r="G53" i="512"/>
  <c r="H53" i="512"/>
  <c r="B53" i="512"/>
  <c r="AI53" i="512"/>
  <c r="C53" i="483"/>
  <c r="D49" i="512"/>
  <c r="AF49" i="512" s="1"/>
  <c r="I49" i="512"/>
  <c r="Z49" i="512"/>
  <c r="H49" i="512"/>
  <c r="G49" i="512"/>
  <c r="B49" i="512"/>
  <c r="AI49" i="512"/>
  <c r="AD49" i="512"/>
  <c r="AE49" i="512"/>
  <c r="C49" i="483"/>
  <c r="F45" i="470"/>
  <c r="C45" i="512"/>
  <c r="D116" i="512"/>
  <c r="AF116" i="512" s="1"/>
  <c r="AE116" i="512"/>
  <c r="AD116" i="512"/>
  <c r="Z116" i="512"/>
  <c r="I116" i="512"/>
  <c r="AI116" i="512"/>
  <c r="G116" i="512"/>
  <c r="H116" i="512"/>
  <c r="B116" i="512"/>
  <c r="C116" i="483"/>
  <c r="D104" i="512"/>
  <c r="AF104" i="512" s="1"/>
  <c r="AE104" i="512"/>
  <c r="AD104" i="512"/>
  <c r="Z104" i="512"/>
  <c r="AI104" i="512"/>
  <c r="G104" i="512"/>
  <c r="H104" i="512"/>
  <c r="B104" i="512"/>
  <c r="I104" i="512"/>
  <c r="C104" i="483"/>
  <c r="D96" i="512"/>
  <c r="AF96" i="512" s="1"/>
  <c r="B96" i="512"/>
  <c r="Z96" i="512"/>
  <c r="AI96" i="512"/>
  <c r="AD96" i="512"/>
  <c r="G96" i="512"/>
  <c r="AE96" i="512"/>
  <c r="H96" i="512"/>
  <c r="I96" i="512"/>
  <c r="C96" i="483"/>
  <c r="D88" i="512"/>
  <c r="AF88" i="512" s="1"/>
  <c r="AI88" i="512"/>
  <c r="H88" i="512"/>
  <c r="Z88" i="512"/>
  <c r="B88" i="512"/>
  <c r="AD88" i="512"/>
  <c r="G88" i="512"/>
  <c r="AE88" i="512"/>
  <c r="I88" i="512"/>
  <c r="C88" i="483"/>
  <c r="D64" i="512"/>
  <c r="AF64" i="512" s="1"/>
  <c r="I64" i="512"/>
  <c r="H64" i="512"/>
  <c r="AE64" i="512"/>
  <c r="G64" i="512"/>
  <c r="B64" i="512"/>
  <c r="Z64" i="512"/>
  <c r="AD64" i="512"/>
  <c r="AI64" i="512"/>
  <c r="C64" i="483"/>
  <c r="D60" i="512"/>
  <c r="AF60" i="512" s="1"/>
  <c r="B60" i="512"/>
  <c r="AE60" i="512"/>
  <c r="G60" i="512"/>
  <c r="H60" i="512"/>
  <c r="AI60" i="512"/>
  <c r="AD60" i="512"/>
  <c r="I60" i="512"/>
  <c r="Z60" i="512"/>
  <c r="C60" i="483"/>
  <c r="D56" i="512"/>
  <c r="AF56" i="512" s="1"/>
  <c r="I56" i="512"/>
  <c r="H56" i="512"/>
  <c r="G56" i="512"/>
  <c r="AI56" i="512"/>
  <c r="AD56" i="512"/>
  <c r="Z56" i="512"/>
  <c r="AE56" i="512"/>
  <c r="B56" i="512"/>
  <c r="C56" i="483"/>
  <c r="D52" i="512"/>
  <c r="AF52" i="512" s="1"/>
  <c r="I52" i="512"/>
  <c r="AI52" i="512"/>
  <c r="AD52" i="512"/>
  <c r="B52" i="512"/>
  <c r="G52" i="512"/>
  <c r="AE52" i="512"/>
  <c r="Z52" i="512"/>
  <c r="H52" i="512"/>
  <c r="C52" i="483"/>
  <c r="D48" i="512"/>
  <c r="AF48" i="512" s="1"/>
  <c r="I48" i="512"/>
  <c r="H48" i="512"/>
  <c r="G48" i="512"/>
  <c r="AD48" i="512"/>
  <c r="Z48" i="512"/>
  <c r="B48" i="512"/>
  <c r="AI48" i="512"/>
  <c r="AE48" i="512"/>
  <c r="C48" i="483"/>
  <c r="D44" i="512"/>
  <c r="AF44" i="512" s="1"/>
  <c r="AD44" i="512"/>
  <c r="I44" i="512"/>
  <c r="H44" i="512"/>
  <c r="G44" i="512"/>
  <c r="Z44" i="512"/>
  <c r="B44" i="512"/>
  <c r="AI44" i="512"/>
  <c r="AE44" i="512"/>
  <c r="C44" i="483"/>
  <c r="D120" i="512"/>
  <c r="AF120" i="512" s="1"/>
  <c r="AE120" i="512"/>
  <c r="AD120" i="512"/>
  <c r="Z120" i="512"/>
  <c r="AI120" i="512"/>
  <c r="G120" i="512"/>
  <c r="H120" i="512"/>
  <c r="I120" i="512"/>
  <c r="B120" i="512"/>
  <c r="C120" i="483"/>
  <c r="D112" i="512"/>
  <c r="AF112" i="512" s="1"/>
  <c r="AE112" i="512"/>
  <c r="AD112" i="512"/>
  <c r="Z112" i="512"/>
  <c r="H112" i="512"/>
  <c r="B112" i="512"/>
  <c r="I112" i="512"/>
  <c r="AI112" i="512"/>
  <c r="G112" i="512"/>
  <c r="C112" i="483"/>
  <c r="D108" i="512"/>
  <c r="AF108" i="512" s="1"/>
  <c r="AE108" i="512"/>
  <c r="AD108" i="512"/>
  <c r="Z108" i="512"/>
  <c r="B108" i="512"/>
  <c r="AI108" i="512"/>
  <c r="G108" i="512"/>
  <c r="H108" i="512"/>
  <c r="I108" i="512"/>
  <c r="C108" i="483"/>
  <c r="D100" i="512"/>
  <c r="AF100" i="512" s="1"/>
  <c r="AE100" i="512"/>
  <c r="AD100" i="512"/>
  <c r="B100" i="512"/>
  <c r="Z100" i="512"/>
  <c r="H100" i="512"/>
  <c r="I100" i="512"/>
  <c r="G100" i="512"/>
  <c r="AI100" i="512"/>
  <c r="C100" i="483"/>
  <c r="D92" i="512"/>
  <c r="AF92" i="512" s="1"/>
  <c r="B92" i="512"/>
  <c r="Z92" i="512"/>
  <c r="AI92" i="512"/>
  <c r="G92" i="512"/>
  <c r="AE92" i="512"/>
  <c r="I92" i="512"/>
  <c r="H92" i="512"/>
  <c r="AD92" i="512"/>
  <c r="C92" i="483"/>
  <c r="D84" i="512"/>
  <c r="AF84" i="512" s="1"/>
  <c r="AD84" i="512"/>
  <c r="AE84" i="512"/>
  <c r="AI84" i="512"/>
  <c r="I84" i="512"/>
  <c r="B84" i="512"/>
  <c r="Z84" i="512"/>
  <c r="G84" i="512"/>
  <c r="H84" i="512"/>
  <c r="C84" i="483"/>
  <c r="D80" i="512"/>
  <c r="AF80" i="512" s="1"/>
  <c r="AD80" i="512"/>
  <c r="H80" i="512"/>
  <c r="AI80" i="512"/>
  <c r="B80" i="512"/>
  <c r="Z80" i="512"/>
  <c r="I80" i="512"/>
  <c r="G80" i="512"/>
  <c r="AE80" i="512"/>
  <c r="C80" i="483"/>
  <c r="D76" i="512"/>
  <c r="AF76" i="512" s="1"/>
  <c r="AD76" i="512"/>
  <c r="B76" i="512"/>
  <c r="AI76" i="512"/>
  <c r="AE76" i="512"/>
  <c r="I76" i="512"/>
  <c r="H76" i="512"/>
  <c r="Z76" i="512"/>
  <c r="G76" i="512"/>
  <c r="C76" i="483"/>
  <c r="D72" i="512"/>
  <c r="AF72" i="512" s="1"/>
  <c r="I72" i="512"/>
  <c r="Z72" i="512"/>
  <c r="G72" i="512"/>
  <c r="H72" i="512"/>
  <c r="B72" i="512"/>
  <c r="AD72" i="512"/>
  <c r="AI72" i="512"/>
  <c r="AE72" i="512"/>
  <c r="C72" i="483"/>
  <c r="D68" i="512"/>
  <c r="AF68" i="512" s="1"/>
  <c r="I68" i="512"/>
  <c r="AE68" i="512"/>
  <c r="AI68" i="512"/>
  <c r="AD68" i="512"/>
  <c r="H68" i="512"/>
  <c r="G68" i="512"/>
  <c r="B68" i="512"/>
  <c r="Z68" i="512"/>
  <c r="C68" i="483"/>
  <c r="D127" i="512"/>
  <c r="AF127" i="512" s="1"/>
  <c r="B127" i="512"/>
  <c r="Z127" i="512"/>
  <c r="I127" i="512"/>
  <c r="AE127" i="512"/>
  <c r="H127" i="512"/>
  <c r="AI127" i="512"/>
  <c r="AD127" i="512"/>
  <c r="G127" i="512"/>
  <c r="C127" i="483"/>
  <c r="D123" i="512"/>
  <c r="AF123" i="512" s="1"/>
  <c r="B123" i="512"/>
  <c r="Z123" i="512"/>
  <c r="I123" i="512"/>
  <c r="AD123" i="512"/>
  <c r="AE123" i="512"/>
  <c r="H123" i="512"/>
  <c r="AI123" i="512"/>
  <c r="G123" i="512"/>
  <c r="C123" i="483"/>
  <c r="D119" i="512"/>
  <c r="AF119" i="512" s="1"/>
  <c r="I119" i="512"/>
  <c r="Z119" i="512"/>
  <c r="H119" i="512"/>
  <c r="G119" i="512"/>
  <c r="B119" i="512"/>
  <c r="AI119" i="512"/>
  <c r="AD119" i="512"/>
  <c r="AE119" i="512"/>
  <c r="C119" i="483"/>
  <c r="D115" i="512"/>
  <c r="AF115" i="512" s="1"/>
  <c r="I115" i="512"/>
  <c r="Z115" i="512"/>
  <c r="AI115" i="512"/>
  <c r="AE115" i="512"/>
  <c r="G115" i="512"/>
  <c r="H115" i="512"/>
  <c r="B115" i="512"/>
  <c r="AD115" i="512"/>
  <c r="C115" i="483"/>
  <c r="D111" i="512"/>
  <c r="AF111" i="512" s="1"/>
  <c r="I111" i="512"/>
  <c r="Z111" i="512"/>
  <c r="H111" i="512"/>
  <c r="G111" i="512"/>
  <c r="AI111" i="512"/>
  <c r="AD111" i="512"/>
  <c r="AE111" i="512"/>
  <c r="B111" i="512"/>
  <c r="C111" i="483"/>
  <c r="D107" i="512"/>
  <c r="AF107" i="512" s="1"/>
  <c r="I107" i="512"/>
  <c r="Z107" i="512"/>
  <c r="AI107" i="512"/>
  <c r="H107" i="512"/>
  <c r="B107" i="512"/>
  <c r="AD107" i="512"/>
  <c r="AE107" i="512"/>
  <c r="G107" i="512"/>
  <c r="C107" i="483"/>
  <c r="D103" i="512"/>
  <c r="AF103" i="512" s="1"/>
  <c r="AE103" i="512"/>
  <c r="G103" i="512"/>
  <c r="AD103" i="512"/>
  <c r="I103" i="512"/>
  <c r="H103" i="512"/>
  <c r="AI103" i="512"/>
  <c r="Z103" i="512"/>
  <c r="B103" i="512"/>
  <c r="C103" i="483"/>
  <c r="D99" i="512"/>
  <c r="AF99" i="512" s="1"/>
  <c r="AE99" i="512"/>
  <c r="AD99" i="512"/>
  <c r="H99" i="512"/>
  <c r="Z99" i="512"/>
  <c r="B99" i="512"/>
  <c r="I99" i="512"/>
  <c r="AI99" i="512"/>
  <c r="G99" i="512"/>
  <c r="C99" i="483"/>
  <c r="D95" i="512"/>
  <c r="AF95" i="512" s="1"/>
  <c r="B95" i="512"/>
  <c r="Z95" i="512"/>
  <c r="AE95" i="512"/>
  <c r="G95" i="512"/>
  <c r="AI95" i="512"/>
  <c r="AD95" i="512"/>
  <c r="H95" i="512"/>
  <c r="I95" i="512"/>
  <c r="C95" i="483"/>
  <c r="D91" i="512"/>
  <c r="AF91" i="512" s="1"/>
  <c r="B91" i="512"/>
  <c r="Z91" i="512"/>
  <c r="AE91" i="512"/>
  <c r="G91" i="512"/>
  <c r="I91" i="512"/>
  <c r="H91" i="512"/>
  <c r="AI91" i="512"/>
  <c r="AD91" i="512"/>
  <c r="C91" i="483"/>
  <c r="D87" i="512"/>
  <c r="AF87" i="512" s="1"/>
  <c r="B87" i="512"/>
  <c r="Z87" i="512"/>
  <c r="AI87" i="512"/>
  <c r="H87" i="512"/>
  <c r="AD87" i="512"/>
  <c r="G87" i="512"/>
  <c r="AE87" i="512"/>
  <c r="I87" i="512"/>
  <c r="C87" i="483"/>
  <c r="D83" i="512"/>
  <c r="AF83" i="512" s="1"/>
  <c r="AD83" i="512"/>
  <c r="I83" i="512"/>
  <c r="AI83" i="512"/>
  <c r="AE83" i="512"/>
  <c r="B83" i="512"/>
  <c r="Z83" i="512"/>
  <c r="G83" i="512"/>
  <c r="H83" i="512"/>
  <c r="C83" i="483"/>
  <c r="D79" i="512"/>
  <c r="AF79" i="512" s="1"/>
  <c r="I79" i="512"/>
  <c r="AI79" i="512"/>
  <c r="AD79" i="512"/>
  <c r="B79" i="512"/>
  <c r="H79" i="512"/>
  <c r="Z79" i="512"/>
  <c r="G79" i="512"/>
  <c r="AE79" i="512"/>
  <c r="C79" i="483"/>
  <c r="D75" i="512"/>
  <c r="AF75" i="512" s="1"/>
  <c r="AI75" i="512"/>
  <c r="H75" i="512"/>
  <c r="AD75" i="512"/>
  <c r="AE75" i="512"/>
  <c r="Z75" i="512"/>
  <c r="G75" i="512"/>
  <c r="B75" i="512"/>
  <c r="I75" i="512"/>
  <c r="C75" i="483"/>
  <c r="D71" i="512"/>
  <c r="AF71" i="512" s="1"/>
  <c r="Z71" i="512"/>
  <c r="AE71" i="512"/>
  <c r="G71" i="512"/>
  <c r="AD71" i="512"/>
  <c r="H71" i="512"/>
  <c r="B71" i="512"/>
  <c r="I71" i="512"/>
  <c r="AI71" i="512"/>
  <c r="C71" i="483"/>
  <c r="D67" i="512"/>
  <c r="AF67" i="512" s="1"/>
  <c r="AI67" i="512"/>
  <c r="AE67" i="512"/>
  <c r="G67" i="512"/>
  <c r="B67" i="512"/>
  <c r="H67" i="512"/>
  <c r="I67" i="512"/>
  <c r="AD67" i="512"/>
  <c r="Z67" i="512"/>
  <c r="C67" i="483"/>
  <c r="D63" i="512"/>
  <c r="AF63" i="512" s="1"/>
  <c r="AD63" i="512"/>
  <c r="AE63" i="512"/>
  <c r="Z63" i="512"/>
  <c r="G63" i="512"/>
  <c r="AI63" i="512"/>
  <c r="B63" i="512"/>
  <c r="H63" i="512"/>
  <c r="I63" i="512"/>
  <c r="C63" i="483"/>
  <c r="D59" i="512"/>
  <c r="AF59" i="512" s="1"/>
  <c r="Z59" i="512"/>
  <c r="I59" i="512"/>
  <c r="H59" i="512"/>
  <c r="G59" i="512"/>
  <c r="AD59" i="512"/>
  <c r="AE59" i="512"/>
  <c r="B59" i="512"/>
  <c r="AI59" i="512"/>
  <c r="C59" i="483"/>
  <c r="D55" i="512"/>
  <c r="AF55" i="512" s="1"/>
  <c r="I55" i="512"/>
  <c r="Z55" i="512"/>
  <c r="H55" i="512"/>
  <c r="G55" i="512"/>
  <c r="AE55" i="512"/>
  <c r="B55" i="512"/>
  <c r="AD55" i="512"/>
  <c r="AI55" i="512"/>
  <c r="C55" i="483"/>
  <c r="D51" i="512"/>
  <c r="AF51" i="512" s="1"/>
  <c r="Z51" i="512"/>
  <c r="I51" i="512"/>
  <c r="B51" i="512"/>
  <c r="AE51" i="512"/>
  <c r="G51" i="512"/>
  <c r="H51" i="512"/>
  <c r="AI51" i="512"/>
  <c r="AD51" i="512"/>
  <c r="C51" i="483"/>
  <c r="D47" i="512"/>
  <c r="AF47" i="512" s="1"/>
  <c r="Z47" i="512"/>
  <c r="I47" i="512"/>
  <c r="AI47" i="512"/>
  <c r="B47" i="512"/>
  <c r="AD47" i="512"/>
  <c r="AE47" i="512"/>
  <c r="G47" i="512"/>
  <c r="H47" i="512"/>
  <c r="C47" i="483"/>
  <c r="D43" i="512"/>
  <c r="AF43" i="512" s="1"/>
  <c r="I43" i="512"/>
  <c r="G43" i="512"/>
  <c r="H43" i="512"/>
  <c r="Z43" i="512"/>
  <c r="AI43" i="512"/>
  <c r="AE43" i="512"/>
  <c r="B43" i="512"/>
  <c r="AD43" i="512"/>
  <c r="C43" i="483"/>
  <c r="D128" i="512"/>
  <c r="AF128" i="512" s="1"/>
  <c r="B128" i="512"/>
  <c r="Z128" i="512"/>
  <c r="H128" i="512"/>
  <c r="AI128" i="512"/>
  <c r="I128" i="512"/>
  <c r="AD128" i="512"/>
  <c r="AE128" i="512"/>
  <c r="G128" i="512"/>
  <c r="C128" i="483"/>
  <c r="D130" i="512"/>
  <c r="AF130" i="512" s="1"/>
  <c r="AE130" i="512"/>
  <c r="Z130" i="512"/>
  <c r="B130" i="512"/>
  <c r="AI130" i="512"/>
  <c r="H130" i="512"/>
  <c r="G130" i="512"/>
  <c r="AD130" i="512"/>
  <c r="I130" i="512"/>
  <c r="C130" i="483"/>
  <c r="D122" i="512"/>
  <c r="AF122" i="512" s="1"/>
  <c r="B122" i="512"/>
  <c r="Z122" i="512"/>
  <c r="H122" i="512"/>
  <c r="I122" i="512"/>
  <c r="AI122" i="512"/>
  <c r="AD122" i="512"/>
  <c r="AE122" i="512"/>
  <c r="G122" i="512"/>
  <c r="C122" i="483"/>
  <c r="D114" i="512"/>
  <c r="AF114" i="512" s="1"/>
  <c r="B114" i="512"/>
  <c r="I114" i="512"/>
  <c r="AE114" i="512"/>
  <c r="G114" i="512"/>
  <c r="H114" i="512"/>
  <c r="Z114" i="512"/>
  <c r="AI114" i="512"/>
  <c r="AD114" i="512"/>
  <c r="C114" i="483"/>
  <c r="D106" i="512"/>
  <c r="AF106" i="512" s="1"/>
  <c r="B106" i="512"/>
  <c r="I106" i="512"/>
  <c r="H106" i="512"/>
  <c r="AI106" i="512"/>
  <c r="AD106" i="512"/>
  <c r="AE106" i="512"/>
  <c r="G106" i="512"/>
  <c r="Z106" i="512"/>
  <c r="C106" i="483"/>
  <c r="D98" i="512"/>
  <c r="AF98" i="512" s="1"/>
  <c r="B98" i="512"/>
  <c r="Z98" i="512"/>
  <c r="AI98" i="512"/>
  <c r="AE98" i="512"/>
  <c r="H98" i="512"/>
  <c r="I98" i="512"/>
  <c r="AD98" i="512"/>
  <c r="G98" i="512"/>
  <c r="C98" i="483"/>
  <c r="D90" i="512"/>
  <c r="AF90" i="512" s="1"/>
  <c r="B90" i="512"/>
  <c r="Z90" i="512"/>
  <c r="AI90" i="512"/>
  <c r="H90" i="512"/>
  <c r="AD90" i="512"/>
  <c r="G90" i="512"/>
  <c r="I90" i="512"/>
  <c r="AE90" i="512"/>
  <c r="C90" i="483"/>
  <c r="D82" i="512"/>
  <c r="AF82" i="512" s="1"/>
  <c r="I82" i="512"/>
  <c r="G82" i="512"/>
  <c r="AD82" i="512"/>
  <c r="AI82" i="512"/>
  <c r="Z82" i="512"/>
  <c r="B82" i="512"/>
  <c r="AE82" i="512"/>
  <c r="H82" i="512"/>
  <c r="C82" i="483"/>
  <c r="D74" i="512"/>
  <c r="AF74" i="512" s="1"/>
  <c r="I74" i="512"/>
  <c r="AD74" i="512"/>
  <c r="G74" i="512"/>
  <c r="B74" i="512"/>
  <c r="H74" i="512"/>
  <c r="Z74" i="512"/>
  <c r="AI74" i="512"/>
  <c r="AE74" i="512"/>
  <c r="C74" i="483"/>
  <c r="D66" i="512"/>
  <c r="AF66" i="512" s="1"/>
  <c r="G66" i="512"/>
  <c r="AD66" i="512"/>
  <c r="AE66" i="512"/>
  <c r="AI66" i="512"/>
  <c r="I66" i="512"/>
  <c r="Z66" i="512"/>
  <c r="H66" i="512"/>
  <c r="B66" i="512"/>
  <c r="C66" i="483"/>
  <c r="D62" i="512"/>
  <c r="AF62" i="512" s="1"/>
  <c r="I62" i="512"/>
  <c r="Z62" i="512"/>
  <c r="G62" i="512"/>
  <c r="H62" i="512"/>
  <c r="AI62" i="512"/>
  <c r="AD62" i="512"/>
  <c r="B62" i="512"/>
  <c r="AE62" i="512"/>
  <c r="C62" i="483"/>
  <c r="D58" i="512"/>
  <c r="AF58" i="512" s="1"/>
  <c r="I58" i="512"/>
  <c r="AI58" i="512"/>
  <c r="B58" i="512"/>
  <c r="AD58" i="512"/>
  <c r="G58" i="512"/>
  <c r="AE58" i="512"/>
  <c r="Z58" i="512"/>
  <c r="H58" i="512"/>
  <c r="C58" i="483"/>
  <c r="D54" i="512"/>
  <c r="AF54" i="512" s="1"/>
  <c r="H54" i="512"/>
  <c r="G54" i="512"/>
  <c r="B54" i="512"/>
  <c r="AI54" i="512"/>
  <c r="AD54" i="512"/>
  <c r="I54" i="512"/>
  <c r="Z54" i="512"/>
  <c r="AE54" i="512"/>
  <c r="C54" i="483"/>
  <c r="D50" i="512"/>
  <c r="AF50" i="512" s="1"/>
  <c r="AI50" i="512"/>
  <c r="AE50" i="512"/>
  <c r="AD50" i="512"/>
  <c r="H50" i="512"/>
  <c r="G50" i="512"/>
  <c r="B50" i="512"/>
  <c r="I50" i="512"/>
  <c r="Z50" i="512"/>
  <c r="C50" i="483"/>
  <c r="D46" i="512"/>
  <c r="AF46" i="512" s="1"/>
  <c r="I46" i="512"/>
  <c r="AD46" i="512"/>
  <c r="Z46" i="512"/>
  <c r="AE46" i="512"/>
  <c r="AI46" i="512"/>
  <c r="H46" i="512"/>
  <c r="B46" i="512"/>
  <c r="G46" i="512"/>
  <c r="C46" i="483"/>
  <c r="D42" i="512"/>
  <c r="AF42" i="512" s="1"/>
  <c r="AD42" i="512"/>
  <c r="I42" i="512"/>
  <c r="H42" i="512"/>
  <c r="B42" i="512"/>
  <c r="Z42" i="512"/>
  <c r="G42" i="512"/>
  <c r="AE42" i="512"/>
  <c r="AI42" i="512"/>
  <c r="C42" i="483"/>
  <c r="Y131" i="503"/>
  <c r="Y27" i="503"/>
  <c r="Y26" i="503"/>
  <c r="Y28" i="503"/>
  <c r="Y131" i="508"/>
  <c r="Y27" i="508"/>
  <c r="Y28" i="508"/>
  <c r="Y26" i="508"/>
  <c r="Y27" i="509"/>
  <c r="Y26" i="509"/>
  <c r="Y28" i="509"/>
  <c r="Y131" i="509"/>
  <c r="Y28" i="506"/>
  <c r="Y27" i="506"/>
  <c r="Y131" i="506"/>
  <c r="Y26" i="506"/>
  <c r="Y27" i="504"/>
  <c r="Y26" i="504"/>
  <c r="Y131" i="504"/>
  <c r="Y28" i="504"/>
  <c r="Y131" i="507"/>
  <c r="Y27" i="507"/>
  <c r="Y28" i="507"/>
  <c r="Y26" i="507"/>
  <c r="Y28" i="505"/>
  <c r="Y26" i="505"/>
  <c r="Y27" i="505"/>
  <c r="Y131" i="505"/>
  <c r="Y26" i="502"/>
  <c r="Y28" i="502"/>
  <c r="Y27" i="502"/>
  <c r="Y131" i="502"/>
  <c r="F127" i="478"/>
  <c r="Y127" i="478" s="1"/>
  <c r="F127" i="470"/>
  <c r="F115" i="478"/>
  <c r="B115" i="478" s="1"/>
  <c r="F115" i="470"/>
  <c r="F126" i="478"/>
  <c r="B126" i="478" s="1"/>
  <c r="F126" i="470"/>
  <c r="F118" i="478"/>
  <c r="B118" i="478" s="1"/>
  <c r="F118" i="470"/>
  <c r="F114" i="478"/>
  <c r="Y114" i="478" s="1"/>
  <c r="F114" i="470"/>
  <c r="F106" i="478"/>
  <c r="B106" i="478" s="1"/>
  <c r="F106" i="470"/>
  <c r="F98" i="478"/>
  <c r="B98" i="478" s="1"/>
  <c r="F98" i="470"/>
  <c r="F90" i="478"/>
  <c r="B90" i="478" s="1"/>
  <c r="F90" i="470"/>
  <c r="F129" i="478"/>
  <c r="Y129" i="478" s="1"/>
  <c r="F129" i="470"/>
  <c r="F125" i="478"/>
  <c r="Y125" i="478" s="1"/>
  <c r="F125" i="470"/>
  <c r="F121" i="478"/>
  <c r="Y121" i="478" s="1"/>
  <c r="F121" i="470"/>
  <c r="F117" i="478"/>
  <c r="B117" i="478" s="1"/>
  <c r="F117" i="470"/>
  <c r="F113" i="478"/>
  <c r="W113" i="478" s="1"/>
  <c r="F113" i="470"/>
  <c r="F109" i="478"/>
  <c r="B109" i="478" s="1"/>
  <c r="F109" i="470"/>
  <c r="F105" i="478"/>
  <c r="W105" i="478" s="1"/>
  <c r="F105" i="470"/>
  <c r="F101" i="478"/>
  <c r="B101" i="478" s="1"/>
  <c r="F101" i="470"/>
  <c r="F97" i="478"/>
  <c r="Z97" i="478" s="1"/>
  <c r="F97" i="470"/>
  <c r="F93" i="478"/>
  <c r="B93" i="478" s="1"/>
  <c r="F93" i="470"/>
  <c r="F89" i="478"/>
  <c r="B89" i="478" s="1"/>
  <c r="F89" i="470"/>
  <c r="F85" i="478"/>
  <c r="B85" i="478" s="1"/>
  <c r="F85" i="470"/>
  <c r="F81" i="478"/>
  <c r="W81" i="478" s="1"/>
  <c r="F81" i="470"/>
  <c r="F77" i="478"/>
  <c r="B77" i="478" s="1"/>
  <c r="F77" i="470"/>
  <c r="F73" i="478"/>
  <c r="Y73" i="478" s="1"/>
  <c r="F73" i="470"/>
  <c r="F69" i="478"/>
  <c r="B69" i="478" s="1"/>
  <c r="F69" i="470"/>
  <c r="F65" i="478"/>
  <c r="W65" i="478" s="1"/>
  <c r="F65" i="470"/>
  <c r="F61" i="478"/>
  <c r="Y61" i="478" s="1"/>
  <c r="F61" i="470"/>
  <c r="F57" i="478"/>
  <c r="Z57" i="478" s="1"/>
  <c r="F57" i="470"/>
  <c r="F53" i="478"/>
  <c r="B53" i="478" s="1"/>
  <c r="F53" i="470"/>
  <c r="F49" i="478"/>
  <c r="B49" i="478" s="1"/>
  <c r="F49" i="470"/>
  <c r="H45" i="470"/>
  <c r="J45" i="470"/>
  <c r="N45" i="470"/>
  <c r="R45" i="470"/>
  <c r="V45" i="470"/>
  <c r="K45" i="470"/>
  <c r="O45" i="470"/>
  <c r="S45" i="470"/>
  <c r="W45" i="470"/>
  <c r="I45" i="470"/>
  <c r="Q45" i="470"/>
  <c r="Y45" i="470"/>
  <c r="L45" i="470"/>
  <c r="T45" i="470"/>
  <c r="M45" i="470"/>
  <c r="U45" i="470"/>
  <c r="P45" i="470"/>
  <c r="X45" i="470"/>
  <c r="G45" i="470"/>
  <c r="F120" i="478"/>
  <c r="B120" i="478" s="1"/>
  <c r="F120" i="470"/>
  <c r="F116" i="478"/>
  <c r="Z116" i="478" s="1"/>
  <c r="F116" i="470"/>
  <c r="F112" i="478"/>
  <c r="Y112" i="478" s="1"/>
  <c r="F112" i="470"/>
  <c r="F108" i="478"/>
  <c r="Z108" i="478" s="1"/>
  <c r="F108" i="470"/>
  <c r="F104" i="478"/>
  <c r="W104" i="478" s="1"/>
  <c r="F104" i="470"/>
  <c r="F100" i="478"/>
  <c r="Z100" i="478" s="1"/>
  <c r="F100" i="470"/>
  <c r="F96" i="478"/>
  <c r="Z96" i="478" s="1"/>
  <c r="F96" i="470"/>
  <c r="F92" i="478"/>
  <c r="Z92" i="478" s="1"/>
  <c r="F92" i="470"/>
  <c r="F88" i="478"/>
  <c r="B88" i="478" s="1"/>
  <c r="F88" i="470"/>
  <c r="F84" i="478"/>
  <c r="Z84" i="478" s="1"/>
  <c r="F84" i="470"/>
  <c r="F80" i="478"/>
  <c r="W80" i="478" s="1"/>
  <c r="F80" i="470"/>
  <c r="F76" i="478"/>
  <c r="Z76" i="478" s="1"/>
  <c r="F76" i="470"/>
  <c r="F72" i="478"/>
  <c r="Y72" i="478" s="1"/>
  <c r="F72" i="470"/>
  <c r="F68" i="478"/>
  <c r="Z68" i="478" s="1"/>
  <c r="F68" i="470"/>
  <c r="F64" i="478"/>
  <c r="Z64" i="478" s="1"/>
  <c r="F64" i="470"/>
  <c r="F60" i="478"/>
  <c r="Z60" i="478" s="1"/>
  <c r="F60" i="470"/>
  <c r="F56" i="478"/>
  <c r="B56" i="478" s="1"/>
  <c r="F56" i="470"/>
  <c r="F52" i="478"/>
  <c r="Z52" i="478" s="1"/>
  <c r="F52" i="470"/>
  <c r="F48" i="478"/>
  <c r="Y48" i="478" s="1"/>
  <c r="F48" i="470"/>
  <c r="F44" i="478"/>
  <c r="Z44" i="478" s="1"/>
  <c r="F44" i="470"/>
  <c r="F128" i="478"/>
  <c r="Z128" i="478" s="1"/>
  <c r="F128" i="470"/>
  <c r="F119" i="478"/>
  <c r="Z119" i="478" s="1"/>
  <c r="F119" i="470"/>
  <c r="F111" i="478"/>
  <c r="Z111" i="478" s="1"/>
  <c r="F111" i="470"/>
  <c r="F107" i="478"/>
  <c r="B107" i="478" s="1"/>
  <c r="F107" i="470"/>
  <c r="F103" i="478"/>
  <c r="B103" i="478" s="1"/>
  <c r="F103" i="470"/>
  <c r="F99" i="478"/>
  <c r="B99" i="478" s="1"/>
  <c r="F99" i="470"/>
  <c r="F95" i="478"/>
  <c r="W95" i="478" s="1"/>
  <c r="F95" i="470"/>
  <c r="F91" i="478"/>
  <c r="B91" i="478" s="1"/>
  <c r="F91" i="470"/>
  <c r="F87" i="478"/>
  <c r="Y87" i="478" s="1"/>
  <c r="F87" i="470"/>
  <c r="F83" i="478"/>
  <c r="B83" i="478" s="1"/>
  <c r="F83" i="470"/>
  <c r="F79" i="478"/>
  <c r="Z79" i="478" s="1"/>
  <c r="F79" i="470"/>
  <c r="F75" i="478"/>
  <c r="B75" i="478" s="1"/>
  <c r="F75" i="470"/>
  <c r="F71" i="478"/>
  <c r="Y71" i="478" s="1"/>
  <c r="F71" i="470"/>
  <c r="F67" i="478"/>
  <c r="B67" i="478" s="1"/>
  <c r="F67" i="470"/>
  <c r="F63" i="478"/>
  <c r="Y63" i="478" s="1"/>
  <c r="F63" i="470"/>
  <c r="F59" i="478"/>
  <c r="B59" i="478" s="1"/>
  <c r="F59" i="470"/>
  <c r="F55" i="478"/>
  <c r="W55" i="478" s="1"/>
  <c r="F55" i="470"/>
  <c r="F51" i="478"/>
  <c r="B51" i="478" s="1"/>
  <c r="F51" i="470"/>
  <c r="F47" i="478"/>
  <c r="Z47" i="478" s="1"/>
  <c r="F47" i="470"/>
  <c r="F43" i="478"/>
  <c r="B43" i="478" s="1"/>
  <c r="F43" i="470"/>
  <c r="F124" i="478"/>
  <c r="W124" i="478" s="1"/>
  <c r="F124" i="470"/>
  <c r="F123" i="478"/>
  <c r="Z123" i="478" s="1"/>
  <c r="F123" i="470"/>
  <c r="F130" i="478"/>
  <c r="Y130" i="478" s="1"/>
  <c r="F130" i="470"/>
  <c r="F122" i="478"/>
  <c r="B122" i="478" s="1"/>
  <c r="F122" i="470"/>
  <c r="F110" i="478"/>
  <c r="W110" i="478" s="1"/>
  <c r="F110" i="470"/>
  <c r="F102" i="478"/>
  <c r="W102" i="478" s="1"/>
  <c r="F102" i="470"/>
  <c r="F94" i="478"/>
  <c r="B94" i="478" s="1"/>
  <c r="F94" i="470"/>
  <c r="F86" i="478"/>
  <c r="Z86" i="478" s="1"/>
  <c r="F86" i="470"/>
  <c r="F82" i="478"/>
  <c r="Y82" i="478" s="1"/>
  <c r="F82" i="470"/>
  <c r="F78" i="478"/>
  <c r="Z78" i="478" s="1"/>
  <c r="F78" i="470"/>
  <c r="F74" i="478"/>
  <c r="Z74" i="478" s="1"/>
  <c r="F74" i="470"/>
  <c r="F70" i="478"/>
  <c r="Z70" i="478" s="1"/>
  <c r="F70" i="470"/>
  <c r="F66" i="478"/>
  <c r="B66" i="478" s="1"/>
  <c r="F66" i="470"/>
  <c r="F62" i="478"/>
  <c r="Z62" i="478" s="1"/>
  <c r="F62" i="470"/>
  <c r="F58" i="478"/>
  <c r="Y58" i="478" s="1"/>
  <c r="F58" i="470"/>
  <c r="F54" i="478"/>
  <c r="Z54" i="478" s="1"/>
  <c r="F54" i="470"/>
  <c r="F50" i="478"/>
  <c r="W50" i="478" s="1"/>
  <c r="F50" i="470"/>
  <c r="F46" i="478"/>
  <c r="Z46" i="478" s="1"/>
  <c r="F46" i="470"/>
  <c r="F42" i="478"/>
  <c r="Z42" i="478" s="1"/>
  <c r="F42" i="470"/>
  <c r="Y115" i="478"/>
  <c r="Z126" i="478"/>
  <c r="Y106" i="478"/>
  <c r="Y117" i="478"/>
  <c r="Y101" i="478"/>
  <c r="F45" i="475"/>
  <c r="U45" i="475" s="1"/>
  <c r="F45" i="478"/>
  <c r="Z29" i="494"/>
  <c r="Y29" i="494"/>
  <c r="B92" i="478" l="1"/>
  <c r="B100" i="478"/>
  <c r="W93" i="478"/>
  <c r="B105" i="478"/>
  <c r="B129" i="478"/>
  <c r="W98" i="478"/>
  <c r="B60" i="478"/>
  <c r="B44" i="478"/>
  <c r="Z73" i="478"/>
  <c r="B113" i="478"/>
  <c r="W127" i="478"/>
  <c r="Z114" i="478"/>
  <c r="W49" i="478"/>
  <c r="Y65" i="478"/>
  <c r="Y89" i="478"/>
  <c r="B68" i="478"/>
  <c r="B57" i="478"/>
  <c r="Z81" i="478"/>
  <c r="Z102" i="478"/>
  <c r="B76" i="478"/>
  <c r="B61" i="478"/>
  <c r="W85" i="478"/>
  <c r="Z121" i="478"/>
  <c r="Y99" i="478"/>
  <c r="B108" i="478"/>
  <c r="Y97" i="478"/>
  <c r="W83" i="478"/>
  <c r="B52" i="478"/>
  <c r="B84" i="478"/>
  <c r="B116" i="478"/>
  <c r="Y53" i="478"/>
  <c r="Y69" i="478"/>
  <c r="W125" i="478"/>
  <c r="Y75" i="478"/>
  <c r="Y123" i="478"/>
  <c r="B110" i="478"/>
  <c r="Y49" i="478"/>
  <c r="Y57" i="478"/>
  <c r="Z65" i="478"/>
  <c r="W73" i="478"/>
  <c r="Y81" i="478"/>
  <c r="W89" i="478"/>
  <c r="B97" i="478"/>
  <c r="Z105" i="478"/>
  <c r="Z113" i="478"/>
  <c r="W121" i="478"/>
  <c r="W129" i="478"/>
  <c r="Y98" i="478"/>
  <c r="W114" i="478"/>
  <c r="W126" i="478"/>
  <c r="B127" i="478"/>
  <c r="Z49" i="478"/>
  <c r="W57" i="478"/>
  <c r="B65" i="478"/>
  <c r="B73" i="478"/>
  <c r="B81" i="478"/>
  <c r="Z89" i="478"/>
  <c r="W97" i="478"/>
  <c r="Y105" i="478"/>
  <c r="Y113" i="478"/>
  <c r="B121" i="478"/>
  <c r="Z129" i="478"/>
  <c r="Z98" i="478"/>
  <c r="B114" i="478"/>
  <c r="Y126" i="478"/>
  <c r="Z127" i="478"/>
  <c r="Y43" i="478"/>
  <c r="Y67" i="478"/>
  <c r="Y107" i="478"/>
  <c r="Y122" i="478"/>
  <c r="Y51" i="478"/>
  <c r="B58" i="478"/>
  <c r="Y77" i="478"/>
  <c r="Y109" i="478"/>
  <c r="W90" i="478"/>
  <c r="Y118" i="478"/>
  <c r="Y59" i="478"/>
  <c r="W91" i="478"/>
  <c r="B119" i="478"/>
  <c r="Y56" i="478"/>
  <c r="Z72" i="478"/>
  <c r="W88" i="478"/>
  <c r="Z104" i="478"/>
  <c r="Y120" i="478"/>
  <c r="W66" i="478"/>
  <c r="Y94" i="478"/>
  <c r="Y128" i="478"/>
  <c r="Y74" i="478"/>
  <c r="W48" i="478"/>
  <c r="B64" i="478"/>
  <c r="Y80" i="478"/>
  <c r="B96" i="478"/>
  <c r="W112" i="478"/>
  <c r="W42" i="478"/>
  <c r="Z82" i="478"/>
  <c r="Z48" i="478"/>
  <c r="W56" i="478"/>
  <c r="Y64" i="478"/>
  <c r="B72" i="478"/>
  <c r="Z80" i="478"/>
  <c r="Y88" i="478"/>
  <c r="Y96" i="478"/>
  <c r="B104" i="478"/>
  <c r="Z112" i="478"/>
  <c r="W120" i="478"/>
  <c r="W128" i="478"/>
  <c r="B50" i="478"/>
  <c r="W58" i="478"/>
  <c r="Z66" i="478"/>
  <c r="B78" i="478"/>
  <c r="B86" i="478"/>
  <c r="Z94" i="478"/>
  <c r="Y110" i="478"/>
  <c r="W130" i="478"/>
  <c r="B47" i="478"/>
  <c r="B55" i="478"/>
  <c r="B63" i="478"/>
  <c r="B71" i="478"/>
  <c r="B79" i="478"/>
  <c r="B87" i="478"/>
  <c r="B95" i="478"/>
  <c r="Y103" i="478"/>
  <c r="B111" i="478"/>
  <c r="Z56" i="478"/>
  <c r="W64" i="478"/>
  <c r="W72" i="478"/>
  <c r="B80" i="478"/>
  <c r="Z88" i="478"/>
  <c r="W96" i="478"/>
  <c r="Y104" i="478"/>
  <c r="B112" i="478"/>
  <c r="Z120" i="478"/>
  <c r="B42" i="478"/>
  <c r="Y50" i="478"/>
  <c r="Z58" i="478"/>
  <c r="B74" i="478"/>
  <c r="B82" i="478"/>
  <c r="Z110" i="478"/>
  <c r="B130" i="478"/>
  <c r="Y47" i="478"/>
  <c r="Y55" i="478"/>
  <c r="W63" i="478"/>
  <c r="W71" i="478"/>
  <c r="W79" i="478"/>
  <c r="W87" i="478"/>
  <c r="Y95" i="478"/>
  <c r="W103" i="478"/>
  <c r="Y111" i="478"/>
  <c r="B48" i="478"/>
  <c r="B128" i="478"/>
  <c r="Y42" i="478"/>
  <c r="Z50" i="478"/>
  <c r="Y66" i="478"/>
  <c r="W74" i="478"/>
  <c r="W82" i="478"/>
  <c r="W94" i="478"/>
  <c r="Z130" i="478"/>
  <c r="W47" i="478"/>
  <c r="Z55" i="478"/>
  <c r="Z63" i="478"/>
  <c r="Z71" i="478"/>
  <c r="Y79" i="478"/>
  <c r="Z87" i="478"/>
  <c r="Z95" i="478"/>
  <c r="Z103" i="478"/>
  <c r="W111" i="478"/>
  <c r="B46" i="478"/>
  <c r="B54" i="478"/>
  <c r="B62" i="478"/>
  <c r="B70" i="478"/>
  <c r="Y52" i="478"/>
  <c r="Y60" i="478"/>
  <c r="W68" i="478"/>
  <c r="W76" i="478"/>
  <c r="W84" i="478"/>
  <c r="Y108" i="478"/>
  <c r="Y116" i="478"/>
  <c r="Y46" i="478"/>
  <c r="Y54" i="478"/>
  <c r="Y62" i="478"/>
  <c r="W70" i="478"/>
  <c r="W78" i="478"/>
  <c r="W86" i="478"/>
  <c r="B102" i="478"/>
  <c r="W122" i="478"/>
  <c r="W43" i="478"/>
  <c r="W51" i="478"/>
  <c r="W59" i="478"/>
  <c r="W67" i="478"/>
  <c r="W75" i="478"/>
  <c r="Y83" i="478"/>
  <c r="Y91" i="478"/>
  <c r="W99" i="478"/>
  <c r="W107" i="478"/>
  <c r="Y119" i="478"/>
  <c r="B123" i="478"/>
  <c r="Y100" i="478"/>
  <c r="W44" i="478"/>
  <c r="W52" i="478"/>
  <c r="W60" i="478"/>
  <c r="Y68" i="478"/>
  <c r="Y76" i="478"/>
  <c r="Y84" i="478"/>
  <c r="Y92" i="478"/>
  <c r="W100" i="478"/>
  <c r="W108" i="478"/>
  <c r="W116" i="478"/>
  <c r="W46" i="478"/>
  <c r="W54" i="478"/>
  <c r="W62" i="478"/>
  <c r="Y70" i="478"/>
  <c r="Y78" i="478"/>
  <c r="Y86" i="478"/>
  <c r="Y102" i="478"/>
  <c r="Z122" i="478"/>
  <c r="Z43" i="478"/>
  <c r="Z51" i="478"/>
  <c r="Z59" i="478"/>
  <c r="Z67" i="478"/>
  <c r="Z75" i="478"/>
  <c r="Z83" i="478"/>
  <c r="Z91" i="478"/>
  <c r="Z99" i="478"/>
  <c r="Z107" i="478"/>
  <c r="W119" i="478"/>
  <c r="W123" i="478"/>
  <c r="Y44" i="478"/>
  <c r="W92" i="478"/>
  <c r="W53" i="478"/>
  <c r="W61" i="478"/>
  <c r="W69" i="478"/>
  <c r="W77" i="478"/>
  <c r="Y85" i="478"/>
  <c r="Y93" i="478"/>
  <c r="W101" i="478"/>
  <c r="W109" i="478"/>
  <c r="W117" i="478"/>
  <c r="B125" i="478"/>
  <c r="Y90" i="478"/>
  <c r="W106" i="478"/>
  <c r="W118" i="478"/>
  <c r="W115" i="478"/>
  <c r="Z53" i="478"/>
  <c r="Z61" i="478"/>
  <c r="Z69" i="478"/>
  <c r="Z77" i="478"/>
  <c r="Z85" i="478"/>
  <c r="Z93" i="478"/>
  <c r="Z101" i="478"/>
  <c r="Z109" i="478"/>
  <c r="Z117" i="478"/>
  <c r="Z125" i="478"/>
  <c r="Z90" i="478"/>
  <c r="Z106" i="478"/>
  <c r="Z118" i="478"/>
  <c r="Z115" i="478"/>
  <c r="E50" i="483"/>
  <c r="C50" i="488"/>
  <c r="E50" i="488" s="1"/>
  <c r="D50" i="483"/>
  <c r="E58" i="483"/>
  <c r="C58" i="488"/>
  <c r="E58" i="488" s="1"/>
  <c r="D58" i="483"/>
  <c r="E66" i="483"/>
  <c r="C66" i="488"/>
  <c r="E66" i="488" s="1"/>
  <c r="D66" i="483"/>
  <c r="E82" i="483"/>
  <c r="C82" i="488"/>
  <c r="E82" i="488" s="1"/>
  <c r="D82" i="483"/>
  <c r="E98" i="483"/>
  <c r="C98" i="488"/>
  <c r="E98" i="488" s="1"/>
  <c r="D98" i="483"/>
  <c r="E114" i="483"/>
  <c r="C114" i="488"/>
  <c r="E114" i="488" s="1"/>
  <c r="D114" i="483"/>
  <c r="E130" i="483"/>
  <c r="C130" i="488"/>
  <c r="E130" i="488" s="1"/>
  <c r="D130" i="483"/>
  <c r="C43" i="488"/>
  <c r="E43" i="488" s="1"/>
  <c r="E43" i="483"/>
  <c r="D43" i="483"/>
  <c r="C51" i="488"/>
  <c r="E51" i="488" s="1"/>
  <c r="E51" i="483"/>
  <c r="D51" i="483"/>
  <c r="C59" i="488"/>
  <c r="E59" i="488" s="1"/>
  <c r="E59" i="483"/>
  <c r="D59" i="483"/>
  <c r="C67" i="488"/>
  <c r="E67" i="488" s="1"/>
  <c r="E67" i="483"/>
  <c r="D67" i="483"/>
  <c r="C75" i="488"/>
  <c r="E75" i="488" s="1"/>
  <c r="E75" i="483"/>
  <c r="D75" i="483"/>
  <c r="C83" i="488"/>
  <c r="E83" i="488" s="1"/>
  <c r="E83" i="483"/>
  <c r="D83" i="483"/>
  <c r="C91" i="488"/>
  <c r="E91" i="488" s="1"/>
  <c r="E91" i="483"/>
  <c r="D91" i="483"/>
  <c r="E99" i="483"/>
  <c r="C99" i="488"/>
  <c r="E99" i="488" s="1"/>
  <c r="D99" i="483"/>
  <c r="E107" i="483"/>
  <c r="C107" i="488"/>
  <c r="E107" i="488" s="1"/>
  <c r="D107" i="483"/>
  <c r="C115" i="488"/>
  <c r="E115" i="488" s="1"/>
  <c r="E115" i="483"/>
  <c r="D115" i="483"/>
  <c r="C123" i="488"/>
  <c r="E123" i="488" s="1"/>
  <c r="E123" i="483"/>
  <c r="D123" i="483"/>
  <c r="C68" i="488"/>
  <c r="E68" i="488" s="1"/>
  <c r="E68" i="483"/>
  <c r="D68" i="483"/>
  <c r="C76" i="488"/>
  <c r="E76" i="488" s="1"/>
  <c r="E76" i="483"/>
  <c r="D76" i="483"/>
  <c r="C84" i="488"/>
  <c r="E84" i="488" s="1"/>
  <c r="E84" i="483"/>
  <c r="D84" i="483"/>
  <c r="C100" i="488"/>
  <c r="E100" i="488" s="1"/>
  <c r="E100" i="483"/>
  <c r="D100" i="483"/>
  <c r="C112" i="488"/>
  <c r="E112" i="488" s="1"/>
  <c r="E112" i="483"/>
  <c r="D112" i="483"/>
  <c r="D44" i="483"/>
  <c r="C44" i="488"/>
  <c r="E44" i="488" s="1"/>
  <c r="E44" i="483"/>
  <c r="C64" i="488"/>
  <c r="E64" i="488" s="1"/>
  <c r="E64" i="483"/>
  <c r="D64" i="483"/>
  <c r="C96" i="488"/>
  <c r="E96" i="488" s="1"/>
  <c r="E96" i="483"/>
  <c r="D96" i="483"/>
  <c r="C116" i="488"/>
  <c r="E116" i="488" s="1"/>
  <c r="E116" i="483"/>
  <c r="D116" i="483"/>
  <c r="D49" i="483"/>
  <c r="E49" i="483"/>
  <c r="C49" i="488"/>
  <c r="E49" i="488" s="1"/>
  <c r="D57" i="483"/>
  <c r="E57" i="483"/>
  <c r="C57" i="488"/>
  <c r="E57" i="488" s="1"/>
  <c r="D65" i="483"/>
  <c r="E65" i="483"/>
  <c r="C65" i="488"/>
  <c r="E65" i="488" s="1"/>
  <c r="D73" i="483"/>
  <c r="E73" i="483"/>
  <c r="C73" i="488"/>
  <c r="E73" i="488" s="1"/>
  <c r="D81" i="483"/>
  <c r="E81" i="483"/>
  <c r="C81" i="488"/>
  <c r="E81" i="488" s="1"/>
  <c r="D89" i="483"/>
  <c r="E89" i="483"/>
  <c r="C89" i="488"/>
  <c r="E89" i="488" s="1"/>
  <c r="D97" i="483"/>
  <c r="E97" i="483"/>
  <c r="C97" i="488"/>
  <c r="E97" i="488" s="1"/>
  <c r="D105" i="483"/>
  <c r="E105" i="483"/>
  <c r="C105" i="488"/>
  <c r="E105" i="488" s="1"/>
  <c r="D113" i="483"/>
  <c r="E113" i="483"/>
  <c r="C113" i="488"/>
  <c r="E113" i="488" s="1"/>
  <c r="D121" i="483"/>
  <c r="E121" i="483"/>
  <c r="C121" i="488"/>
  <c r="E121" i="488" s="1"/>
  <c r="D129" i="483"/>
  <c r="E129" i="483"/>
  <c r="C129" i="488"/>
  <c r="E129" i="488" s="1"/>
  <c r="E78" i="483"/>
  <c r="C78" i="488"/>
  <c r="E78" i="488" s="1"/>
  <c r="D78" i="483"/>
  <c r="E94" i="483"/>
  <c r="C94" i="488"/>
  <c r="E94" i="488" s="1"/>
  <c r="D94" i="483"/>
  <c r="E110" i="483"/>
  <c r="C110" i="488"/>
  <c r="E110" i="488" s="1"/>
  <c r="D110" i="483"/>
  <c r="E126" i="483"/>
  <c r="C126" i="488"/>
  <c r="E126" i="488" s="1"/>
  <c r="D126" i="483"/>
  <c r="E46" i="483"/>
  <c r="C46" i="488"/>
  <c r="E46" i="488" s="1"/>
  <c r="D46" i="483"/>
  <c r="C52" i="488"/>
  <c r="E52" i="488" s="1"/>
  <c r="E52" i="483"/>
  <c r="D52" i="483"/>
  <c r="C60" i="488"/>
  <c r="E60" i="488" s="1"/>
  <c r="E60" i="483"/>
  <c r="D60" i="483"/>
  <c r="E42" i="483"/>
  <c r="C42" i="488"/>
  <c r="E42" i="488" s="1"/>
  <c r="D42" i="483"/>
  <c r="E54" i="483"/>
  <c r="C54" i="488"/>
  <c r="E54" i="488" s="1"/>
  <c r="D54" i="483"/>
  <c r="E62" i="483"/>
  <c r="C62" i="488"/>
  <c r="E62" i="488" s="1"/>
  <c r="D62" i="483"/>
  <c r="E74" i="483"/>
  <c r="C74" i="488"/>
  <c r="E74" i="488" s="1"/>
  <c r="D74" i="483"/>
  <c r="E90" i="483"/>
  <c r="C90" i="488"/>
  <c r="E90" i="488" s="1"/>
  <c r="D90" i="483"/>
  <c r="E106" i="483"/>
  <c r="C106" i="488"/>
  <c r="E106" i="488" s="1"/>
  <c r="D106" i="483"/>
  <c r="E122" i="483"/>
  <c r="C122" i="488"/>
  <c r="E122" i="488" s="1"/>
  <c r="D122" i="483"/>
  <c r="C128" i="488"/>
  <c r="E128" i="488" s="1"/>
  <c r="E128" i="483"/>
  <c r="D128" i="483"/>
  <c r="C47" i="488"/>
  <c r="E47" i="488" s="1"/>
  <c r="E47" i="483"/>
  <c r="D47" i="483"/>
  <c r="C55" i="488"/>
  <c r="E55" i="488" s="1"/>
  <c r="E55" i="483"/>
  <c r="D55" i="483"/>
  <c r="C63" i="488"/>
  <c r="E63" i="488" s="1"/>
  <c r="E63" i="483"/>
  <c r="D63" i="483"/>
  <c r="C71" i="488"/>
  <c r="E71" i="488" s="1"/>
  <c r="E71" i="483"/>
  <c r="D71" i="483"/>
  <c r="C79" i="488"/>
  <c r="E79" i="488" s="1"/>
  <c r="E79" i="483"/>
  <c r="D79" i="483"/>
  <c r="E87" i="483"/>
  <c r="C87" i="488"/>
  <c r="E87" i="488" s="1"/>
  <c r="D87" i="483"/>
  <c r="C95" i="488"/>
  <c r="E95" i="488" s="1"/>
  <c r="E95" i="483"/>
  <c r="D95" i="483"/>
  <c r="C103" i="488"/>
  <c r="E103" i="488" s="1"/>
  <c r="E103" i="483"/>
  <c r="D103" i="483"/>
  <c r="C111" i="488"/>
  <c r="E111" i="488" s="1"/>
  <c r="E111" i="483"/>
  <c r="D111" i="483"/>
  <c r="E119" i="483"/>
  <c r="C119" i="488"/>
  <c r="E119" i="488" s="1"/>
  <c r="D119" i="483"/>
  <c r="E127" i="483"/>
  <c r="C127" i="488"/>
  <c r="E127" i="488" s="1"/>
  <c r="D127" i="483"/>
  <c r="C72" i="488"/>
  <c r="E72" i="488" s="1"/>
  <c r="E72" i="483"/>
  <c r="D72" i="483"/>
  <c r="C80" i="488"/>
  <c r="E80" i="488" s="1"/>
  <c r="E80" i="483"/>
  <c r="D80" i="483"/>
  <c r="C92" i="488"/>
  <c r="E92" i="488" s="1"/>
  <c r="E92" i="483"/>
  <c r="D92" i="483"/>
  <c r="C108" i="488"/>
  <c r="E108" i="488" s="1"/>
  <c r="E108" i="483"/>
  <c r="D108" i="483"/>
  <c r="C120" i="488"/>
  <c r="E120" i="488" s="1"/>
  <c r="E120" i="483"/>
  <c r="D120" i="483"/>
  <c r="C88" i="488"/>
  <c r="E88" i="488" s="1"/>
  <c r="E88" i="483"/>
  <c r="D88" i="483"/>
  <c r="C104" i="488"/>
  <c r="E104" i="488" s="1"/>
  <c r="E104" i="483"/>
  <c r="D104" i="483"/>
  <c r="D45" i="512"/>
  <c r="AF45" i="512" s="1"/>
  <c r="AD45" i="512"/>
  <c r="AI45" i="512"/>
  <c r="H45" i="512"/>
  <c r="G45" i="512"/>
  <c r="I45" i="512"/>
  <c r="Z45" i="512"/>
  <c r="AE45" i="512"/>
  <c r="B45" i="512"/>
  <c r="C45" i="483"/>
  <c r="D53" i="483"/>
  <c r="E53" i="483"/>
  <c r="C53" i="488"/>
  <c r="E53" i="488" s="1"/>
  <c r="D61" i="483"/>
  <c r="E61" i="483"/>
  <c r="C61" i="488"/>
  <c r="E61" i="488" s="1"/>
  <c r="D69" i="483"/>
  <c r="E69" i="483"/>
  <c r="C69" i="488"/>
  <c r="E69" i="488" s="1"/>
  <c r="D77" i="483"/>
  <c r="E77" i="483"/>
  <c r="C77" i="488"/>
  <c r="E77" i="488" s="1"/>
  <c r="D85" i="483"/>
  <c r="E85" i="483"/>
  <c r="C85" i="488"/>
  <c r="E85" i="488" s="1"/>
  <c r="D93" i="483"/>
  <c r="E93" i="483"/>
  <c r="C93" i="488"/>
  <c r="E93" i="488" s="1"/>
  <c r="D101" i="483"/>
  <c r="E101" i="483"/>
  <c r="C101" i="488"/>
  <c r="E101" i="488" s="1"/>
  <c r="D109" i="483"/>
  <c r="E109" i="483"/>
  <c r="C109" i="488"/>
  <c r="E109" i="488" s="1"/>
  <c r="D117" i="483"/>
  <c r="E117" i="483"/>
  <c r="C117" i="488"/>
  <c r="E117" i="488" s="1"/>
  <c r="D125" i="483"/>
  <c r="E125" i="483"/>
  <c r="C125" i="488"/>
  <c r="E125" i="488" s="1"/>
  <c r="E70" i="483"/>
  <c r="C70" i="488"/>
  <c r="E70" i="488" s="1"/>
  <c r="D70" i="483"/>
  <c r="E86" i="483"/>
  <c r="C86" i="488"/>
  <c r="E86" i="488" s="1"/>
  <c r="D86" i="483"/>
  <c r="E102" i="483"/>
  <c r="C102" i="488"/>
  <c r="E102" i="488" s="1"/>
  <c r="D102" i="483"/>
  <c r="E118" i="483"/>
  <c r="C118" i="488"/>
  <c r="E118" i="488" s="1"/>
  <c r="D118" i="483"/>
  <c r="C124" i="488"/>
  <c r="E124" i="488" s="1"/>
  <c r="E124" i="483"/>
  <c r="D124" i="483"/>
  <c r="C48" i="488"/>
  <c r="E48" i="488" s="1"/>
  <c r="E48" i="483"/>
  <c r="D48" i="483"/>
  <c r="C56" i="488"/>
  <c r="E56" i="488" s="1"/>
  <c r="E56" i="483"/>
  <c r="D56" i="483"/>
  <c r="G46" i="478"/>
  <c r="U46" i="478"/>
  <c r="G54" i="478"/>
  <c r="U54" i="478"/>
  <c r="G62" i="478"/>
  <c r="U62" i="478"/>
  <c r="G70" i="478"/>
  <c r="U70" i="478"/>
  <c r="G78" i="478"/>
  <c r="U78" i="478"/>
  <c r="G86" i="478"/>
  <c r="U86" i="478"/>
  <c r="G102" i="478"/>
  <c r="U102" i="478"/>
  <c r="G122" i="478"/>
  <c r="U122" i="478"/>
  <c r="G123" i="478"/>
  <c r="U123" i="478"/>
  <c r="G43" i="478"/>
  <c r="U43" i="478"/>
  <c r="G51" i="478"/>
  <c r="U51" i="478"/>
  <c r="G59" i="478"/>
  <c r="U59" i="478"/>
  <c r="G67" i="478"/>
  <c r="U67" i="478"/>
  <c r="G75" i="478"/>
  <c r="U75" i="478"/>
  <c r="G83" i="478"/>
  <c r="U83" i="478"/>
  <c r="G91" i="478"/>
  <c r="U91" i="478"/>
  <c r="G99" i="478"/>
  <c r="U99" i="478"/>
  <c r="G107" i="478"/>
  <c r="U107" i="478"/>
  <c r="G119" i="478"/>
  <c r="U119" i="478"/>
  <c r="G44" i="478"/>
  <c r="U44" i="478"/>
  <c r="G52" i="478"/>
  <c r="U52" i="478"/>
  <c r="G60" i="478"/>
  <c r="U60" i="478"/>
  <c r="G68" i="478"/>
  <c r="U68" i="478"/>
  <c r="G76" i="478"/>
  <c r="U76" i="478"/>
  <c r="G84" i="478"/>
  <c r="U84" i="478"/>
  <c r="G92" i="478"/>
  <c r="U92" i="478"/>
  <c r="G100" i="478"/>
  <c r="U100" i="478"/>
  <c r="G108" i="478"/>
  <c r="U108" i="478"/>
  <c r="G116" i="478"/>
  <c r="U116" i="478"/>
  <c r="G53" i="478"/>
  <c r="U53" i="478"/>
  <c r="G61" i="478"/>
  <c r="U61" i="478"/>
  <c r="G69" i="478"/>
  <c r="U69" i="478"/>
  <c r="G77" i="478"/>
  <c r="U77" i="478"/>
  <c r="G85" i="478"/>
  <c r="U85" i="478"/>
  <c r="G93" i="478"/>
  <c r="U93" i="478"/>
  <c r="G101" i="478"/>
  <c r="U101" i="478"/>
  <c r="G109" i="478"/>
  <c r="U109" i="478"/>
  <c r="G117" i="478"/>
  <c r="U117" i="478"/>
  <c r="G125" i="478"/>
  <c r="U125" i="478"/>
  <c r="G90" i="478"/>
  <c r="U90" i="478"/>
  <c r="G106" i="478"/>
  <c r="U106" i="478"/>
  <c r="G118" i="478"/>
  <c r="U118" i="478"/>
  <c r="G115" i="478"/>
  <c r="U115" i="478"/>
  <c r="G45" i="478"/>
  <c r="U45" i="478"/>
  <c r="G42" i="478"/>
  <c r="U42" i="478"/>
  <c r="G50" i="478"/>
  <c r="U50" i="478"/>
  <c r="G58" i="478"/>
  <c r="U58" i="478"/>
  <c r="G66" i="478"/>
  <c r="U66" i="478"/>
  <c r="G74" i="478"/>
  <c r="U74" i="478"/>
  <c r="G82" i="478"/>
  <c r="U82" i="478"/>
  <c r="G94" i="478"/>
  <c r="U94" i="478"/>
  <c r="G110" i="478"/>
  <c r="U110" i="478"/>
  <c r="G130" i="478"/>
  <c r="U130" i="478"/>
  <c r="G124" i="478"/>
  <c r="U124" i="478"/>
  <c r="G47" i="478"/>
  <c r="U47" i="478"/>
  <c r="G55" i="478"/>
  <c r="U55" i="478"/>
  <c r="G63" i="478"/>
  <c r="U63" i="478"/>
  <c r="G71" i="478"/>
  <c r="U71" i="478"/>
  <c r="G79" i="478"/>
  <c r="U79" i="478"/>
  <c r="G87" i="478"/>
  <c r="U87" i="478"/>
  <c r="G95" i="478"/>
  <c r="U95" i="478"/>
  <c r="G103" i="478"/>
  <c r="U103" i="478"/>
  <c r="G111" i="478"/>
  <c r="U111" i="478"/>
  <c r="G128" i="478"/>
  <c r="U128" i="478"/>
  <c r="G48" i="478"/>
  <c r="U48" i="478"/>
  <c r="G56" i="478"/>
  <c r="U56" i="478"/>
  <c r="G64" i="478"/>
  <c r="U64" i="478"/>
  <c r="G72" i="478"/>
  <c r="U72" i="478"/>
  <c r="G80" i="478"/>
  <c r="U80" i="478"/>
  <c r="G88" i="478"/>
  <c r="U88" i="478"/>
  <c r="G96" i="478"/>
  <c r="U96" i="478"/>
  <c r="G104" i="478"/>
  <c r="U104" i="478"/>
  <c r="G112" i="478"/>
  <c r="U112" i="478"/>
  <c r="G120" i="478"/>
  <c r="U120" i="478"/>
  <c r="G49" i="478"/>
  <c r="U49" i="478"/>
  <c r="G57" i="478"/>
  <c r="U57" i="478"/>
  <c r="G65" i="478"/>
  <c r="U65" i="478"/>
  <c r="G73" i="478"/>
  <c r="U73" i="478"/>
  <c r="G81" i="478"/>
  <c r="U81" i="478"/>
  <c r="G89" i="478"/>
  <c r="U89" i="478"/>
  <c r="G97" i="478"/>
  <c r="U97" i="478"/>
  <c r="G105" i="478"/>
  <c r="U105" i="478"/>
  <c r="G113" i="478"/>
  <c r="U113" i="478"/>
  <c r="G121" i="478"/>
  <c r="U121" i="478"/>
  <c r="G129" i="478"/>
  <c r="U129" i="478"/>
  <c r="G98" i="478"/>
  <c r="U98" i="478"/>
  <c r="G114" i="478"/>
  <c r="U114" i="478"/>
  <c r="G126" i="478"/>
  <c r="U126" i="478"/>
  <c r="G127" i="478"/>
  <c r="U127" i="478"/>
  <c r="Y124" i="478"/>
  <c r="B124" i="478"/>
  <c r="Z124" i="478"/>
  <c r="J53" i="470"/>
  <c r="N53" i="470"/>
  <c r="R53" i="470"/>
  <c r="V53" i="470"/>
  <c r="K53" i="470"/>
  <c r="O53" i="470"/>
  <c r="S53" i="470"/>
  <c r="W53" i="470"/>
  <c r="I53" i="470"/>
  <c r="Q53" i="470"/>
  <c r="Y53" i="470"/>
  <c r="L53" i="470"/>
  <c r="T53" i="470"/>
  <c r="M53" i="470"/>
  <c r="U53" i="470"/>
  <c r="H53" i="470"/>
  <c r="P53" i="470"/>
  <c r="X53" i="470"/>
  <c r="G53" i="470"/>
  <c r="H61" i="470"/>
  <c r="L61" i="470"/>
  <c r="P61" i="470"/>
  <c r="T61" i="470"/>
  <c r="X61" i="470"/>
  <c r="J61" i="470"/>
  <c r="O61" i="470"/>
  <c r="U61" i="470"/>
  <c r="K61" i="470"/>
  <c r="Q61" i="470"/>
  <c r="V61" i="470"/>
  <c r="M61" i="470"/>
  <c r="R61" i="470"/>
  <c r="W61" i="470"/>
  <c r="I61" i="470"/>
  <c r="N61" i="470"/>
  <c r="S61" i="470"/>
  <c r="Y61" i="470"/>
  <c r="G61" i="470"/>
  <c r="H69" i="470"/>
  <c r="L69" i="470"/>
  <c r="P69" i="470"/>
  <c r="T69" i="470"/>
  <c r="X69" i="470"/>
  <c r="J69" i="470"/>
  <c r="O69" i="470"/>
  <c r="U69" i="470"/>
  <c r="K69" i="470"/>
  <c r="Q69" i="470"/>
  <c r="V69" i="470"/>
  <c r="M69" i="470"/>
  <c r="R69" i="470"/>
  <c r="W69" i="470"/>
  <c r="I69" i="470"/>
  <c r="N69" i="470"/>
  <c r="S69" i="470"/>
  <c r="Y69" i="470"/>
  <c r="G69" i="470"/>
  <c r="H77" i="470"/>
  <c r="L77" i="470"/>
  <c r="P77" i="470"/>
  <c r="T77" i="470"/>
  <c r="X77" i="470"/>
  <c r="J77" i="470"/>
  <c r="O77" i="470"/>
  <c r="U77" i="470"/>
  <c r="K77" i="470"/>
  <c r="Q77" i="470"/>
  <c r="V77" i="470"/>
  <c r="M77" i="470"/>
  <c r="R77" i="470"/>
  <c r="W77" i="470"/>
  <c r="I77" i="470"/>
  <c r="N77" i="470"/>
  <c r="S77" i="470"/>
  <c r="Y77" i="470"/>
  <c r="G77" i="470"/>
  <c r="H85" i="470"/>
  <c r="L85" i="470"/>
  <c r="P85" i="470"/>
  <c r="T85" i="470"/>
  <c r="X85" i="470"/>
  <c r="I85" i="470"/>
  <c r="N85" i="470"/>
  <c r="S85" i="470"/>
  <c r="Y85" i="470"/>
  <c r="K85" i="470"/>
  <c r="R85" i="470"/>
  <c r="M85" i="470"/>
  <c r="U85" i="470"/>
  <c r="O85" i="470"/>
  <c r="V85" i="470"/>
  <c r="J85" i="470"/>
  <c r="Q85" i="470"/>
  <c r="W85" i="470"/>
  <c r="G85" i="470"/>
  <c r="I93" i="470"/>
  <c r="M93" i="470"/>
  <c r="Q93" i="470"/>
  <c r="U93" i="470"/>
  <c r="Y93" i="470"/>
  <c r="H93" i="470"/>
  <c r="N93" i="470"/>
  <c r="S93" i="470"/>
  <c r="X93" i="470"/>
  <c r="J93" i="470"/>
  <c r="O93" i="470"/>
  <c r="T93" i="470"/>
  <c r="K93" i="470"/>
  <c r="P93" i="470"/>
  <c r="V93" i="470"/>
  <c r="L93" i="470"/>
  <c r="R93" i="470"/>
  <c r="W93" i="470"/>
  <c r="G93" i="470"/>
  <c r="I101" i="470"/>
  <c r="M101" i="470"/>
  <c r="Q101" i="470"/>
  <c r="U101" i="470"/>
  <c r="Y101" i="470"/>
  <c r="H101" i="470"/>
  <c r="N101" i="470"/>
  <c r="S101" i="470"/>
  <c r="X101" i="470"/>
  <c r="J101" i="470"/>
  <c r="O101" i="470"/>
  <c r="T101" i="470"/>
  <c r="K101" i="470"/>
  <c r="P101" i="470"/>
  <c r="V101" i="470"/>
  <c r="L101" i="470"/>
  <c r="R101" i="470"/>
  <c r="W101" i="470"/>
  <c r="G101" i="470"/>
  <c r="I109" i="470"/>
  <c r="M109" i="470"/>
  <c r="Q109" i="470"/>
  <c r="U109" i="470"/>
  <c r="Y109" i="470"/>
  <c r="H109" i="470"/>
  <c r="N109" i="470"/>
  <c r="S109" i="470"/>
  <c r="X109" i="470"/>
  <c r="J109" i="470"/>
  <c r="O109" i="470"/>
  <c r="L109" i="470"/>
  <c r="R109" i="470"/>
  <c r="W109" i="470"/>
  <c r="V109" i="470"/>
  <c r="K109" i="470"/>
  <c r="G109" i="470"/>
  <c r="P109" i="470"/>
  <c r="T109" i="470"/>
  <c r="K117" i="470"/>
  <c r="O117" i="470"/>
  <c r="S117" i="470"/>
  <c r="W117" i="470"/>
  <c r="H117" i="470"/>
  <c r="M117" i="470"/>
  <c r="R117" i="470"/>
  <c r="X117" i="470"/>
  <c r="I117" i="470"/>
  <c r="N117" i="470"/>
  <c r="T117" i="470"/>
  <c r="Y117" i="470"/>
  <c r="G117" i="470"/>
  <c r="J117" i="470"/>
  <c r="P117" i="470"/>
  <c r="U117" i="470"/>
  <c r="L117" i="470"/>
  <c r="Q117" i="470"/>
  <c r="V117" i="470"/>
  <c r="K125" i="470"/>
  <c r="O125" i="470"/>
  <c r="S125" i="470"/>
  <c r="W125" i="470"/>
  <c r="H125" i="470"/>
  <c r="M125" i="470"/>
  <c r="R125" i="470"/>
  <c r="X125" i="470"/>
  <c r="I125" i="470"/>
  <c r="N125" i="470"/>
  <c r="T125" i="470"/>
  <c r="Y125" i="470"/>
  <c r="G125" i="470"/>
  <c r="J125" i="470"/>
  <c r="P125" i="470"/>
  <c r="U125" i="470"/>
  <c r="L125" i="470"/>
  <c r="Q125" i="470"/>
  <c r="V125" i="470"/>
  <c r="J90" i="470"/>
  <c r="N90" i="470"/>
  <c r="I90" i="470"/>
  <c r="O90" i="470"/>
  <c r="S90" i="470"/>
  <c r="W90" i="470"/>
  <c r="M90" i="470"/>
  <c r="T90" i="470"/>
  <c r="Y90" i="470"/>
  <c r="H90" i="470"/>
  <c r="P90" i="470"/>
  <c r="U90" i="470"/>
  <c r="K90" i="470"/>
  <c r="Q90" i="470"/>
  <c r="V90" i="470"/>
  <c r="L90" i="470"/>
  <c r="R90" i="470"/>
  <c r="X90" i="470"/>
  <c r="G90" i="470"/>
  <c r="K106" i="470"/>
  <c r="O106" i="470"/>
  <c r="S106" i="470"/>
  <c r="W106" i="470"/>
  <c r="I106" i="470"/>
  <c r="N106" i="470"/>
  <c r="T106" i="470"/>
  <c r="Y106" i="470"/>
  <c r="J106" i="470"/>
  <c r="P106" i="470"/>
  <c r="U106" i="470"/>
  <c r="L106" i="470"/>
  <c r="Q106" i="470"/>
  <c r="V106" i="470"/>
  <c r="H106" i="470"/>
  <c r="M106" i="470"/>
  <c r="R106" i="470"/>
  <c r="X106" i="470"/>
  <c r="G106" i="470"/>
  <c r="I118" i="470"/>
  <c r="M118" i="470"/>
  <c r="Q118" i="470"/>
  <c r="U118" i="470"/>
  <c r="Y118" i="470"/>
  <c r="K118" i="470"/>
  <c r="P118" i="470"/>
  <c r="V118" i="470"/>
  <c r="L118" i="470"/>
  <c r="R118" i="470"/>
  <c r="W118" i="470"/>
  <c r="H118" i="470"/>
  <c r="N118" i="470"/>
  <c r="S118" i="470"/>
  <c r="X118" i="470"/>
  <c r="G118" i="470"/>
  <c r="J118" i="470"/>
  <c r="O118" i="470"/>
  <c r="T118" i="470"/>
  <c r="I115" i="470"/>
  <c r="K115" i="470"/>
  <c r="O115" i="470"/>
  <c r="S115" i="470"/>
  <c r="W115" i="470"/>
  <c r="L115" i="470"/>
  <c r="Q115" i="470"/>
  <c r="V115" i="470"/>
  <c r="G115" i="470"/>
  <c r="M115" i="470"/>
  <c r="R115" i="470"/>
  <c r="X115" i="470"/>
  <c r="H115" i="470"/>
  <c r="N115" i="470"/>
  <c r="T115" i="470"/>
  <c r="Y115" i="470"/>
  <c r="J115" i="470"/>
  <c r="P115" i="470"/>
  <c r="U115" i="470"/>
  <c r="J42" i="470"/>
  <c r="N42" i="470"/>
  <c r="R42" i="470"/>
  <c r="V42" i="470"/>
  <c r="K42" i="470"/>
  <c r="O42" i="470"/>
  <c r="S42" i="470"/>
  <c r="W42" i="470"/>
  <c r="H42" i="470"/>
  <c r="L42" i="470"/>
  <c r="P42" i="470"/>
  <c r="T42" i="470"/>
  <c r="X42" i="470"/>
  <c r="I42" i="470"/>
  <c r="M42" i="470"/>
  <c r="Q42" i="470"/>
  <c r="U42" i="470"/>
  <c r="Y42" i="470"/>
  <c r="G42" i="470"/>
  <c r="H50" i="470"/>
  <c r="L50" i="470"/>
  <c r="P50" i="470"/>
  <c r="T50" i="470"/>
  <c r="X50" i="470"/>
  <c r="I50" i="470"/>
  <c r="M50" i="470"/>
  <c r="Q50" i="470"/>
  <c r="U50" i="470"/>
  <c r="Y50" i="470"/>
  <c r="O50" i="470"/>
  <c r="W50" i="470"/>
  <c r="J50" i="470"/>
  <c r="R50" i="470"/>
  <c r="K50" i="470"/>
  <c r="S50" i="470"/>
  <c r="N50" i="470"/>
  <c r="V50" i="470"/>
  <c r="G50" i="470"/>
  <c r="H58" i="470"/>
  <c r="L58" i="470"/>
  <c r="P58" i="470"/>
  <c r="T58" i="470"/>
  <c r="X58" i="470"/>
  <c r="I58" i="470"/>
  <c r="M58" i="470"/>
  <c r="Q58" i="470"/>
  <c r="U58" i="470"/>
  <c r="Y58" i="470"/>
  <c r="O58" i="470"/>
  <c r="W58" i="470"/>
  <c r="J58" i="470"/>
  <c r="R58" i="470"/>
  <c r="K58" i="470"/>
  <c r="N58" i="470"/>
  <c r="V58" i="470"/>
  <c r="S58" i="470"/>
  <c r="G58" i="470"/>
  <c r="J66" i="470"/>
  <c r="N66" i="470"/>
  <c r="R66" i="470"/>
  <c r="V66" i="470"/>
  <c r="K66" i="470"/>
  <c r="P66" i="470"/>
  <c r="U66" i="470"/>
  <c r="L66" i="470"/>
  <c r="Q66" i="470"/>
  <c r="W66" i="470"/>
  <c r="H66" i="470"/>
  <c r="M66" i="470"/>
  <c r="S66" i="470"/>
  <c r="X66" i="470"/>
  <c r="I66" i="470"/>
  <c r="O66" i="470"/>
  <c r="T66" i="470"/>
  <c r="Y66" i="470"/>
  <c r="G66" i="470"/>
  <c r="J74" i="470"/>
  <c r="N74" i="470"/>
  <c r="R74" i="470"/>
  <c r="V74" i="470"/>
  <c r="K74" i="470"/>
  <c r="P74" i="470"/>
  <c r="U74" i="470"/>
  <c r="L74" i="470"/>
  <c r="Q74" i="470"/>
  <c r="W74" i="470"/>
  <c r="H74" i="470"/>
  <c r="M74" i="470"/>
  <c r="S74" i="470"/>
  <c r="X74" i="470"/>
  <c r="I74" i="470"/>
  <c r="O74" i="470"/>
  <c r="T74" i="470"/>
  <c r="Y74" i="470"/>
  <c r="G74" i="470"/>
  <c r="J82" i="470"/>
  <c r="N82" i="470"/>
  <c r="R82" i="470"/>
  <c r="V82" i="470"/>
  <c r="K82" i="470"/>
  <c r="P82" i="470"/>
  <c r="U82" i="470"/>
  <c r="L82" i="470"/>
  <c r="Q82" i="470"/>
  <c r="W82" i="470"/>
  <c r="I82" i="470"/>
  <c r="O82" i="470"/>
  <c r="T82" i="470"/>
  <c r="Y82" i="470"/>
  <c r="X82" i="470"/>
  <c r="H82" i="470"/>
  <c r="M82" i="470"/>
  <c r="S82" i="470"/>
  <c r="G82" i="470"/>
  <c r="K94" i="470"/>
  <c r="O94" i="470"/>
  <c r="S94" i="470"/>
  <c r="W94" i="470"/>
  <c r="L94" i="470"/>
  <c r="Q94" i="470"/>
  <c r="V94" i="470"/>
  <c r="H94" i="470"/>
  <c r="M94" i="470"/>
  <c r="R94" i="470"/>
  <c r="X94" i="470"/>
  <c r="I94" i="470"/>
  <c r="N94" i="470"/>
  <c r="T94" i="470"/>
  <c r="Y94" i="470"/>
  <c r="J94" i="470"/>
  <c r="P94" i="470"/>
  <c r="U94" i="470"/>
  <c r="G94" i="470"/>
  <c r="K110" i="470"/>
  <c r="O110" i="470"/>
  <c r="S110" i="470"/>
  <c r="W110" i="470"/>
  <c r="L110" i="470"/>
  <c r="Q110" i="470"/>
  <c r="V110" i="470"/>
  <c r="J110" i="470"/>
  <c r="P110" i="470"/>
  <c r="U110" i="470"/>
  <c r="N110" i="470"/>
  <c r="Y110" i="470"/>
  <c r="H110" i="470"/>
  <c r="R110" i="470"/>
  <c r="I110" i="470"/>
  <c r="T110" i="470"/>
  <c r="G110" i="470"/>
  <c r="M110" i="470"/>
  <c r="X110" i="470"/>
  <c r="I130" i="470"/>
  <c r="M130" i="470"/>
  <c r="Q130" i="470"/>
  <c r="U130" i="470"/>
  <c r="Y130" i="470"/>
  <c r="H130" i="470"/>
  <c r="N130" i="470"/>
  <c r="S130" i="470"/>
  <c r="X130" i="470"/>
  <c r="J130" i="470"/>
  <c r="O130" i="470"/>
  <c r="T130" i="470"/>
  <c r="K130" i="470"/>
  <c r="P130" i="470"/>
  <c r="V130" i="470"/>
  <c r="G130" i="470"/>
  <c r="L130" i="470"/>
  <c r="R130" i="470"/>
  <c r="W130" i="470"/>
  <c r="I124" i="470"/>
  <c r="M124" i="470"/>
  <c r="Q124" i="470"/>
  <c r="U124" i="470"/>
  <c r="Y124" i="470"/>
  <c r="J124" i="470"/>
  <c r="O124" i="470"/>
  <c r="T124" i="470"/>
  <c r="G124" i="470"/>
  <c r="K124" i="470"/>
  <c r="P124" i="470"/>
  <c r="V124" i="470"/>
  <c r="L124" i="470"/>
  <c r="R124" i="470"/>
  <c r="W124" i="470"/>
  <c r="H124" i="470"/>
  <c r="N124" i="470"/>
  <c r="S124" i="470"/>
  <c r="X124" i="470"/>
  <c r="J47" i="470"/>
  <c r="N47" i="470"/>
  <c r="R47" i="470"/>
  <c r="V47" i="470"/>
  <c r="K47" i="470"/>
  <c r="O47" i="470"/>
  <c r="S47" i="470"/>
  <c r="W47" i="470"/>
  <c r="M47" i="470"/>
  <c r="U47" i="470"/>
  <c r="H47" i="470"/>
  <c r="P47" i="470"/>
  <c r="X47" i="470"/>
  <c r="I47" i="470"/>
  <c r="Q47" i="470"/>
  <c r="Y47" i="470"/>
  <c r="L47" i="470"/>
  <c r="T47" i="470"/>
  <c r="G47" i="470"/>
  <c r="J55" i="470"/>
  <c r="N55" i="470"/>
  <c r="R55" i="470"/>
  <c r="V55" i="470"/>
  <c r="K55" i="470"/>
  <c r="O55" i="470"/>
  <c r="S55" i="470"/>
  <c r="W55" i="470"/>
  <c r="M55" i="470"/>
  <c r="U55" i="470"/>
  <c r="H55" i="470"/>
  <c r="P55" i="470"/>
  <c r="X55" i="470"/>
  <c r="I55" i="470"/>
  <c r="Q55" i="470"/>
  <c r="Y55" i="470"/>
  <c r="L55" i="470"/>
  <c r="T55" i="470"/>
  <c r="G55" i="470"/>
  <c r="H63" i="470"/>
  <c r="L63" i="470"/>
  <c r="P63" i="470"/>
  <c r="T63" i="470"/>
  <c r="X63" i="470"/>
  <c r="K63" i="470"/>
  <c r="Q63" i="470"/>
  <c r="V63" i="470"/>
  <c r="M63" i="470"/>
  <c r="R63" i="470"/>
  <c r="W63" i="470"/>
  <c r="I63" i="470"/>
  <c r="N63" i="470"/>
  <c r="S63" i="470"/>
  <c r="Y63" i="470"/>
  <c r="J63" i="470"/>
  <c r="O63" i="470"/>
  <c r="U63" i="470"/>
  <c r="G63" i="470"/>
  <c r="H71" i="470"/>
  <c r="L71" i="470"/>
  <c r="P71" i="470"/>
  <c r="T71" i="470"/>
  <c r="X71" i="470"/>
  <c r="K71" i="470"/>
  <c r="Q71" i="470"/>
  <c r="V71" i="470"/>
  <c r="M71" i="470"/>
  <c r="R71" i="470"/>
  <c r="W71" i="470"/>
  <c r="I71" i="470"/>
  <c r="N71" i="470"/>
  <c r="S71" i="470"/>
  <c r="Y71" i="470"/>
  <c r="J71" i="470"/>
  <c r="O71" i="470"/>
  <c r="U71" i="470"/>
  <c r="G71" i="470"/>
  <c r="H79" i="470"/>
  <c r="L79" i="470"/>
  <c r="P79" i="470"/>
  <c r="T79" i="470"/>
  <c r="X79" i="470"/>
  <c r="K79" i="470"/>
  <c r="Q79" i="470"/>
  <c r="V79" i="470"/>
  <c r="M79" i="470"/>
  <c r="R79" i="470"/>
  <c r="W79" i="470"/>
  <c r="I79" i="470"/>
  <c r="J79" i="470"/>
  <c r="O79" i="470"/>
  <c r="U79" i="470"/>
  <c r="N79" i="470"/>
  <c r="S79" i="470"/>
  <c r="Y79" i="470"/>
  <c r="G79" i="470"/>
  <c r="H87" i="470"/>
  <c r="L87" i="470"/>
  <c r="P87" i="470"/>
  <c r="T87" i="470"/>
  <c r="X87" i="470"/>
  <c r="J87" i="470"/>
  <c r="O87" i="470"/>
  <c r="U87" i="470"/>
  <c r="K87" i="470"/>
  <c r="R87" i="470"/>
  <c r="Y87" i="470"/>
  <c r="M87" i="470"/>
  <c r="S87" i="470"/>
  <c r="N87" i="470"/>
  <c r="V87" i="470"/>
  <c r="I87" i="470"/>
  <c r="Q87" i="470"/>
  <c r="W87" i="470"/>
  <c r="G87" i="470"/>
  <c r="I95" i="470"/>
  <c r="M95" i="470"/>
  <c r="Q95" i="470"/>
  <c r="U95" i="470"/>
  <c r="Y95" i="470"/>
  <c r="J95" i="470"/>
  <c r="O95" i="470"/>
  <c r="T95" i="470"/>
  <c r="K95" i="470"/>
  <c r="P95" i="470"/>
  <c r="V95" i="470"/>
  <c r="L95" i="470"/>
  <c r="R95" i="470"/>
  <c r="W95" i="470"/>
  <c r="H95" i="470"/>
  <c r="N95" i="470"/>
  <c r="S95" i="470"/>
  <c r="X95" i="470"/>
  <c r="G95" i="470"/>
  <c r="I103" i="470"/>
  <c r="M103" i="470"/>
  <c r="Q103" i="470"/>
  <c r="U103" i="470"/>
  <c r="Y103" i="470"/>
  <c r="J103" i="470"/>
  <c r="O103" i="470"/>
  <c r="T103" i="470"/>
  <c r="K103" i="470"/>
  <c r="P103" i="470"/>
  <c r="V103" i="470"/>
  <c r="L103" i="470"/>
  <c r="R103" i="470"/>
  <c r="W103" i="470"/>
  <c r="H103" i="470"/>
  <c r="N103" i="470"/>
  <c r="S103" i="470"/>
  <c r="X103" i="470"/>
  <c r="G103" i="470"/>
  <c r="I111" i="470"/>
  <c r="M111" i="470"/>
  <c r="Q111" i="470"/>
  <c r="U111" i="470"/>
  <c r="Y111" i="470"/>
  <c r="J111" i="470"/>
  <c r="O111" i="470"/>
  <c r="T111" i="470"/>
  <c r="H111" i="470"/>
  <c r="N111" i="470"/>
  <c r="S111" i="470"/>
  <c r="X111" i="470"/>
  <c r="R111" i="470"/>
  <c r="K111" i="470"/>
  <c r="V111" i="470"/>
  <c r="L111" i="470"/>
  <c r="W111" i="470"/>
  <c r="G111" i="470"/>
  <c r="P111" i="470"/>
  <c r="I128" i="470"/>
  <c r="M128" i="470"/>
  <c r="Q128" i="470"/>
  <c r="U128" i="470"/>
  <c r="Y128" i="470"/>
  <c r="L128" i="470"/>
  <c r="R128" i="470"/>
  <c r="W128" i="470"/>
  <c r="G128" i="470"/>
  <c r="H128" i="470"/>
  <c r="N128" i="470"/>
  <c r="S128" i="470"/>
  <c r="X128" i="470"/>
  <c r="J128" i="470"/>
  <c r="O128" i="470"/>
  <c r="T128" i="470"/>
  <c r="K128" i="470"/>
  <c r="P128" i="470"/>
  <c r="V128" i="470"/>
  <c r="H48" i="470"/>
  <c r="L48" i="470"/>
  <c r="P48" i="470"/>
  <c r="T48" i="470"/>
  <c r="X48" i="470"/>
  <c r="I48" i="470"/>
  <c r="M48" i="470"/>
  <c r="Q48" i="470"/>
  <c r="U48" i="470"/>
  <c r="Y48" i="470"/>
  <c r="K48" i="470"/>
  <c r="S48" i="470"/>
  <c r="N48" i="470"/>
  <c r="V48" i="470"/>
  <c r="O48" i="470"/>
  <c r="W48" i="470"/>
  <c r="J48" i="470"/>
  <c r="R48" i="470"/>
  <c r="G48" i="470"/>
  <c r="H56" i="470"/>
  <c r="L56" i="470"/>
  <c r="P56" i="470"/>
  <c r="T56" i="470"/>
  <c r="X56" i="470"/>
  <c r="I56" i="470"/>
  <c r="M56" i="470"/>
  <c r="Q56" i="470"/>
  <c r="U56" i="470"/>
  <c r="Y56" i="470"/>
  <c r="K56" i="470"/>
  <c r="S56" i="470"/>
  <c r="N56" i="470"/>
  <c r="V56" i="470"/>
  <c r="O56" i="470"/>
  <c r="W56" i="470"/>
  <c r="J56" i="470"/>
  <c r="R56" i="470"/>
  <c r="G56" i="470"/>
  <c r="J64" i="470"/>
  <c r="N64" i="470"/>
  <c r="R64" i="470"/>
  <c r="V64" i="470"/>
  <c r="I64" i="470"/>
  <c r="O64" i="470"/>
  <c r="T64" i="470"/>
  <c r="Y64" i="470"/>
  <c r="K64" i="470"/>
  <c r="P64" i="470"/>
  <c r="U64" i="470"/>
  <c r="L64" i="470"/>
  <c r="Q64" i="470"/>
  <c r="W64" i="470"/>
  <c r="H64" i="470"/>
  <c r="M64" i="470"/>
  <c r="S64" i="470"/>
  <c r="X64" i="470"/>
  <c r="G64" i="470"/>
  <c r="J72" i="470"/>
  <c r="N72" i="470"/>
  <c r="R72" i="470"/>
  <c r="V72" i="470"/>
  <c r="I72" i="470"/>
  <c r="O72" i="470"/>
  <c r="T72" i="470"/>
  <c r="Y72" i="470"/>
  <c r="K72" i="470"/>
  <c r="P72" i="470"/>
  <c r="U72" i="470"/>
  <c r="L72" i="470"/>
  <c r="Q72" i="470"/>
  <c r="W72" i="470"/>
  <c r="H72" i="470"/>
  <c r="M72" i="470"/>
  <c r="S72" i="470"/>
  <c r="X72" i="470"/>
  <c r="G72" i="470"/>
  <c r="J80" i="470"/>
  <c r="N80" i="470"/>
  <c r="R80" i="470"/>
  <c r="V80" i="470"/>
  <c r="I80" i="470"/>
  <c r="O80" i="470"/>
  <c r="T80" i="470"/>
  <c r="Y80" i="470"/>
  <c r="K80" i="470"/>
  <c r="P80" i="470"/>
  <c r="U80" i="470"/>
  <c r="H80" i="470"/>
  <c r="M80" i="470"/>
  <c r="S80" i="470"/>
  <c r="X80" i="470"/>
  <c r="Q80" i="470"/>
  <c r="W80" i="470"/>
  <c r="L80" i="470"/>
  <c r="G80" i="470"/>
  <c r="J88" i="470"/>
  <c r="N88" i="470"/>
  <c r="R88" i="470"/>
  <c r="V88" i="470"/>
  <c r="H88" i="470"/>
  <c r="M88" i="470"/>
  <c r="S88" i="470"/>
  <c r="X88" i="470"/>
  <c r="O88" i="470"/>
  <c r="U88" i="470"/>
  <c r="I88" i="470"/>
  <c r="P88" i="470"/>
  <c r="W88" i="470"/>
  <c r="K88" i="470"/>
  <c r="Q88" i="470"/>
  <c r="Y88" i="470"/>
  <c r="L88" i="470"/>
  <c r="T88" i="470"/>
  <c r="G88" i="470"/>
  <c r="K96" i="470"/>
  <c r="O96" i="470"/>
  <c r="S96" i="470"/>
  <c r="W96" i="470"/>
  <c r="H96" i="470"/>
  <c r="M96" i="470"/>
  <c r="R96" i="470"/>
  <c r="X96" i="470"/>
  <c r="I96" i="470"/>
  <c r="N96" i="470"/>
  <c r="T96" i="470"/>
  <c r="Y96" i="470"/>
  <c r="J96" i="470"/>
  <c r="P96" i="470"/>
  <c r="U96" i="470"/>
  <c r="L96" i="470"/>
  <c r="Q96" i="470"/>
  <c r="V96" i="470"/>
  <c r="G96" i="470"/>
  <c r="K104" i="470"/>
  <c r="O104" i="470"/>
  <c r="S104" i="470"/>
  <c r="W104" i="470"/>
  <c r="H104" i="470"/>
  <c r="M104" i="470"/>
  <c r="R104" i="470"/>
  <c r="X104" i="470"/>
  <c r="I104" i="470"/>
  <c r="N104" i="470"/>
  <c r="T104" i="470"/>
  <c r="Y104" i="470"/>
  <c r="J104" i="470"/>
  <c r="P104" i="470"/>
  <c r="U104" i="470"/>
  <c r="L104" i="470"/>
  <c r="Q104" i="470"/>
  <c r="V104" i="470"/>
  <c r="G104" i="470"/>
  <c r="K112" i="470"/>
  <c r="O112" i="470"/>
  <c r="S112" i="470"/>
  <c r="W112" i="470"/>
  <c r="H112" i="470"/>
  <c r="M112" i="470"/>
  <c r="R112" i="470"/>
  <c r="X112" i="470"/>
  <c r="L112" i="470"/>
  <c r="Q112" i="470"/>
  <c r="V112" i="470"/>
  <c r="J112" i="470"/>
  <c r="U112" i="470"/>
  <c r="G112" i="470"/>
  <c r="N112" i="470"/>
  <c r="Y112" i="470"/>
  <c r="P112" i="470"/>
  <c r="I112" i="470"/>
  <c r="T112" i="470"/>
  <c r="I120" i="470"/>
  <c r="M120" i="470"/>
  <c r="Q120" i="470"/>
  <c r="U120" i="470"/>
  <c r="Y120" i="470"/>
  <c r="L120" i="470"/>
  <c r="R120" i="470"/>
  <c r="W120" i="470"/>
  <c r="G120" i="470"/>
  <c r="H120" i="470"/>
  <c r="N120" i="470"/>
  <c r="S120" i="470"/>
  <c r="X120" i="470"/>
  <c r="J120" i="470"/>
  <c r="O120" i="470"/>
  <c r="T120" i="470"/>
  <c r="K120" i="470"/>
  <c r="P120" i="470"/>
  <c r="V120" i="470"/>
  <c r="J49" i="470"/>
  <c r="N49" i="470"/>
  <c r="R49" i="470"/>
  <c r="V49" i="470"/>
  <c r="K49" i="470"/>
  <c r="O49" i="470"/>
  <c r="S49" i="470"/>
  <c r="W49" i="470"/>
  <c r="I49" i="470"/>
  <c r="Q49" i="470"/>
  <c r="Y49" i="470"/>
  <c r="L49" i="470"/>
  <c r="T49" i="470"/>
  <c r="M49" i="470"/>
  <c r="U49" i="470"/>
  <c r="H49" i="470"/>
  <c r="P49" i="470"/>
  <c r="X49" i="470"/>
  <c r="G49" i="470"/>
  <c r="J57" i="470"/>
  <c r="N57" i="470"/>
  <c r="R57" i="470"/>
  <c r="V57" i="470"/>
  <c r="K57" i="470"/>
  <c r="O57" i="470"/>
  <c r="S57" i="470"/>
  <c r="W57" i="470"/>
  <c r="I57" i="470"/>
  <c r="Q57" i="470"/>
  <c r="Y57" i="470"/>
  <c r="L57" i="470"/>
  <c r="T57" i="470"/>
  <c r="M57" i="470"/>
  <c r="U57" i="470"/>
  <c r="H57" i="470"/>
  <c r="P57" i="470"/>
  <c r="X57" i="470"/>
  <c r="G57" i="470"/>
  <c r="H65" i="470"/>
  <c r="L65" i="470"/>
  <c r="P65" i="470"/>
  <c r="T65" i="470"/>
  <c r="X65" i="470"/>
  <c r="M65" i="470"/>
  <c r="R65" i="470"/>
  <c r="W65" i="470"/>
  <c r="I65" i="470"/>
  <c r="N65" i="470"/>
  <c r="S65" i="470"/>
  <c r="Y65" i="470"/>
  <c r="J65" i="470"/>
  <c r="O65" i="470"/>
  <c r="U65" i="470"/>
  <c r="K65" i="470"/>
  <c r="Q65" i="470"/>
  <c r="V65" i="470"/>
  <c r="G65" i="470"/>
  <c r="H73" i="470"/>
  <c r="L73" i="470"/>
  <c r="P73" i="470"/>
  <c r="T73" i="470"/>
  <c r="X73" i="470"/>
  <c r="M73" i="470"/>
  <c r="R73" i="470"/>
  <c r="W73" i="470"/>
  <c r="I73" i="470"/>
  <c r="N73" i="470"/>
  <c r="S73" i="470"/>
  <c r="Y73" i="470"/>
  <c r="J73" i="470"/>
  <c r="O73" i="470"/>
  <c r="U73" i="470"/>
  <c r="K73" i="470"/>
  <c r="Q73" i="470"/>
  <c r="V73" i="470"/>
  <c r="G73" i="470"/>
  <c r="H81" i="470"/>
  <c r="L81" i="470"/>
  <c r="P81" i="470"/>
  <c r="T81" i="470"/>
  <c r="X81" i="470"/>
  <c r="M81" i="470"/>
  <c r="R81" i="470"/>
  <c r="W81" i="470"/>
  <c r="I81" i="470"/>
  <c r="N81" i="470"/>
  <c r="S81" i="470"/>
  <c r="Y81" i="470"/>
  <c r="K81" i="470"/>
  <c r="Q81" i="470"/>
  <c r="V81" i="470"/>
  <c r="U81" i="470"/>
  <c r="J81" i="470"/>
  <c r="O81" i="470"/>
  <c r="G81" i="470"/>
  <c r="H89" i="470"/>
  <c r="L89" i="470"/>
  <c r="P89" i="470"/>
  <c r="T89" i="470"/>
  <c r="X89" i="470"/>
  <c r="K89" i="470"/>
  <c r="Q89" i="470"/>
  <c r="V89" i="470"/>
  <c r="J89" i="470"/>
  <c r="R89" i="470"/>
  <c r="Y89" i="470"/>
  <c r="M89" i="470"/>
  <c r="S89" i="470"/>
  <c r="N89" i="470"/>
  <c r="U89" i="470"/>
  <c r="I89" i="470"/>
  <c r="O89" i="470"/>
  <c r="W89" i="470"/>
  <c r="G89" i="470"/>
  <c r="I97" i="470"/>
  <c r="M97" i="470"/>
  <c r="Q97" i="470"/>
  <c r="U97" i="470"/>
  <c r="Y97" i="470"/>
  <c r="K97" i="470"/>
  <c r="P97" i="470"/>
  <c r="V97" i="470"/>
  <c r="L97" i="470"/>
  <c r="R97" i="470"/>
  <c r="W97" i="470"/>
  <c r="H97" i="470"/>
  <c r="N97" i="470"/>
  <c r="S97" i="470"/>
  <c r="X97" i="470"/>
  <c r="J97" i="470"/>
  <c r="O97" i="470"/>
  <c r="T97" i="470"/>
  <c r="G97" i="470"/>
  <c r="I105" i="470"/>
  <c r="M105" i="470"/>
  <c r="Q105" i="470"/>
  <c r="U105" i="470"/>
  <c r="Y105" i="470"/>
  <c r="K105" i="470"/>
  <c r="P105" i="470"/>
  <c r="V105" i="470"/>
  <c r="L105" i="470"/>
  <c r="R105" i="470"/>
  <c r="W105" i="470"/>
  <c r="H105" i="470"/>
  <c r="N105" i="470"/>
  <c r="S105" i="470"/>
  <c r="X105" i="470"/>
  <c r="J105" i="470"/>
  <c r="O105" i="470"/>
  <c r="T105" i="470"/>
  <c r="G105" i="470"/>
  <c r="I113" i="470"/>
  <c r="M113" i="470"/>
  <c r="Q113" i="470"/>
  <c r="U113" i="470"/>
  <c r="Y113" i="470"/>
  <c r="K113" i="470"/>
  <c r="P113" i="470"/>
  <c r="V113" i="470"/>
  <c r="J113" i="470"/>
  <c r="O113" i="470"/>
  <c r="T113" i="470"/>
  <c r="N113" i="470"/>
  <c r="X113" i="470"/>
  <c r="R113" i="470"/>
  <c r="G113" i="470"/>
  <c r="H113" i="470"/>
  <c r="S113" i="470"/>
  <c r="L113" i="470"/>
  <c r="W113" i="470"/>
  <c r="K121" i="470"/>
  <c r="O121" i="470"/>
  <c r="S121" i="470"/>
  <c r="W121" i="470"/>
  <c r="J121" i="470"/>
  <c r="P121" i="470"/>
  <c r="U121" i="470"/>
  <c r="L121" i="470"/>
  <c r="Q121" i="470"/>
  <c r="V121" i="470"/>
  <c r="G121" i="470"/>
  <c r="H121" i="470"/>
  <c r="M121" i="470"/>
  <c r="R121" i="470"/>
  <c r="X121" i="470"/>
  <c r="I121" i="470"/>
  <c r="N121" i="470"/>
  <c r="T121" i="470"/>
  <c r="Y121" i="470"/>
  <c r="K129" i="470"/>
  <c r="O129" i="470"/>
  <c r="S129" i="470"/>
  <c r="W129" i="470"/>
  <c r="J129" i="470"/>
  <c r="P129" i="470"/>
  <c r="U129" i="470"/>
  <c r="L129" i="470"/>
  <c r="Q129" i="470"/>
  <c r="V129" i="470"/>
  <c r="G129" i="470"/>
  <c r="H129" i="470"/>
  <c r="M129" i="470"/>
  <c r="R129" i="470"/>
  <c r="X129" i="470"/>
  <c r="I129" i="470"/>
  <c r="N129" i="470"/>
  <c r="T129" i="470"/>
  <c r="Y129" i="470"/>
  <c r="K98" i="470"/>
  <c r="O98" i="470"/>
  <c r="S98" i="470"/>
  <c r="W98" i="470"/>
  <c r="I98" i="470"/>
  <c r="N98" i="470"/>
  <c r="T98" i="470"/>
  <c r="Y98" i="470"/>
  <c r="J98" i="470"/>
  <c r="P98" i="470"/>
  <c r="U98" i="470"/>
  <c r="L98" i="470"/>
  <c r="Q98" i="470"/>
  <c r="V98" i="470"/>
  <c r="H98" i="470"/>
  <c r="M98" i="470"/>
  <c r="R98" i="470"/>
  <c r="X98" i="470"/>
  <c r="G98" i="470"/>
  <c r="K114" i="470"/>
  <c r="O114" i="470"/>
  <c r="S114" i="470"/>
  <c r="W114" i="470"/>
  <c r="I114" i="470"/>
  <c r="H114" i="470"/>
  <c r="M114" i="470"/>
  <c r="R114" i="470"/>
  <c r="X114" i="470"/>
  <c r="P114" i="470"/>
  <c r="V114" i="470"/>
  <c r="J114" i="470"/>
  <c r="Q114" i="470"/>
  <c r="Y114" i="470"/>
  <c r="L114" i="470"/>
  <c r="T114" i="470"/>
  <c r="G114" i="470"/>
  <c r="N114" i="470"/>
  <c r="U114" i="470"/>
  <c r="I126" i="470"/>
  <c r="M126" i="470"/>
  <c r="Q126" i="470"/>
  <c r="U126" i="470"/>
  <c r="Y126" i="470"/>
  <c r="K126" i="470"/>
  <c r="P126" i="470"/>
  <c r="V126" i="470"/>
  <c r="L126" i="470"/>
  <c r="R126" i="470"/>
  <c r="W126" i="470"/>
  <c r="H126" i="470"/>
  <c r="N126" i="470"/>
  <c r="S126" i="470"/>
  <c r="X126" i="470"/>
  <c r="G126" i="470"/>
  <c r="J126" i="470"/>
  <c r="O126" i="470"/>
  <c r="T126" i="470"/>
  <c r="K127" i="470"/>
  <c r="O127" i="470"/>
  <c r="S127" i="470"/>
  <c r="W127" i="470"/>
  <c r="I127" i="470"/>
  <c r="N127" i="470"/>
  <c r="T127" i="470"/>
  <c r="Y127" i="470"/>
  <c r="J127" i="470"/>
  <c r="P127" i="470"/>
  <c r="U127" i="470"/>
  <c r="G127" i="470"/>
  <c r="L127" i="470"/>
  <c r="Q127" i="470"/>
  <c r="V127" i="470"/>
  <c r="H127" i="470"/>
  <c r="M127" i="470"/>
  <c r="R127" i="470"/>
  <c r="X127" i="470"/>
  <c r="H46" i="470"/>
  <c r="L46" i="470"/>
  <c r="P46" i="470"/>
  <c r="T46" i="470"/>
  <c r="X46" i="470"/>
  <c r="I46" i="470"/>
  <c r="M46" i="470"/>
  <c r="Q46" i="470"/>
  <c r="U46" i="470"/>
  <c r="Y46" i="470"/>
  <c r="O46" i="470"/>
  <c r="W46" i="470"/>
  <c r="J46" i="470"/>
  <c r="R46" i="470"/>
  <c r="K46" i="470"/>
  <c r="S46" i="470"/>
  <c r="N46" i="470"/>
  <c r="V46" i="470"/>
  <c r="G46" i="470"/>
  <c r="H54" i="470"/>
  <c r="L54" i="470"/>
  <c r="P54" i="470"/>
  <c r="T54" i="470"/>
  <c r="X54" i="470"/>
  <c r="I54" i="470"/>
  <c r="M54" i="470"/>
  <c r="Q54" i="470"/>
  <c r="U54" i="470"/>
  <c r="Y54" i="470"/>
  <c r="O54" i="470"/>
  <c r="W54" i="470"/>
  <c r="J54" i="470"/>
  <c r="R54" i="470"/>
  <c r="K54" i="470"/>
  <c r="S54" i="470"/>
  <c r="N54" i="470"/>
  <c r="V54" i="470"/>
  <c r="G54" i="470"/>
  <c r="J62" i="470"/>
  <c r="N62" i="470"/>
  <c r="R62" i="470"/>
  <c r="V62" i="470"/>
  <c r="H62" i="470"/>
  <c r="M62" i="470"/>
  <c r="S62" i="470"/>
  <c r="X62" i="470"/>
  <c r="I62" i="470"/>
  <c r="O62" i="470"/>
  <c r="T62" i="470"/>
  <c r="Y62" i="470"/>
  <c r="K62" i="470"/>
  <c r="P62" i="470"/>
  <c r="U62" i="470"/>
  <c r="L62" i="470"/>
  <c r="Q62" i="470"/>
  <c r="W62" i="470"/>
  <c r="G62" i="470"/>
  <c r="J70" i="470"/>
  <c r="N70" i="470"/>
  <c r="R70" i="470"/>
  <c r="V70" i="470"/>
  <c r="H70" i="470"/>
  <c r="M70" i="470"/>
  <c r="S70" i="470"/>
  <c r="X70" i="470"/>
  <c r="I70" i="470"/>
  <c r="O70" i="470"/>
  <c r="T70" i="470"/>
  <c r="Y70" i="470"/>
  <c r="K70" i="470"/>
  <c r="P70" i="470"/>
  <c r="U70" i="470"/>
  <c r="L70" i="470"/>
  <c r="Q70" i="470"/>
  <c r="W70" i="470"/>
  <c r="G70" i="470"/>
  <c r="J78" i="470"/>
  <c r="N78" i="470"/>
  <c r="R78" i="470"/>
  <c r="V78" i="470"/>
  <c r="H78" i="470"/>
  <c r="M78" i="470"/>
  <c r="S78" i="470"/>
  <c r="X78" i="470"/>
  <c r="I78" i="470"/>
  <c r="O78" i="470"/>
  <c r="T78" i="470"/>
  <c r="Y78" i="470"/>
  <c r="K78" i="470"/>
  <c r="P78" i="470"/>
  <c r="U78" i="470"/>
  <c r="L78" i="470"/>
  <c r="Q78" i="470"/>
  <c r="W78" i="470"/>
  <c r="G78" i="470"/>
  <c r="J86" i="470"/>
  <c r="N86" i="470"/>
  <c r="R86" i="470"/>
  <c r="V86" i="470"/>
  <c r="L86" i="470"/>
  <c r="Q86" i="470"/>
  <c r="W86" i="470"/>
  <c r="H86" i="470"/>
  <c r="O86" i="470"/>
  <c r="U86" i="470"/>
  <c r="I86" i="470"/>
  <c r="P86" i="470"/>
  <c r="X86" i="470"/>
  <c r="K86" i="470"/>
  <c r="S86" i="470"/>
  <c r="Y86" i="470"/>
  <c r="M86" i="470"/>
  <c r="T86" i="470"/>
  <c r="G86" i="470"/>
  <c r="K102" i="470"/>
  <c r="O102" i="470"/>
  <c r="S102" i="470"/>
  <c r="W102" i="470"/>
  <c r="L102" i="470"/>
  <c r="Q102" i="470"/>
  <c r="V102" i="470"/>
  <c r="H102" i="470"/>
  <c r="M102" i="470"/>
  <c r="R102" i="470"/>
  <c r="X102" i="470"/>
  <c r="I102" i="470"/>
  <c r="N102" i="470"/>
  <c r="T102" i="470"/>
  <c r="Y102" i="470"/>
  <c r="J102" i="470"/>
  <c r="P102" i="470"/>
  <c r="U102" i="470"/>
  <c r="G102" i="470"/>
  <c r="I122" i="470"/>
  <c r="M122" i="470"/>
  <c r="Q122" i="470"/>
  <c r="U122" i="470"/>
  <c r="Y122" i="470"/>
  <c r="H122" i="470"/>
  <c r="N122" i="470"/>
  <c r="S122" i="470"/>
  <c r="X122" i="470"/>
  <c r="J122" i="470"/>
  <c r="O122" i="470"/>
  <c r="T122" i="470"/>
  <c r="K122" i="470"/>
  <c r="P122" i="470"/>
  <c r="V122" i="470"/>
  <c r="G122" i="470"/>
  <c r="L122" i="470"/>
  <c r="R122" i="470"/>
  <c r="W122" i="470"/>
  <c r="K123" i="470"/>
  <c r="O123" i="470"/>
  <c r="S123" i="470"/>
  <c r="W123" i="470"/>
  <c r="L123" i="470"/>
  <c r="Q123" i="470"/>
  <c r="V123" i="470"/>
  <c r="G123" i="470"/>
  <c r="H123" i="470"/>
  <c r="M123" i="470"/>
  <c r="R123" i="470"/>
  <c r="X123" i="470"/>
  <c r="I123" i="470"/>
  <c r="N123" i="470"/>
  <c r="T123" i="470"/>
  <c r="Y123" i="470"/>
  <c r="J123" i="470"/>
  <c r="P123" i="470"/>
  <c r="U123" i="470"/>
  <c r="H43" i="470"/>
  <c r="L43" i="470"/>
  <c r="P43" i="470"/>
  <c r="T43" i="470"/>
  <c r="X43" i="470"/>
  <c r="I43" i="470"/>
  <c r="M43" i="470"/>
  <c r="Q43" i="470"/>
  <c r="U43" i="470"/>
  <c r="Y43" i="470"/>
  <c r="J43" i="470"/>
  <c r="N43" i="470"/>
  <c r="R43" i="470"/>
  <c r="V43" i="470"/>
  <c r="K43" i="470"/>
  <c r="O43" i="470"/>
  <c r="S43" i="470"/>
  <c r="W43" i="470"/>
  <c r="G43" i="470"/>
  <c r="J51" i="470"/>
  <c r="N51" i="470"/>
  <c r="R51" i="470"/>
  <c r="V51" i="470"/>
  <c r="K51" i="470"/>
  <c r="O51" i="470"/>
  <c r="S51" i="470"/>
  <c r="W51" i="470"/>
  <c r="M51" i="470"/>
  <c r="U51" i="470"/>
  <c r="H51" i="470"/>
  <c r="P51" i="470"/>
  <c r="X51" i="470"/>
  <c r="I51" i="470"/>
  <c r="Q51" i="470"/>
  <c r="Y51" i="470"/>
  <c r="L51" i="470"/>
  <c r="T51" i="470"/>
  <c r="G51" i="470"/>
  <c r="J59" i="470"/>
  <c r="N59" i="470"/>
  <c r="R59" i="470"/>
  <c r="V59" i="470"/>
  <c r="K59" i="470"/>
  <c r="O59" i="470"/>
  <c r="S59" i="470"/>
  <c r="W59" i="470"/>
  <c r="M59" i="470"/>
  <c r="U59" i="470"/>
  <c r="H59" i="470"/>
  <c r="P59" i="470"/>
  <c r="X59" i="470"/>
  <c r="L59" i="470"/>
  <c r="T59" i="470"/>
  <c r="I59" i="470"/>
  <c r="Q59" i="470"/>
  <c r="Y59" i="470"/>
  <c r="G59" i="470"/>
  <c r="H67" i="470"/>
  <c r="L67" i="470"/>
  <c r="P67" i="470"/>
  <c r="T67" i="470"/>
  <c r="X67" i="470"/>
  <c r="I67" i="470"/>
  <c r="N67" i="470"/>
  <c r="S67" i="470"/>
  <c r="Y67" i="470"/>
  <c r="J67" i="470"/>
  <c r="O67" i="470"/>
  <c r="U67" i="470"/>
  <c r="K67" i="470"/>
  <c r="Q67" i="470"/>
  <c r="V67" i="470"/>
  <c r="M67" i="470"/>
  <c r="R67" i="470"/>
  <c r="W67" i="470"/>
  <c r="G67" i="470"/>
  <c r="H75" i="470"/>
  <c r="L75" i="470"/>
  <c r="P75" i="470"/>
  <c r="T75" i="470"/>
  <c r="X75" i="470"/>
  <c r="I75" i="470"/>
  <c r="N75" i="470"/>
  <c r="S75" i="470"/>
  <c r="Y75" i="470"/>
  <c r="J75" i="470"/>
  <c r="O75" i="470"/>
  <c r="U75" i="470"/>
  <c r="K75" i="470"/>
  <c r="Q75" i="470"/>
  <c r="V75" i="470"/>
  <c r="M75" i="470"/>
  <c r="R75" i="470"/>
  <c r="W75" i="470"/>
  <c r="G75" i="470"/>
  <c r="H83" i="470"/>
  <c r="L83" i="470"/>
  <c r="P83" i="470"/>
  <c r="T83" i="470"/>
  <c r="X83" i="470"/>
  <c r="I83" i="470"/>
  <c r="N83" i="470"/>
  <c r="S83" i="470"/>
  <c r="Y83" i="470"/>
  <c r="M83" i="470"/>
  <c r="R83" i="470"/>
  <c r="W83" i="470"/>
  <c r="Q83" i="470"/>
  <c r="J83" i="470"/>
  <c r="U83" i="470"/>
  <c r="K83" i="470"/>
  <c r="V83" i="470"/>
  <c r="O83" i="470"/>
  <c r="G83" i="470"/>
  <c r="I91" i="470"/>
  <c r="M91" i="470"/>
  <c r="Q91" i="470"/>
  <c r="U91" i="470"/>
  <c r="Y91" i="470"/>
  <c r="L91" i="470"/>
  <c r="R91" i="470"/>
  <c r="W91" i="470"/>
  <c r="H91" i="470"/>
  <c r="N91" i="470"/>
  <c r="S91" i="470"/>
  <c r="X91" i="470"/>
  <c r="J91" i="470"/>
  <c r="O91" i="470"/>
  <c r="T91" i="470"/>
  <c r="K91" i="470"/>
  <c r="P91" i="470"/>
  <c r="V91" i="470"/>
  <c r="G91" i="470"/>
  <c r="I99" i="470"/>
  <c r="M99" i="470"/>
  <c r="Q99" i="470"/>
  <c r="U99" i="470"/>
  <c r="Y99" i="470"/>
  <c r="L99" i="470"/>
  <c r="R99" i="470"/>
  <c r="W99" i="470"/>
  <c r="H99" i="470"/>
  <c r="N99" i="470"/>
  <c r="S99" i="470"/>
  <c r="X99" i="470"/>
  <c r="J99" i="470"/>
  <c r="O99" i="470"/>
  <c r="T99" i="470"/>
  <c r="K99" i="470"/>
  <c r="P99" i="470"/>
  <c r="V99" i="470"/>
  <c r="G99" i="470"/>
  <c r="I107" i="470"/>
  <c r="M107" i="470"/>
  <c r="Q107" i="470"/>
  <c r="U107" i="470"/>
  <c r="Y107" i="470"/>
  <c r="L107" i="470"/>
  <c r="R107" i="470"/>
  <c r="W107" i="470"/>
  <c r="H107" i="470"/>
  <c r="N107" i="470"/>
  <c r="S107" i="470"/>
  <c r="X107" i="470"/>
  <c r="J107" i="470"/>
  <c r="O107" i="470"/>
  <c r="K107" i="470"/>
  <c r="P107" i="470"/>
  <c r="V107" i="470"/>
  <c r="T107" i="470"/>
  <c r="G107" i="470"/>
  <c r="K119" i="470"/>
  <c r="O119" i="470"/>
  <c r="S119" i="470"/>
  <c r="W119" i="470"/>
  <c r="I119" i="470"/>
  <c r="N119" i="470"/>
  <c r="T119" i="470"/>
  <c r="Y119" i="470"/>
  <c r="J119" i="470"/>
  <c r="P119" i="470"/>
  <c r="U119" i="470"/>
  <c r="L119" i="470"/>
  <c r="Q119" i="470"/>
  <c r="V119" i="470"/>
  <c r="G119" i="470"/>
  <c r="H119" i="470"/>
  <c r="M119" i="470"/>
  <c r="R119" i="470"/>
  <c r="X119" i="470"/>
  <c r="J44" i="470"/>
  <c r="N44" i="470"/>
  <c r="R44" i="470"/>
  <c r="V44" i="470"/>
  <c r="K44" i="470"/>
  <c r="O44" i="470"/>
  <c r="S44" i="470"/>
  <c r="W44" i="470"/>
  <c r="H44" i="470"/>
  <c r="L44" i="470"/>
  <c r="P44" i="470"/>
  <c r="T44" i="470"/>
  <c r="X44" i="470"/>
  <c r="I44" i="470"/>
  <c r="M44" i="470"/>
  <c r="Q44" i="470"/>
  <c r="U44" i="470"/>
  <c r="Y44" i="470"/>
  <c r="G44" i="470"/>
  <c r="H52" i="470"/>
  <c r="L52" i="470"/>
  <c r="P52" i="470"/>
  <c r="T52" i="470"/>
  <c r="X52" i="470"/>
  <c r="I52" i="470"/>
  <c r="M52" i="470"/>
  <c r="Q52" i="470"/>
  <c r="U52" i="470"/>
  <c r="Y52" i="470"/>
  <c r="K52" i="470"/>
  <c r="S52" i="470"/>
  <c r="N52" i="470"/>
  <c r="V52" i="470"/>
  <c r="O52" i="470"/>
  <c r="W52" i="470"/>
  <c r="J52" i="470"/>
  <c r="R52" i="470"/>
  <c r="G52" i="470"/>
  <c r="I60" i="470"/>
  <c r="M60" i="470"/>
  <c r="J60" i="470"/>
  <c r="H60" i="470"/>
  <c r="N60" i="470"/>
  <c r="R60" i="470"/>
  <c r="V60" i="470"/>
  <c r="K60" i="470"/>
  <c r="Q60" i="470"/>
  <c r="W60" i="470"/>
  <c r="L60" i="470"/>
  <c r="S60" i="470"/>
  <c r="X60" i="470"/>
  <c r="O60" i="470"/>
  <c r="T60" i="470"/>
  <c r="Y60" i="470"/>
  <c r="P60" i="470"/>
  <c r="U60" i="470"/>
  <c r="G60" i="470"/>
  <c r="J68" i="470"/>
  <c r="N68" i="470"/>
  <c r="R68" i="470"/>
  <c r="V68" i="470"/>
  <c r="L68" i="470"/>
  <c r="Q68" i="470"/>
  <c r="W68" i="470"/>
  <c r="H68" i="470"/>
  <c r="M68" i="470"/>
  <c r="S68" i="470"/>
  <c r="X68" i="470"/>
  <c r="I68" i="470"/>
  <c r="O68" i="470"/>
  <c r="T68" i="470"/>
  <c r="Y68" i="470"/>
  <c r="K68" i="470"/>
  <c r="P68" i="470"/>
  <c r="U68" i="470"/>
  <c r="G68" i="470"/>
  <c r="J76" i="470"/>
  <c r="N76" i="470"/>
  <c r="R76" i="470"/>
  <c r="V76" i="470"/>
  <c r="L76" i="470"/>
  <c r="Q76" i="470"/>
  <c r="W76" i="470"/>
  <c r="H76" i="470"/>
  <c r="M76" i="470"/>
  <c r="S76" i="470"/>
  <c r="X76" i="470"/>
  <c r="I76" i="470"/>
  <c r="O76" i="470"/>
  <c r="T76" i="470"/>
  <c r="Y76" i="470"/>
  <c r="K76" i="470"/>
  <c r="P76" i="470"/>
  <c r="U76" i="470"/>
  <c r="G76" i="470"/>
  <c r="J84" i="470"/>
  <c r="N84" i="470"/>
  <c r="R84" i="470"/>
  <c r="V84" i="470"/>
  <c r="L84" i="470"/>
  <c r="Q84" i="470"/>
  <c r="W84" i="470"/>
  <c r="K84" i="470"/>
  <c r="P84" i="470"/>
  <c r="U84" i="470"/>
  <c r="I84" i="470"/>
  <c r="T84" i="470"/>
  <c r="M84" i="470"/>
  <c r="X84" i="470"/>
  <c r="O84" i="470"/>
  <c r="Y84" i="470"/>
  <c r="H84" i="470"/>
  <c r="S84" i="470"/>
  <c r="G84" i="470"/>
  <c r="K92" i="470"/>
  <c r="O92" i="470"/>
  <c r="S92" i="470"/>
  <c r="W92" i="470"/>
  <c r="J92" i="470"/>
  <c r="P92" i="470"/>
  <c r="U92" i="470"/>
  <c r="L92" i="470"/>
  <c r="Q92" i="470"/>
  <c r="V92" i="470"/>
  <c r="H92" i="470"/>
  <c r="M92" i="470"/>
  <c r="R92" i="470"/>
  <c r="X92" i="470"/>
  <c r="I92" i="470"/>
  <c r="N92" i="470"/>
  <c r="T92" i="470"/>
  <c r="Y92" i="470"/>
  <c r="G92" i="470"/>
  <c r="K100" i="470"/>
  <c r="O100" i="470"/>
  <c r="S100" i="470"/>
  <c r="W100" i="470"/>
  <c r="J100" i="470"/>
  <c r="P100" i="470"/>
  <c r="U100" i="470"/>
  <c r="L100" i="470"/>
  <c r="Q100" i="470"/>
  <c r="V100" i="470"/>
  <c r="H100" i="470"/>
  <c r="M100" i="470"/>
  <c r="R100" i="470"/>
  <c r="X100" i="470"/>
  <c r="I100" i="470"/>
  <c r="N100" i="470"/>
  <c r="T100" i="470"/>
  <c r="Y100" i="470"/>
  <c r="G100" i="470"/>
  <c r="K108" i="470"/>
  <c r="O108" i="470"/>
  <c r="S108" i="470"/>
  <c r="W108" i="470"/>
  <c r="J108" i="470"/>
  <c r="P108" i="470"/>
  <c r="U108" i="470"/>
  <c r="L108" i="470"/>
  <c r="Q108" i="470"/>
  <c r="V108" i="470"/>
  <c r="I108" i="470"/>
  <c r="N108" i="470"/>
  <c r="T108" i="470"/>
  <c r="Y108" i="470"/>
  <c r="X108" i="470"/>
  <c r="G108" i="470"/>
  <c r="H108" i="470"/>
  <c r="M108" i="470"/>
  <c r="R108" i="470"/>
  <c r="I116" i="470"/>
  <c r="M116" i="470"/>
  <c r="Q116" i="470"/>
  <c r="U116" i="470"/>
  <c r="Y116" i="470"/>
  <c r="J116" i="470"/>
  <c r="O116" i="470"/>
  <c r="T116" i="470"/>
  <c r="G116" i="470"/>
  <c r="K116" i="470"/>
  <c r="P116" i="470"/>
  <c r="V116" i="470"/>
  <c r="L116" i="470"/>
  <c r="R116" i="470"/>
  <c r="W116" i="470"/>
  <c r="H116" i="470"/>
  <c r="N116" i="470"/>
  <c r="S116" i="470"/>
  <c r="X116" i="470"/>
  <c r="Z45" i="478"/>
  <c r="W45" i="478"/>
  <c r="Y45" i="478"/>
  <c r="B45" i="478"/>
  <c r="AY30" i="494"/>
  <c r="AV30" i="494"/>
  <c r="AW30" i="494"/>
  <c r="AB30" i="494"/>
  <c r="AC30" i="494"/>
  <c r="AD30" i="494"/>
  <c r="AE30" i="494"/>
  <c r="AF30" i="494"/>
  <c r="AG30" i="494"/>
  <c r="AH30" i="494"/>
  <c r="AI30" i="494"/>
  <c r="AJ30" i="494"/>
  <c r="AK30" i="494"/>
  <c r="AL30" i="494"/>
  <c r="AM30" i="494"/>
  <c r="AN30" i="494"/>
  <c r="AO30" i="494"/>
  <c r="AP30" i="494"/>
  <c r="AQ30" i="494"/>
  <c r="AR30" i="494"/>
  <c r="AS30" i="494"/>
  <c r="AT30" i="494"/>
  <c r="AU30" i="494"/>
  <c r="D45" i="483" l="1"/>
  <c r="E45" i="483"/>
  <c r="C45" i="488"/>
  <c r="E45" i="488" s="1"/>
  <c r="H24" i="476"/>
  <c r="I24" i="476"/>
  <c r="J24" i="476"/>
  <c r="K24" i="476"/>
  <c r="L24" i="476"/>
  <c r="M24" i="476"/>
  <c r="N24" i="476"/>
  <c r="O24" i="476"/>
  <c r="R24" i="476"/>
  <c r="S24" i="476"/>
  <c r="T24" i="476"/>
  <c r="V24" i="476"/>
  <c r="X24" i="476"/>
  <c r="G24" i="476"/>
  <c r="AX31" i="477"/>
  <c r="AY31" i="477"/>
  <c r="AZ31" i="477"/>
  <c r="BB31" i="477"/>
  <c r="BC31" i="477"/>
  <c r="BD31" i="477"/>
  <c r="BE31" i="477"/>
  <c r="BF31" i="477"/>
  <c r="BG31" i="477"/>
  <c r="BH31" i="477"/>
  <c r="BI31" i="477"/>
  <c r="BL31" i="477"/>
  <c r="BN31" i="477"/>
  <c r="AX32" i="477"/>
  <c r="AY32" i="477"/>
  <c r="AZ32" i="477"/>
  <c r="BB32" i="477"/>
  <c r="BC32" i="477"/>
  <c r="BD32" i="477"/>
  <c r="BE32" i="477"/>
  <c r="BF32" i="477"/>
  <c r="BG32" i="477"/>
  <c r="BH32" i="477"/>
  <c r="BI32" i="477"/>
  <c r="BL32" i="477"/>
  <c r="BN32" i="477"/>
  <c r="AX33" i="477"/>
  <c r="AY33" i="477"/>
  <c r="AZ33" i="477"/>
  <c r="BB33" i="477"/>
  <c r="BC33" i="477"/>
  <c r="BD33" i="477"/>
  <c r="BE33" i="477"/>
  <c r="BF33" i="477"/>
  <c r="BG33" i="477"/>
  <c r="BH33" i="477"/>
  <c r="BI33" i="477"/>
  <c r="BL33" i="477"/>
  <c r="BN33" i="477"/>
  <c r="AX34" i="477"/>
  <c r="AY34" i="477"/>
  <c r="AZ34" i="477"/>
  <c r="BB34" i="477"/>
  <c r="BC34" i="477"/>
  <c r="BD34" i="477"/>
  <c r="BE34" i="477"/>
  <c r="BF34" i="477"/>
  <c r="BG34" i="477"/>
  <c r="BH34" i="477"/>
  <c r="BI34" i="477"/>
  <c r="BL34" i="477"/>
  <c r="BN34" i="477"/>
  <c r="AX35" i="477"/>
  <c r="AY35" i="477"/>
  <c r="AZ35" i="477"/>
  <c r="BB35" i="477"/>
  <c r="BC35" i="477"/>
  <c r="BD35" i="477"/>
  <c r="BE35" i="477"/>
  <c r="BF35" i="477"/>
  <c r="BG35" i="477"/>
  <c r="BH35" i="477"/>
  <c r="BI35" i="477"/>
  <c r="BL35" i="477"/>
  <c r="BN35" i="477"/>
  <c r="AX36" i="477"/>
  <c r="AY36" i="477"/>
  <c r="AZ36" i="477"/>
  <c r="BB36" i="477"/>
  <c r="BC36" i="477"/>
  <c r="BD36" i="477"/>
  <c r="BE36" i="477"/>
  <c r="BF36" i="477"/>
  <c r="BG36" i="477"/>
  <c r="BH36" i="477"/>
  <c r="BI36" i="477"/>
  <c r="BL36" i="477"/>
  <c r="BN36" i="477"/>
  <c r="AX37" i="477"/>
  <c r="AY37" i="477"/>
  <c r="AZ37" i="477"/>
  <c r="BB37" i="477"/>
  <c r="BC37" i="477"/>
  <c r="BD37" i="477"/>
  <c r="BE37" i="477"/>
  <c r="BF37" i="477"/>
  <c r="BG37" i="477"/>
  <c r="BH37" i="477"/>
  <c r="BI37" i="477"/>
  <c r="BL37" i="477"/>
  <c r="BN37" i="477"/>
  <c r="AX38" i="477"/>
  <c r="AY38" i="477"/>
  <c r="AZ38" i="477"/>
  <c r="BB38" i="477"/>
  <c r="BC38" i="477"/>
  <c r="BD38" i="477"/>
  <c r="BE38" i="477"/>
  <c r="BF38" i="477"/>
  <c r="BG38" i="477"/>
  <c r="BH38" i="477"/>
  <c r="BI38" i="477"/>
  <c r="BL38" i="477"/>
  <c r="BN38" i="477"/>
  <c r="AX39" i="477"/>
  <c r="AY39" i="477"/>
  <c r="AZ39" i="477"/>
  <c r="BB39" i="477"/>
  <c r="BC39" i="477"/>
  <c r="BD39" i="477"/>
  <c r="BE39" i="477"/>
  <c r="BF39" i="477"/>
  <c r="BG39" i="477"/>
  <c r="BH39" i="477"/>
  <c r="BI39" i="477"/>
  <c r="BL39" i="477"/>
  <c r="BN39" i="477"/>
  <c r="AX40" i="477"/>
  <c r="AY40" i="477"/>
  <c r="AZ40" i="477"/>
  <c r="BB40" i="477"/>
  <c r="BC40" i="477"/>
  <c r="BD40" i="477"/>
  <c r="BE40" i="477"/>
  <c r="BF40" i="477"/>
  <c r="BG40" i="477"/>
  <c r="BH40" i="477"/>
  <c r="BI40" i="477"/>
  <c r="BL40" i="477"/>
  <c r="BN40" i="477"/>
  <c r="AX41" i="477"/>
  <c r="AY41" i="477"/>
  <c r="AZ41" i="477"/>
  <c r="BB41" i="477"/>
  <c r="BC41" i="477"/>
  <c r="BD41" i="477"/>
  <c r="BE41" i="477"/>
  <c r="BF41" i="477"/>
  <c r="BG41" i="477"/>
  <c r="BH41" i="477"/>
  <c r="BI41" i="477"/>
  <c r="BL41" i="477"/>
  <c r="BN41" i="477"/>
  <c r="AX42" i="477"/>
  <c r="AY42" i="477"/>
  <c r="AZ42" i="477"/>
  <c r="BB42" i="477"/>
  <c r="BC42" i="477"/>
  <c r="BD42" i="477"/>
  <c r="BE42" i="477"/>
  <c r="BF42" i="477"/>
  <c r="BG42" i="477"/>
  <c r="BH42" i="477"/>
  <c r="BI42" i="477"/>
  <c r="BL42" i="477"/>
  <c r="BN42" i="477"/>
  <c r="AX43" i="477"/>
  <c r="AY43" i="477"/>
  <c r="AZ43" i="477"/>
  <c r="BB43" i="477"/>
  <c r="BC43" i="477"/>
  <c r="BD43" i="477"/>
  <c r="BE43" i="477"/>
  <c r="BF43" i="477"/>
  <c r="BG43" i="477"/>
  <c r="BH43" i="477"/>
  <c r="BI43" i="477"/>
  <c r="BL43" i="477"/>
  <c r="BN43" i="477"/>
  <c r="AX44" i="477"/>
  <c r="AY44" i="477"/>
  <c r="AZ44" i="477"/>
  <c r="BB44" i="477"/>
  <c r="BC44" i="477"/>
  <c r="BD44" i="477"/>
  <c r="BE44" i="477"/>
  <c r="BF44" i="477"/>
  <c r="BG44" i="477"/>
  <c r="BH44" i="477"/>
  <c r="BI44" i="477"/>
  <c r="BL44" i="477"/>
  <c r="BN44" i="477"/>
  <c r="AX45" i="477"/>
  <c r="AY45" i="477"/>
  <c r="AZ45" i="477"/>
  <c r="BB45" i="477"/>
  <c r="BC45" i="477"/>
  <c r="BD45" i="477"/>
  <c r="BE45" i="477"/>
  <c r="BF45" i="477"/>
  <c r="BG45" i="477"/>
  <c r="BH45" i="477"/>
  <c r="BI45" i="477"/>
  <c r="BL45" i="477"/>
  <c r="BN45" i="477"/>
  <c r="AX46" i="477"/>
  <c r="AY46" i="477"/>
  <c r="AZ46" i="477"/>
  <c r="BB46" i="477"/>
  <c r="BC46" i="477"/>
  <c r="BD46" i="477"/>
  <c r="BE46" i="477"/>
  <c r="BF46" i="477"/>
  <c r="BG46" i="477"/>
  <c r="BH46" i="477"/>
  <c r="BI46" i="477"/>
  <c r="BL46" i="477"/>
  <c r="BN46" i="477"/>
  <c r="AX47" i="477"/>
  <c r="AY47" i="477"/>
  <c r="AZ47" i="477"/>
  <c r="BB47" i="477"/>
  <c r="BC47" i="477"/>
  <c r="BD47" i="477"/>
  <c r="BE47" i="477"/>
  <c r="BF47" i="477"/>
  <c r="BG47" i="477"/>
  <c r="BH47" i="477"/>
  <c r="BI47" i="477"/>
  <c r="BL47" i="477"/>
  <c r="BN47" i="477"/>
  <c r="AX48" i="477"/>
  <c r="AY48" i="477"/>
  <c r="AZ48" i="477"/>
  <c r="BB48" i="477"/>
  <c r="BC48" i="477"/>
  <c r="BD48" i="477"/>
  <c r="BE48" i="477"/>
  <c r="BF48" i="477"/>
  <c r="BG48" i="477"/>
  <c r="BH48" i="477"/>
  <c r="BI48" i="477"/>
  <c r="BL48" i="477"/>
  <c r="BN48" i="477"/>
  <c r="AX49" i="477"/>
  <c r="AY49" i="477"/>
  <c r="AZ49" i="477"/>
  <c r="BB49" i="477"/>
  <c r="BC49" i="477"/>
  <c r="BD49" i="477"/>
  <c r="BE49" i="477"/>
  <c r="BF49" i="477"/>
  <c r="BG49" i="477"/>
  <c r="BH49" i="477"/>
  <c r="BI49" i="477"/>
  <c r="BL49" i="477"/>
  <c r="BN49" i="477"/>
  <c r="AX50" i="477"/>
  <c r="AY50" i="477"/>
  <c r="AZ50" i="477"/>
  <c r="BB50" i="477"/>
  <c r="BC50" i="477"/>
  <c r="BD50" i="477"/>
  <c r="BE50" i="477"/>
  <c r="BF50" i="477"/>
  <c r="BG50" i="477"/>
  <c r="BH50" i="477"/>
  <c r="BI50" i="477"/>
  <c r="BL50" i="477"/>
  <c r="BN50" i="477"/>
  <c r="AX51" i="477"/>
  <c r="AY51" i="477"/>
  <c r="AZ51" i="477"/>
  <c r="BB51" i="477"/>
  <c r="BC51" i="477"/>
  <c r="BD51" i="477"/>
  <c r="BE51" i="477"/>
  <c r="BF51" i="477"/>
  <c r="BG51" i="477"/>
  <c r="BH51" i="477"/>
  <c r="BI51" i="477"/>
  <c r="BL51" i="477"/>
  <c r="BN51" i="477"/>
  <c r="AX52" i="477"/>
  <c r="AY52" i="477"/>
  <c r="AZ52" i="477"/>
  <c r="BB52" i="477"/>
  <c r="BC52" i="477"/>
  <c r="BD52" i="477"/>
  <c r="BE52" i="477"/>
  <c r="BF52" i="477"/>
  <c r="BG52" i="477"/>
  <c r="BH52" i="477"/>
  <c r="BI52" i="477"/>
  <c r="BL52" i="477"/>
  <c r="BN52" i="477"/>
  <c r="AX53" i="477"/>
  <c r="AY53" i="477"/>
  <c r="AZ53" i="477"/>
  <c r="BB53" i="477"/>
  <c r="BC53" i="477"/>
  <c r="BD53" i="477"/>
  <c r="BE53" i="477"/>
  <c r="BF53" i="477"/>
  <c r="BG53" i="477"/>
  <c r="BH53" i="477"/>
  <c r="BI53" i="477"/>
  <c r="BL53" i="477"/>
  <c r="BN53" i="477"/>
  <c r="AX54" i="477"/>
  <c r="AY54" i="477"/>
  <c r="AZ54" i="477"/>
  <c r="BB54" i="477"/>
  <c r="BC54" i="477"/>
  <c r="BD54" i="477"/>
  <c r="BE54" i="477"/>
  <c r="BF54" i="477"/>
  <c r="BG54" i="477"/>
  <c r="BH54" i="477"/>
  <c r="BI54" i="477"/>
  <c r="BL54" i="477"/>
  <c r="BN54" i="477"/>
  <c r="AX55" i="477"/>
  <c r="AY55" i="477"/>
  <c r="AZ55" i="477"/>
  <c r="BB55" i="477"/>
  <c r="BC55" i="477"/>
  <c r="BD55" i="477"/>
  <c r="BE55" i="477"/>
  <c r="BF55" i="477"/>
  <c r="BG55" i="477"/>
  <c r="BH55" i="477"/>
  <c r="BI55" i="477"/>
  <c r="BL55" i="477"/>
  <c r="BN55" i="477"/>
  <c r="AX56" i="477"/>
  <c r="AY56" i="477"/>
  <c r="AZ56" i="477"/>
  <c r="BB56" i="477"/>
  <c r="BC56" i="477"/>
  <c r="BD56" i="477"/>
  <c r="BE56" i="477"/>
  <c r="BF56" i="477"/>
  <c r="BG56" i="477"/>
  <c r="BH56" i="477"/>
  <c r="BI56" i="477"/>
  <c r="BL56" i="477"/>
  <c r="BN56" i="477"/>
  <c r="AX57" i="477"/>
  <c r="AY57" i="477"/>
  <c r="AZ57" i="477"/>
  <c r="BB57" i="477"/>
  <c r="BC57" i="477"/>
  <c r="BD57" i="477"/>
  <c r="BE57" i="477"/>
  <c r="BF57" i="477"/>
  <c r="BG57" i="477"/>
  <c r="BH57" i="477"/>
  <c r="BI57" i="477"/>
  <c r="BL57" i="477"/>
  <c r="BN57" i="477"/>
  <c r="AX58" i="477"/>
  <c r="AY58" i="477"/>
  <c r="AZ58" i="477"/>
  <c r="BB58" i="477"/>
  <c r="BC58" i="477"/>
  <c r="BD58" i="477"/>
  <c r="BE58" i="477"/>
  <c r="BF58" i="477"/>
  <c r="BG58" i="477"/>
  <c r="BH58" i="477"/>
  <c r="BI58" i="477"/>
  <c r="BL58" i="477"/>
  <c r="BN58" i="477"/>
  <c r="AX59" i="477"/>
  <c r="AY59" i="477"/>
  <c r="AZ59" i="477"/>
  <c r="BB59" i="477"/>
  <c r="BC59" i="477"/>
  <c r="BD59" i="477"/>
  <c r="BE59" i="477"/>
  <c r="BF59" i="477"/>
  <c r="BG59" i="477"/>
  <c r="BH59" i="477"/>
  <c r="BI59" i="477"/>
  <c r="BL59" i="477"/>
  <c r="BN59" i="477"/>
  <c r="AX60" i="477"/>
  <c r="AY60" i="477"/>
  <c r="AZ60" i="477"/>
  <c r="BB60" i="477"/>
  <c r="BC60" i="477"/>
  <c r="BD60" i="477"/>
  <c r="BE60" i="477"/>
  <c r="BF60" i="477"/>
  <c r="BG60" i="477"/>
  <c r="BH60" i="477"/>
  <c r="BI60" i="477"/>
  <c r="BL60" i="477"/>
  <c r="BN60" i="477"/>
  <c r="AX61" i="477"/>
  <c r="AY61" i="477"/>
  <c r="AZ61" i="477"/>
  <c r="BB61" i="477"/>
  <c r="BC61" i="477"/>
  <c r="BD61" i="477"/>
  <c r="BE61" i="477"/>
  <c r="BF61" i="477"/>
  <c r="BG61" i="477"/>
  <c r="BH61" i="477"/>
  <c r="BI61" i="477"/>
  <c r="BL61" i="477"/>
  <c r="BN61" i="477"/>
  <c r="AX62" i="477"/>
  <c r="AY62" i="477"/>
  <c r="AZ62" i="477"/>
  <c r="BB62" i="477"/>
  <c r="BC62" i="477"/>
  <c r="BD62" i="477"/>
  <c r="BE62" i="477"/>
  <c r="BF62" i="477"/>
  <c r="BG62" i="477"/>
  <c r="BH62" i="477"/>
  <c r="BI62" i="477"/>
  <c r="BL62" i="477"/>
  <c r="BN62" i="477"/>
  <c r="AX63" i="477"/>
  <c r="AY63" i="477"/>
  <c r="AZ63" i="477"/>
  <c r="BB63" i="477"/>
  <c r="BC63" i="477"/>
  <c r="BD63" i="477"/>
  <c r="BE63" i="477"/>
  <c r="BF63" i="477"/>
  <c r="BG63" i="477"/>
  <c r="BH63" i="477"/>
  <c r="BI63" i="477"/>
  <c r="BL63" i="477"/>
  <c r="BN63" i="477"/>
  <c r="AX64" i="477"/>
  <c r="AY64" i="477"/>
  <c r="AZ64" i="477"/>
  <c r="BB64" i="477"/>
  <c r="BC64" i="477"/>
  <c r="BD64" i="477"/>
  <c r="BE64" i="477"/>
  <c r="BF64" i="477"/>
  <c r="BG64" i="477"/>
  <c r="BH64" i="477"/>
  <c r="BI64" i="477"/>
  <c r="BL64" i="477"/>
  <c r="BN64" i="477"/>
  <c r="AX65" i="477"/>
  <c r="AY65" i="477"/>
  <c r="AZ65" i="477"/>
  <c r="BB65" i="477"/>
  <c r="BC65" i="477"/>
  <c r="BD65" i="477"/>
  <c r="BE65" i="477"/>
  <c r="BF65" i="477"/>
  <c r="BG65" i="477"/>
  <c r="BH65" i="477"/>
  <c r="BI65" i="477"/>
  <c r="BL65" i="477"/>
  <c r="BN65" i="477"/>
  <c r="AX66" i="477"/>
  <c r="AY66" i="477"/>
  <c r="AZ66" i="477"/>
  <c r="BB66" i="477"/>
  <c r="BC66" i="477"/>
  <c r="BD66" i="477"/>
  <c r="BE66" i="477"/>
  <c r="BF66" i="477"/>
  <c r="BG66" i="477"/>
  <c r="BH66" i="477"/>
  <c r="BI66" i="477"/>
  <c r="BL66" i="477"/>
  <c r="BN66" i="477"/>
  <c r="AX67" i="477"/>
  <c r="AY67" i="477"/>
  <c r="AZ67" i="477"/>
  <c r="BB67" i="477"/>
  <c r="BC67" i="477"/>
  <c r="BD67" i="477"/>
  <c r="BE67" i="477"/>
  <c r="BF67" i="477"/>
  <c r="BG67" i="477"/>
  <c r="BH67" i="477"/>
  <c r="BI67" i="477"/>
  <c r="BL67" i="477"/>
  <c r="BN67" i="477"/>
  <c r="AX68" i="477"/>
  <c r="AY68" i="477"/>
  <c r="AZ68" i="477"/>
  <c r="BB68" i="477"/>
  <c r="BC68" i="477"/>
  <c r="BD68" i="477"/>
  <c r="BE68" i="477"/>
  <c r="BF68" i="477"/>
  <c r="BG68" i="477"/>
  <c r="BH68" i="477"/>
  <c r="BI68" i="477"/>
  <c r="BL68" i="477"/>
  <c r="BN68" i="477"/>
  <c r="AX69" i="477"/>
  <c r="AY69" i="477"/>
  <c r="AZ69" i="477"/>
  <c r="BB69" i="477"/>
  <c r="BC69" i="477"/>
  <c r="BD69" i="477"/>
  <c r="BE69" i="477"/>
  <c r="BF69" i="477"/>
  <c r="BG69" i="477"/>
  <c r="BH69" i="477"/>
  <c r="BI69" i="477"/>
  <c r="BL69" i="477"/>
  <c r="BN69" i="477"/>
  <c r="AX70" i="477"/>
  <c r="AY70" i="477"/>
  <c r="AZ70" i="477"/>
  <c r="BB70" i="477"/>
  <c r="BC70" i="477"/>
  <c r="BD70" i="477"/>
  <c r="BE70" i="477"/>
  <c r="BF70" i="477"/>
  <c r="BG70" i="477"/>
  <c r="BH70" i="477"/>
  <c r="BI70" i="477"/>
  <c r="BL70" i="477"/>
  <c r="BN70" i="477"/>
  <c r="AX71" i="477"/>
  <c r="AY71" i="477"/>
  <c r="AZ71" i="477"/>
  <c r="BB71" i="477"/>
  <c r="BC71" i="477"/>
  <c r="BD71" i="477"/>
  <c r="BE71" i="477"/>
  <c r="BF71" i="477"/>
  <c r="BG71" i="477"/>
  <c r="BH71" i="477"/>
  <c r="BI71" i="477"/>
  <c r="BL71" i="477"/>
  <c r="BN71" i="477"/>
  <c r="AX72" i="477"/>
  <c r="AY72" i="477"/>
  <c r="AZ72" i="477"/>
  <c r="BB72" i="477"/>
  <c r="BC72" i="477"/>
  <c r="BD72" i="477"/>
  <c r="BE72" i="477"/>
  <c r="BF72" i="477"/>
  <c r="BG72" i="477"/>
  <c r="BH72" i="477"/>
  <c r="BI72" i="477"/>
  <c r="BL72" i="477"/>
  <c r="BN72" i="477"/>
  <c r="AX73" i="477"/>
  <c r="AY73" i="477"/>
  <c r="AZ73" i="477"/>
  <c r="BB73" i="477"/>
  <c r="BC73" i="477"/>
  <c r="BD73" i="477"/>
  <c r="BE73" i="477"/>
  <c r="BF73" i="477"/>
  <c r="BG73" i="477"/>
  <c r="BH73" i="477"/>
  <c r="BI73" i="477"/>
  <c r="BL73" i="477"/>
  <c r="BN73" i="477"/>
  <c r="AX74" i="477"/>
  <c r="AY74" i="477"/>
  <c r="AZ74" i="477"/>
  <c r="BB74" i="477"/>
  <c r="BC74" i="477"/>
  <c r="BD74" i="477"/>
  <c r="BE74" i="477"/>
  <c r="BF74" i="477"/>
  <c r="BG74" i="477"/>
  <c r="BH74" i="477"/>
  <c r="BI74" i="477"/>
  <c r="BL74" i="477"/>
  <c r="BN74" i="477"/>
  <c r="AX75" i="477"/>
  <c r="AY75" i="477"/>
  <c r="AZ75" i="477"/>
  <c r="BB75" i="477"/>
  <c r="BC75" i="477"/>
  <c r="BD75" i="477"/>
  <c r="BE75" i="477"/>
  <c r="BF75" i="477"/>
  <c r="BG75" i="477"/>
  <c r="BH75" i="477"/>
  <c r="BI75" i="477"/>
  <c r="BL75" i="477"/>
  <c r="BN75" i="477"/>
  <c r="AX76" i="477"/>
  <c r="AY76" i="477"/>
  <c r="AZ76" i="477"/>
  <c r="BB76" i="477"/>
  <c r="BC76" i="477"/>
  <c r="BD76" i="477"/>
  <c r="BE76" i="477"/>
  <c r="BF76" i="477"/>
  <c r="BG76" i="477"/>
  <c r="BH76" i="477"/>
  <c r="BI76" i="477"/>
  <c r="BL76" i="477"/>
  <c r="BN76" i="477"/>
  <c r="AX77" i="477"/>
  <c r="AY77" i="477"/>
  <c r="AZ77" i="477"/>
  <c r="BB77" i="477"/>
  <c r="BC77" i="477"/>
  <c r="BD77" i="477"/>
  <c r="BE77" i="477"/>
  <c r="BF77" i="477"/>
  <c r="BG77" i="477"/>
  <c r="BH77" i="477"/>
  <c r="BI77" i="477"/>
  <c r="BL77" i="477"/>
  <c r="BN77" i="477"/>
  <c r="AX78" i="477"/>
  <c r="AY78" i="477"/>
  <c r="AZ78" i="477"/>
  <c r="BB78" i="477"/>
  <c r="BC78" i="477"/>
  <c r="BD78" i="477"/>
  <c r="BE78" i="477"/>
  <c r="BF78" i="477"/>
  <c r="BG78" i="477"/>
  <c r="BH78" i="477"/>
  <c r="BI78" i="477"/>
  <c r="BL78" i="477"/>
  <c r="BN78" i="477"/>
  <c r="AX79" i="477"/>
  <c r="AY79" i="477"/>
  <c r="AZ79" i="477"/>
  <c r="BB79" i="477"/>
  <c r="BC79" i="477"/>
  <c r="BD79" i="477"/>
  <c r="BE79" i="477"/>
  <c r="BF79" i="477"/>
  <c r="BG79" i="477"/>
  <c r="BH79" i="477"/>
  <c r="BI79" i="477"/>
  <c r="BL79" i="477"/>
  <c r="BN79" i="477"/>
  <c r="AX80" i="477"/>
  <c r="AY80" i="477"/>
  <c r="AZ80" i="477"/>
  <c r="BB80" i="477"/>
  <c r="BC80" i="477"/>
  <c r="BD80" i="477"/>
  <c r="BE80" i="477"/>
  <c r="BF80" i="477"/>
  <c r="BG80" i="477"/>
  <c r="BH80" i="477"/>
  <c r="BI80" i="477"/>
  <c r="BL80" i="477"/>
  <c r="BN80" i="477"/>
  <c r="AX81" i="477"/>
  <c r="AY81" i="477"/>
  <c r="AZ81" i="477"/>
  <c r="BB81" i="477"/>
  <c r="BC81" i="477"/>
  <c r="BD81" i="477"/>
  <c r="BE81" i="477"/>
  <c r="BF81" i="477"/>
  <c r="BG81" i="477"/>
  <c r="BH81" i="477"/>
  <c r="BI81" i="477"/>
  <c r="BL81" i="477"/>
  <c r="BN81" i="477"/>
  <c r="AX82" i="477"/>
  <c r="AY82" i="477"/>
  <c r="AZ82" i="477"/>
  <c r="BB82" i="477"/>
  <c r="BC82" i="477"/>
  <c r="BD82" i="477"/>
  <c r="BE82" i="477"/>
  <c r="BF82" i="477"/>
  <c r="BG82" i="477"/>
  <c r="BH82" i="477"/>
  <c r="BI82" i="477"/>
  <c r="BL82" i="477"/>
  <c r="BN82" i="477"/>
  <c r="AX83" i="477"/>
  <c r="AY83" i="477"/>
  <c r="AZ83" i="477"/>
  <c r="BB83" i="477"/>
  <c r="BC83" i="477"/>
  <c r="BD83" i="477"/>
  <c r="BE83" i="477"/>
  <c r="BF83" i="477"/>
  <c r="BG83" i="477"/>
  <c r="BH83" i="477"/>
  <c r="BI83" i="477"/>
  <c r="BL83" i="477"/>
  <c r="BN83" i="477"/>
  <c r="AX84" i="477"/>
  <c r="AY84" i="477"/>
  <c r="AZ84" i="477"/>
  <c r="BB84" i="477"/>
  <c r="BC84" i="477"/>
  <c r="BD84" i="477"/>
  <c r="BE84" i="477"/>
  <c r="BF84" i="477"/>
  <c r="BG84" i="477"/>
  <c r="BH84" i="477"/>
  <c r="BI84" i="477"/>
  <c r="BL84" i="477"/>
  <c r="BN84" i="477"/>
  <c r="AX85" i="477"/>
  <c r="AY85" i="477"/>
  <c r="AZ85" i="477"/>
  <c r="BB85" i="477"/>
  <c r="BC85" i="477"/>
  <c r="BD85" i="477"/>
  <c r="BE85" i="477"/>
  <c r="BF85" i="477"/>
  <c r="BG85" i="477"/>
  <c r="BH85" i="477"/>
  <c r="BI85" i="477"/>
  <c r="BL85" i="477"/>
  <c r="BN85" i="477"/>
  <c r="AX86" i="477"/>
  <c r="AY86" i="477"/>
  <c r="AZ86" i="477"/>
  <c r="BB86" i="477"/>
  <c r="BC86" i="477"/>
  <c r="BD86" i="477"/>
  <c r="BE86" i="477"/>
  <c r="BF86" i="477"/>
  <c r="BG86" i="477"/>
  <c r="BH86" i="477"/>
  <c r="BI86" i="477"/>
  <c r="BL86" i="477"/>
  <c r="BN86" i="477"/>
  <c r="AX87" i="477"/>
  <c r="AY87" i="477"/>
  <c r="AZ87" i="477"/>
  <c r="BB87" i="477"/>
  <c r="BC87" i="477"/>
  <c r="BD87" i="477"/>
  <c r="BE87" i="477"/>
  <c r="BF87" i="477"/>
  <c r="BG87" i="477"/>
  <c r="BH87" i="477"/>
  <c r="BI87" i="477"/>
  <c r="BL87" i="477"/>
  <c r="BN87" i="477"/>
  <c r="AX88" i="477"/>
  <c r="AY88" i="477"/>
  <c r="AZ88" i="477"/>
  <c r="BB88" i="477"/>
  <c r="BC88" i="477"/>
  <c r="BD88" i="477"/>
  <c r="BE88" i="477"/>
  <c r="BF88" i="477"/>
  <c r="BG88" i="477"/>
  <c r="BH88" i="477"/>
  <c r="BI88" i="477"/>
  <c r="BL88" i="477"/>
  <c r="BN88" i="477"/>
  <c r="AX89" i="477"/>
  <c r="AY89" i="477"/>
  <c r="AZ89" i="477"/>
  <c r="BB89" i="477"/>
  <c r="BC89" i="477"/>
  <c r="BD89" i="477"/>
  <c r="BE89" i="477"/>
  <c r="BF89" i="477"/>
  <c r="BG89" i="477"/>
  <c r="BH89" i="477"/>
  <c r="BI89" i="477"/>
  <c r="BL89" i="477"/>
  <c r="BN89" i="477"/>
  <c r="AX90" i="477"/>
  <c r="AY90" i="477"/>
  <c r="AZ90" i="477"/>
  <c r="BB90" i="477"/>
  <c r="BC90" i="477"/>
  <c r="BD90" i="477"/>
  <c r="BE90" i="477"/>
  <c r="BF90" i="477"/>
  <c r="BG90" i="477"/>
  <c r="BH90" i="477"/>
  <c r="BI90" i="477"/>
  <c r="BL90" i="477"/>
  <c r="BN90" i="477"/>
  <c r="AX91" i="477"/>
  <c r="AY91" i="477"/>
  <c r="AZ91" i="477"/>
  <c r="BB91" i="477"/>
  <c r="BC91" i="477"/>
  <c r="BD91" i="477"/>
  <c r="BE91" i="477"/>
  <c r="BF91" i="477"/>
  <c r="BG91" i="477"/>
  <c r="BH91" i="477"/>
  <c r="BI91" i="477"/>
  <c r="BL91" i="477"/>
  <c r="BN91" i="477"/>
  <c r="AX92" i="477"/>
  <c r="AY92" i="477"/>
  <c r="AZ92" i="477"/>
  <c r="BB92" i="477"/>
  <c r="BC92" i="477"/>
  <c r="BD92" i="477"/>
  <c r="BE92" i="477"/>
  <c r="BF92" i="477"/>
  <c r="BG92" i="477"/>
  <c r="BH92" i="477"/>
  <c r="BI92" i="477"/>
  <c r="BL92" i="477"/>
  <c r="BN92" i="477"/>
  <c r="AX93" i="477"/>
  <c r="AY93" i="477"/>
  <c r="AZ93" i="477"/>
  <c r="BB93" i="477"/>
  <c r="BC93" i="477"/>
  <c r="BD93" i="477"/>
  <c r="BE93" i="477"/>
  <c r="BF93" i="477"/>
  <c r="BG93" i="477"/>
  <c r="BH93" i="477"/>
  <c r="BI93" i="477"/>
  <c r="BL93" i="477"/>
  <c r="BN93" i="477"/>
  <c r="AX94" i="477"/>
  <c r="AY94" i="477"/>
  <c r="AZ94" i="477"/>
  <c r="BB94" i="477"/>
  <c r="BC94" i="477"/>
  <c r="BD94" i="477"/>
  <c r="BE94" i="477"/>
  <c r="BF94" i="477"/>
  <c r="BG94" i="477"/>
  <c r="BH94" i="477"/>
  <c r="BI94" i="477"/>
  <c r="BL94" i="477"/>
  <c r="BN94" i="477"/>
  <c r="AX95" i="477"/>
  <c r="AY95" i="477"/>
  <c r="AZ95" i="477"/>
  <c r="BB95" i="477"/>
  <c r="BC95" i="477"/>
  <c r="BD95" i="477"/>
  <c r="BE95" i="477"/>
  <c r="BF95" i="477"/>
  <c r="BG95" i="477"/>
  <c r="BH95" i="477"/>
  <c r="BI95" i="477"/>
  <c r="BL95" i="477"/>
  <c r="BN95" i="477"/>
  <c r="AX96" i="477"/>
  <c r="AY96" i="477"/>
  <c r="AZ96" i="477"/>
  <c r="BB96" i="477"/>
  <c r="BC96" i="477"/>
  <c r="BD96" i="477"/>
  <c r="BE96" i="477"/>
  <c r="BF96" i="477"/>
  <c r="BG96" i="477"/>
  <c r="BH96" i="477"/>
  <c r="BI96" i="477"/>
  <c r="BL96" i="477"/>
  <c r="BN96" i="477"/>
  <c r="AX97" i="477"/>
  <c r="AY97" i="477"/>
  <c r="AZ97" i="477"/>
  <c r="BB97" i="477"/>
  <c r="BC97" i="477"/>
  <c r="BD97" i="477"/>
  <c r="BE97" i="477"/>
  <c r="BF97" i="477"/>
  <c r="BG97" i="477"/>
  <c r="BH97" i="477"/>
  <c r="BI97" i="477"/>
  <c r="BL97" i="477"/>
  <c r="BN97" i="477"/>
  <c r="AX98" i="477"/>
  <c r="AY98" i="477"/>
  <c r="AZ98" i="477"/>
  <c r="BB98" i="477"/>
  <c r="BC98" i="477"/>
  <c r="BD98" i="477"/>
  <c r="BE98" i="477"/>
  <c r="BF98" i="477"/>
  <c r="BG98" i="477"/>
  <c r="BH98" i="477"/>
  <c r="BI98" i="477"/>
  <c r="BL98" i="477"/>
  <c r="BN98" i="477"/>
  <c r="AX99" i="477"/>
  <c r="AY99" i="477"/>
  <c r="AZ99" i="477"/>
  <c r="BB99" i="477"/>
  <c r="BC99" i="477"/>
  <c r="BD99" i="477"/>
  <c r="BE99" i="477"/>
  <c r="BF99" i="477"/>
  <c r="BG99" i="477"/>
  <c r="BH99" i="477"/>
  <c r="BI99" i="477"/>
  <c r="BL99" i="477"/>
  <c r="BN99" i="477"/>
  <c r="AX100" i="477"/>
  <c r="AY100" i="477"/>
  <c r="AZ100" i="477"/>
  <c r="BB100" i="477"/>
  <c r="BC100" i="477"/>
  <c r="BD100" i="477"/>
  <c r="BE100" i="477"/>
  <c r="BF100" i="477"/>
  <c r="BG100" i="477"/>
  <c r="BH100" i="477"/>
  <c r="BI100" i="477"/>
  <c r="BL100" i="477"/>
  <c r="BN100" i="477"/>
  <c r="AX101" i="477"/>
  <c r="AY101" i="477"/>
  <c r="AZ101" i="477"/>
  <c r="BB101" i="477"/>
  <c r="BC101" i="477"/>
  <c r="BD101" i="477"/>
  <c r="BE101" i="477"/>
  <c r="BF101" i="477"/>
  <c r="BG101" i="477"/>
  <c r="BH101" i="477"/>
  <c r="BI101" i="477"/>
  <c r="BL101" i="477"/>
  <c r="BN101" i="477"/>
  <c r="AX102" i="477"/>
  <c r="AY102" i="477"/>
  <c r="AZ102" i="477"/>
  <c r="BB102" i="477"/>
  <c r="BC102" i="477"/>
  <c r="BD102" i="477"/>
  <c r="BE102" i="477"/>
  <c r="BF102" i="477"/>
  <c r="BG102" i="477"/>
  <c r="BH102" i="477"/>
  <c r="BI102" i="477"/>
  <c r="BL102" i="477"/>
  <c r="BN102" i="477"/>
  <c r="AX103" i="477"/>
  <c r="AY103" i="477"/>
  <c r="AZ103" i="477"/>
  <c r="BB103" i="477"/>
  <c r="BC103" i="477"/>
  <c r="BD103" i="477"/>
  <c r="BE103" i="477"/>
  <c r="BF103" i="477"/>
  <c r="BG103" i="477"/>
  <c r="BH103" i="477"/>
  <c r="BI103" i="477"/>
  <c r="BL103" i="477"/>
  <c r="BN103" i="477"/>
  <c r="AX104" i="477"/>
  <c r="AY104" i="477"/>
  <c r="AZ104" i="477"/>
  <c r="BB104" i="477"/>
  <c r="BC104" i="477"/>
  <c r="BD104" i="477"/>
  <c r="BE104" i="477"/>
  <c r="BF104" i="477"/>
  <c r="BG104" i="477"/>
  <c r="BH104" i="477"/>
  <c r="BI104" i="477"/>
  <c r="BL104" i="477"/>
  <c r="BN104" i="477"/>
  <c r="AX105" i="477"/>
  <c r="AY105" i="477"/>
  <c r="AZ105" i="477"/>
  <c r="BB105" i="477"/>
  <c r="BC105" i="477"/>
  <c r="BD105" i="477"/>
  <c r="BE105" i="477"/>
  <c r="BF105" i="477"/>
  <c r="BG105" i="477"/>
  <c r="BH105" i="477"/>
  <c r="BI105" i="477"/>
  <c r="BL105" i="477"/>
  <c r="BN105" i="477"/>
  <c r="AX106" i="477"/>
  <c r="AY106" i="477"/>
  <c r="AZ106" i="477"/>
  <c r="BB106" i="477"/>
  <c r="BC106" i="477"/>
  <c r="BD106" i="477"/>
  <c r="BE106" i="477"/>
  <c r="BF106" i="477"/>
  <c r="BG106" i="477"/>
  <c r="BH106" i="477"/>
  <c r="BI106" i="477"/>
  <c r="BL106" i="477"/>
  <c r="BN106" i="477"/>
  <c r="AX107" i="477"/>
  <c r="AY107" i="477"/>
  <c r="AZ107" i="477"/>
  <c r="BB107" i="477"/>
  <c r="BC107" i="477"/>
  <c r="BD107" i="477"/>
  <c r="BE107" i="477"/>
  <c r="BF107" i="477"/>
  <c r="BG107" i="477"/>
  <c r="BH107" i="477"/>
  <c r="BI107" i="477"/>
  <c r="BL107" i="477"/>
  <c r="BN107" i="477"/>
  <c r="AX108" i="477"/>
  <c r="AY108" i="477"/>
  <c r="AZ108" i="477"/>
  <c r="BB108" i="477"/>
  <c r="BC108" i="477"/>
  <c r="BD108" i="477"/>
  <c r="BE108" i="477"/>
  <c r="BF108" i="477"/>
  <c r="BG108" i="477"/>
  <c r="BH108" i="477"/>
  <c r="BI108" i="477"/>
  <c r="BL108" i="477"/>
  <c r="BN108" i="477"/>
  <c r="AX109" i="477"/>
  <c r="AY109" i="477"/>
  <c r="AZ109" i="477"/>
  <c r="BB109" i="477"/>
  <c r="BC109" i="477"/>
  <c r="BD109" i="477"/>
  <c r="BE109" i="477"/>
  <c r="BF109" i="477"/>
  <c r="BG109" i="477"/>
  <c r="BH109" i="477"/>
  <c r="BI109" i="477"/>
  <c r="BL109" i="477"/>
  <c r="BN109" i="477"/>
  <c r="AX110" i="477"/>
  <c r="AY110" i="477"/>
  <c r="AZ110" i="477"/>
  <c r="BB110" i="477"/>
  <c r="BC110" i="477"/>
  <c r="BD110" i="477"/>
  <c r="BE110" i="477"/>
  <c r="BF110" i="477"/>
  <c r="BG110" i="477"/>
  <c r="BH110" i="477"/>
  <c r="BI110" i="477"/>
  <c r="BL110" i="477"/>
  <c r="BN110" i="477"/>
  <c r="AX111" i="477"/>
  <c r="AY111" i="477"/>
  <c r="AZ111" i="477"/>
  <c r="BB111" i="477"/>
  <c r="BC111" i="477"/>
  <c r="BD111" i="477"/>
  <c r="BE111" i="477"/>
  <c r="BF111" i="477"/>
  <c r="BG111" i="477"/>
  <c r="BH111" i="477"/>
  <c r="BI111" i="477"/>
  <c r="BL111" i="477"/>
  <c r="BN111" i="477"/>
  <c r="AX112" i="477"/>
  <c r="AY112" i="477"/>
  <c r="AZ112" i="477"/>
  <c r="BB112" i="477"/>
  <c r="BC112" i="477"/>
  <c r="BD112" i="477"/>
  <c r="BE112" i="477"/>
  <c r="BF112" i="477"/>
  <c r="BG112" i="477"/>
  <c r="BH112" i="477"/>
  <c r="BI112" i="477"/>
  <c r="BL112" i="477"/>
  <c r="BN112" i="477"/>
  <c r="AX113" i="477"/>
  <c r="AY113" i="477"/>
  <c r="AZ113" i="477"/>
  <c r="BB113" i="477"/>
  <c r="BC113" i="477"/>
  <c r="BD113" i="477"/>
  <c r="BE113" i="477"/>
  <c r="BF113" i="477"/>
  <c r="BG113" i="477"/>
  <c r="BH113" i="477"/>
  <c r="BI113" i="477"/>
  <c r="BL113" i="477"/>
  <c r="BN113" i="477"/>
  <c r="AX114" i="477"/>
  <c r="AY114" i="477"/>
  <c r="AZ114" i="477"/>
  <c r="BB114" i="477"/>
  <c r="BC114" i="477"/>
  <c r="BD114" i="477"/>
  <c r="BE114" i="477"/>
  <c r="BF114" i="477"/>
  <c r="BG114" i="477"/>
  <c r="BH114" i="477"/>
  <c r="BI114" i="477"/>
  <c r="BL114" i="477"/>
  <c r="BN114" i="477"/>
  <c r="AX115" i="477"/>
  <c r="AY115" i="477"/>
  <c r="AZ115" i="477"/>
  <c r="BB115" i="477"/>
  <c r="BC115" i="477"/>
  <c r="BD115" i="477"/>
  <c r="BE115" i="477"/>
  <c r="BF115" i="477"/>
  <c r="BG115" i="477"/>
  <c r="BH115" i="477"/>
  <c r="BI115" i="477"/>
  <c r="BL115" i="477"/>
  <c r="BN115" i="477"/>
  <c r="AX116" i="477"/>
  <c r="AY116" i="477"/>
  <c r="AZ116" i="477"/>
  <c r="BB116" i="477"/>
  <c r="BC116" i="477"/>
  <c r="BD116" i="477"/>
  <c r="BE116" i="477"/>
  <c r="BF116" i="477"/>
  <c r="BG116" i="477"/>
  <c r="BH116" i="477"/>
  <c r="BI116" i="477"/>
  <c r="BL116" i="477"/>
  <c r="BN116" i="477"/>
  <c r="AX117" i="477"/>
  <c r="AY117" i="477"/>
  <c r="AZ117" i="477"/>
  <c r="BB117" i="477"/>
  <c r="BC117" i="477"/>
  <c r="BD117" i="477"/>
  <c r="BE117" i="477"/>
  <c r="BF117" i="477"/>
  <c r="BG117" i="477"/>
  <c r="BH117" i="477"/>
  <c r="BI117" i="477"/>
  <c r="BL117" i="477"/>
  <c r="BN117" i="477"/>
  <c r="AX118" i="477"/>
  <c r="AY118" i="477"/>
  <c r="AZ118" i="477"/>
  <c r="BB118" i="477"/>
  <c r="BC118" i="477"/>
  <c r="BD118" i="477"/>
  <c r="BE118" i="477"/>
  <c r="BF118" i="477"/>
  <c r="BG118" i="477"/>
  <c r="BH118" i="477"/>
  <c r="BI118" i="477"/>
  <c r="BL118" i="477"/>
  <c r="BN118" i="477"/>
  <c r="AX119" i="477"/>
  <c r="AY119" i="477"/>
  <c r="AZ119" i="477"/>
  <c r="BB119" i="477"/>
  <c r="BC119" i="477"/>
  <c r="BD119" i="477"/>
  <c r="BE119" i="477"/>
  <c r="BF119" i="477"/>
  <c r="BG119" i="477"/>
  <c r="BH119" i="477"/>
  <c r="BI119" i="477"/>
  <c r="BL119" i="477"/>
  <c r="BN119" i="477"/>
  <c r="AX120" i="477"/>
  <c r="AY120" i="477"/>
  <c r="AZ120" i="477"/>
  <c r="BB120" i="477"/>
  <c r="BC120" i="477"/>
  <c r="BD120" i="477"/>
  <c r="BE120" i="477"/>
  <c r="BF120" i="477"/>
  <c r="BG120" i="477"/>
  <c r="BH120" i="477"/>
  <c r="BI120" i="477"/>
  <c r="BL120" i="477"/>
  <c r="BN120" i="477"/>
  <c r="AX121" i="477"/>
  <c r="AY121" i="477"/>
  <c r="AZ121" i="477"/>
  <c r="BB121" i="477"/>
  <c r="BC121" i="477"/>
  <c r="BD121" i="477"/>
  <c r="BE121" i="477"/>
  <c r="BF121" i="477"/>
  <c r="BG121" i="477"/>
  <c r="BH121" i="477"/>
  <c r="BI121" i="477"/>
  <c r="BL121" i="477"/>
  <c r="BN121" i="477"/>
  <c r="AX122" i="477"/>
  <c r="AY122" i="477"/>
  <c r="AZ122" i="477"/>
  <c r="BB122" i="477"/>
  <c r="BC122" i="477"/>
  <c r="BD122" i="477"/>
  <c r="BE122" i="477"/>
  <c r="BF122" i="477"/>
  <c r="BG122" i="477"/>
  <c r="BH122" i="477"/>
  <c r="BI122" i="477"/>
  <c r="BL122" i="477"/>
  <c r="BN122" i="477"/>
  <c r="AX123" i="477"/>
  <c r="AY123" i="477"/>
  <c r="AZ123" i="477"/>
  <c r="BB123" i="477"/>
  <c r="BC123" i="477"/>
  <c r="BD123" i="477"/>
  <c r="BE123" i="477"/>
  <c r="BF123" i="477"/>
  <c r="BG123" i="477"/>
  <c r="BH123" i="477"/>
  <c r="BI123" i="477"/>
  <c r="BL123" i="477"/>
  <c r="BN123" i="477"/>
  <c r="AX124" i="477"/>
  <c r="AY124" i="477"/>
  <c r="AZ124" i="477"/>
  <c r="BB124" i="477"/>
  <c r="BC124" i="477"/>
  <c r="BD124" i="477"/>
  <c r="BE124" i="477"/>
  <c r="BF124" i="477"/>
  <c r="BG124" i="477"/>
  <c r="BH124" i="477"/>
  <c r="BI124" i="477"/>
  <c r="BL124" i="477"/>
  <c r="BN124" i="477"/>
  <c r="AX125" i="477"/>
  <c r="AY125" i="477"/>
  <c r="AZ125" i="477"/>
  <c r="BB125" i="477"/>
  <c r="BC125" i="477"/>
  <c r="BD125" i="477"/>
  <c r="BE125" i="477"/>
  <c r="BF125" i="477"/>
  <c r="BG125" i="477"/>
  <c r="BH125" i="477"/>
  <c r="BI125" i="477"/>
  <c r="BL125" i="477"/>
  <c r="BN125" i="477"/>
  <c r="AX126" i="477"/>
  <c r="AY126" i="477"/>
  <c r="AZ126" i="477"/>
  <c r="BB126" i="477"/>
  <c r="BC126" i="477"/>
  <c r="BD126" i="477"/>
  <c r="BE126" i="477"/>
  <c r="BF126" i="477"/>
  <c r="BG126" i="477"/>
  <c r="BH126" i="477"/>
  <c r="BI126" i="477"/>
  <c r="BL126" i="477"/>
  <c r="BN126" i="477"/>
  <c r="AX127" i="477"/>
  <c r="AY127" i="477"/>
  <c r="AZ127" i="477"/>
  <c r="BB127" i="477"/>
  <c r="BC127" i="477"/>
  <c r="BD127" i="477"/>
  <c r="BE127" i="477"/>
  <c r="BF127" i="477"/>
  <c r="BG127" i="477"/>
  <c r="BH127" i="477"/>
  <c r="BI127" i="477"/>
  <c r="BL127" i="477"/>
  <c r="BN127" i="477"/>
  <c r="AX128" i="477"/>
  <c r="AY128" i="477"/>
  <c r="AZ128" i="477"/>
  <c r="BB128" i="477"/>
  <c r="BC128" i="477"/>
  <c r="BD128" i="477"/>
  <c r="BE128" i="477"/>
  <c r="BF128" i="477"/>
  <c r="BG128" i="477"/>
  <c r="BH128" i="477"/>
  <c r="BI128" i="477"/>
  <c r="BL128" i="477"/>
  <c r="BN128" i="477"/>
  <c r="AX129" i="477"/>
  <c r="AY129" i="477"/>
  <c r="AZ129" i="477"/>
  <c r="BB129" i="477"/>
  <c r="BC129" i="477"/>
  <c r="BD129" i="477"/>
  <c r="BE129" i="477"/>
  <c r="BF129" i="477"/>
  <c r="BG129" i="477"/>
  <c r="BH129" i="477"/>
  <c r="BI129" i="477"/>
  <c r="BL129" i="477"/>
  <c r="BN129" i="477"/>
  <c r="AX130" i="477"/>
  <c r="AY130" i="477"/>
  <c r="AZ130" i="477"/>
  <c r="BB130" i="477"/>
  <c r="BC130" i="477"/>
  <c r="BD130" i="477"/>
  <c r="BE130" i="477"/>
  <c r="BF130" i="477"/>
  <c r="BG130" i="477"/>
  <c r="BH130" i="477"/>
  <c r="BI130" i="477"/>
  <c r="BL130" i="477"/>
  <c r="BN130" i="477"/>
  <c r="CC31" i="477"/>
  <c r="CC32" i="477"/>
  <c r="CC33" i="477"/>
  <c r="CC34" i="477"/>
  <c r="CC35" i="477"/>
  <c r="CC36" i="477"/>
  <c r="CC37" i="477"/>
  <c r="CC38" i="477"/>
  <c r="CC39" i="477"/>
  <c r="CC40" i="477"/>
  <c r="CC41" i="477"/>
  <c r="CC42" i="477"/>
  <c r="CC43" i="477"/>
  <c r="CC44" i="477"/>
  <c r="CC45" i="477"/>
  <c r="CC46" i="477"/>
  <c r="CC47" i="477"/>
  <c r="CC48" i="477"/>
  <c r="CC49" i="477"/>
  <c r="CC50" i="477"/>
  <c r="CC51" i="477"/>
  <c r="CC52" i="477"/>
  <c r="CC53" i="477"/>
  <c r="CC54" i="477"/>
  <c r="CC55" i="477"/>
  <c r="CC56" i="477"/>
  <c r="CC57" i="477"/>
  <c r="CC58" i="477"/>
  <c r="CC59" i="477"/>
  <c r="CC60" i="477"/>
  <c r="CC61" i="477"/>
  <c r="CC62" i="477"/>
  <c r="CC63" i="477"/>
  <c r="CC64" i="477"/>
  <c r="CC65" i="477"/>
  <c r="CC66" i="477"/>
  <c r="CC67" i="477"/>
  <c r="CC68" i="477"/>
  <c r="CC69" i="477"/>
  <c r="CC70" i="477"/>
  <c r="CC71" i="477"/>
  <c r="CC72" i="477"/>
  <c r="CC73" i="477"/>
  <c r="CC74" i="477"/>
  <c r="CC75" i="477"/>
  <c r="CC76" i="477"/>
  <c r="CC77" i="477"/>
  <c r="CC78" i="477"/>
  <c r="CC79" i="477"/>
  <c r="CC80" i="477"/>
  <c r="CC81" i="477"/>
  <c r="CC82" i="477"/>
  <c r="CC83" i="477"/>
  <c r="CC84" i="477"/>
  <c r="CC85" i="477"/>
  <c r="CC86" i="477"/>
  <c r="CC87" i="477"/>
  <c r="CC88" i="477"/>
  <c r="CC89" i="477"/>
  <c r="CC90" i="477"/>
  <c r="CC91" i="477"/>
  <c r="CC92" i="477"/>
  <c r="CC93" i="477"/>
  <c r="CC94" i="477"/>
  <c r="CC95" i="477"/>
  <c r="CC96" i="477"/>
  <c r="CC97" i="477"/>
  <c r="CC98" i="477"/>
  <c r="CC99" i="477"/>
  <c r="CC100" i="477"/>
  <c r="CC101" i="477"/>
  <c r="CC102" i="477"/>
  <c r="CC103" i="477"/>
  <c r="CC104" i="477"/>
  <c r="CC105" i="477"/>
  <c r="CC106" i="477"/>
  <c r="CC107" i="477"/>
  <c r="CC108" i="477"/>
  <c r="CC109" i="477"/>
  <c r="CC110" i="477"/>
  <c r="CC111" i="477"/>
  <c r="CC112" i="477"/>
  <c r="CC113" i="477"/>
  <c r="CC114" i="477"/>
  <c r="CC115" i="477"/>
  <c r="CC116" i="477"/>
  <c r="CC117" i="477"/>
  <c r="CC118" i="477"/>
  <c r="CC119" i="477"/>
  <c r="CC120" i="477"/>
  <c r="CC121" i="477"/>
  <c r="CC122" i="477"/>
  <c r="CC123" i="477"/>
  <c r="CC124" i="477"/>
  <c r="CC125" i="477"/>
  <c r="CC126" i="477"/>
  <c r="CC127" i="477"/>
  <c r="CC128" i="477"/>
  <c r="CC129" i="477"/>
  <c r="CC130" i="477"/>
  <c r="AW32" i="477"/>
  <c r="AW33" i="477"/>
  <c r="AW34" i="477"/>
  <c r="AW35" i="477"/>
  <c r="AW36" i="477"/>
  <c r="AW37" i="477"/>
  <c r="AW38" i="477"/>
  <c r="AW39" i="477"/>
  <c r="AW40" i="477"/>
  <c r="AW41" i="477"/>
  <c r="AW42" i="477"/>
  <c r="AW43" i="477"/>
  <c r="AW44" i="477"/>
  <c r="AW45" i="477"/>
  <c r="AW46" i="477"/>
  <c r="AW47" i="477"/>
  <c r="AW48" i="477"/>
  <c r="AW49" i="477"/>
  <c r="AW50" i="477"/>
  <c r="AW51" i="477"/>
  <c r="AW52" i="477"/>
  <c r="AW53" i="477"/>
  <c r="AW54" i="477"/>
  <c r="AW55" i="477"/>
  <c r="AW56" i="477"/>
  <c r="AW57" i="477"/>
  <c r="AW58" i="477"/>
  <c r="AW59" i="477"/>
  <c r="AW60" i="477"/>
  <c r="AW61" i="477"/>
  <c r="AW62" i="477"/>
  <c r="AW63" i="477"/>
  <c r="AW64" i="477"/>
  <c r="AW65" i="477"/>
  <c r="AW66" i="477"/>
  <c r="AW67" i="477"/>
  <c r="AW68" i="477"/>
  <c r="AW69" i="477"/>
  <c r="AW70" i="477"/>
  <c r="AW71" i="477"/>
  <c r="AW72" i="477"/>
  <c r="AW73" i="477"/>
  <c r="AW74" i="477"/>
  <c r="AW75" i="477"/>
  <c r="AW76" i="477"/>
  <c r="AW77" i="477"/>
  <c r="AW78" i="477"/>
  <c r="AW79" i="477"/>
  <c r="AW80" i="477"/>
  <c r="AW81" i="477"/>
  <c r="AW82" i="477"/>
  <c r="AW83" i="477"/>
  <c r="AW84" i="477"/>
  <c r="AW85" i="477"/>
  <c r="AW86" i="477"/>
  <c r="AW87" i="477"/>
  <c r="AW88" i="477"/>
  <c r="AW89" i="477"/>
  <c r="AW90" i="477"/>
  <c r="AW91" i="477"/>
  <c r="AW92" i="477"/>
  <c r="AW93" i="477"/>
  <c r="AW94" i="477"/>
  <c r="AW95" i="477"/>
  <c r="AW96" i="477"/>
  <c r="AW97" i="477"/>
  <c r="AW98" i="477"/>
  <c r="AW99" i="477"/>
  <c r="AW100" i="477"/>
  <c r="AW101" i="477"/>
  <c r="AW102" i="477"/>
  <c r="AW103" i="477"/>
  <c r="AW104" i="477"/>
  <c r="AW105" i="477"/>
  <c r="AW106" i="477"/>
  <c r="AW107" i="477"/>
  <c r="AW108" i="477"/>
  <c r="AW109" i="477"/>
  <c r="AW110" i="477"/>
  <c r="AW111" i="477"/>
  <c r="AW112" i="477"/>
  <c r="AW113" i="477"/>
  <c r="AW114" i="477"/>
  <c r="AW115" i="477"/>
  <c r="AW116" i="477"/>
  <c r="AW117" i="477"/>
  <c r="AW118" i="477"/>
  <c r="AW119" i="477"/>
  <c r="AW120" i="477"/>
  <c r="AW121" i="477"/>
  <c r="AW122" i="477"/>
  <c r="AW123" i="477"/>
  <c r="AW124" i="477"/>
  <c r="AW125" i="477"/>
  <c r="AW126" i="477"/>
  <c r="AW127" i="477"/>
  <c r="AW128" i="477"/>
  <c r="AW129" i="477"/>
  <c r="AW130" i="477"/>
  <c r="AW31" i="477"/>
  <c r="X31" i="477"/>
  <c r="N5" i="477"/>
  <c r="O5" i="477"/>
  <c r="P5" i="477"/>
  <c r="Q5" i="477"/>
  <c r="R5" i="477"/>
  <c r="S5" i="477"/>
  <c r="AN5" i="477"/>
  <c r="M5" i="477"/>
  <c r="L5" i="477"/>
  <c r="J5" i="477"/>
  <c r="G5" i="477"/>
  <c r="X29" i="477"/>
  <c r="X5" i="477" s="1"/>
  <c r="D1" i="494" l="1"/>
  <c r="E1" i="494"/>
  <c r="D2" i="494"/>
  <c r="E2" i="494"/>
  <c r="B1" i="493"/>
  <c r="C1" i="493"/>
  <c r="K30" i="493"/>
  <c r="B2" i="493"/>
  <c r="C2" i="493"/>
  <c r="I131" i="493"/>
  <c r="J131" i="493"/>
  <c r="B1" i="489"/>
  <c r="C1" i="489"/>
  <c r="B2" i="489"/>
  <c r="C2" i="489"/>
  <c r="B28" i="489"/>
  <c r="Y31" i="489"/>
  <c r="Y32" i="489"/>
  <c r="Y33" i="489"/>
  <c r="Y34" i="489"/>
  <c r="Y35" i="489"/>
  <c r="Y36" i="489"/>
  <c r="Y37" i="489"/>
  <c r="Y38" i="489"/>
  <c r="Y39" i="489"/>
  <c r="Y40" i="489"/>
  <c r="Y41" i="489"/>
  <c r="Y42" i="489"/>
  <c r="Y43" i="489"/>
  <c r="Y44" i="489"/>
  <c r="Y45" i="489"/>
  <c r="Y46" i="489"/>
  <c r="Y47" i="489"/>
  <c r="Y48" i="489"/>
  <c r="Y49" i="489"/>
  <c r="Y50" i="489"/>
  <c r="Y51" i="489"/>
  <c r="Y52" i="489"/>
  <c r="Y53" i="489"/>
  <c r="Y54" i="489"/>
  <c r="Y55" i="489"/>
  <c r="Y56" i="489"/>
  <c r="Y57" i="489"/>
  <c r="Y58" i="489"/>
  <c r="Y59" i="489"/>
  <c r="Y60" i="489"/>
  <c r="Y61" i="489"/>
  <c r="Y62" i="489"/>
  <c r="Y63" i="489"/>
  <c r="Y64" i="489"/>
  <c r="Y65" i="489"/>
  <c r="Y66" i="489"/>
  <c r="Y67" i="489"/>
  <c r="Y68" i="489"/>
  <c r="Y69" i="489"/>
  <c r="Y70" i="489"/>
  <c r="Y71" i="489"/>
  <c r="Y72" i="489"/>
  <c r="Y73" i="489"/>
  <c r="Y74" i="489"/>
  <c r="Y75" i="489"/>
  <c r="Y76" i="489"/>
  <c r="Y77" i="489"/>
  <c r="Y78" i="489"/>
  <c r="Y79" i="489"/>
  <c r="Y80" i="489"/>
  <c r="Y81" i="489"/>
  <c r="Y82" i="489"/>
  <c r="Y83" i="489"/>
  <c r="Y84" i="489"/>
  <c r="Y85" i="489"/>
  <c r="Y86" i="489"/>
  <c r="Y87" i="489"/>
  <c r="Y88" i="489"/>
  <c r="Y89" i="489"/>
  <c r="Y90" i="489"/>
  <c r="Y91" i="489"/>
  <c r="Y92" i="489"/>
  <c r="Y93" i="489"/>
  <c r="Y94" i="489"/>
  <c r="Y95" i="489"/>
  <c r="Y96" i="489"/>
  <c r="Y97" i="489"/>
  <c r="Y98" i="489"/>
  <c r="Y99" i="489"/>
  <c r="Y100" i="489"/>
  <c r="Y101" i="489"/>
  <c r="Y102" i="489"/>
  <c r="Y103" i="489"/>
  <c r="Y104" i="489"/>
  <c r="Y105" i="489"/>
  <c r="Y106" i="489"/>
  <c r="Y107" i="489"/>
  <c r="Y108" i="489"/>
  <c r="Y109" i="489"/>
  <c r="Y110" i="489"/>
  <c r="Y111" i="489"/>
  <c r="Y112" i="489"/>
  <c r="Y113" i="489"/>
  <c r="Y114" i="489"/>
  <c r="Y115" i="489"/>
  <c r="Y116" i="489"/>
  <c r="Y117" i="489"/>
  <c r="Y118" i="489"/>
  <c r="Y119" i="489"/>
  <c r="Y120" i="489"/>
  <c r="Y121" i="489"/>
  <c r="Y122" i="489"/>
  <c r="Y123" i="489"/>
  <c r="Y124" i="489"/>
  <c r="Y125" i="489"/>
  <c r="Y126" i="489"/>
  <c r="Y127" i="489"/>
  <c r="Y128" i="489"/>
  <c r="Y129" i="489"/>
  <c r="Y130" i="489"/>
  <c r="C1" i="488"/>
  <c r="C2" i="488"/>
  <c r="D2" i="488"/>
  <c r="E2" i="488" s="1"/>
  <c r="B1" i="483"/>
  <c r="C1" i="483"/>
  <c r="B2" i="483"/>
  <c r="C2" i="483"/>
  <c r="C5" i="483"/>
  <c r="E5" i="483"/>
  <c r="C6" i="483"/>
  <c r="E6" i="483"/>
  <c r="B28" i="483"/>
  <c r="BD31" i="483"/>
  <c r="BD32" i="483"/>
  <c r="BD33" i="483"/>
  <c r="BD34" i="483"/>
  <c r="BD35" i="483"/>
  <c r="BD36" i="483"/>
  <c r="BD37" i="483"/>
  <c r="BD38" i="483"/>
  <c r="BD39" i="483"/>
  <c r="BD40" i="483"/>
  <c r="BD41" i="483"/>
  <c r="BD42" i="483"/>
  <c r="BD43" i="483"/>
  <c r="BD44" i="483"/>
  <c r="BD45" i="483"/>
  <c r="BD46" i="483"/>
  <c r="BD47" i="483"/>
  <c r="BD48" i="483"/>
  <c r="BD49" i="483"/>
  <c r="BD50" i="483"/>
  <c r="BD51" i="483"/>
  <c r="BD52" i="483"/>
  <c r="BD53" i="483"/>
  <c r="BD54" i="483"/>
  <c r="BD55" i="483"/>
  <c r="BD56" i="483"/>
  <c r="BD57" i="483"/>
  <c r="BD58" i="483"/>
  <c r="BD59" i="483"/>
  <c r="BD60" i="483"/>
  <c r="BD61" i="483"/>
  <c r="BD62" i="483"/>
  <c r="BD63" i="483"/>
  <c r="BD64" i="483"/>
  <c r="BD65" i="483"/>
  <c r="BD66" i="483"/>
  <c r="BD67" i="483"/>
  <c r="BD68" i="483"/>
  <c r="BD69" i="483"/>
  <c r="BD70" i="483"/>
  <c r="BD71" i="483"/>
  <c r="BD72" i="483"/>
  <c r="BD73" i="483"/>
  <c r="BD74" i="483"/>
  <c r="BD75" i="483"/>
  <c r="BD76" i="483"/>
  <c r="BD77" i="483"/>
  <c r="BD78" i="483"/>
  <c r="BD79" i="483"/>
  <c r="BD80" i="483"/>
  <c r="BD81" i="483"/>
  <c r="BD82" i="483"/>
  <c r="BD83" i="483"/>
  <c r="BD84" i="483"/>
  <c r="BD85" i="483"/>
  <c r="BD86" i="483"/>
  <c r="BD87" i="483"/>
  <c r="BD88" i="483"/>
  <c r="BD89" i="483"/>
  <c r="BD90" i="483"/>
  <c r="BD91" i="483"/>
  <c r="BD92" i="483"/>
  <c r="BD93" i="483"/>
  <c r="BD94" i="483"/>
  <c r="BD95" i="483"/>
  <c r="BD96" i="483"/>
  <c r="BD97" i="483"/>
  <c r="BD98" i="483"/>
  <c r="BD99" i="483"/>
  <c r="BD100" i="483"/>
  <c r="BD101" i="483"/>
  <c r="BD102" i="483"/>
  <c r="BD103" i="483"/>
  <c r="BD104" i="483"/>
  <c r="BD105" i="483"/>
  <c r="BD106" i="483"/>
  <c r="BD107" i="483"/>
  <c r="BD108" i="483"/>
  <c r="BD109" i="483"/>
  <c r="BD110" i="483"/>
  <c r="BD111" i="483"/>
  <c r="BD112" i="483"/>
  <c r="BD113" i="483"/>
  <c r="BD114" i="483"/>
  <c r="BD115" i="483"/>
  <c r="BD116" i="483"/>
  <c r="BD117" i="483"/>
  <c r="BD118" i="483"/>
  <c r="BD119" i="483"/>
  <c r="BD120" i="483"/>
  <c r="BD121" i="483"/>
  <c r="BD122" i="483"/>
  <c r="BD123" i="483"/>
  <c r="BD124" i="483"/>
  <c r="BD125" i="483"/>
  <c r="BD126" i="483"/>
  <c r="BD127" i="483"/>
  <c r="BD128" i="483"/>
  <c r="BD129" i="483"/>
  <c r="BD130" i="483"/>
  <c r="F131" i="483"/>
  <c r="D38" i="480"/>
  <c r="M30" i="493" l="1"/>
  <c r="AX131" i="494"/>
  <c r="Q30" i="493"/>
  <c r="AZ32" i="494"/>
  <c r="AZ36" i="494"/>
  <c r="AZ40" i="494"/>
  <c r="AZ44" i="494"/>
  <c r="AZ48" i="494"/>
  <c r="AZ52" i="494"/>
  <c r="AZ56" i="494"/>
  <c r="AZ60" i="494"/>
  <c r="AZ64" i="494"/>
  <c r="AZ68" i="494"/>
  <c r="AZ72" i="494"/>
  <c r="AZ76" i="494"/>
  <c r="AZ80" i="494"/>
  <c r="AZ84" i="494"/>
  <c r="AZ88" i="494"/>
  <c r="AZ92" i="494"/>
  <c r="AZ96" i="494"/>
  <c r="AZ100" i="494"/>
  <c r="AZ104" i="494"/>
  <c r="AZ108" i="494"/>
  <c r="AZ112" i="494"/>
  <c r="AZ116" i="494"/>
  <c r="AZ120" i="494"/>
  <c r="AZ124" i="494"/>
  <c r="AZ128" i="494"/>
  <c r="AZ31" i="494"/>
  <c r="AZ37" i="494"/>
  <c r="AZ97" i="494"/>
  <c r="AZ113" i="494"/>
  <c r="AZ121" i="494"/>
  <c r="AZ129" i="494"/>
  <c r="AZ34" i="494"/>
  <c r="AZ38" i="494"/>
  <c r="AZ42" i="494"/>
  <c r="AZ46" i="494"/>
  <c r="AZ50" i="494"/>
  <c r="AZ54" i="494"/>
  <c r="AZ58" i="494"/>
  <c r="AZ62" i="494"/>
  <c r="AZ66" i="494"/>
  <c r="AZ70" i="494"/>
  <c r="AZ74" i="494"/>
  <c r="AZ78" i="494"/>
  <c r="AZ82" i="494"/>
  <c r="AZ86" i="494"/>
  <c r="AZ90" i="494"/>
  <c r="AZ94" i="494"/>
  <c r="AZ98" i="494"/>
  <c r="AZ102" i="494"/>
  <c r="AZ106" i="494"/>
  <c r="AZ110" i="494"/>
  <c r="AZ114" i="494"/>
  <c r="AZ118" i="494"/>
  <c r="AZ122" i="494"/>
  <c r="AZ126" i="494"/>
  <c r="AZ130" i="494"/>
  <c r="AZ35" i="494"/>
  <c r="AZ39" i="494"/>
  <c r="AZ43" i="494"/>
  <c r="AZ47" i="494"/>
  <c r="AZ51" i="494"/>
  <c r="AZ55" i="494"/>
  <c r="AZ59" i="494"/>
  <c r="AZ63" i="494"/>
  <c r="AZ67" i="494"/>
  <c r="AZ71" i="494"/>
  <c r="AZ75" i="494"/>
  <c r="AZ79" i="494"/>
  <c r="AZ83" i="494"/>
  <c r="AZ87" i="494"/>
  <c r="AZ91" i="494"/>
  <c r="AZ95" i="494"/>
  <c r="AZ99" i="494"/>
  <c r="AZ103" i="494"/>
  <c r="AZ107" i="494"/>
  <c r="AZ111" i="494"/>
  <c r="AZ115" i="494"/>
  <c r="AZ119" i="494"/>
  <c r="AZ123" i="494"/>
  <c r="AZ127" i="494"/>
  <c r="AZ131" i="494"/>
  <c r="AZ33" i="494"/>
  <c r="AZ41" i="494"/>
  <c r="AZ45" i="494"/>
  <c r="AZ49" i="494"/>
  <c r="AZ53" i="494"/>
  <c r="AZ57" i="494"/>
  <c r="AZ61" i="494"/>
  <c r="AZ65" i="494"/>
  <c r="AZ69" i="494"/>
  <c r="AZ73" i="494"/>
  <c r="AZ77" i="494"/>
  <c r="AZ81" i="494"/>
  <c r="AZ85" i="494"/>
  <c r="AZ89" i="494"/>
  <c r="AZ93" i="494"/>
  <c r="AZ101" i="494"/>
  <c r="AZ105" i="494"/>
  <c r="AZ109" i="494"/>
  <c r="AZ117" i="494"/>
  <c r="AZ125" i="494"/>
  <c r="AE31" i="479" l="1"/>
  <c r="AE32" i="479"/>
  <c r="AE33" i="479"/>
  <c r="AE34" i="479"/>
  <c r="AE35" i="479"/>
  <c r="AE36" i="479"/>
  <c r="AE37" i="479"/>
  <c r="AE38" i="479"/>
  <c r="AE39" i="479"/>
  <c r="AE40" i="479"/>
  <c r="AE41" i="479"/>
  <c r="AE42" i="479"/>
  <c r="AE43" i="479"/>
  <c r="AE44" i="479"/>
  <c r="AE45" i="479"/>
  <c r="AE46" i="479"/>
  <c r="AE47" i="479"/>
  <c r="AE48" i="479"/>
  <c r="AE49" i="479"/>
  <c r="AE50" i="479"/>
  <c r="AE51" i="479"/>
  <c r="AE52" i="479"/>
  <c r="AE53" i="479"/>
  <c r="AE54" i="479"/>
  <c r="AE55" i="479"/>
  <c r="AE56" i="479"/>
  <c r="AE57" i="479"/>
  <c r="AE58" i="479"/>
  <c r="AE59" i="479"/>
  <c r="AE60" i="479"/>
  <c r="AE61" i="479"/>
  <c r="AE62" i="479"/>
  <c r="AE63" i="479"/>
  <c r="AE64" i="479"/>
  <c r="AE65" i="479"/>
  <c r="AE66" i="479"/>
  <c r="AE67" i="479"/>
  <c r="AE68" i="479"/>
  <c r="AE69" i="479"/>
  <c r="AE70" i="479"/>
  <c r="AE71" i="479"/>
  <c r="AE72" i="479"/>
  <c r="AE73" i="479"/>
  <c r="AE74" i="479"/>
  <c r="AE75" i="479"/>
  <c r="AE76" i="479"/>
  <c r="AE77" i="479"/>
  <c r="AE78" i="479"/>
  <c r="AE79" i="479"/>
  <c r="AE80" i="479"/>
  <c r="AE81" i="479"/>
  <c r="AE82" i="479"/>
  <c r="AE83" i="479"/>
  <c r="AE84" i="479"/>
  <c r="AE85" i="479"/>
  <c r="AE86" i="479"/>
  <c r="AE87" i="479"/>
  <c r="AE88" i="479"/>
  <c r="AE89" i="479"/>
  <c r="AE90" i="479"/>
  <c r="AE91" i="479"/>
  <c r="AE92" i="479"/>
  <c r="AE93" i="479"/>
  <c r="AE94" i="479"/>
  <c r="AE95" i="479"/>
  <c r="AE96" i="479"/>
  <c r="AE97" i="479"/>
  <c r="AE98" i="479"/>
  <c r="AE99" i="479"/>
  <c r="AE100" i="479"/>
  <c r="AE101" i="479"/>
  <c r="AE102" i="479"/>
  <c r="AE103" i="479"/>
  <c r="AE104" i="479"/>
  <c r="AE105" i="479"/>
  <c r="AE106" i="479"/>
  <c r="AE107" i="479"/>
  <c r="AE108" i="479"/>
  <c r="AE109" i="479"/>
  <c r="AE110" i="479"/>
  <c r="AE111" i="479"/>
  <c r="AE112" i="479"/>
  <c r="AE113" i="479"/>
  <c r="AE114" i="479"/>
  <c r="AE115" i="479"/>
  <c r="AE116" i="479"/>
  <c r="AE117" i="479"/>
  <c r="AE118" i="479"/>
  <c r="AE119" i="479"/>
  <c r="AE120" i="479"/>
  <c r="AE121" i="479"/>
  <c r="AE122" i="479"/>
  <c r="AE123" i="479"/>
  <c r="AE124" i="479"/>
  <c r="AE125" i="479"/>
  <c r="AE126" i="479"/>
  <c r="AE127" i="479"/>
  <c r="AE128" i="479"/>
  <c r="AE129" i="479"/>
  <c r="AE130" i="479"/>
  <c r="F7" i="479"/>
  <c r="G7" i="479"/>
  <c r="F6" i="479"/>
  <c r="G6" i="479"/>
  <c r="G5" i="479"/>
  <c r="F5" i="479"/>
  <c r="G4" i="479"/>
  <c r="F4" i="479"/>
  <c r="B300" i="1"/>
  <c r="X131" i="479"/>
  <c r="V131" i="479"/>
  <c r="T131" i="479"/>
  <c r="S131" i="479"/>
  <c r="R131" i="479"/>
  <c r="O131" i="479"/>
  <c r="N131" i="479"/>
  <c r="M131" i="479"/>
  <c r="L131" i="479"/>
  <c r="K131" i="479"/>
  <c r="J131" i="479"/>
  <c r="I131" i="479"/>
  <c r="H131" i="479"/>
  <c r="G131" i="479"/>
  <c r="AD130" i="479"/>
  <c r="AA130" i="479" s="1"/>
  <c r="AD129" i="479"/>
  <c r="AD128" i="479"/>
  <c r="AA128" i="479" s="1"/>
  <c r="AD127" i="479"/>
  <c r="AD126" i="479"/>
  <c r="AA126" i="479" s="1"/>
  <c r="AD125" i="479"/>
  <c r="AD124" i="479"/>
  <c r="AA124" i="479" s="1"/>
  <c r="AD123" i="479"/>
  <c r="AD122" i="479"/>
  <c r="AA122" i="479" s="1"/>
  <c r="AD121" i="479"/>
  <c r="AD120" i="479"/>
  <c r="AA120" i="479" s="1"/>
  <c r="AD119" i="479"/>
  <c r="AD118" i="479"/>
  <c r="AA118" i="479" s="1"/>
  <c r="AD117" i="479"/>
  <c r="AD116" i="479"/>
  <c r="AA116" i="479" s="1"/>
  <c r="AD115" i="479"/>
  <c r="AD114" i="479"/>
  <c r="AA114" i="479" s="1"/>
  <c r="AD113" i="479"/>
  <c r="AD112" i="479"/>
  <c r="AA112" i="479" s="1"/>
  <c r="AD111" i="479"/>
  <c r="AD110" i="479"/>
  <c r="AA110" i="479" s="1"/>
  <c r="AD109" i="479"/>
  <c r="AD108" i="479"/>
  <c r="AA108" i="479" s="1"/>
  <c r="AD107" i="479"/>
  <c r="AD106" i="479"/>
  <c r="AA106" i="479" s="1"/>
  <c r="AD105" i="479"/>
  <c r="AD104" i="479"/>
  <c r="AA104" i="479" s="1"/>
  <c r="AD103" i="479"/>
  <c r="AD102" i="479"/>
  <c r="AA102" i="479" s="1"/>
  <c r="AD101" i="479"/>
  <c r="AD100" i="479"/>
  <c r="AA100" i="479" s="1"/>
  <c r="AD99" i="479"/>
  <c r="AD98" i="479"/>
  <c r="AA98" i="479" s="1"/>
  <c r="AD97" i="479"/>
  <c r="AD96" i="479"/>
  <c r="AA96" i="479" s="1"/>
  <c r="AD95" i="479"/>
  <c r="AD94" i="479"/>
  <c r="AA94" i="479" s="1"/>
  <c r="AD93" i="479"/>
  <c r="AD92" i="479"/>
  <c r="AA92" i="479" s="1"/>
  <c r="AD91" i="479"/>
  <c r="AA91" i="479" s="1"/>
  <c r="AD90" i="479"/>
  <c r="AA90" i="479" s="1"/>
  <c r="AD89" i="479"/>
  <c r="AD88" i="479"/>
  <c r="AA88" i="479" s="1"/>
  <c r="AD87" i="479"/>
  <c r="AA87" i="479" s="1"/>
  <c r="AD86" i="479"/>
  <c r="AA86" i="479" s="1"/>
  <c r="AD85" i="479"/>
  <c r="AD84" i="479"/>
  <c r="AA84" i="479" s="1"/>
  <c r="AD83" i="479"/>
  <c r="AA83" i="479" s="1"/>
  <c r="AD82" i="479"/>
  <c r="AA82" i="479" s="1"/>
  <c r="AD81" i="479"/>
  <c r="AD80" i="479"/>
  <c r="AA80" i="479" s="1"/>
  <c r="AD79" i="479"/>
  <c r="AA79" i="479" s="1"/>
  <c r="AD78" i="479"/>
  <c r="AA78" i="479" s="1"/>
  <c r="AD77" i="479"/>
  <c r="AD76" i="479"/>
  <c r="AA76" i="479" s="1"/>
  <c r="AD75" i="479"/>
  <c r="AA75" i="479" s="1"/>
  <c r="AD74" i="479"/>
  <c r="AA74" i="479" s="1"/>
  <c r="AD73" i="479"/>
  <c r="AD72" i="479"/>
  <c r="AA72" i="479" s="1"/>
  <c r="AD71" i="479"/>
  <c r="AA71" i="479" s="1"/>
  <c r="AD70" i="479"/>
  <c r="AA70" i="479" s="1"/>
  <c r="AD69" i="479"/>
  <c r="AD68" i="479"/>
  <c r="AA68" i="479" s="1"/>
  <c r="AD67" i="479"/>
  <c r="AA67" i="479" s="1"/>
  <c r="AD66" i="479"/>
  <c r="AA66" i="479" s="1"/>
  <c r="AD65" i="479"/>
  <c r="AD64" i="479"/>
  <c r="AA64" i="479" s="1"/>
  <c r="AD63" i="479"/>
  <c r="AA63" i="479" s="1"/>
  <c r="AD62" i="479"/>
  <c r="AA62" i="479" s="1"/>
  <c r="AD61" i="479"/>
  <c r="AD60" i="479"/>
  <c r="AA60" i="479" s="1"/>
  <c r="AD59" i="479"/>
  <c r="AA59" i="479" s="1"/>
  <c r="AD58" i="479"/>
  <c r="AA58" i="479" s="1"/>
  <c r="AD57" i="479"/>
  <c r="AD56" i="479"/>
  <c r="AA56" i="479" s="1"/>
  <c r="AD55" i="479"/>
  <c r="AA55" i="479" s="1"/>
  <c r="AD54" i="479"/>
  <c r="AA54" i="479" s="1"/>
  <c r="AD53" i="479"/>
  <c r="AD52" i="479"/>
  <c r="AA52" i="479" s="1"/>
  <c r="AD51" i="479"/>
  <c r="AA51" i="479" s="1"/>
  <c r="AD50" i="479"/>
  <c r="AA50" i="479" s="1"/>
  <c r="AD49" i="479"/>
  <c r="AD48" i="479"/>
  <c r="AA48" i="479" s="1"/>
  <c r="AD47" i="479"/>
  <c r="AA47" i="479" s="1"/>
  <c r="AD46" i="479"/>
  <c r="AA46" i="479" s="1"/>
  <c r="AD45" i="479"/>
  <c r="AD44" i="479"/>
  <c r="AA44" i="479" s="1"/>
  <c r="AD43" i="479"/>
  <c r="AA43" i="479" s="1"/>
  <c r="AD42" i="479"/>
  <c r="AA42" i="479" s="1"/>
  <c r="AD41" i="479"/>
  <c r="AD40" i="479"/>
  <c r="AA40" i="479" s="1"/>
  <c r="AD39" i="479"/>
  <c r="AA39" i="479" s="1"/>
  <c r="AD38" i="479"/>
  <c r="AA38" i="479" s="1"/>
  <c r="AD37" i="479"/>
  <c r="AD36" i="479"/>
  <c r="AA36" i="479" s="1"/>
  <c r="AD35" i="479"/>
  <c r="AA35" i="479" s="1"/>
  <c r="AD34" i="479"/>
  <c r="AD33" i="479"/>
  <c r="AD32" i="479"/>
  <c r="AA32" i="479" s="1"/>
  <c r="AD31" i="479"/>
  <c r="BJ30" i="479"/>
  <c r="BI30" i="479"/>
  <c r="BH30" i="479"/>
  <c r="BG30" i="479"/>
  <c r="BF30" i="479"/>
  <c r="BE30" i="479"/>
  <c r="BD30" i="479"/>
  <c r="BC30" i="479"/>
  <c r="BB30" i="479"/>
  <c r="BA30" i="479"/>
  <c r="AV30" i="479"/>
  <c r="AU30" i="479"/>
  <c r="AT30" i="479"/>
  <c r="AS30" i="479"/>
  <c r="AR30" i="479"/>
  <c r="AQ30" i="479"/>
  <c r="AP30" i="479"/>
  <c r="AO30" i="479"/>
  <c r="AN30" i="479"/>
  <c r="AM30" i="479"/>
  <c r="AL30" i="479"/>
  <c r="AK30" i="479"/>
  <c r="AJ30" i="479"/>
  <c r="AI30" i="479"/>
  <c r="AH30" i="479"/>
  <c r="AG30" i="479"/>
  <c r="AF30" i="479"/>
  <c r="AE30" i="479"/>
  <c r="AD30" i="479"/>
  <c r="AV29" i="479"/>
  <c r="AU29" i="479"/>
  <c r="AT29" i="479"/>
  <c r="AS29" i="479"/>
  <c r="AR29" i="479"/>
  <c r="AM29" i="479"/>
  <c r="AL29" i="479"/>
  <c r="AK29" i="479"/>
  <c r="AJ29" i="479"/>
  <c r="AI29" i="479"/>
  <c r="AH29" i="479"/>
  <c r="AG29" i="479"/>
  <c r="AF29" i="479"/>
  <c r="AE29" i="479"/>
  <c r="AD29" i="479"/>
  <c r="T29" i="479"/>
  <c r="AQ29" i="479" s="1"/>
  <c r="S29" i="479"/>
  <c r="AP29" i="479" s="1"/>
  <c r="R29" i="479"/>
  <c r="AO29" i="479" s="1"/>
  <c r="AN29" i="479"/>
  <c r="E29" i="479"/>
  <c r="D29" i="479"/>
  <c r="C29" i="479"/>
  <c r="X28" i="479"/>
  <c r="V28" i="479"/>
  <c r="T28" i="479"/>
  <c r="S28" i="479"/>
  <c r="R28" i="479"/>
  <c r="O28" i="479"/>
  <c r="N28" i="479"/>
  <c r="M28" i="479"/>
  <c r="L28" i="479"/>
  <c r="K28" i="479"/>
  <c r="J28" i="479"/>
  <c r="I28" i="479"/>
  <c r="H28" i="479"/>
  <c r="G28" i="479"/>
  <c r="X27" i="479"/>
  <c r="V27" i="479"/>
  <c r="T27" i="479"/>
  <c r="S27" i="479"/>
  <c r="R27" i="479"/>
  <c r="O27" i="479"/>
  <c r="N27" i="479"/>
  <c r="M27" i="479"/>
  <c r="L27" i="479"/>
  <c r="K27" i="479"/>
  <c r="J27" i="479"/>
  <c r="I27" i="479"/>
  <c r="H27" i="479"/>
  <c r="G27" i="479"/>
  <c r="X26" i="479"/>
  <c r="V26" i="479"/>
  <c r="T26" i="479"/>
  <c r="S26" i="479"/>
  <c r="R26" i="479"/>
  <c r="O26" i="479"/>
  <c r="N26" i="479"/>
  <c r="M26" i="479"/>
  <c r="L26" i="479"/>
  <c r="K26" i="479"/>
  <c r="J26" i="479"/>
  <c r="I26" i="479"/>
  <c r="H26" i="479"/>
  <c r="G26" i="479"/>
  <c r="Y25" i="479"/>
  <c r="X25" i="479"/>
  <c r="W25" i="479"/>
  <c r="V25" i="479"/>
  <c r="U25" i="479"/>
  <c r="T25" i="479"/>
  <c r="S25" i="479"/>
  <c r="R25" i="479"/>
  <c r="Q25" i="479"/>
  <c r="P25" i="479"/>
  <c r="O25" i="479"/>
  <c r="N25" i="479"/>
  <c r="M25" i="479"/>
  <c r="L25" i="479"/>
  <c r="K25" i="479"/>
  <c r="J25" i="479"/>
  <c r="I25" i="479"/>
  <c r="H25" i="479"/>
  <c r="G25" i="479"/>
  <c r="AC3" i="479"/>
  <c r="Z3" i="479"/>
  <c r="Y3" i="479"/>
  <c r="U3" i="479"/>
  <c r="AK2" i="479"/>
  <c r="AJ2" i="479"/>
  <c r="AI2" i="479"/>
  <c r="AH2" i="479"/>
  <c r="AG2" i="479"/>
  <c r="AF2" i="479"/>
  <c r="AE2" i="479"/>
  <c r="Z2" i="479"/>
  <c r="Y2" i="479"/>
  <c r="U2" i="479"/>
  <c r="B1" i="479"/>
  <c r="S29" i="478"/>
  <c r="AP29" i="478" s="1"/>
  <c r="T29" i="478"/>
  <c r="AQ29" i="478" s="1"/>
  <c r="R29" i="478"/>
  <c r="AI29" i="478"/>
  <c r="AH29" i="478"/>
  <c r="F9" i="478"/>
  <c r="G9" i="478"/>
  <c r="G5" i="478"/>
  <c r="G6" i="478"/>
  <c r="G7" i="478"/>
  <c r="G8" i="478"/>
  <c r="F5" i="478"/>
  <c r="F6" i="478"/>
  <c r="F7" i="478"/>
  <c r="F8" i="478"/>
  <c r="F4" i="478"/>
  <c r="B270" i="1"/>
  <c r="X131" i="478"/>
  <c r="V131" i="478"/>
  <c r="T131" i="478"/>
  <c r="L131" i="478"/>
  <c r="K131" i="478"/>
  <c r="I131" i="478"/>
  <c r="H131" i="478"/>
  <c r="AA84" i="478"/>
  <c r="AA82" i="478"/>
  <c r="AA80" i="478"/>
  <c r="AA78" i="478"/>
  <c r="AA76" i="478"/>
  <c r="AA74" i="478"/>
  <c r="AA72" i="478"/>
  <c r="AA70" i="478"/>
  <c r="AA68" i="478"/>
  <c r="AA66" i="478"/>
  <c r="AA64" i="478"/>
  <c r="AA62" i="478"/>
  <c r="AA60" i="478"/>
  <c r="AA58" i="478"/>
  <c r="AA56" i="478"/>
  <c r="AA54" i="478"/>
  <c r="AA52" i="478"/>
  <c r="AA50" i="478"/>
  <c r="AA48" i="478"/>
  <c r="AA46" i="478"/>
  <c r="AA44" i="478"/>
  <c r="AA42" i="478"/>
  <c r="AA40" i="478"/>
  <c r="AA38" i="478"/>
  <c r="AA36" i="478"/>
  <c r="BJ30" i="478"/>
  <c r="BI30" i="478"/>
  <c r="BH30" i="478"/>
  <c r="BG30" i="478"/>
  <c r="BF30" i="478"/>
  <c r="BE30" i="478"/>
  <c r="AV30" i="478"/>
  <c r="AU30" i="478"/>
  <c r="AT30" i="478"/>
  <c r="AS30" i="478"/>
  <c r="AR30" i="478"/>
  <c r="AQ30" i="478"/>
  <c r="AP30" i="478"/>
  <c r="AO30" i="478"/>
  <c r="AN30" i="478"/>
  <c r="AM30" i="478"/>
  <c r="AL30" i="478"/>
  <c r="AK30" i="478"/>
  <c r="AJ30" i="478"/>
  <c r="AI30" i="478"/>
  <c r="AH30" i="478"/>
  <c r="AG30" i="478"/>
  <c r="AF30" i="478"/>
  <c r="AE30" i="478"/>
  <c r="AD30" i="478"/>
  <c r="AV29" i="478"/>
  <c r="AU29" i="478"/>
  <c r="AT29" i="478"/>
  <c r="AS29" i="478"/>
  <c r="AR29" i="478"/>
  <c r="AN29" i="478"/>
  <c r="AL29" i="478"/>
  <c r="AK29" i="478"/>
  <c r="AJ29" i="478"/>
  <c r="AG29" i="478"/>
  <c r="AF29" i="478"/>
  <c r="AE29" i="478"/>
  <c r="AD29" i="478"/>
  <c r="AO29" i="478"/>
  <c r="AM29" i="478"/>
  <c r="E29" i="478"/>
  <c r="D29" i="478"/>
  <c r="C29" i="478"/>
  <c r="X28" i="478"/>
  <c r="V28" i="478"/>
  <c r="T28" i="478"/>
  <c r="L28" i="478"/>
  <c r="K28" i="478"/>
  <c r="I28" i="478"/>
  <c r="H28" i="478"/>
  <c r="X27" i="478"/>
  <c r="V27" i="478"/>
  <c r="T27" i="478"/>
  <c r="L27" i="478"/>
  <c r="K27" i="478"/>
  <c r="I27" i="478"/>
  <c r="H27" i="478"/>
  <c r="X26" i="478"/>
  <c r="V26" i="478"/>
  <c r="T26" i="478"/>
  <c r="L26" i="478"/>
  <c r="K26" i="478"/>
  <c r="I26" i="478"/>
  <c r="H26" i="478"/>
  <c r="Y25" i="478"/>
  <c r="X25" i="478"/>
  <c r="W25" i="478"/>
  <c r="V25" i="478"/>
  <c r="U25" i="478"/>
  <c r="T25" i="478"/>
  <c r="S25" i="478"/>
  <c r="R25" i="478"/>
  <c r="Q25" i="478"/>
  <c r="P25" i="478"/>
  <c r="O25" i="478"/>
  <c r="N25" i="478"/>
  <c r="M25" i="478"/>
  <c r="L25" i="478"/>
  <c r="K25" i="478"/>
  <c r="J25" i="478"/>
  <c r="I25" i="478"/>
  <c r="H25" i="478"/>
  <c r="G25" i="478"/>
  <c r="AC3" i="478"/>
  <c r="Z3" i="478"/>
  <c r="Y3" i="478"/>
  <c r="U3" i="478"/>
  <c r="Z2" i="478"/>
  <c r="Y2" i="478"/>
  <c r="U2" i="478"/>
  <c r="B1" i="478"/>
  <c r="AA31" i="479" l="1"/>
  <c r="AA33" i="479"/>
  <c r="AA37" i="479"/>
  <c r="AA41" i="479"/>
  <c r="AA45" i="479"/>
  <c r="AA49" i="479"/>
  <c r="AA53" i="479"/>
  <c r="AA57" i="479"/>
  <c r="AA61" i="479"/>
  <c r="AA65" i="479"/>
  <c r="AA69" i="479"/>
  <c r="AA73" i="479"/>
  <c r="AA77" i="479"/>
  <c r="AA81" i="479"/>
  <c r="AA85" i="479"/>
  <c r="AA89" i="479"/>
  <c r="AA93" i="479"/>
  <c r="AA97" i="479"/>
  <c r="AA101" i="479"/>
  <c r="AA105" i="479"/>
  <c r="AA109" i="479"/>
  <c r="AA113" i="479"/>
  <c r="AA117" i="479"/>
  <c r="AA121" i="479"/>
  <c r="AA125" i="479"/>
  <c r="AA129" i="479"/>
  <c r="AA34" i="479"/>
  <c r="AA95" i="479"/>
  <c r="AA99" i="479"/>
  <c r="AA103" i="479"/>
  <c r="AA107" i="479"/>
  <c r="AA111" i="479"/>
  <c r="AA115" i="479"/>
  <c r="AA123" i="479"/>
  <c r="AA127" i="479"/>
  <c r="AA86" i="478"/>
  <c r="AA90" i="478"/>
  <c r="AA94" i="478"/>
  <c r="AA98" i="478"/>
  <c r="AA102" i="478"/>
  <c r="AE4" i="478" a="1"/>
  <c r="AE4" i="478" s="1"/>
  <c r="BA30" i="478" s="1"/>
  <c r="AA37" i="478"/>
  <c r="AA41" i="478"/>
  <c r="AA45" i="478"/>
  <c r="AA49" i="478"/>
  <c r="AA53" i="478"/>
  <c r="AA57" i="478"/>
  <c r="AA61" i="478"/>
  <c r="AA65" i="478"/>
  <c r="AA69" i="478"/>
  <c r="AA73" i="478"/>
  <c r="AA77" i="478"/>
  <c r="AA85" i="478"/>
  <c r="AA106" i="478"/>
  <c r="AA110" i="478"/>
  <c r="AA89" i="478"/>
  <c r="AA101" i="478"/>
  <c r="AA117" i="478"/>
  <c r="AA121" i="478"/>
  <c r="AA125" i="478"/>
  <c r="AA129" i="478"/>
  <c r="AM2" i="479"/>
  <c r="AA114" i="478"/>
  <c r="AA92" i="478"/>
  <c r="AA96" i="478"/>
  <c r="AA104" i="478"/>
  <c r="AA108" i="478"/>
  <c r="AA112" i="478"/>
  <c r="AA116" i="478"/>
  <c r="AA120" i="478"/>
  <c r="AA124" i="478"/>
  <c r="AA39" i="478"/>
  <c r="AA43" i="478"/>
  <c r="AA47" i="478"/>
  <c r="AA51" i="478"/>
  <c r="AA55" i="478"/>
  <c r="AA59" i="478"/>
  <c r="AA63" i="478"/>
  <c r="AA67" i="478"/>
  <c r="AA71" i="478"/>
  <c r="AA79" i="478"/>
  <c r="AA87" i="478"/>
  <c r="AA91" i="478"/>
  <c r="AA99" i="478"/>
  <c r="AA119" i="478"/>
  <c r="AA123" i="478"/>
  <c r="AA127" i="478"/>
  <c r="AA118" i="478"/>
  <c r="AA122" i="478"/>
  <c r="AA126" i="478"/>
  <c r="AA33" i="478"/>
  <c r="AA119" i="479"/>
  <c r="AA75" i="478"/>
  <c r="AA81" i="478"/>
  <c r="AA83" i="478"/>
  <c r="AA88" i="478"/>
  <c r="AA93" i="478"/>
  <c r="AA95" i="478"/>
  <c r="AA97" i="478"/>
  <c r="AA100" i="478"/>
  <c r="AA103" i="478"/>
  <c r="AA105" i="478"/>
  <c r="AA107" i="478"/>
  <c r="AA109" i="478"/>
  <c r="AA111" i="478"/>
  <c r="AA113" i="478"/>
  <c r="AA115" i="478"/>
  <c r="AA128" i="478"/>
  <c r="AA130" i="478"/>
  <c r="AQ32" i="370"/>
  <c r="AR32" i="370"/>
  <c r="AS32" i="370"/>
  <c r="AT32" i="370"/>
  <c r="AU32" i="370"/>
  <c r="AV32" i="370"/>
  <c r="AW32" i="370"/>
  <c r="AX32" i="370"/>
  <c r="AY32" i="370"/>
  <c r="AZ32" i="370"/>
  <c r="BA32" i="370"/>
  <c r="BB32" i="370"/>
  <c r="BC32" i="370"/>
  <c r="BD32" i="370"/>
  <c r="BE32" i="370"/>
  <c r="BF32" i="370"/>
  <c r="BG32" i="370"/>
  <c r="AQ33" i="370"/>
  <c r="AR33" i="370"/>
  <c r="AS33" i="370"/>
  <c r="AT33" i="370"/>
  <c r="AU33" i="370"/>
  <c r="AV33" i="370"/>
  <c r="AW33" i="370"/>
  <c r="AX33" i="370"/>
  <c r="AY33" i="370"/>
  <c r="AZ33" i="370"/>
  <c r="BA33" i="370"/>
  <c r="BB33" i="370"/>
  <c r="BC33" i="370"/>
  <c r="BD33" i="370"/>
  <c r="BE33" i="370"/>
  <c r="BF33" i="370"/>
  <c r="BG33" i="370"/>
  <c r="AQ34" i="370"/>
  <c r="AR34" i="370"/>
  <c r="AS34" i="370"/>
  <c r="AT34" i="370"/>
  <c r="AU34" i="370"/>
  <c r="AV34" i="370"/>
  <c r="AW34" i="370"/>
  <c r="AX34" i="370"/>
  <c r="AY34" i="370"/>
  <c r="AZ34" i="370"/>
  <c r="BA34" i="370"/>
  <c r="BB34" i="370"/>
  <c r="BC34" i="370"/>
  <c r="BD34" i="370"/>
  <c r="BE34" i="370"/>
  <c r="BF34" i="370"/>
  <c r="BG34" i="370"/>
  <c r="AQ35" i="370"/>
  <c r="AR35" i="370"/>
  <c r="AS35" i="370"/>
  <c r="AT35" i="370"/>
  <c r="AU35" i="370"/>
  <c r="AV35" i="370"/>
  <c r="AW35" i="370"/>
  <c r="AX35" i="370"/>
  <c r="AY35" i="370"/>
  <c r="AZ35" i="370"/>
  <c r="BA35" i="370"/>
  <c r="BB35" i="370"/>
  <c r="BC35" i="370"/>
  <c r="BD35" i="370"/>
  <c r="BE35" i="370"/>
  <c r="BF35" i="370"/>
  <c r="BG35" i="370"/>
  <c r="AQ36" i="370"/>
  <c r="AR36" i="370"/>
  <c r="AS36" i="370"/>
  <c r="AT36" i="370"/>
  <c r="AU36" i="370"/>
  <c r="AV36" i="370"/>
  <c r="AW36" i="370"/>
  <c r="AX36" i="370"/>
  <c r="AY36" i="370"/>
  <c r="AZ36" i="370"/>
  <c r="BA36" i="370"/>
  <c r="BB36" i="370"/>
  <c r="BC36" i="370"/>
  <c r="BD36" i="370"/>
  <c r="BE36" i="370"/>
  <c r="BF36" i="370"/>
  <c r="BG36" i="370"/>
  <c r="AQ37" i="370"/>
  <c r="AR37" i="370"/>
  <c r="AS37" i="370"/>
  <c r="AT37" i="370"/>
  <c r="AU37" i="370"/>
  <c r="AV37" i="370"/>
  <c r="AW37" i="370"/>
  <c r="AX37" i="370"/>
  <c r="AY37" i="370"/>
  <c r="AZ37" i="370"/>
  <c r="BA37" i="370"/>
  <c r="BB37" i="370"/>
  <c r="BC37" i="370"/>
  <c r="BD37" i="370"/>
  <c r="BE37" i="370"/>
  <c r="BF37" i="370"/>
  <c r="BG37" i="370"/>
  <c r="AQ38" i="370"/>
  <c r="AR38" i="370"/>
  <c r="AS38" i="370"/>
  <c r="AT38" i="370"/>
  <c r="AU38" i="370"/>
  <c r="AV38" i="370"/>
  <c r="AW38" i="370"/>
  <c r="AX38" i="370"/>
  <c r="AY38" i="370"/>
  <c r="AZ38" i="370"/>
  <c r="BA38" i="370"/>
  <c r="BB38" i="370"/>
  <c r="BC38" i="370"/>
  <c r="BD38" i="370"/>
  <c r="BE38" i="370"/>
  <c r="BF38" i="370"/>
  <c r="BG38" i="370"/>
  <c r="AQ39" i="370"/>
  <c r="AR39" i="370"/>
  <c r="AS39" i="370"/>
  <c r="AT39" i="370"/>
  <c r="AU39" i="370"/>
  <c r="AV39" i="370"/>
  <c r="AW39" i="370"/>
  <c r="AX39" i="370"/>
  <c r="AY39" i="370"/>
  <c r="AZ39" i="370"/>
  <c r="BA39" i="370"/>
  <c r="BB39" i="370"/>
  <c r="BC39" i="370"/>
  <c r="BD39" i="370"/>
  <c r="BE39" i="370"/>
  <c r="BF39" i="370"/>
  <c r="BG39" i="370"/>
  <c r="AQ40" i="370"/>
  <c r="AR40" i="370"/>
  <c r="AS40" i="370"/>
  <c r="AT40" i="370"/>
  <c r="AU40" i="370"/>
  <c r="AV40" i="370"/>
  <c r="AW40" i="370"/>
  <c r="AX40" i="370"/>
  <c r="AY40" i="370"/>
  <c r="AZ40" i="370"/>
  <c r="BA40" i="370"/>
  <c r="BB40" i="370"/>
  <c r="BC40" i="370"/>
  <c r="BD40" i="370"/>
  <c r="BE40" i="370"/>
  <c r="BF40" i="370"/>
  <c r="BG40" i="370"/>
  <c r="AQ41" i="370"/>
  <c r="AR41" i="370"/>
  <c r="AS41" i="370"/>
  <c r="AT41" i="370"/>
  <c r="AU41" i="370"/>
  <c r="AV41" i="370"/>
  <c r="AW41" i="370"/>
  <c r="AX41" i="370"/>
  <c r="AY41" i="370"/>
  <c r="AZ41" i="370"/>
  <c r="BA41" i="370"/>
  <c r="BB41" i="370"/>
  <c r="BC41" i="370"/>
  <c r="BD41" i="370"/>
  <c r="BE41" i="370"/>
  <c r="BF41" i="370"/>
  <c r="BG41" i="370"/>
  <c r="AQ42" i="370"/>
  <c r="AR42" i="370"/>
  <c r="AS42" i="370"/>
  <c r="AT42" i="370"/>
  <c r="AU42" i="370"/>
  <c r="AV42" i="370"/>
  <c r="AW42" i="370"/>
  <c r="AX42" i="370"/>
  <c r="AY42" i="370"/>
  <c r="AZ42" i="370"/>
  <c r="BA42" i="370"/>
  <c r="BB42" i="370"/>
  <c r="BC42" i="370"/>
  <c r="BD42" i="370"/>
  <c r="BE42" i="370"/>
  <c r="BF42" i="370"/>
  <c r="BG42" i="370"/>
  <c r="AQ43" i="370"/>
  <c r="AR43" i="370"/>
  <c r="AS43" i="370"/>
  <c r="AT43" i="370"/>
  <c r="AU43" i="370"/>
  <c r="AV43" i="370"/>
  <c r="AW43" i="370"/>
  <c r="AX43" i="370"/>
  <c r="AY43" i="370"/>
  <c r="AZ43" i="370"/>
  <c r="BA43" i="370"/>
  <c r="BB43" i="370"/>
  <c r="BC43" i="370"/>
  <c r="BD43" i="370"/>
  <c r="BE43" i="370"/>
  <c r="BF43" i="370"/>
  <c r="BG43" i="370"/>
  <c r="AQ44" i="370"/>
  <c r="AR44" i="370"/>
  <c r="AS44" i="370"/>
  <c r="AT44" i="370"/>
  <c r="AU44" i="370"/>
  <c r="AV44" i="370"/>
  <c r="AW44" i="370"/>
  <c r="AX44" i="370"/>
  <c r="AY44" i="370"/>
  <c r="AZ44" i="370"/>
  <c r="BA44" i="370"/>
  <c r="BB44" i="370"/>
  <c r="BC44" i="370"/>
  <c r="BD44" i="370"/>
  <c r="BE44" i="370"/>
  <c r="BF44" i="370"/>
  <c r="BG44" i="370"/>
  <c r="AQ45" i="370"/>
  <c r="AR45" i="370"/>
  <c r="AS45" i="370"/>
  <c r="AT45" i="370"/>
  <c r="AU45" i="370"/>
  <c r="AV45" i="370"/>
  <c r="AW45" i="370"/>
  <c r="AX45" i="370"/>
  <c r="AY45" i="370"/>
  <c r="AZ45" i="370"/>
  <c r="BA45" i="370"/>
  <c r="BB45" i="370"/>
  <c r="BC45" i="370"/>
  <c r="BD45" i="370"/>
  <c r="BE45" i="370"/>
  <c r="BF45" i="370"/>
  <c r="BG45" i="370"/>
  <c r="AQ46" i="370"/>
  <c r="AR46" i="370"/>
  <c r="AS46" i="370"/>
  <c r="AT46" i="370"/>
  <c r="AU46" i="370"/>
  <c r="AV46" i="370"/>
  <c r="AW46" i="370"/>
  <c r="AX46" i="370"/>
  <c r="AY46" i="370"/>
  <c r="AZ46" i="370"/>
  <c r="BA46" i="370"/>
  <c r="BB46" i="370"/>
  <c r="BC46" i="370"/>
  <c r="BD46" i="370"/>
  <c r="BE46" i="370"/>
  <c r="BF46" i="370"/>
  <c r="BG46" i="370"/>
  <c r="AQ47" i="370"/>
  <c r="AR47" i="370"/>
  <c r="AS47" i="370"/>
  <c r="AT47" i="370"/>
  <c r="AU47" i="370"/>
  <c r="AV47" i="370"/>
  <c r="AW47" i="370"/>
  <c r="AX47" i="370"/>
  <c r="AY47" i="370"/>
  <c r="AZ47" i="370"/>
  <c r="BA47" i="370"/>
  <c r="BB47" i="370"/>
  <c r="BC47" i="370"/>
  <c r="BD47" i="370"/>
  <c r="BE47" i="370"/>
  <c r="BF47" i="370"/>
  <c r="BG47" i="370"/>
  <c r="AQ48" i="370"/>
  <c r="AR48" i="370"/>
  <c r="AS48" i="370"/>
  <c r="AT48" i="370"/>
  <c r="AU48" i="370"/>
  <c r="AV48" i="370"/>
  <c r="AW48" i="370"/>
  <c r="AX48" i="370"/>
  <c r="AY48" i="370"/>
  <c r="AZ48" i="370"/>
  <c r="BA48" i="370"/>
  <c r="BB48" i="370"/>
  <c r="BC48" i="370"/>
  <c r="BD48" i="370"/>
  <c r="BE48" i="370"/>
  <c r="BF48" i="370"/>
  <c r="BG48" i="370"/>
  <c r="AQ49" i="370"/>
  <c r="AR49" i="370"/>
  <c r="AS49" i="370"/>
  <c r="AT49" i="370"/>
  <c r="AU49" i="370"/>
  <c r="AV49" i="370"/>
  <c r="AW49" i="370"/>
  <c r="AX49" i="370"/>
  <c r="AY49" i="370"/>
  <c r="AZ49" i="370"/>
  <c r="BA49" i="370"/>
  <c r="BB49" i="370"/>
  <c r="BC49" i="370"/>
  <c r="BD49" i="370"/>
  <c r="BE49" i="370"/>
  <c r="BF49" i="370"/>
  <c r="BG49" i="370"/>
  <c r="AQ50" i="370"/>
  <c r="AR50" i="370"/>
  <c r="AS50" i="370"/>
  <c r="AT50" i="370"/>
  <c r="AU50" i="370"/>
  <c r="AV50" i="370"/>
  <c r="AW50" i="370"/>
  <c r="AX50" i="370"/>
  <c r="AY50" i="370"/>
  <c r="AZ50" i="370"/>
  <c r="BA50" i="370"/>
  <c r="BB50" i="370"/>
  <c r="BC50" i="370"/>
  <c r="BD50" i="370"/>
  <c r="BE50" i="370"/>
  <c r="BF50" i="370"/>
  <c r="BG50" i="370"/>
  <c r="AQ51" i="370"/>
  <c r="AR51" i="370"/>
  <c r="AS51" i="370"/>
  <c r="AT51" i="370"/>
  <c r="AU51" i="370"/>
  <c r="AV51" i="370"/>
  <c r="AW51" i="370"/>
  <c r="AX51" i="370"/>
  <c r="AY51" i="370"/>
  <c r="AZ51" i="370"/>
  <c r="BA51" i="370"/>
  <c r="BB51" i="370"/>
  <c r="BC51" i="370"/>
  <c r="BD51" i="370"/>
  <c r="BE51" i="370"/>
  <c r="BF51" i="370"/>
  <c r="BG51" i="370"/>
  <c r="AQ52" i="370"/>
  <c r="AR52" i="370"/>
  <c r="AS52" i="370"/>
  <c r="AT52" i="370"/>
  <c r="AU52" i="370"/>
  <c r="AV52" i="370"/>
  <c r="AW52" i="370"/>
  <c r="AX52" i="370"/>
  <c r="AY52" i="370"/>
  <c r="AZ52" i="370"/>
  <c r="BA52" i="370"/>
  <c r="BB52" i="370"/>
  <c r="BC52" i="370"/>
  <c r="BD52" i="370"/>
  <c r="BE52" i="370"/>
  <c r="BF52" i="370"/>
  <c r="BG52" i="370"/>
  <c r="AQ53" i="370"/>
  <c r="AR53" i="370"/>
  <c r="AS53" i="370"/>
  <c r="AT53" i="370"/>
  <c r="AU53" i="370"/>
  <c r="AV53" i="370"/>
  <c r="AW53" i="370"/>
  <c r="AX53" i="370"/>
  <c r="AY53" i="370"/>
  <c r="AZ53" i="370"/>
  <c r="BA53" i="370"/>
  <c r="BB53" i="370"/>
  <c r="BC53" i="370"/>
  <c r="BD53" i="370"/>
  <c r="BE53" i="370"/>
  <c r="BF53" i="370"/>
  <c r="BG53" i="370"/>
  <c r="AQ54" i="370"/>
  <c r="AR54" i="370"/>
  <c r="AS54" i="370"/>
  <c r="AT54" i="370"/>
  <c r="AU54" i="370"/>
  <c r="AV54" i="370"/>
  <c r="AW54" i="370"/>
  <c r="AX54" i="370"/>
  <c r="AY54" i="370"/>
  <c r="AZ54" i="370"/>
  <c r="BA54" i="370"/>
  <c r="BB54" i="370"/>
  <c r="BC54" i="370"/>
  <c r="BD54" i="370"/>
  <c r="BE54" i="370"/>
  <c r="BF54" i="370"/>
  <c r="BG54" i="370"/>
  <c r="AQ55" i="370"/>
  <c r="AR55" i="370"/>
  <c r="AS55" i="370"/>
  <c r="AT55" i="370"/>
  <c r="AU55" i="370"/>
  <c r="AV55" i="370"/>
  <c r="AW55" i="370"/>
  <c r="AX55" i="370"/>
  <c r="AY55" i="370"/>
  <c r="AZ55" i="370"/>
  <c r="BA55" i="370"/>
  <c r="BB55" i="370"/>
  <c r="BC55" i="370"/>
  <c r="BD55" i="370"/>
  <c r="BE55" i="370"/>
  <c r="BF55" i="370"/>
  <c r="BG55" i="370"/>
  <c r="AQ56" i="370"/>
  <c r="AR56" i="370"/>
  <c r="AS56" i="370"/>
  <c r="AT56" i="370"/>
  <c r="AU56" i="370"/>
  <c r="AV56" i="370"/>
  <c r="AW56" i="370"/>
  <c r="AX56" i="370"/>
  <c r="AY56" i="370"/>
  <c r="AZ56" i="370"/>
  <c r="BA56" i="370"/>
  <c r="BB56" i="370"/>
  <c r="BC56" i="370"/>
  <c r="BD56" i="370"/>
  <c r="BE56" i="370"/>
  <c r="BF56" i="370"/>
  <c r="BG56" i="370"/>
  <c r="AQ57" i="370"/>
  <c r="AR57" i="370"/>
  <c r="AS57" i="370"/>
  <c r="AT57" i="370"/>
  <c r="AU57" i="370"/>
  <c r="AV57" i="370"/>
  <c r="AW57" i="370"/>
  <c r="AX57" i="370"/>
  <c r="AY57" i="370"/>
  <c r="AZ57" i="370"/>
  <c r="BA57" i="370"/>
  <c r="BB57" i="370"/>
  <c r="BC57" i="370"/>
  <c r="BD57" i="370"/>
  <c r="BE57" i="370"/>
  <c r="BF57" i="370"/>
  <c r="BG57" i="370"/>
  <c r="AQ58" i="370"/>
  <c r="AR58" i="370"/>
  <c r="AS58" i="370"/>
  <c r="AT58" i="370"/>
  <c r="AU58" i="370"/>
  <c r="AV58" i="370"/>
  <c r="AW58" i="370"/>
  <c r="AX58" i="370"/>
  <c r="AY58" i="370"/>
  <c r="AZ58" i="370"/>
  <c r="BA58" i="370"/>
  <c r="BB58" i="370"/>
  <c r="BC58" i="370"/>
  <c r="BD58" i="370"/>
  <c r="BE58" i="370"/>
  <c r="BF58" i="370"/>
  <c r="BG58" i="370"/>
  <c r="AQ59" i="370"/>
  <c r="AR59" i="370"/>
  <c r="AS59" i="370"/>
  <c r="AT59" i="370"/>
  <c r="AU59" i="370"/>
  <c r="AV59" i="370"/>
  <c r="AW59" i="370"/>
  <c r="AX59" i="370"/>
  <c r="AY59" i="370"/>
  <c r="AZ59" i="370"/>
  <c r="BA59" i="370"/>
  <c r="BB59" i="370"/>
  <c r="BC59" i="370"/>
  <c r="BD59" i="370"/>
  <c r="BE59" i="370"/>
  <c r="BF59" i="370"/>
  <c r="BG59" i="370"/>
  <c r="AQ60" i="370"/>
  <c r="AR60" i="370"/>
  <c r="AS60" i="370"/>
  <c r="AT60" i="370"/>
  <c r="AU60" i="370"/>
  <c r="AV60" i="370"/>
  <c r="AW60" i="370"/>
  <c r="AX60" i="370"/>
  <c r="AY60" i="370"/>
  <c r="AZ60" i="370"/>
  <c r="BA60" i="370"/>
  <c r="BB60" i="370"/>
  <c r="BC60" i="370"/>
  <c r="BD60" i="370"/>
  <c r="BE60" i="370"/>
  <c r="BF60" i="370"/>
  <c r="BG60" i="370"/>
  <c r="AQ61" i="370"/>
  <c r="AR61" i="370"/>
  <c r="AS61" i="370"/>
  <c r="AT61" i="370"/>
  <c r="AU61" i="370"/>
  <c r="AV61" i="370"/>
  <c r="AW61" i="370"/>
  <c r="AX61" i="370"/>
  <c r="AY61" i="370"/>
  <c r="AZ61" i="370"/>
  <c r="BA61" i="370"/>
  <c r="BB61" i="370"/>
  <c r="BC61" i="370"/>
  <c r="BD61" i="370"/>
  <c r="BE61" i="370"/>
  <c r="BF61" i="370"/>
  <c r="BG61" i="370"/>
  <c r="AQ62" i="370"/>
  <c r="AR62" i="370"/>
  <c r="AS62" i="370"/>
  <c r="AT62" i="370"/>
  <c r="AU62" i="370"/>
  <c r="AV62" i="370"/>
  <c r="AW62" i="370"/>
  <c r="AX62" i="370"/>
  <c r="AY62" i="370"/>
  <c r="AZ62" i="370"/>
  <c r="BA62" i="370"/>
  <c r="BB62" i="370"/>
  <c r="BC62" i="370"/>
  <c r="BD62" i="370"/>
  <c r="BE62" i="370"/>
  <c r="BF62" i="370"/>
  <c r="BG62" i="370"/>
  <c r="AQ63" i="370"/>
  <c r="AR63" i="370"/>
  <c r="AS63" i="370"/>
  <c r="AT63" i="370"/>
  <c r="AU63" i="370"/>
  <c r="AV63" i="370"/>
  <c r="AW63" i="370"/>
  <c r="AX63" i="370"/>
  <c r="AY63" i="370"/>
  <c r="AZ63" i="370"/>
  <c r="BA63" i="370"/>
  <c r="BB63" i="370"/>
  <c r="BC63" i="370"/>
  <c r="BD63" i="370"/>
  <c r="BE63" i="370"/>
  <c r="BF63" i="370"/>
  <c r="BG63" i="370"/>
  <c r="AQ64" i="370"/>
  <c r="AR64" i="370"/>
  <c r="AS64" i="370"/>
  <c r="AT64" i="370"/>
  <c r="AU64" i="370"/>
  <c r="AV64" i="370"/>
  <c r="AW64" i="370"/>
  <c r="AX64" i="370"/>
  <c r="AY64" i="370"/>
  <c r="AZ64" i="370"/>
  <c r="BA64" i="370"/>
  <c r="BB64" i="370"/>
  <c r="BC64" i="370"/>
  <c r="BD64" i="370"/>
  <c r="BE64" i="370"/>
  <c r="BF64" i="370"/>
  <c r="BG64" i="370"/>
  <c r="AQ65" i="370"/>
  <c r="AR65" i="370"/>
  <c r="AS65" i="370"/>
  <c r="AT65" i="370"/>
  <c r="AU65" i="370"/>
  <c r="AV65" i="370"/>
  <c r="AW65" i="370"/>
  <c r="AX65" i="370"/>
  <c r="AY65" i="370"/>
  <c r="AZ65" i="370"/>
  <c r="BA65" i="370"/>
  <c r="BB65" i="370"/>
  <c r="BC65" i="370"/>
  <c r="BD65" i="370"/>
  <c r="BE65" i="370"/>
  <c r="BF65" i="370"/>
  <c r="BG65" i="370"/>
  <c r="AQ66" i="370"/>
  <c r="AR66" i="370"/>
  <c r="AS66" i="370"/>
  <c r="AT66" i="370"/>
  <c r="AU66" i="370"/>
  <c r="AV66" i="370"/>
  <c r="AW66" i="370"/>
  <c r="AX66" i="370"/>
  <c r="AY66" i="370"/>
  <c r="AZ66" i="370"/>
  <c r="BA66" i="370"/>
  <c r="BB66" i="370"/>
  <c r="BC66" i="370"/>
  <c r="BD66" i="370"/>
  <c r="BE66" i="370"/>
  <c r="BF66" i="370"/>
  <c r="BG66" i="370"/>
  <c r="AQ67" i="370"/>
  <c r="AR67" i="370"/>
  <c r="AS67" i="370"/>
  <c r="AT67" i="370"/>
  <c r="AU67" i="370"/>
  <c r="AV67" i="370"/>
  <c r="AW67" i="370"/>
  <c r="AX67" i="370"/>
  <c r="AY67" i="370"/>
  <c r="AZ67" i="370"/>
  <c r="BA67" i="370"/>
  <c r="BB67" i="370"/>
  <c r="BC67" i="370"/>
  <c r="BD67" i="370"/>
  <c r="BE67" i="370"/>
  <c r="BF67" i="370"/>
  <c r="BG67" i="370"/>
  <c r="AQ68" i="370"/>
  <c r="AR68" i="370"/>
  <c r="AS68" i="370"/>
  <c r="AT68" i="370"/>
  <c r="AU68" i="370"/>
  <c r="AV68" i="370"/>
  <c r="AW68" i="370"/>
  <c r="AX68" i="370"/>
  <c r="AY68" i="370"/>
  <c r="AZ68" i="370"/>
  <c r="BA68" i="370"/>
  <c r="BB68" i="370"/>
  <c r="BC68" i="370"/>
  <c r="BD68" i="370"/>
  <c r="BE68" i="370"/>
  <c r="BF68" i="370"/>
  <c r="BG68" i="370"/>
  <c r="AQ69" i="370"/>
  <c r="AR69" i="370"/>
  <c r="AS69" i="370"/>
  <c r="AT69" i="370"/>
  <c r="AU69" i="370"/>
  <c r="AV69" i="370"/>
  <c r="AW69" i="370"/>
  <c r="AX69" i="370"/>
  <c r="AY69" i="370"/>
  <c r="AZ69" i="370"/>
  <c r="BA69" i="370"/>
  <c r="BB69" i="370"/>
  <c r="BC69" i="370"/>
  <c r="BD69" i="370"/>
  <c r="BE69" i="370"/>
  <c r="BF69" i="370"/>
  <c r="BG69" i="370"/>
  <c r="AQ70" i="370"/>
  <c r="AR70" i="370"/>
  <c r="AS70" i="370"/>
  <c r="AT70" i="370"/>
  <c r="AU70" i="370"/>
  <c r="AV70" i="370"/>
  <c r="AW70" i="370"/>
  <c r="AX70" i="370"/>
  <c r="AY70" i="370"/>
  <c r="AZ70" i="370"/>
  <c r="BA70" i="370"/>
  <c r="BB70" i="370"/>
  <c r="BC70" i="370"/>
  <c r="BD70" i="370"/>
  <c r="BE70" i="370"/>
  <c r="BF70" i="370"/>
  <c r="BG70" i="370"/>
  <c r="AQ71" i="370"/>
  <c r="AR71" i="370"/>
  <c r="AS71" i="370"/>
  <c r="AT71" i="370"/>
  <c r="AU71" i="370"/>
  <c r="AV71" i="370"/>
  <c r="AW71" i="370"/>
  <c r="AX71" i="370"/>
  <c r="AY71" i="370"/>
  <c r="AZ71" i="370"/>
  <c r="BA71" i="370"/>
  <c r="BB71" i="370"/>
  <c r="BC71" i="370"/>
  <c r="BD71" i="370"/>
  <c r="BE71" i="370"/>
  <c r="BF71" i="370"/>
  <c r="BG71" i="370"/>
  <c r="AQ72" i="370"/>
  <c r="AR72" i="370"/>
  <c r="AS72" i="370"/>
  <c r="AT72" i="370"/>
  <c r="AU72" i="370"/>
  <c r="AV72" i="370"/>
  <c r="AW72" i="370"/>
  <c r="AX72" i="370"/>
  <c r="AY72" i="370"/>
  <c r="AZ72" i="370"/>
  <c r="BA72" i="370"/>
  <c r="BB72" i="370"/>
  <c r="BC72" i="370"/>
  <c r="BD72" i="370"/>
  <c r="BE72" i="370"/>
  <c r="BF72" i="370"/>
  <c r="BG72" i="370"/>
  <c r="AQ73" i="370"/>
  <c r="AR73" i="370"/>
  <c r="AS73" i="370"/>
  <c r="AT73" i="370"/>
  <c r="AU73" i="370"/>
  <c r="AV73" i="370"/>
  <c r="AW73" i="370"/>
  <c r="AX73" i="370"/>
  <c r="AY73" i="370"/>
  <c r="AZ73" i="370"/>
  <c r="BA73" i="370"/>
  <c r="BB73" i="370"/>
  <c r="BC73" i="370"/>
  <c r="BD73" i="370"/>
  <c r="BE73" i="370"/>
  <c r="BF73" i="370"/>
  <c r="BG73" i="370"/>
  <c r="AQ74" i="370"/>
  <c r="AR74" i="370"/>
  <c r="AS74" i="370"/>
  <c r="AT74" i="370"/>
  <c r="AU74" i="370"/>
  <c r="AV74" i="370"/>
  <c r="AW74" i="370"/>
  <c r="AX74" i="370"/>
  <c r="AY74" i="370"/>
  <c r="AZ74" i="370"/>
  <c r="BA74" i="370"/>
  <c r="BB74" i="370"/>
  <c r="BC74" i="370"/>
  <c r="BD74" i="370"/>
  <c r="BE74" i="370"/>
  <c r="BF74" i="370"/>
  <c r="BG74" i="370"/>
  <c r="AQ75" i="370"/>
  <c r="AR75" i="370"/>
  <c r="AS75" i="370"/>
  <c r="AT75" i="370"/>
  <c r="AU75" i="370"/>
  <c r="AV75" i="370"/>
  <c r="AW75" i="370"/>
  <c r="AX75" i="370"/>
  <c r="AY75" i="370"/>
  <c r="AZ75" i="370"/>
  <c r="BA75" i="370"/>
  <c r="BB75" i="370"/>
  <c r="BC75" i="370"/>
  <c r="BD75" i="370"/>
  <c r="BE75" i="370"/>
  <c r="BF75" i="370"/>
  <c r="BG75" i="370"/>
  <c r="AQ76" i="370"/>
  <c r="AR76" i="370"/>
  <c r="AS76" i="370"/>
  <c r="AT76" i="370"/>
  <c r="AU76" i="370"/>
  <c r="AV76" i="370"/>
  <c r="AW76" i="370"/>
  <c r="AX76" i="370"/>
  <c r="AY76" i="370"/>
  <c r="AZ76" i="370"/>
  <c r="BA76" i="370"/>
  <c r="BB76" i="370"/>
  <c r="BC76" i="370"/>
  <c r="BD76" i="370"/>
  <c r="BE76" i="370"/>
  <c r="BF76" i="370"/>
  <c r="BG76" i="370"/>
  <c r="AQ77" i="370"/>
  <c r="AR77" i="370"/>
  <c r="AS77" i="370"/>
  <c r="AT77" i="370"/>
  <c r="AU77" i="370"/>
  <c r="AV77" i="370"/>
  <c r="AW77" i="370"/>
  <c r="AX77" i="370"/>
  <c r="AY77" i="370"/>
  <c r="AZ77" i="370"/>
  <c r="BA77" i="370"/>
  <c r="BB77" i="370"/>
  <c r="BC77" i="370"/>
  <c r="BD77" i="370"/>
  <c r="BE77" i="370"/>
  <c r="BF77" i="370"/>
  <c r="BG77" i="370"/>
  <c r="AQ78" i="370"/>
  <c r="AR78" i="370"/>
  <c r="AS78" i="370"/>
  <c r="AT78" i="370"/>
  <c r="AU78" i="370"/>
  <c r="AV78" i="370"/>
  <c r="AW78" i="370"/>
  <c r="AX78" i="370"/>
  <c r="AY78" i="370"/>
  <c r="AZ78" i="370"/>
  <c r="BA78" i="370"/>
  <c r="BB78" i="370"/>
  <c r="BC78" i="370"/>
  <c r="BD78" i="370"/>
  <c r="BE78" i="370"/>
  <c r="BF78" i="370"/>
  <c r="BG78" i="370"/>
  <c r="AQ79" i="370"/>
  <c r="AR79" i="370"/>
  <c r="AS79" i="370"/>
  <c r="AT79" i="370"/>
  <c r="AU79" i="370"/>
  <c r="AV79" i="370"/>
  <c r="AW79" i="370"/>
  <c r="AX79" i="370"/>
  <c r="AY79" i="370"/>
  <c r="AZ79" i="370"/>
  <c r="BA79" i="370"/>
  <c r="BB79" i="370"/>
  <c r="BC79" i="370"/>
  <c r="BD79" i="370"/>
  <c r="BE79" i="370"/>
  <c r="BF79" i="370"/>
  <c r="BG79" i="370"/>
  <c r="AQ80" i="370"/>
  <c r="AR80" i="370"/>
  <c r="AS80" i="370"/>
  <c r="AT80" i="370"/>
  <c r="AU80" i="370"/>
  <c r="AV80" i="370"/>
  <c r="AW80" i="370"/>
  <c r="AX80" i="370"/>
  <c r="AY80" i="370"/>
  <c r="AZ80" i="370"/>
  <c r="BA80" i="370"/>
  <c r="BB80" i="370"/>
  <c r="BC80" i="370"/>
  <c r="BD80" i="370"/>
  <c r="BE80" i="370"/>
  <c r="BF80" i="370"/>
  <c r="BG80" i="370"/>
  <c r="AQ81" i="370"/>
  <c r="AR81" i="370"/>
  <c r="AS81" i="370"/>
  <c r="AT81" i="370"/>
  <c r="AU81" i="370"/>
  <c r="AV81" i="370"/>
  <c r="AW81" i="370"/>
  <c r="AX81" i="370"/>
  <c r="AY81" i="370"/>
  <c r="AZ81" i="370"/>
  <c r="BA81" i="370"/>
  <c r="BB81" i="370"/>
  <c r="BC81" i="370"/>
  <c r="BD81" i="370"/>
  <c r="BE81" i="370"/>
  <c r="BF81" i="370"/>
  <c r="BG81" i="370"/>
  <c r="AQ82" i="370"/>
  <c r="AR82" i="370"/>
  <c r="AS82" i="370"/>
  <c r="AT82" i="370"/>
  <c r="AU82" i="370"/>
  <c r="AV82" i="370"/>
  <c r="AW82" i="370"/>
  <c r="AX82" i="370"/>
  <c r="AY82" i="370"/>
  <c r="AZ82" i="370"/>
  <c r="BA82" i="370"/>
  <c r="BB82" i="370"/>
  <c r="BC82" i="370"/>
  <c r="BD82" i="370"/>
  <c r="BE82" i="370"/>
  <c r="BF82" i="370"/>
  <c r="BG82" i="370"/>
  <c r="AQ83" i="370"/>
  <c r="AR83" i="370"/>
  <c r="AS83" i="370"/>
  <c r="AT83" i="370"/>
  <c r="AU83" i="370"/>
  <c r="AV83" i="370"/>
  <c r="AW83" i="370"/>
  <c r="AX83" i="370"/>
  <c r="AY83" i="370"/>
  <c r="AZ83" i="370"/>
  <c r="BA83" i="370"/>
  <c r="BB83" i="370"/>
  <c r="BC83" i="370"/>
  <c r="BD83" i="370"/>
  <c r="BE83" i="370"/>
  <c r="BF83" i="370"/>
  <c r="BG83" i="370"/>
  <c r="AQ84" i="370"/>
  <c r="AR84" i="370"/>
  <c r="AS84" i="370"/>
  <c r="AT84" i="370"/>
  <c r="AU84" i="370"/>
  <c r="AV84" i="370"/>
  <c r="AW84" i="370"/>
  <c r="AX84" i="370"/>
  <c r="AY84" i="370"/>
  <c r="AZ84" i="370"/>
  <c r="BA84" i="370"/>
  <c r="BB84" i="370"/>
  <c r="BC84" i="370"/>
  <c r="BD84" i="370"/>
  <c r="BE84" i="370"/>
  <c r="BF84" i="370"/>
  <c r="BG84" i="370"/>
  <c r="AQ85" i="370"/>
  <c r="AR85" i="370"/>
  <c r="AS85" i="370"/>
  <c r="AT85" i="370"/>
  <c r="AU85" i="370"/>
  <c r="AV85" i="370"/>
  <c r="AW85" i="370"/>
  <c r="AX85" i="370"/>
  <c r="AY85" i="370"/>
  <c r="AZ85" i="370"/>
  <c r="BA85" i="370"/>
  <c r="BB85" i="370"/>
  <c r="BC85" i="370"/>
  <c r="BD85" i="370"/>
  <c r="BE85" i="370"/>
  <c r="BF85" i="370"/>
  <c r="BG85" i="370"/>
  <c r="AQ86" i="370"/>
  <c r="AR86" i="370"/>
  <c r="AS86" i="370"/>
  <c r="AT86" i="370"/>
  <c r="AU86" i="370"/>
  <c r="AV86" i="370"/>
  <c r="AW86" i="370"/>
  <c r="AX86" i="370"/>
  <c r="AY86" i="370"/>
  <c r="AZ86" i="370"/>
  <c r="BA86" i="370"/>
  <c r="BB86" i="370"/>
  <c r="BC86" i="370"/>
  <c r="BD86" i="370"/>
  <c r="BE86" i="370"/>
  <c r="BF86" i="370"/>
  <c r="BG86" i="370"/>
  <c r="AQ87" i="370"/>
  <c r="AR87" i="370"/>
  <c r="AS87" i="370"/>
  <c r="AT87" i="370"/>
  <c r="AU87" i="370"/>
  <c r="AV87" i="370"/>
  <c r="AW87" i="370"/>
  <c r="AX87" i="370"/>
  <c r="AY87" i="370"/>
  <c r="AZ87" i="370"/>
  <c r="BA87" i="370"/>
  <c r="BB87" i="370"/>
  <c r="BC87" i="370"/>
  <c r="BD87" i="370"/>
  <c r="BE87" i="370"/>
  <c r="BF87" i="370"/>
  <c r="BG87" i="370"/>
  <c r="AQ88" i="370"/>
  <c r="AR88" i="370"/>
  <c r="AS88" i="370"/>
  <c r="AT88" i="370"/>
  <c r="AU88" i="370"/>
  <c r="AV88" i="370"/>
  <c r="AW88" i="370"/>
  <c r="AX88" i="370"/>
  <c r="AY88" i="370"/>
  <c r="AZ88" i="370"/>
  <c r="BA88" i="370"/>
  <c r="BB88" i="370"/>
  <c r="BC88" i="370"/>
  <c r="BD88" i="370"/>
  <c r="BE88" i="370"/>
  <c r="BF88" i="370"/>
  <c r="BG88" i="370"/>
  <c r="AQ89" i="370"/>
  <c r="AR89" i="370"/>
  <c r="AS89" i="370"/>
  <c r="AT89" i="370"/>
  <c r="AU89" i="370"/>
  <c r="AV89" i="370"/>
  <c r="AW89" i="370"/>
  <c r="AX89" i="370"/>
  <c r="AY89" i="370"/>
  <c r="AZ89" i="370"/>
  <c r="BA89" i="370"/>
  <c r="BB89" i="370"/>
  <c r="BC89" i="370"/>
  <c r="BD89" i="370"/>
  <c r="BE89" i="370"/>
  <c r="BF89" i="370"/>
  <c r="BG89" i="370"/>
  <c r="AQ90" i="370"/>
  <c r="AR90" i="370"/>
  <c r="AS90" i="370"/>
  <c r="AT90" i="370"/>
  <c r="AU90" i="370"/>
  <c r="AV90" i="370"/>
  <c r="AW90" i="370"/>
  <c r="AX90" i="370"/>
  <c r="AY90" i="370"/>
  <c r="AZ90" i="370"/>
  <c r="BA90" i="370"/>
  <c r="BB90" i="370"/>
  <c r="BC90" i="370"/>
  <c r="BD90" i="370"/>
  <c r="BE90" i="370"/>
  <c r="BF90" i="370"/>
  <c r="BG90" i="370"/>
  <c r="AQ91" i="370"/>
  <c r="AR91" i="370"/>
  <c r="AS91" i="370"/>
  <c r="AT91" i="370"/>
  <c r="AU91" i="370"/>
  <c r="AV91" i="370"/>
  <c r="AW91" i="370"/>
  <c r="AX91" i="370"/>
  <c r="AY91" i="370"/>
  <c r="AZ91" i="370"/>
  <c r="BA91" i="370"/>
  <c r="BB91" i="370"/>
  <c r="BC91" i="370"/>
  <c r="BD91" i="370"/>
  <c r="BE91" i="370"/>
  <c r="BF91" i="370"/>
  <c r="BG91" i="370"/>
  <c r="AQ92" i="370"/>
  <c r="AR92" i="370"/>
  <c r="AS92" i="370"/>
  <c r="AT92" i="370"/>
  <c r="AU92" i="370"/>
  <c r="AV92" i="370"/>
  <c r="AW92" i="370"/>
  <c r="AX92" i="370"/>
  <c r="AY92" i="370"/>
  <c r="AZ92" i="370"/>
  <c r="BA92" i="370"/>
  <c r="BB92" i="370"/>
  <c r="BC92" i="370"/>
  <c r="BD92" i="370"/>
  <c r="BE92" i="370"/>
  <c r="BF92" i="370"/>
  <c r="BG92" i="370"/>
  <c r="AQ93" i="370"/>
  <c r="AR93" i="370"/>
  <c r="AS93" i="370"/>
  <c r="AT93" i="370"/>
  <c r="AU93" i="370"/>
  <c r="AV93" i="370"/>
  <c r="AW93" i="370"/>
  <c r="AX93" i="370"/>
  <c r="AY93" i="370"/>
  <c r="AZ93" i="370"/>
  <c r="BA93" i="370"/>
  <c r="BB93" i="370"/>
  <c r="BC93" i="370"/>
  <c r="BD93" i="370"/>
  <c r="BE93" i="370"/>
  <c r="BF93" i="370"/>
  <c r="BG93" i="370"/>
  <c r="AQ94" i="370"/>
  <c r="AR94" i="370"/>
  <c r="AS94" i="370"/>
  <c r="AT94" i="370"/>
  <c r="AU94" i="370"/>
  <c r="AV94" i="370"/>
  <c r="AW94" i="370"/>
  <c r="AX94" i="370"/>
  <c r="AY94" i="370"/>
  <c r="AZ94" i="370"/>
  <c r="BA94" i="370"/>
  <c r="BB94" i="370"/>
  <c r="BC94" i="370"/>
  <c r="BD94" i="370"/>
  <c r="BE94" i="370"/>
  <c r="BF94" i="370"/>
  <c r="BG94" i="370"/>
  <c r="AQ95" i="370"/>
  <c r="AR95" i="370"/>
  <c r="AS95" i="370"/>
  <c r="AT95" i="370"/>
  <c r="AU95" i="370"/>
  <c r="AV95" i="370"/>
  <c r="AW95" i="370"/>
  <c r="AX95" i="370"/>
  <c r="AY95" i="370"/>
  <c r="AZ95" i="370"/>
  <c r="BA95" i="370"/>
  <c r="BB95" i="370"/>
  <c r="BC95" i="370"/>
  <c r="BD95" i="370"/>
  <c r="BE95" i="370"/>
  <c r="BF95" i="370"/>
  <c r="BG95" i="370"/>
  <c r="AQ96" i="370"/>
  <c r="AR96" i="370"/>
  <c r="AS96" i="370"/>
  <c r="AT96" i="370"/>
  <c r="AU96" i="370"/>
  <c r="AV96" i="370"/>
  <c r="AW96" i="370"/>
  <c r="AX96" i="370"/>
  <c r="AY96" i="370"/>
  <c r="AZ96" i="370"/>
  <c r="BA96" i="370"/>
  <c r="BB96" i="370"/>
  <c r="BC96" i="370"/>
  <c r="BD96" i="370"/>
  <c r="BE96" i="370"/>
  <c r="BF96" i="370"/>
  <c r="BG96" i="370"/>
  <c r="AQ97" i="370"/>
  <c r="AR97" i="370"/>
  <c r="AS97" i="370"/>
  <c r="AT97" i="370"/>
  <c r="AU97" i="370"/>
  <c r="AV97" i="370"/>
  <c r="AW97" i="370"/>
  <c r="AX97" i="370"/>
  <c r="AY97" i="370"/>
  <c r="AZ97" i="370"/>
  <c r="BA97" i="370"/>
  <c r="BB97" i="370"/>
  <c r="BC97" i="370"/>
  <c r="BD97" i="370"/>
  <c r="BE97" i="370"/>
  <c r="BF97" i="370"/>
  <c r="BG97" i="370"/>
  <c r="AQ98" i="370"/>
  <c r="AR98" i="370"/>
  <c r="AS98" i="370"/>
  <c r="AT98" i="370"/>
  <c r="AU98" i="370"/>
  <c r="AV98" i="370"/>
  <c r="AW98" i="370"/>
  <c r="AX98" i="370"/>
  <c r="AY98" i="370"/>
  <c r="AZ98" i="370"/>
  <c r="BA98" i="370"/>
  <c r="BB98" i="370"/>
  <c r="BC98" i="370"/>
  <c r="BD98" i="370"/>
  <c r="BE98" i="370"/>
  <c r="BF98" i="370"/>
  <c r="BG98" i="370"/>
  <c r="AQ99" i="370"/>
  <c r="AR99" i="370"/>
  <c r="AS99" i="370"/>
  <c r="AT99" i="370"/>
  <c r="AU99" i="370"/>
  <c r="AV99" i="370"/>
  <c r="AW99" i="370"/>
  <c r="AX99" i="370"/>
  <c r="AY99" i="370"/>
  <c r="AZ99" i="370"/>
  <c r="BA99" i="370"/>
  <c r="BB99" i="370"/>
  <c r="BC99" i="370"/>
  <c r="BD99" i="370"/>
  <c r="BE99" i="370"/>
  <c r="BF99" i="370"/>
  <c r="BG99" i="370"/>
  <c r="AQ100" i="370"/>
  <c r="AR100" i="370"/>
  <c r="AS100" i="370"/>
  <c r="AT100" i="370"/>
  <c r="AU100" i="370"/>
  <c r="AV100" i="370"/>
  <c r="AW100" i="370"/>
  <c r="AX100" i="370"/>
  <c r="AY100" i="370"/>
  <c r="AZ100" i="370"/>
  <c r="BA100" i="370"/>
  <c r="BB100" i="370"/>
  <c r="BC100" i="370"/>
  <c r="BD100" i="370"/>
  <c r="BE100" i="370"/>
  <c r="BF100" i="370"/>
  <c r="BG100" i="370"/>
  <c r="AQ101" i="370"/>
  <c r="AR101" i="370"/>
  <c r="AS101" i="370"/>
  <c r="AT101" i="370"/>
  <c r="AU101" i="370"/>
  <c r="AV101" i="370"/>
  <c r="AW101" i="370"/>
  <c r="AX101" i="370"/>
  <c r="AY101" i="370"/>
  <c r="AZ101" i="370"/>
  <c r="BA101" i="370"/>
  <c r="BB101" i="370"/>
  <c r="BC101" i="370"/>
  <c r="BD101" i="370"/>
  <c r="BE101" i="370"/>
  <c r="BF101" i="370"/>
  <c r="BG101" i="370"/>
  <c r="AQ102" i="370"/>
  <c r="AR102" i="370"/>
  <c r="AS102" i="370"/>
  <c r="AT102" i="370"/>
  <c r="AU102" i="370"/>
  <c r="AV102" i="370"/>
  <c r="AW102" i="370"/>
  <c r="AX102" i="370"/>
  <c r="AY102" i="370"/>
  <c r="AZ102" i="370"/>
  <c r="BA102" i="370"/>
  <c r="BB102" i="370"/>
  <c r="BC102" i="370"/>
  <c r="BD102" i="370"/>
  <c r="BE102" i="370"/>
  <c r="BF102" i="370"/>
  <c r="BG102" i="370"/>
  <c r="AQ103" i="370"/>
  <c r="AR103" i="370"/>
  <c r="AS103" i="370"/>
  <c r="AT103" i="370"/>
  <c r="AU103" i="370"/>
  <c r="AV103" i="370"/>
  <c r="AW103" i="370"/>
  <c r="AX103" i="370"/>
  <c r="AY103" i="370"/>
  <c r="AZ103" i="370"/>
  <c r="BA103" i="370"/>
  <c r="BB103" i="370"/>
  <c r="BC103" i="370"/>
  <c r="BD103" i="370"/>
  <c r="BE103" i="370"/>
  <c r="BF103" i="370"/>
  <c r="BG103" i="370"/>
  <c r="AQ104" i="370"/>
  <c r="AR104" i="370"/>
  <c r="AS104" i="370"/>
  <c r="AT104" i="370"/>
  <c r="AU104" i="370"/>
  <c r="AV104" i="370"/>
  <c r="AW104" i="370"/>
  <c r="AX104" i="370"/>
  <c r="AY104" i="370"/>
  <c r="AZ104" i="370"/>
  <c r="BA104" i="370"/>
  <c r="BB104" i="370"/>
  <c r="BC104" i="370"/>
  <c r="BD104" i="370"/>
  <c r="BE104" i="370"/>
  <c r="BF104" i="370"/>
  <c r="BG104" i="370"/>
  <c r="AQ105" i="370"/>
  <c r="AR105" i="370"/>
  <c r="AS105" i="370"/>
  <c r="AT105" i="370"/>
  <c r="AU105" i="370"/>
  <c r="AV105" i="370"/>
  <c r="AW105" i="370"/>
  <c r="AX105" i="370"/>
  <c r="AY105" i="370"/>
  <c r="AZ105" i="370"/>
  <c r="BA105" i="370"/>
  <c r="BB105" i="370"/>
  <c r="BC105" i="370"/>
  <c r="BD105" i="370"/>
  <c r="BE105" i="370"/>
  <c r="BF105" i="370"/>
  <c r="BG105" i="370"/>
  <c r="AQ106" i="370"/>
  <c r="AR106" i="370"/>
  <c r="AS106" i="370"/>
  <c r="AT106" i="370"/>
  <c r="AU106" i="370"/>
  <c r="AV106" i="370"/>
  <c r="AW106" i="370"/>
  <c r="AX106" i="370"/>
  <c r="AY106" i="370"/>
  <c r="AZ106" i="370"/>
  <c r="BA106" i="370"/>
  <c r="BB106" i="370"/>
  <c r="BC106" i="370"/>
  <c r="BD106" i="370"/>
  <c r="BE106" i="370"/>
  <c r="BF106" i="370"/>
  <c r="BG106" i="370"/>
  <c r="AQ107" i="370"/>
  <c r="AR107" i="370"/>
  <c r="AS107" i="370"/>
  <c r="AT107" i="370"/>
  <c r="AU107" i="370"/>
  <c r="AV107" i="370"/>
  <c r="AW107" i="370"/>
  <c r="AX107" i="370"/>
  <c r="AY107" i="370"/>
  <c r="AZ107" i="370"/>
  <c r="BA107" i="370"/>
  <c r="BB107" i="370"/>
  <c r="BC107" i="370"/>
  <c r="BD107" i="370"/>
  <c r="BE107" i="370"/>
  <c r="BF107" i="370"/>
  <c r="BG107" i="370"/>
  <c r="AQ108" i="370"/>
  <c r="AR108" i="370"/>
  <c r="AS108" i="370"/>
  <c r="AT108" i="370"/>
  <c r="AU108" i="370"/>
  <c r="AV108" i="370"/>
  <c r="AW108" i="370"/>
  <c r="AX108" i="370"/>
  <c r="AY108" i="370"/>
  <c r="AZ108" i="370"/>
  <c r="BA108" i="370"/>
  <c r="BB108" i="370"/>
  <c r="BC108" i="370"/>
  <c r="BD108" i="370"/>
  <c r="BE108" i="370"/>
  <c r="BF108" i="370"/>
  <c r="BG108" i="370"/>
  <c r="AQ109" i="370"/>
  <c r="AR109" i="370"/>
  <c r="AS109" i="370"/>
  <c r="AT109" i="370"/>
  <c r="AU109" i="370"/>
  <c r="AV109" i="370"/>
  <c r="AW109" i="370"/>
  <c r="AX109" i="370"/>
  <c r="AY109" i="370"/>
  <c r="AZ109" i="370"/>
  <c r="BA109" i="370"/>
  <c r="BB109" i="370"/>
  <c r="BC109" i="370"/>
  <c r="BD109" i="370"/>
  <c r="BE109" i="370"/>
  <c r="BF109" i="370"/>
  <c r="BG109" i="370"/>
  <c r="AQ110" i="370"/>
  <c r="AR110" i="370"/>
  <c r="AS110" i="370"/>
  <c r="AT110" i="370"/>
  <c r="AU110" i="370"/>
  <c r="AV110" i="370"/>
  <c r="AW110" i="370"/>
  <c r="AX110" i="370"/>
  <c r="AY110" i="370"/>
  <c r="AZ110" i="370"/>
  <c r="BA110" i="370"/>
  <c r="BB110" i="370"/>
  <c r="BC110" i="370"/>
  <c r="BD110" i="370"/>
  <c r="BE110" i="370"/>
  <c r="BF110" i="370"/>
  <c r="BG110" i="370"/>
  <c r="AQ111" i="370"/>
  <c r="AR111" i="370"/>
  <c r="AS111" i="370"/>
  <c r="AT111" i="370"/>
  <c r="AU111" i="370"/>
  <c r="AV111" i="370"/>
  <c r="AW111" i="370"/>
  <c r="AX111" i="370"/>
  <c r="AY111" i="370"/>
  <c r="AZ111" i="370"/>
  <c r="BA111" i="370"/>
  <c r="BB111" i="370"/>
  <c r="BC111" i="370"/>
  <c r="BD111" i="370"/>
  <c r="BE111" i="370"/>
  <c r="BF111" i="370"/>
  <c r="BG111" i="370"/>
  <c r="AQ112" i="370"/>
  <c r="AR112" i="370"/>
  <c r="AS112" i="370"/>
  <c r="AT112" i="370"/>
  <c r="AU112" i="370"/>
  <c r="AV112" i="370"/>
  <c r="AW112" i="370"/>
  <c r="AX112" i="370"/>
  <c r="AY112" i="370"/>
  <c r="AZ112" i="370"/>
  <c r="BA112" i="370"/>
  <c r="BB112" i="370"/>
  <c r="BC112" i="370"/>
  <c r="BD112" i="370"/>
  <c r="BE112" i="370"/>
  <c r="BF112" i="370"/>
  <c r="BG112" i="370"/>
  <c r="AQ113" i="370"/>
  <c r="AR113" i="370"/>
  <c r="AS113" i="370"/>
  <c r="AT113" i="370"/>
  <c r="AU113" i="370"/>
  <c r="AV113" i="370"/>
  <c r="AW113" i="370"/>
  <c r="AX113" i="370"/>
  <c r="AY113" i="370"/>
  <c r="AZ113" i="370"/>
  <c r="BA113" i="370"/>
  <c r="BB113" i="370"/>
  <c r="BC113" i="370"/>
  <c r="BD113" i="370"/>
  <c r="BE113" i="370"/>
  <c r="BF113" i="370"/>
  <c r="BG113" i="370"/>
  <c r="AQ114" i="370"/>
  <c r="AR114" i="370"/>
  <c r="AS114" i="370"/>
  <c r="AT114" i="370"/>
  <c r="AU114" i="370"/>
  <c r="AV114" i="370"/>
  <c r="AW114" i="370"/>
  <c r="AX114" i="370"/>
  <c r="AY114" i="370"/>
  <c r="AZ114" i="370"/>
  <c r="BA114" i="370"/>
  <c r="BB114" i="370"/>
  <c r="BC114" i="370"/>
  <c r="BD114" i="370"/>
  <c r="BE114" i="370"/>
  <c r="BF114" i="370"/>
  <c r="BG114" i="370"/>
  <c r="AQ115" i="370"/>
  <c r="AR115" i="370"/>
  <c r="AS115" i="370"/>
  <c r="AT115" i="370"/>
  <c r="AU115" i="370"/>
  <c r="AV115" i="370"/>
  <c r="AW115" i="370"/>
  <c r="AX115" i="370"/>
  <c r="AY115" i="370"/>
  <c r="AZ115" i="370"/>
  <c r="BA115" i="370"/>
  <c r="BB115" i="370"/>
  <c r="BC115" i="370"/>
  <c r="BD115" i="370"/>
  <c r="BE115" i="370"/>
  <c r="BF115" i="370"/>
  <c r="BG115" i="370"/>
  <c r="AQ116" i="370"/>
  <c r="AR116" i="370"/>
  <c r="AS116" i="370"/>
  <c r="AT116" i="370"/>
  <c r="AU116" i="370"/>
  <c r="AV116" i="370"/>
  <c r="AW116" i="370"/>
  <c r="AX116" i="370"/>
  <c r="AY116" i="370"/>
  <c r="AZ116" i="370"/>
  <c r="BA116" i="370"/>
  <c r="BB116" i="370"/>
  <c r="BC116" i="370"/>
  <c r="BD116" i="370"/>
  <c r="BE116" i="370"/>
  <c r="BF116" i="370"/>
  <c r="BG116" i="370"/>
  <c r="AQ117" i="370"/>
  <c r="AR117" i="370"/>
  <c r="AS117" i="370"/>
  <c r="AT117" i="370"/>
  <c r="AU117" i="370"/>
  <c r="AV117" i="370"/>
  <c r="AW117" i="370"/>
  <c r="AX117" i="370"/>
  <c r="AY117" i="370"/>
  <c r="AZ117" i="370"/>
  <c r="BA117" i="370"/>
  <c r="BB117" i="370"/>
  <c r="BC117" i="370"/>
  <c r="BD117" i="370"/>
  <c r="BE117" i="370"/>
  <c r="BF117" i="370"/>
  <c r="BG117" i="370"/>
  <c r="AQ118" i="370"/>
  <c r="AR118" i="370"/>
  <c r="AS118" i="370"/>
  <c r="AT118" i="370"/>
  <c r="AU118" i="370"/>
  <c r="AV118" i="370"/>
  <c r="AW118" i="370"/>
  <c r="AX118" i="370"/>
  <c r="AY118" i="370"/>
  <c r="AZ118" i="370"/>
  <c r="BA118" i="370"/>
  <c r="BB118" i="370"/>
  <c r="BC118" i="370"/>
  <c r="BD118" i="370"/>
  <c r="BE118" i="370"/>
  <c r="BF118" i="370"/>
  <c r="BG118" i="370"/>
  <c r="AQ119" i="370"/>
  <c r="AR119" i="370"/>
  <c r="AS119" i="370"/>
  <c r="AT119" i="370"/>
  <c r="AU119" i="370"/>
  <c r="AV119" i="370"/>
  <c r="AW119" i="370"/>
  <c r="AX119" i="370"/>
  <c r="AY119" i="370"/>
  <c r="AZ119" i="370"/>
  <c r="BA119" i="370"/>
  <c r="BB119" i="370"/>
  <c r="BC119" i="370"/>
  <c r="BD119" i="370"/>
  <c r="BE119" i="370"/>
  <c r="BF119" i="370"/>
  <c r="BG119" i="370"/>
  <c r="AQ120" i="370"/>
  <c r="AR120" i="370"/>
  <c r="AS120" i="370"/>
  <c r="AT120" i="370"/>
  <c r="AU120" i="370"/>
  <c r="AV120" i="370"/>
  <c r="AW120" i="370"/>
  <c r="AX120" i="370"/>
  <c r="AY120" i="370"/>
  <c r="AZ120" i="370"/>
  <c r="BA120" i="370"/>
  <c r="BB120" i="370"/>
  <c r="BC120" i="370"/>
  <c r="BD120" i="370"/>
  <c r="BE120" i="370"/>
  <c r="BF120" i="370"/>
  <c r="BG120" i="370"/>
  <c r="AQ121" i="370"/>
  <c r="AR121" i="370"/>
  <c r="AS121" i="370"/>
  <c r="AT121" i="370"/>
  <c r="AU121" i="370"/>
  <c r="AV121" i="370"/>
  <c r="AW121" i="370"/>
  <c r="AX121" i="370"/>
  <c r="AY121" i="370"/>
  <c r="AZ121" i="370"/>
  <c r="BA121" i="370"/>
  <c r="BB121" i="370"/>
  <c r="BC121" i="370"/>
  <c r="BD121" i="370"/>
  <c r="BE121" i="370"/>
  <c r="BF121" i="370"/>
  <c r="BG121" i="370"/>
  <c r="AQ122" i="370"/>
  <c r="AR122" i="370"/>
  <c r="AS122" i="370"/>
  <c r="AT122" i="370"/>
  <c r="AU122" i="370"/>
  <c r="AV122" i="370"/>
  <c r="AW122" i="370"/>
  <c r="AX122" i="370"/>
  <c r="AY122" i="370"/>
  <c r="AZ122" i="370"/>
  <c r="BA122" i="370"/>
  <c r="BB122" i="370"/>
  <c r="BC122" i="370"/>
  <c r="BD122" i="370"/>
  <c r="BE122" i="370"/>
  <c r="BF122" i="370"/>
  <c r="BG122" i="370"/>
  <c r="AQ123" i="370"/>
  <c r="AR123" i="370"/>
  <c r="AS123" i="370"/>
  <c r="AT123" i="370"/>
  <c r="AU123" i="370"/>
  <c r="AV123" i="370"/>
  <c r="AW123" i="370"/>
  <c r="AX123" i="370"/>
  <c r="AY123" i="370"/>
  <c r="AZ123" i="370"/>
  <c r="BA123" i="370"/>
  <c r="BB123" i="370"/>
  <c r="BC123" i="370"/>
  <c r="BD123" i="370"/>
  <c r="BE123" i="370"/>
  <c r="BF123" i="370"/>
  <c r="BG123" i="370"/>
  <c r="AQ124" i="370"/>
  <c r="AR124" i="370"/>
  <c r="AS124" i="370"/>
  <c r="AT124" i="370"/>
  <c r="AU124" i="370"/>
  <c r="AV124" i="370"/>
  <c r="AW124" i="370"/>
  <c r="AX124" i="370"/>
  <c r="AY124" i="370"/>
  <c r="AZ124" i="370"/>
  <c r="BA124" i="370"/>
  <c r="BB124" i="370"/>
  <c r="BC124" i="370"/>
  <c r="BD124" i="370"/>
  <c r="BE124" i="370"/>
  <c r="BF124" i="370"/>
  <c r="BG124" i="370"/>
  <c r="AQ125" i="370"/>
  <c r="AR125" i="370"/>
  <c r="AS125" i="370"/>
  <c r="AT125" i="370"/>
  <c r="AU125" i="370"/>
  <c r="AV125" i="370"/>
  <c r="AW125" i="370"/>
  <c r="AX125" i="370"/>
  <c r="AY125" i="370"/>
  <c r="AZ125" i="370"/>
  <c r="BA125" i="370"/>
  <c r="BB125" i="370"/>
  <c r="BC125" i="370"/>
  <c r="BD125" i="370"/>
  <c r="BE125" i="370"/>
  <c r="BF125" i="370"/>
  <c r="BG125" i="370"/>
  <c r="AQ126" i="370"/>
  <c r="AR126" i="370"/>
  <c r="AS126" i="370"/>
  <c r="AT126" i="370"/>
  <c r="AU126" i="370"/>
  <c r="AV126" i="370"/>
  <c r="AW126" i="370"/>
  <c r="AX126" i="370"/>
  <c r="AY126" i="370"/>
  <c r="AZ126" i="370"/>
  <c r="BA126" i="370"/>
  <c r="BB126" i="370"/>
  <c r="BC126" i="370"/>
  <c r="BD126" i="370"/>
  <c r="BE126" i="370"/>
  <c r="BF126" i="370"/>
  <c r="BG126" i="370"/>
  <c r="AQ127" i="370"/>
  <c r="AR127" i="370"/>
  <c r="AS127" i="370"/>
  <c r="AT127" i="370"/>
  <c r="AU127" i="370"/>
  <c r="AV127" i="370"/>
  <c r="AW127" i="370"/>
  <c r="AX127" i="370"/>
  <c r="AY127" i="370"/>
  <c r="AZ127" i="370"/>
  <c r="BA127" i="370"/>
  <c r="BB127" i="370"/>
  <c r="BC127" i="370"/>
  <c r="BD127" i="370"/>
  <c r="BE127" i="370"/>
  <c r="BF127" i="370"/>
  <c r="BG127" i="370"/>
  <c r="AQ128" i="370"/>
  <c r="AR128" i="370"/>
  <c r="AS128" i="370"/>
  <c r="AT128" i="370"/>
  <c r="AU128" i="370"/>
  <c r="AV128" i="370"/>
  <c r="AW128" i="370"/>
  <c r="AX128" i="370"/>
  <c r="AY128" i="370"/>
  <c r="AZ128" i="370"/>
  <c r="BA128" i="370"/>
  <c r="BB128" i="370"/>
  <c r="BC128" i="370"/>
  <c r="BD128" i="370"/>
  <c r="BE128" i="370"/>
  <c r="BF128" i="370"/>
  <c r="BG128" i="370"/>
  <c r="AQ129" i="370"/>
  <c r="AR129" i="370"/>
  <c r="AS129" i="370"/>
  <c r="AT129" i="370"/>
  <c r="AU129" i="370"/>
  <c r="AV129" i="370"/>
  <c r="AW129" i="370"/>
  <c r="AX129" i="370"/>
  <c r="AY129" i="370"/>
  <c r="AZ129" i="370"/>
  <c r="BA129" i="370"/>
  <c r="BB129" i="370"/>
  <c r="BC129" i="370"/>
  <c r="BD129" i="370"/>
  <c r="BE129" i="370"/>
  <c r="BF129" i="370"/>
  <c r="BG129" i="370"/>
  <c r="AQ130" i="370"/>
  <c r="AR130" i="370"/>
  <c r="AS130" i="370"/>
  <c r="AT130" i="370"/>
  <c r="AU130" i="370"/>
  <c r="AV130" i="370"/>
  <c r="AW130" i="370"/>
  <c r="AX130" i="370"/>
  <c r="AY130" i="370"/>
  <c r="AZ130" i="370"/>
  <c r="BA130" i="370"/>
  <c r="BB130" i="370"/>
  <c r="BC130" i="370"/>
  <c r="BD130" i="370"/>
  <c r="BE130" i="370"/>
  <c r="BF130" i="370"/>
  <c r="BG130" i="370"/>
  <c r="AQ31" i="370"/>
  <c r="AR31" i="370"/>
  <c r="AS31" i="370"/>
  <c r="AT31" i="370"/>
  <c r="AU31" i="370"/>
  <c r="AV31" i="370"/>
  <c r="AW31" i="370"/>
  <c r="AX31" i="370"/>
  <c r="AY31" i="370"/>
  <c r="AZ31" i="370"/>
  <c r="BA31" i="370"/>
  <c r="BB31" i="370"/>
  <c r="BC31" i="370"/>
  <c r="BD31" i="370"/>
  <c r="BE31" i="370"/>
  <c r="BF31" i="370"/>
  <c r="BG31" i="370"/>
  <c r="M131" i="370"/>
  <c r="N131" i="370"/>
  <c r="O131" i="370"/>
  <c r="P131" i="370"/>
  <c r="Q131" i="370"/>
  <c r="R131" i="370"/>
  <c r="S131" i="370"/>
  <c r="T131" i="370"/>
  <c r="U131" i="370"/>
  <c r="V131" i="370"/>
  <c r="W131" i="370"/>
  <c r="X131" i="370"/>
  <c r="Y131" i="370"/>
  <c r="Z131" i="370"/>
  <c r="AA131" i="370"/>
  <c r="AB131" i="370"/>
  <c r="AC131" i="370"/>
  <c r="D29" i="370" a="1"/>
  <c r="D29" i="370" s="1"/>
  <c r="C58" i="1"/>
  <c r="D30" i="370" s="1" a="1"/>
  <c r="AF2" i="370"/>
  <c r="AF30" i="370" s="1"/>
  <c r="AE2" i="370"/>
  <c r="AF1" i="370"/>
  <c r="AE1" i="370"/>
  <c r="P29" i="474"/>
  <c r="P29" i="472"/>
  <c r="X131" i="476"/>
  <c r="V131" i="476"/>
  <c r="T131" i="476"/>
  <c r="S131" i="476"/>
  <c r="R131" i="476"/>
  <c r="O131" i="476"/>
  <c r="N131" i="476"/>
  <c r="M131" i="476"/>
  <c r="L131" i="476"/>
  <c r="K131" i="476"/>
  <c r="J131" i="476"/>
  <c r="I131" i="476"/>
  <c r="H131" i="476"/>
  <c r="G131" i="476"/>
  <c r="X131" i="475"/>
  <c r="V131" i="475"/>
  <c r="T131" i="475"/>
  <c r="S131" i="475"/>
  <c r="R131" i="475"/>
  <c r="Q131" i="475"/>
  <c r="O131" i="475"/>
  <c r="N131" i="475"/>
  <c r="M131" i="475"/>
  <c r="L131" i="475"/>
  <c r="K131" i="475"/>
  <c r="J131" i="475"/>
  <c r="I131" i="475"/>
  <c r="H131" i="475"/>
  <c r="G131" i="475"/>
  <c r="X131" i="474"/>
  <c r="V131" i="474"/>
  <c r="T131" i="474"/>
  <c r="S131" i="474"/>
  <c r="R131" i="474"/>
  <c r="Q131" i="474"/>
  <c r="O131" i="474"/>
  <c r="N131" i="474"/>
  <c r="M131" i="474"/>
  <c r="L131" i="474"/>
  <c r="K131" i="474"/>
  <c r="J131" i="474"/>
  <c r="I131" i="474"/>
  <c r="G131" i="474"/>
  <c r="X131" i="473"/>
  <c r="V131" i="473"/>
  <c r="T131" i="473"/>
  <c r="S131" i="473"/>
  <c r="R131" i="473"/>
  <c r="Q131" i="473"/>
  <c r="P131" i="473"/>
  <c r="O131" i="473"/>
  <c r="N131" i="473"/>
  <c r="M131" i="473"/>
  <c r="L131" i="473"/>
  <c r="K131" i="473"/>
  <c r="J131" i="473"/>
  <c r="I131" i="473"/>
  <c r="H131" i="473"/>
  <c r="X131" i="472"/>
  <c r="V131" i="472"/>
  <c r="T131" i="472"/>
  <c r="S131" i="472"/>
  <c r="R131" i="472"/>
  <c r="Q131" i="472"/>
  <c r="O131" i="472"/>
  <c r="N131" i="472"/>
  <c r="M131" i="472"/>
  <c r="L131" i="472"/>
  <c r="K131" i="472"/>
  <c r="J131" i="472"/>
  <c r="I131" i="472"/>
  <c r="G131" i="472"/>
  <c r="X131" i="471"/>
  <c r="V131" i="471"/>
  <c r="T131" i="471"/>
  <c r="S131" i="471"/>
  <c r="R131" i="471"/>
  <c r="Q131" i="471"/>
  <c r="P131" i="471"/>
  <c r="O131" i="471"/>
  <c r="N131" i="471"/>
  <c r="M131" i="471"/>
  <c r="L131" i="471"/>
  <c r="K131" i="471"/>
  <c r="J131" i="471"/>
  <c r="I131" i="471"/>
  <c r="H131" i="471"/>
  <c r="H131" i="469"/>
  <c r="I131" i="469"/>
  <c r="J131" i="469"/>
  <c r="K131" i="469"/>
  <c r="L131" i="469"/>
  <c r="M131" i="469"/>
  <c r="N131" i="469"/>
  <c r="O131" i="469"/>
  <c r="P131" i="469"/>
  <c r="Q131" i="469"/>
  <c r="R131" i="469"/>
  <c r="S131" i="469"/>
  <c r="T131" i="469"/>
  <c r="V131" i="469"/>
  <c r="X131" i="469"/>
  <c r="G131" i="469"/>
  <c r="CD30" i="477"/>
  <c r="CE30" i="477"/>
  <c r="CF30" i="477"/>
  <c r="CG31" i="477"/>
  <c r="CG32" i="477"/>
  <c r="CG33" i="477"/>
  <c r="CG34" i="477"/>
  <c r="CG35" i="477"/>
  <c r="CG36" i="477"/>
  <c r="CG37" i="477"/>
  <c r="CG38" i="477"/>
  <c r="CG39" i="477"/>
  <c r="CG40" i="477"/>
  <c r="CG41" i="477"/>
  <c r="CG42" i="477"/>
  <c r="CG43" i="477"/>
  <c r="CG44" i="477"/>
  <c r="CG45" i="477"/>
  <c r="CG46" i="477"/>
  <c r="CG47" i="477"/>
  <c r="CG48" i="477"/>
  <c r="CG49" i="477"/>
  <c r="CG50" i="477"/>
  <c r="CG51" i="477"/>
  <c r="CG52" i="477"/>
  <c r="CG53" i="477"/>
  <c r="CG54" i="477"/>
  <c r="CG55" i="477"/>
  <c r="CG56" i="477"/>
  <c r="CG57" i="477"/>
  <c r="CG58" i="477"/>
  <c r="CG59" i="477"/>
  <c r="CG60" i="477"/>
  <c r="CG61" i="477"/>
  <c r="CG62" i="477"/>
  <c r="CG63" i="477"/>
  <c r="CG64" i="477"/>
  <c r="CG65" i="477"/>
  <c r="CG66" i="477"/>
  <c r="CG67" i="477"/>
  <c r="CG68" i="477"/>
  <c r="CG69" i="477"/>
  <c r="CG70" i="477"/>
  <c r="CG71" i="477"/>
  <c r="CG72" i="477"/>
  <c r="CG73" i="477"/>
  <c r="CG74" i="477"/>
  <c r="CG75" i="477"/>
  <c r="CG76" i="477"/>
  <c r="CG77" i="477"/>
  <c r="CG78" i="477"/>
  <c r="CG79" i="477"/>
  <c r="CG80" i="477"/>
  <c r="CG81" i="477"/>
  <c r="CG82" i="477"/>
  <c r="CG83" i="477"/>
  <c r="CG84" i="477"/>
  <c r="CG85" i="477"/>
  <c r="CG86" i="477"/>
  <c r="CG87" i="477"/>
  <c r="CG88" i="477"/>
  <c r="CG89" i="477"/>
  <c r="CG90" i="477"/>
  <c r="CG91" i="477"/>
  <c r="CG92" i="477"/>
  <c r="CG93" i="477"/>
  <c r="CG94" i="477"/>
  <c r="CG95" i="477"/>
  <c r="CG96" i="477"/>
  <c r="CG97" i="477"/>
  <c r="CG98" i="477"/>
  <c r="CG99" i="477"/>
  <c r="CG100" i="477"/>
  <c r="CG101" i="477"/>
  <c r="CG102" i="477"/>
  <c r="CG103" i="477"/>
  <c r="CG104" i="477"/>
  <c r="CG105" i="477"/>
  <c r="CG106" i="477"/>
  <c r="CG107" i="477"/>
  <c r="CG108" i="477"/>
  <c r="CG109" i="477"/>
  <c r="CG110" i="477"/>
  <c r="CG111" i="477"/>
  <c r="CG112" i="477"/>
  <c r="CG113" i="477"/>
  <c r="CG114" i="477"/>
  <c r="CG115" i="477"/>
  <c r="CG116" i="477"/>
  <c r="CG117" i="477"/>
  <c r="CG118" i="477"/>
  <c r="CG119" i="477"/>
  <c r="CG120" i="477"/>
  <c r="CG121" i="477"/>
  <c r="CG122" i="477"/>
  <c r="CG123" i="477"/>
  <c r="CG124" i="477"/>
  <c r="CG125" i="477"/>
  <c r="CG126" i="477"/>
  <c r="CG127" i="477"/>
  <c r="CG128" i="477"/>
  <c r="CG129" i="477"/>
  <c r="CG130" i="477"/>
  <c r="B32" i="477"/>
  <c r="U1" i="502" s="1"/>
  <c r="B33" i="477"/>
  <c r="U1" i="503" s="1"/>
  <c r="B34" i="477"/>
  <c r="U1" i="504" s="1"/>
  <c r="B35" i="477"/>
  <c r="U1" i="505" s="1"/>
  <c r="B36" i="477"/>
  <c r="U1" i="506" s="1"/>
  <c r="B37" i="477"/>
  <c r="U1" i="507" s="1"/>
  <c r="B38" i="477"/>
  <c r="U1" i="508" s="1"/>
  <c r="B39" i="477"/>
  <c r="U1" i="509" s="1"/>
  <c r="B40" i="477"/>
  <c r="U1" i="510" s="1"/>
  <c r="B41" i="477"/>
  <c r="B42" i="477"/>
  <c r="B43" i="477"/>
  <c r="B44" i="477"/>
  <c r="B45" i="477"/>
  <c r="B46" i="477"/>
  <c r="B47" i="477"/>
  <c r="B48" i="477"/>
  <c r="B49" i="477"/>
  <c r="B50" i="477"/>
  <c r="B51" i="477"/>
  <c r="B52" i="477"/>
  <c r="B53" i="477"/>
  <c r="B54" i="477"/>
  <c r="B55" i="477"/>
  <c r="B56" i="477"/>
  <c r="B57" i="477"/>
  <c r="B58" i="477"/>
  <c r="B59" i="477"/>
  <c r="B60" i="477"/>
  <c r="B61" i="477"/>
  <c r="B62" i="477"/>
  <c r="B63" i="477"/>
  <c r="B64" i="477"/>
  <c r="B65" i="477"/>
  <c r="B66" i="477"/>
  <c r="B67" i="477"/>
  <c r="B68" i="477"/>
  <c r="B69" i="477"/>
  <c r="B70" i="477"/>
  <c r="B71" i="477"/>
  <c r="B72" i="477"/>
  <c r="B73" i="477"/>
  <c r="B74" i="477"/>
  <c r="B75" i="477"/>
  <c r="B76" i="477"/>
  <c r="B77" i="477"/>
  <c r="B78" i="477"/>
  <c r="B79" i="477"/>
  <c r="B80" i="477"/>
  <c r="B81" i="477"/>
  <c r="B82" i="477"/>
  <c r="B83" i="477"/>
  <c r="B84" i="477"/>
  <c r="B85" i="477"/>
  <c r="B86" i="477"/>
  <c r="B87" i="477"/>
  <c r="B88" i="477"/>
  <c r="B89" i="477"/>
  <c r="B90" i="477"/>
  <c r="B91" i="477"/>
  <c r="B92" i="477"/>
  <c r="B93" i="477"/>
  <c r="B94" i="477"/>
  <c r="B95" i="477"/>
  <c r="B96" i="477"/>
  <c r="B97" i="477"/>
  <c r="B98" i="477"/>
  <c r="B99" i="477"/>
  <c r="B100" i="477"/>
  <c r="B101" i="477"/>
  <c r="B102" i="477"/>
  <c r="B103" i="477"/>
  <c r="B104" i="477"/>
  <c r="B105" i="477"/>
  <c r="B106" i="477"/>
  <c r="B107" i="477"/>
  <c r="B108" i="477"/>
  <c r="B109" i="477"/>
  <c r="B110" i="477"/>
  <c r="B111" i="477"/>
  <c r="B112" i="477"/>
  <c r="B113" i="477"/>
  <c r="B114" i="477"/>
  <c r="B115" i="477"/>
  <c r="B116" i="477"/>
  <c r="B117" i="477"/>
  <c r="B118" i="477"/>
  <c r="B119" i="477"/>
  <c r="B120" i="477"/>
  <c r="B121" i="477"/>
  <c r="B122" i="477"/>
  <c r="B123" i="477"/>
  <c r="B124" i="477"/>
  <c r="B125" i="477"/>
  <c r="B126" i="477"/>
  <c r="B127" i="477"/>
  <c r="B128" i="477"/>
  <c r="B129" i="477"/>
  <c r="B130" i="477"/>
  <c r="CO130" i="477"/>
  <c r="AU130" i="477"/>
  <c r="CU130" i="477"/>
  <c r="CS129" i="477"/>
  <c r="CS128" i="477"/>
  <c r="CO128" i="477"/>
  <c r="AU128" i="477"/>
  <c r="CU128" i="477"/>
  <c r="CS127" i="477"/>
  <c r="CS126" i="477"/>
  <c r="CO126" i="477"/>
  <c r="AU126" i="477"/>
  <c r="CU126" i="477"/>
  <c r="CS125" i="477"/>
  <c r="CS124" i="477"/>
  <c r="CO124" i="477"/>
  <c r="AU124" i="477"/>
  <c r="CU124" i="477"/>
  <c r="CS123" i="477"/>
  <c r="CS122" i="477"/>
  <c r="CO122" i="477"/>
  <c r="AU122" i="477"/>
  <c r="CU122" i="477"/>
  <c r="CM121" i="477"/>
  <c r="CU121" i="477"/>
  <c r="CS120" i="477"/>
  <c r="CO120" i="477"/>
  <c r="AU120" i="477"/>
  <c r="CU120" i="477"/>
  <c r="CM119" i="477"/>
  <c r="CU119" i="477"/>
  <c r="CS118" i="477"/>
  <c r="CO118" i="477"/>
  <c r="AU118" i="477"/>
  <c r="CU118" i="477"/>
  <c r="CQ117" i="477"/>
  <c r="CM117" i="477"/>
  <c r="CU117" i="477"/>
  <c r="CO116" i="477"/>
  <c r="AU116" i="477"/>
  <c r="CU115" i="477"/>
  <c r="CS115" i="477"/>
  <c r="CQ115" i="477"/>
  <c r="CM115" i="477"/>
  <c r="AU115" i="477"/>
  <c r="CU114" i="477"/>
  <c r="CS114" i="477"/>
  <c r="CQ114" i="477"/>
  <c r="CM114" i="477"/>
  <c r="AU114" i="477"/>
  <c r="CU113" i="477"/>
  <c r="CP113" i="477"/>
  <c r="CL113" i="477"/>
  <c r="AV113" i="477"/>
  <c r="CQ113" i="477"/>
  <c r="CS112" i="477"/>
  <c r="CR112" i="477"/>
  <c r="CO112" i="477"/>
  <c r="CN112" i="477"/>
  <c r="AU112" i="477"/>
  <c r="CU112" i="477"/>
  <c r="CT111" i="477"/>
  <c r="CQ111" i="477"/>
  <c r="CP111" i="477"/>
  <c r="CL111" i="477"/>
  <c r="AV111" i="477"/>
  <c r="CS110" i="477"/>
  <c r="CR110" i="477"/>
  <c r="CO110" i="477"/>
  <c r="CN110" i="477"/>
  <c r="AU110" i="477"/>
  <c r="CU110" i="477"/>
  <c r="CT109" i="477"/>
  <c r="CP109" i="477"/>
  <c r="CL109" i="477"/>
  <c r="AV109" i="477"/>
  <c r="CQ109" i="477"/>
  <c r="CS108" i="477"/>
  <c r="CR108" i="477"/>
  <c r="CO108" i="477"/>
  <c r="CN108" i="477"/>
  <c r="AU108" i="477"/>
  <c r="CU108" i="477"/>
  <c r="CT107" i="477"/>
  <c r="CP107" i="477"/>
  <c r="CL107" i="477"/>
  <c r="AV107" i="477"/>
  <c r="CU107" i="477"/>
  <c r="CN106" i="477"/>
  <c r="CQ106" i="477"/>
  <c r="CT105" i="477"/>
  <c r="CS105" i="477"/>
  <c r="CQ105" i="477"/>
  <c r="CO105" i="477"/>
  <c r="CM105" i="477"/>
  <c r="CL105" i="477"/>
  <c r="AV105" i="477"/>
  <c r="CQ104" i="477"/>
  <c r="CU104" i="477"/>
  <c r="CU103" i="477"/>
  <c r="CQ103" i="477"/>
  <c r="CP103" i="477"/>
  <c r="CO103" i="477"/>
  <c r="AU103" i="477"/>
  <c r="CN102" i="477"/>
  <c r="CR102" i="477"/>
  <c r="CT101" i="477"/>
  <c r="CS101" i="477"/>
  <c r="CQ101" i="477"/>
  <c r="CO101" i="477"/>
  <c r="CM101" i="477"/>
  <c r="CL101" i="477"/>
  <c r="AV101" i="477"/>
  <c r="CU99" i="477"/>
  <c r="CT99" i="477"/>
  <c r="CP99" i="477"/>
  <c r="CO99" i="477"/>
  <c r="CL99" i="477"/>
  <c r="AV99" i="477"/>
  <c r="CR97" i="477"/>
  <c r="CM97" i="477"/>
  <c r="AU97" i="477"/>
  <c r="CU97" i="477"/>
  <c r="CS96" i="477"/>
  <c r="CQ96" i="477"/>
  <c r="CM96" i="477"/>
  <c r="CL96" i="477"/>
  <c r="AV96" i="477"/>
  <c r="CT96" i="477"/>
  <c r="CU95" i="477"/>
  <c r="CS95" i="477"/>
  <c r="CR95" i="477"/>
  <c r="CO95" i="477"/>
  <c r="CN95" i="477"/>
  <c r="CM95" i="477"/>
  <c r="AU95" i="477"/>
  <c r="CU94" i="477"/>
  <c r="CP94" i="477"/>
  <c r="AU94" i="477"/>
  <c r="CM93" i="477"/>
  <c r="AU93" i="477"/>
  <c r="CS92" i="477"/>
  <c r="CQ92" i="477"/>
  <c r="CM92" i="477"/>
  <c r="CL92" i="477"/>
  <c r="AV92" i="477"/>
  <c r="CT92" i="477"/>
  <c r="CU91" i="477"/>
  <c r="CS91" i="477"/>
  <c r="CR91" i="477"/>
  <c r="CO91" i="477"/>
  <c r="CN91" i="477"/>
  <c r="CM91" i="477"/>
  <c r="AU91" i="477"/>
  <c r="CU90" i="477"/>
  <c r="CT90" i="477"/>
  <c r="CP90" i="477"/>
  <c r="CO90" i="477"/>
  <c r="AU90" i="477"/>
  <c r="CQ90" i="477"/>
  <c r="CT89" i="477"/>
  <c r="CS88" i="477"/>
  <c r="CR88" i="477"/>
  <c r="CO88" i="477"/>
  <c r="CN88" i="477"/>
  <c r="AU88" i="477"/>
  <c r="CU88" i="477"/>
  <c r="CQ87" i="477"/>
  <c r="AV87" i="477"/>
  <c r="CT87" i="477"/>
  <c r="CS86" i="477"/>
  <c r="CR86" i="477"/>
  <c r="CO86" i="477"/>
  <c r="CN86" i="477"/>
  <c r="AU86" i="477"/>
  <c r="CU86" i="477"/>
  <c r="CT85" i="477"/>
  <c r="CS84" i="477"/>
  <c r="CR84" i="477"/>
  <c r="CO84" i="477"/>
  <c r="CN84" i="477"/>
  <c r="AU84" i="477"/>
  <c r="CU84" i="477"/>
  <c r="CQ83" i="477"/>
  <c r="AV83" i="477"/>
  <c r="CT83" i="477"/>
  <c r="CR82" i="477"/>
  <c r="CT81" i="477"/>
  <c r="CS81" i="477"/>
  <c r="CQ81" i="477"/>
  <c r="CO81" i="477"/>
  <c r="CM81" i="477"/>
  <c r="CL81" i="477"/>
  <c r="AV81" i="477"/>
  <c r="CU80" i="477"/>
  <c r="CS80" i="477"/>
  <c r="CO80" i="477"/>
  <c r="CN80" i="477"/>
  <c r="CR80" i="477"/>
  <c r="CT79" i="477"/>
  <c r="CO79" i="477"/>
  <c r="CS79" i="477"/>
  <c r="CU78" i="477"/>
  <c r="CT77" i="477"/>
  <c r="CS77" i="477"/>
  <c r="CQ77" i="477"/>
  <c r="CO77" i="477"/>
  <c r="CM77" i="477"/>
  <c r="CL77" i="477"/>
  <c r="AV77" i="477"/>
  <c r="CU76" i="477"/>
  <c r="CS76" i="477"/>
  <c r="CO76" i="477"/>
  <c r="CN76" i="477"/>
  <c r="CR76" i="477"/>
  <c r="CT75" i="477"/>
  <c r="CO75" i="477"/>
  <c r="CS75" i="477"/>
  <c r="CU74" i="477"/>
  <c r="CT73" i="477"/>
  <c r="CS73" i="477"/>
  <c r="CQ73" i="477"/>
  <c r="CO73" i="477"/>
  <c r="CM73" i="477"/>
  <c r="CL73" i="477"/>
  <c r="AV73" i="477"/>
  <c r="CU72" i="477"/>
  <c r="CS72" i="477"/>
  <c r="CO72" i="477"/>
  <c r="CN72" i="477"/>
  <c r="CR72" i="477"/>
  <c r="CT71" i="477"/>
  <c r="CO71" i="477"/>
  <c r="CS71" i="477"/>
  <c r="CT69" i="477"/>
  <c r="CS69" i="477"/>
  <c r="CQ69" i="477"/>
  <c r="CO69" i="477"/>
  <c r="CM69" i="477"/>
  <c r="CL69" i="477"/>
  <c r="AV69" i="477"/>
  <c r="CU68" i="477"/>
  <c r="CS68" i="477"/>
  <c r="CO68" i="477"/>
  <c r="CN68" i="477"/>
  <c r="CR68" i="477"/>
  <c r="CT67" i="477"/>
  <c r="CO67" i="477"/>
  <c r="CS67" i="477"/>
  <c r="CQ66" i="477"/>
  <c r="CT65" i="477"/>
  <c r="CS65" i="477"/>
  <c r="CQ65" i="477"/>
  <c r="CO65" i="477"/>
  <c r="CM65" i="477"/>
  <c r="CL65" i="477"/>
  <c r="AV65" i="477"/>
  <c r="CU64" i="477"/>
  <c r="CS64" i="477"/>
  <c r="CQ64" i="477"/>
  <c r="CO64" i="477"/>
  <c r="CN64" i="477"/>
  <c r="CL64" i="477"/>
  <c r="AV64" i="477"/>
  <c r="AU64" i="477"/>
  <c r="CT63" i="477"/>
  <c r="CL63" i="477"/>
  <c r="AV63" i="477"/>
  <c r="CQ63" i="477"/>
  <c r="CT62" i="477"/>
  <c r="CS62" i="477"/>
  <c r="CR62" i="477"/>
  <c r="CP62" i="477"/>
  <c r="CO62" i="477"/>
  <c r="CN62" i="477"/>
  <c r="CL62" i="477"/>
  <c r="AV62" i="477"/>
  <c r="AU62" i="477"/>
  <c r="CU62" i="477"/>
  <c r="CT61" i="477"/>
  <c r="CN61" i="477"/>
  <c r="CR61" i="477"/>
  <c r="CT60" i="477"/>
  <c r="CS60" i="477"/>
  <c r="CR60" i="477"/>
  <c r="CP60" i="477"/>
  <c r="CO60" i="477"/>
  <c r="CN60" i="477"/>
  <c r="CL60" i="477"/>
  <c r="AV60" i="477"/>
  <c r="AU60" i="477"/>
  <c r="CU60" i="477"/>
  <c r="CT59" i="477"/>
  <c r="CN59" i="477"/>
  <c r="CR59" i="477"/>
  <c r="CT58" i="477"/>
  <c r="CS58" i="477"/>
  <c r="CR58" i="477"/>
  <c r="CP58" i="477"/>
  <c r="CO58" i="477"/>
  <c r="CN58" i="477"/>
  <c r="CL58" i="477"/>
  <c r="AV58" i="477"/>
  <c r="AU58" i="477"/>
  <c r="CU58" i="477"/>
  <c r="CT57" i="477"/>
  <c r="CN57" i="477"/>
  <c r="CR57" i="477"/>
  <c r="CT56" i="477"/>
  <c r="CS56" i="477"/>
  <c r="CR56" i="477"/>
  <c r="CP56" i="477"/>
  <c r="CO56" i="477"/>
  <c r="CN56" i="477"/>
  <c r="CL56" i="477"/>
  <c r="AV56" i="477"/>
  <c r="AU56" i="477"/>
  <c r="CU56" i="477"/>
  <c r="CT55" i="477"/>
  <c r="CN55" i="477"/>
  <c r="CR55" i="477"/>
  <c r="CT54" i="477"/>
  <c r="CS54" i="477"/>
  <c r="CR54" i="477"/>
  <c r="CP54" i="477"/>
  <c r="CO54" i="477"/>
  <c r="CN54" i="477"/>
  <c r="CL54" i="477"/>
  <c r="AV54" i="477"/>
  <c r="AU54" i="477"/>
  <c r="CU54" i="477"/>
  <c r="CT53" i="477"/>
  <c r="CN53" i="477"/>
  <c r="CR53" i="477"/>
  <c r="CT52" i="477"/>
  <c r="CS52" i="477"/>
  <c r="CR52" i="477"/>
  <c r="CP52" i="477"/>
  <c r="CO52" i="477"/>
  <c r="CN52" i="477"/>
  <c r="CL52" i="477"/>
  <c r="AV52" i="477"/>
  <c r="AU52" i="477"/>
  <c r="CU52" i="477"/>
  <c r="CT51" i="477"/>
  <c r="CN51" i="477"/>
  <c r="CR51" i="477"/>
  <c r="CT50" i="477"/>
  <c r="CS50" i="477"/>
  <c r="CR50" i="477"/>
  <c r="CP50" i="477"/>
  <c r="CO50" i="477"/>
  <c r="CN50" i="477"/>
  <c r="CL50" i="477"/>
  <c r="AV50" i="477"/>
  <c r="AU50" i="477"/>
  <c r="CU50" i="477"/>
  <c r="CT49" i="477"/>
  <c r="CN49" i="477"/>
  <c r="CR49" i="477"/>
  <c r="CT48" i="477"/>
  <c r="CS48" i="477"/>
  <c r="CR48" i="477"/>
  <c r="CP48" i="477"/>
  <c r="CO48" i="477"/>
  <c r="CN48" i="477"/>
  <c r="CL48" i="477"/>
  <c r="AV48" i="477"/>
  <c r="AU48" i="477"/>
  <c r="CU48" i="477"/>
  <c r="CT47" i="477"/>
  <c r="CN47" i="477"/>
  <c r="CR47" i="477"/>
  <c r="CT46" i="477"/>
  <c r="CS46" i="477"/>
  <c r="CR46" i="477"/>
  <c r="CP46" i="477"/>
  <c r="CO46" i="477"/>
  <c r="CN46" i="477"/>
  <c r="CL46" i="477"/>
  <c r="AV46" i="477"/>
  <c r="AU46" i="477"/>
  <c r="CU46" i="477"/>
  <c r="CT45" i="477"/>
  <c r="CN45" i="477"/>
  <c r="CR45" i="477"/>
  <c r="CT44" i="477"/>
  <c r="CS44" i="477"/>
  <c r="CR44" i="477"/>
  <c r="CP44" i="477"/>
  <c r="CO44" i="477"/>
  <c r="CN44" i="477"/>
  <c r="CL44" i="477"/>
  <c r="AV44" i="477"/>
  <c r="AU44" i="477"/>
  <c r="CU44" i="477"/>
  <c r="CT43" i="477"/>
  <c r="CN43" i="477"/>
  <c r="CR43" i="477"/>
  <c r="CT42" i="477"/>
  <c r="CS42" i="477"/>
  <c r="CR42" i="477"/>
  <c r="CP42" i="477"/>
  <c r="CO42" i="477"/>
  <c r="CN42" i="477"/>
  <c r="CL42" i="477"/>
  <c r="AV42" i="477"/>
  <c r="AU42" i="477"/>
  <c r="CU42" i="477"/>
  <c r="CU41" i="477"/>
  <c r="CT41" i="477"/>
  <c r="CP41" i="477"/>
  <c r="CO41" i="477"/>
  <c r="CL41" i="477"/>
  <c r="AV41" i="477"/>
  <c r="AU41" i="477"/>
  <c r="CS41" i="477"/>
  <c r="CU40" i="477"/>
  <c r="CT39" i="477"/>
  <c r="CS39" i="477"/>
  <c r="CP39" i="477"/>
  <c r="CO39" i="477"/>
  <c r="CL39" i="477"/>
  <c r="AV39" i="477"/>
  <c r="AU39" i="477"/>
  <c r="CU39" i="477"/>
  <c r="CU38" i="477"/>
  <c r="CR38" i="477"/>
  <c r="CQ38" i="477"/>
  <c r="CM38" i="477"/>
  <c r="CT37" i="477"/>
  <c r="CS37" i="477"/>
  <c r="CP37" i="477"/>
  <c r="CO37" i="477"/>
  <c r="CL37" i="477"/>
  <c r="AV37" i="477"/>
  <c r="AU37" i="477"/>
  <c r="CU37" i="477"/>
  <c r="CU36" i="477"/>
  <c r="AV35" i="477"/>
  <c r="AU35" i="477"/>
  <c r="AV33" i="477"/>
  <c r="AU33" i="477"/>
  <c r="B31" i="477"/>
  <c r="U1" i="500" s="1"/>
  <c r="CU30" i="477"/>
  <c r="CU33" i="477" s="1"/>
  <c r="CT30" i="477"/>
  <c r="CT33" i="477" s="1"/>
  <c r="CS30" i="477"/>
  <c r="CS33" i="477" s="1"/>
  <c r="CR30" i="477"/>
  <c r="CR34" i="477" s="1"/>
  <c r="CQ30" i="477"/>
  <c r="CQ34" i="477" s="1"/>
  <c r="CP30" i="477"/>
  <c r="CP33" i="477" s="1"/>
  <c r="CO30" i="477"/>
  <c r="CO31" i="477" s="1"/>
  <c r="CN30" i="477"/>
  <c r="CM30" i="477"/>
  <c r="CM34" i="477" s="1"/>
  <c r="CL30" i="477"/>
  <c r="CL33" i="477" s="1"/>
  <c r="CG30" i="477"/>
  <c r="CC30" i="477"/>
  <c r="BN30" i="477"/>
  <c r="BL30" i="477"/>
  <c r="BI30" i="477"/>
  <c r="BH30" i="477"/>
  <c r="BG30" i="477"/>
  <c r="BF30" i="477"/>
  <c r="BE30" i="477"/>
  <c r="BD30" i="477"/>
  <c r="BC30" i="477"/>
  <c r="BB30" i="477"/>
  <c r="AZ30" i="477"/>
  <c r="AY30" i="477"/>
  <c r="AX30" i="477"/>
  <c r="AW30" i="477"/>
  <c r="CG29" i="477"/>
  <c r="CF29" i="477"/>
  <c r="CE29" i="477"/>
  <c r="CD29" i="477"/>
  <c r="CC29" i="477"/>
  <c r="BN29" i="477"/>
  <c r="BL29" i="477"/>
  <c r="BG29" i="477"/>
  <c r="BF29" i="477"/>
  <c r="BE29" i="477"/>
  <c r="BD29" i="477"/>
  <c r="BC29" i="477"/>
  <c r="BB29" i="477"/>
  <c r="AZ29" i="477"/>
  <c r="AY29" i="477"/>
  <c r="AX29" i="477"/>
  <c r="AW29" i="477"/>
  <c r="BI29" i="477"/>
  <c r="BH29" i="477"/>
  <c r="E29" i="477"/>
  <c r="D29" i="477"/>
  <c r="C29" i="477"/>
  <c r="AV3" i="477"/>
  <c r="AS3" i="477"/>
  <c r="AR3" i="477"/>
  <c r="BD2" i="477"/>
  <c r="BC2" i="477"/>
  <c r="BB2" i="477"/>
  <c r="BA2" i="477"/>
  <c r="AZ2" i="477"/>
  <c r="AY2" i="477"/>
  <c r="AX2" i="477"/>
  <c r="AS2" i="477"/>
  <c r="K29" i="477" s="1"/>
  <c r="AR2" i="477"/>
  <c r="B1" i="477"/>
  <c r="BA29" i="477" l="1"/>
  <c r="K5" i="477"/>
  <c r="AA28" i="479"/>
  <c r="AF4" i="478"/>
  <c r="BB30" i="478" s="1"/>
  <c r="AG4" i="478"/>
  <c r="BC30" i="478" s="1"/>
  <c r="AH4" i="478"/>
  <c r="BD30" i="478" s="1"/>
  <c r="BF2" i="477"/>
  <c r="AA34" i="478"/>
  <c r="AA35" i="478"/>
  <c r="AA32" i="478"/>
  <c r="CU34" i="477"/>
  <c r="CL35" i="477"/>
  <c r="CT35" i="477"/>
  <c r="CU35" i="477"/>
  <c r="CO35" i="477"/>
  <c r="CP35" i="477"/>
  <c r="CS35" i="477"/>
  <c r="CU32" i="477"/>
  <c r="CO33" i="477"/>
  <c r="F129" i="469"/>
  <c r="F129" i="479"/>
  <c r="F125" i="469"/>
  <c r="F125" i="479"/>
  <c r="F121" i="469"/>
  <c r="F121" i="479"/>
  <c r="C117" i="370"/>
  <c r="F117" i="479"/>
  <c r="F113" i="469"/>
  <c r="F113" i="479"/>
  <c r="F109" i="469"/>
  <c r="F109" i="479"/>
  <c r="F105" i="469"/>
  <c r="F105" i="479"/>
  <c r="C101" i="370"/>
  <c r="F101" i="479"/>
  <c r="F97" i="469"/>
  <c r="F97" i="479"/>
  <c r="F93" i="469"/>
  <c r="F93" i="479"/>
  <c r="F89" i="469"/>
  <c r="F89" i="479"/>
  <c r="C85" i="370"/>
  <c r="F85" i="479"/>
  <c r="F81" i="469"/>
  <c r="F81" i="479"/>
  <c r="F77" i="469"/>
  <c r="F77" i="479"/>
  <c r="F73" i="469"/>
  <c r="F73" i="479"/>
  <c r="C69" i="370"/>
  <c r="F69" i="479"/>
  <c r="F65" i="469"/>
  <c r="F65" i="479"/>
  <c r="F61" i="469"/>
  <c r="F61" i="479"/>
  <c r="F57" i="469"/>
  <c r="F57" i="479"/>
  <c r="C53" i="370"/>
  <c r="F53" i="479"/>
  <c r="F49" i="469"/>
  <c r="F49" i="479"/>
  <c r="F45" i="469"/>
  <c r="F45" i="479"/>
  <c r="C128" i="370"/>
  <c r="AF128" i="370" s="1"/>
  <c r="F128" i="488" s="1"/>
  <c r="F128" i="479"/>
  <c r="C124" i="370"/>
  <c r="AF124" i="370" s="1"/>
  <c r="F124" i="488" s="1"/>
  <c r="F124" i="479"/>
  <c r="C120" i="370"/>
  <c r="AF120" i="370" s="1"/>
  <c r="F120" i="488" s="1"/>
  <c r="F120" i="479"/>
  <c r="C116" i="370"/>
  <c r="F116" i="479"/>
  <c r="C112" i="370"/>
  <c r="AF112" i="370" s="1"/>
  <c r="F112" i="488" s="1"/>
  <c r="F112" i="479"/>
  <c r="C108" i="370"/>
  <c r="F108" i="479"/>
  <c r="C104" i="370"/>
  <c r="F104" i="479"/>
  <c r="C100" i="370"/>
  <c r="F100" i="479"/>
  <c r="C96" i="370"/>
  <c r="F96" i="479"/>
  <c r="C92" i="370"/>
  <c r="F92" i="479"/>
  <c r="C88" i="370"/>
  <c r="AF88" i="370" s="1"/>
  <c r="F88" i="488" s="1"/>
  <c r="F88" i="479"/>
  <c r="C84" i="370"/>
  <c r="F84" i="479"/>
  <c r="C80" i="370"/>
  <c r="F80" i="479"/>
  <c r="C76" i="370"/>
  <c r="F76" i="479"/>
  <c r="C72" i="370"/>
  <c r="F72" i="479"/>
  <c r="C68" i="370"/>
  <c r="F68" i="479"/>
  <c r="C64" i="370"/>
  <c r="F64" i="479"/>
  <c r="C60" i="370"/>
  <c r="F60" i="479"/>
  <c r="C56" i="370"/>
  <c r="F56" i="479"/>
  <c r="C52" i="370"/>
  <c r="F52" i="479"/>
  <c r="C48" i="370"/>
  <c r="F48" i="479"/>
  <c r="C44" i="370"/>
  <c r="F44" i="479"/>
  <c r="C127" i="370"/>
  <c r="F127" i="479"/>
  <c r="C123" i="370"/>
  <c r="F123" i="479"/>
  <c r="C119" i="370"/>
  <c r="AF119" i="370" s="1"/>
  <c r="F119" i="488" s="1"/>
  <c r="F119" i="479"/>
  <c r="F115" i="471"/>
  <c r="G115" i="471" s="1"/>
  <c r="F115" i="479"/>
  <c r="C111" i="370"/>
  <c r="F111" i="479"/>
  <c r="C107" i="370"/>
  <c r="F107" i="479"/>
  <c r="C103" i="370"/>
  <c r="F103" i="479"/>
  <c r="F99" i="471"/>
  <c r="G99" i="471" s="1"/>
  <c r="F99" i="479"/>
  <c r="C95" i="370"/>
  <c r="F95" i="479"/>
  <c r="C91" i="370"/>
  <c r="F91" i="479"/>
  <c r="C87" i="370"/>
  <c r="F87" i="479"/>
  <c r="C83" i="370"/>
  <c r="F83" i="479"/>
  <c r="C79" i="370"/>
  <c r="F79" i="479"/>
  <c r="C75" i="370"/>
  <c r="F75" i="479"/>
  <c r="C71" i="370"/>
  <c r="F71" i="479"/>
  <c r="C67" i="370"/>
  <c r="F67" i="479"/>
  <c r="C63" i="370"/>
  <c r="F63" i="479"/>
  <c r="C59" i="370"/>
  <c r="F59" i="479"/>
  <c r="C55" i="370"/>
  <c r="F55" i="479"/>
  <c r="C51" i="370"/>
  <c r="F51" i="479"/>
  <c r="C47" i="370"/>
  <c r="F47" i="479"/>
  <c r="C43" i="370"/>
  <c r="F43" i="479"/>
  <c r="F130" i="471"/>
  <c r="G130" i="471" s="1"/>
  <c r="F130" i="479"/>
  <c r="F126" i="471"/>
  <c r="G126" i="471" s="1"/>
  <c r="F126" i="479"/>
  <c r="C122" i="370"/>
  <c r="AF122" i="370" s="1"/>
  <c r="F122" i="488" s="1"/>
  <c r="F122" i="479"/>
  <c r="C118" i="370"/>
  <c r="F118" i="479"/>
  <c r="F114" i="471"/>
  <c r="G114" i="471" s="1"/>
  <c r="F114" i="479"/>
  <c r="F110" i="471"/>
  <c r="G110" i="471" s="1"/>
  <c r="F110" i="479"/>
  <c r="C106" i="370"/>
  <c r="F106" i="479"/>
  <c r="C102" i="370"/>
  <c r="F102" i="479"/>
  <c r="F98" i="471"/>
  <c r="G98" i="471" s="1"/>
  <c r="F98" i="479"/>
  <c r="F94" i="471"/>
  <c r="G94" i="471" s="1"/>
  <c r="F94" i="479"/>
  <c r="C90" i="370"/>
  <c r="F90" i="479"/>
  <c r="C86" i="370"/>
  <c r="F86" i="479"/>
  <c r="F82" i="479"/>
  <c r="F78" i="479"/>
  <c r="C74" i="370"/>
  <c r="F74" i="479"/>
  <c r="C70" i="370"/>
  <c r="F70" i="479"/>
  <c r="F66" i="479"/>
  <c r="F62" i="479"/>
  <c r="C58" i="370"/>
  <c r="F58" i="479"/>
  <c r="C54" i="370"/>
  <c r="F54" i="479"/>
  <c r="F50" i="479"/>
  <c r="F46" i="479"/>
  <c r="C42" i="370"/>
  <c r="F42" i="479"/>
  <c r="AA31" i="478"/>
  <c r="S29" i="370"/>
  <c r="C130" i="370"/>
  <c r="C126" i="370"/>
  <c r="C114" i="370"/>
  <c r="C110" i="370"/>
  <c r="C98" i="370"/>
  <c r="C94" i="370"/>
  <c r="C81" i="370"/>
  <c r="C65" i="370"/>
  <c r="C49" i="370"/>
  <c r="F82" i="469"/>
  <c r="C82" i="370"/>
  <c r="F78" i="469"/>
  <c r="C78" i="370"/>
  <c r="F66" i="469"/>
  <c r="C66" i="370"/>
  <c r="F62" i="469"/>
  <c r="C62" i="370"/>
  <c r="F50" i="469"/>
  <c r="C50" i="370"/>
  <c r="F46" i="469"/>
  <c r="C46" i="370"/>
  <c r="C129" i="370"/>
  <c r="C125" i="370"/>
  <c r="C121" i="370"/>
  <c r="C113" i="370"/>
  <c r="C109" i="370"/>
  <c r="C105" i="370"/>
  <c r="C97" i="370"/>
  <c r="C93" i="370"/>
  <c r="C89" i="370"/>
  <c r="C73" i="370"/>
  <c r="C57" i="370"/>
  <c r="C115" i="370"/>
  <c r="C99" i="370"/>
  <c r="C77" i="370"/>
  <c r="C61" i="370"/>
  <c r="C45" i="370"/>
  <c r="D30" i="370"/>
  <c r="S30" i="370"/>
  <c r="G30" i="370"/>
  <c r="W30" i="370"/>
  <c r="K30" i="370"/>
  <c r="AA30" i="370"/>
  <c r="O30" i="370"/>
  <c r="O29" i="370"/>
  <c r="AA29" i="370"/>
  <c r="K29" i="370"/>
  <c r="W29" i="370"/>
  <c r="G29" i="370"/>
  <c r="AD30" i="370"/>
  <c r="Z30" i="370"/>
  <c r="V30" i="370"/>
  <c r="R30" i="370"/>
  <c r="N30" i="370"/>
  <c r="J30" i="370"/>
  <c r="F30" i="370"/>
  <c r="AC30" i="370"/>
  <c r="Y30" i="370"/>
  <c r="U30" i="370"/>
  <c r="Q30" i="370"/>
  <c r="M30" i="370"/>
  <c r="I30" i="370"/>
  <c r="E30" i="370"/>
  <c r="AB30" i="370"/>
  <c r="X30" i="370"/>
  <c r="T30" i="370"/>
  <c r="P30" i="370"/>
  <c r="L30" i="370"/>
  <c r="H30" i="370"/>
  <c r="AD29" i="370"/>
  <c r="Z29" i="370"/>
  <c r="V29" i="370"/>
  <c r="R29" i="370"/>
  <c r="N29" i="370"/>
  <c r="J29" i="370"/>
  <c r="F29" i="370"/>
  <c r="AC29" i="370"/>
  <c r="Y29" i="370"/>
  <c r="U29" i="370"/>
  <c r="Q29" i="370"/>
  <c r="M29" i="370"/>
  <c r="I29" i="370"/>
  <c r="E29" i="370"/>
  <c r="AB29" i="370"/>
  <c r="X29" i="370"/>
  <c r="T29" i="370"/>
  <c r="P29" i="370"/>
  <c r="L29" i="370"/>
  <c r="H29" i="370"/>
  <c r="F128" i="472"/>
  <c r="F128" i="473"/>
  <c r="G128" i="473" s="1"/>
  <c r="F128" i="475"/>
  <c r="U128" i="475" s="1"/>
  <c r="F128" i="474"/>
  <c r="F128" i="476"/>
  <c r="Q128" i="476" s="1" a="1"/>
  <c r="Q128" i="476" s="1"/>
  <c r="F124" i="472"/>
  <c r="F124" i="473"/>
  <c r="G124" i="473" s="1"/>
  <c r="F124" i="475"/>
  <c r="U124" i="475" s="1"/>
  <c r="F124" i="474"/>
  <c r="F124" i="476"/>
  <c r="Q124" i="476" s="1" a="1"/>
  <c r="Q124" i="476" s="1"/>
  <c r="F120" i="472"/>
  <c r="F120" i="473"/>
  <c r="G120" i="473" s="1"/>
  <c r="F120" i="475"/>
  <c r="U120" i="475" s="1"/>
  <c r="F120" i="474"/>
  <c r="F120" i="476"/>
  <c r="Q120" i="476" s="1" a="1"/>
  <c r="Q120" i="476" s="1"/>
  <c r="F116" i="472"/>
  <c r="F116" i="473"/>
  <c r="G116" i="473" s="1"/>
  <c r="F116" i="474"/>
  <c r="F116" i="475"/>
  <c r="U116" i="475" s="1"/>
  <c r="F116" i="476"/>
  <c r="Q116" i="476" s="1" a="1"/>
  <c r="Q116" i="476" s="1"/>
  <c r="F112" i="472"/>
  <c r="F112" i="473"/>
  <c r="G112" i="473" s="1"/>
  <c r="F112" i="475"/>
  <c r="U112" i="475" s="1"/>
  <c r="F112" i="474"/>
  <c r="F112" i="476"/>
  <c r="Q112" i="476" s="1" a="1"/>
  <c r="Q112" i="476" s="1"/>
  <c r="F108" i="472"/>
  <c r="F108" i="473"/>
  <c r="G108" i="473" s="1"/>
  <c r="F108" i="475"/>
  <c r="U108" i="475" s="1"/>
  <c r="F108" i="474"/>
  <c r="F108" i="476"/>
  <c r="Q108" i="476" s="1" a="1"/>
  <c r="Q108" i="476" s="1"/>
  <c r="F104" i="472"/>
  <c r="F104" i="473"/>
  <c r="G104" i="473" s="1"/>
  <c r="F104" i="475"/>
  <c r="U104" i="475" s="1"/>
  <c r="F104" i="474"/>
  <c r="F104" i="476"/>
  <c r="Q104" i="476" s="1" a="1"/>
  <c r="Q104" i="476" s="1"/>
  <c r="F100" i="472"/>
  <c r="F100" i="473"/>
  <c r="G100" i="473" s="1"/>
  <c r="F100" i="474"/>
  <c r="F100" i="475"/>
  <c r="U100" i="475" s="1"/>
  <c r="F100" i="476"/>
  <c r="Q100" i="476" s="1" a="1"/>
  <c r="Q100" i="476" s="1"/>
  <c r="F96" i="472"/>
  <c r="F96" i="473"/>
  <c r="G96" i="473" s="1"/>
  <c r="F96" i="475"/>
  <c r="U96" i="475" s="1"/>
  <c r="F96" i="474"/>
  <c r="F96" i="476"/>
  <c r="Q96" i="476" s="1" a="1"/>
  <c r="Q96" i="476" s="1"/>
  <c r="F92" i="472"/>
  <c r="F92" i="473"/>
  <c r="G92" i="473" s="1"/>
  <c r="F92" i="474"/>
  <c r="F92" i="475"/>
  <c r="U92" i="475" s="1"/>
  <c r="F92" i="476"/>
  <c r="Q92" i="476" s="1" a="1"/>
  <c r="Q92" i="476" s="1"/>
  <c r="F88" i="472"/>
  <c r="F88" i="473"/>
  <c r="G88" i="473" s="1"/>
  <c r="F88" i="475"/>
  <c r="U88" i="475" s="1"/>
  <c r="F88" i="474"/>
  <c r="F88" i="476"/>
  <c r="Q88" i="476" s="1" a="1"/>
  <c r="Q88" i="476" s="1"/>
  <c r="F84" i="472"/>
  <c r="F84" i="473"/>
  <c r="G84" i="473" s="1"/>
  <c r="F84" i="474"/>
  <c r="F84" i="475"/>
  <c r="U84" i="475" s="1"/>
  <c r="F84" i="471"/>
  <c r="G84" i="471" s="1"/>
  <c r="F84" i="476"/>
  <c r="Q84" i="476" s="1" a="1"/>
  <c r="Q84" i="476" s="1"/>
  <c r="F80" i="472"/>
  <c r="F80" i="473"/>
  <c r="G80" i="473" s="1"/>
  <c r="F80" i="475"/>
  <c r="U80" i="475" s="1"/>
  <c r="F80" i="474"/>
  <c r="F80" i="471"/>
  <c r="G80" i="471" s="1"/>
  <c r="F80" i="476"/>
  <c r="Q80" i="476" s="1" a="1"/>
  <c r="Q80" i="476" s="1"/>
  <c r="F76" i="472"/>
  <c r="F76" i="473"/>
  <c r="G76" i="473" s="1"/>
  <c r="F76" i="474"/>
  <c r="F76" i="475"/>
  <c r="U76" i="475" s="1"/>
  <c r="F76" i="471"/>
  <c r="G76" i="471" s="1"/>
  <c r="F76" i="476"/>
  <c r="Q76" i="476" s="1" a="1"/>
  <c r="Q76" i="476" s="1"/>
  <c r="F72" i="472"/>
  <c r="F72" i="473"/>
  <c r="G72" i="473" s="1"/>
  <c r="F72" i="475"/>
  <c r="U72" i="475" s="1"/>
  <c r="F72" i="474"/>
  <c r="F72" i="471"/>
  <c r="G72" i="471" s="1"/>
  <c r="F72" i="476"/>
  <c r="Q72" i="476" s="1" a="1"/>
  <c r="Q72" i="476" s="1"/>
  <c r="F68" i="472"/>
  <c r="F68" i="473"/>
  <c r="G68" i="473" s="1"/>
  <c r="F68" i="474"/>
  <c r="F68" i="475"/>
  <c r="U68" i="475" s="1"/>
  <c r="F68" i="471"/>
  <c r="G68" i="471" s="1"/>
  <c r="F68" i="476"/>
  <c r="Q68" i="476" s="1" a="1"/>
  <c r="Q68" i="476" s="1"/>
  <c r="F64" i="472"/>
  <c r="F64" i="473"/>
  <c r="G64" i="473" s="1"/>
  <c r="F64" i="474"/>
  <c r="F64" i="471"/>
  <c r="G64" i="471" s="1"/>
  <c r="F64" i="475"/>
  <c r="U64" i="475" s="1"/>
  <c r="F64" i="476"/>
  <c r="Q64" i="476" s="1" a="1"/>
  <c r="Q64" i="476" s="1"/>
  <c r="F60" i="472"/>
  <c r="F60" i="474"/>
  <c r="F60" i="473"/>
  <c r="G60" i="473" s="1"/>
  <c r="F60" i="475"/>
  <c r="U60" i="475" s="1"/>
  <c r="F60" i="471"/>
  <c r="G60" i="471" s="1"/>
  <c r="F60" i="476"/>
  <c r="Q60" i="476" s="1" a="1"/>
  <c r="Q60" i="476" s="1"/>
  <c r="F56" i="472"/>
  <c r="F56" i="474"/>
  <c r="F56" i="473"/>
  <c r="G56" i="473" s="1"/>
  <c r="F56" i="475"/>
  <c r="U56" i="475" s="1"/>
  <c r="F56" i="471"/>
  <c r="G56" i="471" s="1"/>
  <c r="F56" i="476"/>
  <c r="Q56" i="476" s="1" a="1"/>
  <c r="Q56" i="476" s="1"/>
  <c r="F52" i="472"/>
  <c r="F52" i="474"/>
  <c r="F52" i="473"/>
  <c r="G52" i="473" s="1"/>
  <c r="F52" i="475"/>
  <c r="U52" i="475" s="1"/>
  <c r="F52" i="471"/>
  <c r="G52" i="471" s="1"/>
  <c r="F52" i="476"/>
  <c r="Q52" i="476" s="1" a="1"/>
  <c r="Q52" i="476" s="1"/>
  <c r="F48" i="472"/>
  <c r="F48" i="474"/>
  <c r="F48" i="473"/>
  <c r="G48" i="473" s="1"/>
  <c r="F48" i="471"/>
  <c r="G48" i="471" s="1"/>
  <c r="F48" i="475"/>
  <c r="U48" i="475" s="1"/>
  <c r="F48" i="476"/>
  <c r="Q48" i="476" s="1" a="1"/>
  <c r="Q48" i="476" s="1"/>
  <c r="F44" i="472"/>
  <c r="F44" i="474"/>
  <c r="F44" i="473"/>
  <c r="G44" i="473" s="1"/>
  <c r="F44" i="475"/>
  <c r="U44" i="475" s="1"/>
  <c r="F44" i="471"/>
  <c r="G44" i="471" s="1"/>
  <c r="F44" i="476"/>
  <c r="Q44" i="476" s="1" a="1"/>
  <c r="Q44" i="476" s="1"/>
  <c r="F126" i="469"/>
  <c r="F116" i="469"/>
  <c r="F110" i="469"/>
  <c r="F100" i="469"/>
  <c r="F94" i="469"/>
  <c r="F84" i="469"/>
  <c r="F68" i="469"/>
  <c r="F52" i="469"/>
  <c r="F120" i="471"/>
  <c r="G120" i="471" s="1"/>
  <c r="F104" i="471"/>
  <c r="G104" i="471" s="1"/>
  <c r="F88" i="471"/>
  <c r="G88" i="471" s="1"/>
  <c r="F127" i="473"/>
  <c r="G127" i="473" s="1"/>
  <c r="F127" i="472"/>
  <c r="U127" i="472" s="1"/>
  <c r="F127" i="474"/>
  <c r="F127" i="476"/>
  <c r="Q127" i="476" s="1" a="1"/>
  <c r="Q127" i="476" s="1"/>
  <c r="F127" i="475"/>
  <c r="U127" i="475" s="1"/>
  <c r="F127" i="469"/>
  <c r="F123" i="473"/>
  <c r="G123" i="473" s="1"/>
  <c r="F123" i="472"/>
  <c r="F123" i="474"/>
  <c r="F123" i="476"/>
  <c r="Q123" i="476" s="1" a="1"/>
  <c r="Q123" i="476" s="1"/>
  <c r="F123" i="475"/>
  <c r="U123" i="475" s="1"/>
  <c r="F123" i="469"/>
  <c r="F119" i="473"/>
  <c r="G119" i="473" s="1"/>
  <c r="F119" i="472"/>
  <c r="U119" i="472" s="1"/>
  <c r="F119" i="474"/>
  <c r="F119" i="476"/>
  <c r="Q119" i="476" s="1" a="1"/>
  <c r="Q119" i="476" s="1"/>
  <c r="F119" i="475"/>
  <c r="U119" i="475" s="1"/>
  <c r="F119" i="469"/>
  <c r="F115" i="473"/>
  <c r="G115" i="473" s="1"/>
  <c r="F115" i="472"/>
  <c r="F115" i="476"/>
  <c r="Q115" i="476" s="1" a="1"/>
  <c r="Q115" i="476" s="1"/>
  <c r="F115" i="474"/>
  <c r="F115" i="475"/>
  <c r="U115" i="475" s="1"/>
  <c r="F115" i="469"/>
  <c r="F111" i="473"/>
  <c r="G111" i="473" s="1"/>
  <c r="F111" i="472"/>
  <c r="U111" i="472" s="1"/>
  <c r="F111" i="474"/>
  <c r="F111" i="476"/>
  <c r="Q111" i="476" s="1" a="1"/>
  <c r="Q111" i="476" s="1"/>
  <c r="F111" i="475"/>
  <c r="U111" i="475" s="1"/>
  <c r="F111" i="469"/>
  <c r="F107" i="473"/>
  <c r="G107" i="473" s="1"/>
  <c r="F107" i="472"/>
  <c r="F107" i="474"/>
  <c r="F107" i="476"/>
  <c r="Q107" i="476" s="1" a="1"/>
  <c r="Q107" i="476" s="1"/>
  <c r="F107" i="475"/>
  <c r="U107" i="475" s="1"/>
  <c r="F107" i="469"/>
  <c r="F103" i="473"/>
  <c r="G103" i="473" s="1"/>
  <c r="F103" i="472"/>
  <c r="U103" i="472" s="1"/>
  <c r="F103" i="474"/>
  <c r="F103" i="476"/>
  <c r="Q103" i="476" s="1" a="1"/>
  <c r="Q103" i="476" s="1"/>
  <c r="F103" i="475"/>
  <c r="U103" i="475" s="1"/>
  <c r="F103" i="469"/>
  <c r="F99" i="473"/>
  <c r="G99" i="473" s="1"/>
  <c r="F99" i="472"/>
  <c r="F99" i="476"/>
  <c r="Q99" i="476" s="1" a="1"/>
  <c r="Q99" i="476" s="1"/>
  <c r="F99" i="474"/>
  <c r="F99" i="475"/>
  <c r="U99" i="475" s="1"/>
  <c r="F99" i="469"/>
  <c r="F95" i="473"/>
  <c r="G95" i="473" s="1"/>
  <c r="F95" i="472"/>
  <c r="U95" i="472" s="1"/>
  <c r="F95" i="474"/>
  <c r="F95" i="476"/>
  <c r="Q95" i="476" s="1" a="1"/>
  <c r="Q95" i="476" s="1"/>
  <c r="F95" i="475"/>
  <c r="U95" i="475" s="1"/>
  <c r="F95" i="469"/>
  <c r="F91" i="473"/>
  <c r="G91" i="473" s="1"/>
  <c r="F91" i="472"/>
  <c r="F91" i="476"/>
  <c r="Q91" i="476" s="1" a="1"/>
  <c r="Q91" i="476" s="1"/>
  <c r="F91" i="474"/>
  <c r="F91" i="475"/>
  <c r="U91" i="475" s="1"/>
  <c r="F91" i="469"/>
  <c r="F87" i="473"/>
  <c r="G87" i="473" s="1"/>
  <c r="F87" i="472"/>
  <c r="U87" i="472" s="1"/>
  <c r="F87" i="474"/>
  <c r="F87" i="476"/>
  <c r="Q87" i="476" s="1" a="1"/>
  <c r="Q87" i="476" s="1"/>
  <c r="F87" i="475"/>
  <c r="U87" i="475" s="1"/>
  <c r="F87" i="469"/>
  <c r="F83" i="473"/>
  <c r="G83" i="473" s="1"/>
  <c r="F83" i="472"/>
  <c r="F83" i="471"/>
  <c r="G83" i="471" s="1"/>
  <c r="F83" i="476"/>
  <c r="Q83" i="476" s="1" a="1"/>
  <c r="Q83" i="476" s="1"/>
  <c r="F83" i="474"/>
  <c r="F83" i="475"/>
  <c r="U83" i="475" s="1"/>
  <c r="F83" i="469"/>
  <c r="F79" i="473"/>
  <c r="G79" i="473" s="1"/>
  <c r="F79" i="472"/>
  <c r="U79" i="472" s="1"/>
  <c r="F79" i="474"/>
  <c r="F79" i="471"/>
  <c r="G79" i="471" s="1"/>
  <c r="F79" i="476"/>
  <c r="Q79" i="476" s="1" a="1"/>
  <c r="Q79" i="476" s="1"/>
  <c r="F79" i="475"/>
  <c r="U79" i="475" s="1"/>
  <c r="F79" i="469"/>
  <c r="F75" i="473"/>
  <c r="G75" i="473" s="1"/>
  <c r="F75" i="472"/>
  <c r="U75" i="472" s="1"/>
  <c r="F75" i="471"/>
  <c r="G75" i="471" s="1"/>
  <c r="F75" i="476"/>
  <c r="Q75" i="476" s="1" a="1"/>
  <c r="Q75" i="476" s="1"/>
  <c r="F75" i="474"/>
  <c r="F75" i="475"/>
  <c r="U75" i="475" s="1"/>
  <c r="F75" i="469"/>
  <c r="F71" i="473"/>
  <c r="G71" i="473" s="1"/>
  <c r="F71" i="472"/>
  <c r="F71" i="475"/>
  <c r="U71" i="475" s="1"/>
  <c r="F71" i="474"/>
  <c r="F71" i="471"/>
  <c r="G71" i="471" s="1"/>
  <c r="F71" i="476"/>
  <c r="Q71" i="476" s="1" a="1"/>
  <c r="Q71" i="476" s="1"/>
  <c r="F71" i="469"/>
  <c r="F67" i="473"/>
  <c r="G67" i="473" s="1"/>
  <c r="F67" i="472"/>
  <c r="F67" i="475"/>
  <c r="U67" i="475" s="1"/>
  <c r="F67" i="471"/>
  <c r="G67" i="471" s="1"/>
  <c r="F67" i="476"/>
  <c r="Z67" i="476" s="1"/>
  <c r="J67" i="370" s="1"/>
  <c r="AN67" i="370" s="1"/>
  <c r="F67" i="474"/>
  <c r="F67" i="469"/>
  <c r="F63" i="473"/>
  <c r="G63" i="473" s="1"/>
  <c r="F63" i="472"/>
  <c r="U63" i="472" s="1"/>
  <c r="F63" i="474"/>
  <c r="F63" i="471"/>
  <c r="G63" i="471" s="1"/>
  <c r="F63" i="475"/>
  <c r="U63" i="475" s="1"/>
  <c r="F63" i="476"/>
  <c r="Y63" i="476" s="1"/>
  <c r="F63" i="469"/>
  <c r="F59" i="473"/>
  <c r="G59" i="473" s="1"/>
  <c r="F59" i="472"/>
  <c r="U59" i="472" s="1"/>
  <c r="F59" i="474"/>
  <c r="F59" i="471"/>
  <c r="G59" i="471" s="1"/>
  <c r="F59" i="476"/>
  <c r="Q59" i="476" s="1" a="1"/>
  <c r="Q59" i="476" s="1"/>
  <c r="F59" i="475"/>
  <c r="U59" i="475" s="1"/>
  <c r="F59" i="469"/>
  <c r="F55" i="473"/>
  <c r="G55" i="473" s="1"/>
  <c r="F55" i="472"/>
  <c r="F55" i="475"/>
  <c r="U55" i="475" s="1"/>
  <c r="F55" i="471"/>
  <c r="G55" i="471" s="1"/>
  <c r="F55" i="476"/>
  <c r="Q55" i="476" s="1" a="1"/>
  <c r="Q55" i="476" s="1"/>
  <c r="F55" i="474"/>
  <c r="F55" i="469"/>
  <c r="F51" i="473"/>
  <c r="G51" i="473" s="1"/>
  <c r="F51" i="472"/>
  <c r="F51" i="475"/>
  <c r="U51" i="475" s="1"/>
  <c r="F51" i="471"/>
  <c r="G51" i="471" s="1"/>
  <c r="F51" i="474"/>
  <c r="F51" i="476"/>
  <c r="Q51" i="476" s="1" a="1"/>
  <c r="Q51" i="476" s="1"/>
  <c r="F51" i="469"/>
  <c r="F47" i="473"/>
  <c r="G47" i="473" s="1"/>
  <c r="F47" i="472"/>
  <c r="U47" i="472" s="1"/>
  <c r="F47" i="474"/>
  <c r="F47" i="471"/>
  <c r="G47" i="471" s="1"/>
  <c r="F47" i="475"/>
  <c r="U47" i="475" s="1"/>
  <c r="F47" i="476"/>
  <c r="Q47" i="476" s="1" a="1"/>
  <c r="Q47" i="476" s="1"/>
  <c r="F47" i="469"/>
  <c r="F43" i="473"/>
  <c r="G43" i="473" s="1"/>
  <c r="F43" i="472"/>
  <c r="U43" i="472" s="1"/>
  <c r="F43" i="474"/>
  <c r="F43" i="471"/>
  <c r="G43" i="471" s="1"/>
  <c r="F43" i="476"/>
  <c r="Q43" i="476" s="1" a="1"/>
  <c r="Q43" i="476" s="1"/>
  <c r="F43" i="475"/>
  <c r="U43" i="475" s="1"/>
  <c r="F43" i="469"/>
  <c r="F130" i="469"/>
  <c r="F120" i="469"/>
  <c r="F114" i="469"/>
  <c r="F104" i="469"/>
  <c r="F98" i="469"/>
  <c r="F88" i="469"/>
  <c r="F72" i="469"/>
  <c r="F56" i="469"/>
  <c r="F124" i="471"/>
  <c r="G124" i="471" s="1"/>
  <c r="F119" i="471"/>
  <c r="G119" i="471" s="1"/>
  <c r="F108" i="471"/>
  <c r="G108" i="471" s="1"/>
  <c r="F103" i="471"/>
  <c r="G103" i="471" s="1"/>
  <c r="F92" i="471"/>
  <c r="G92" i="471" s="1"/>
  <c r="F87" i="471"/>
  <c r="G87" i="471" s="1"/>
  <c r="F130" i="472"/>
  <c r="F130" i="473"/>
  <c r="G130" i="473" s="1"/>
  <c r="F130" i="476"/>
  <c r="Q130" i="476" s="1" a="1"/>
  <c r="Q130" i="476" s="1"/>
  <c r="F130" i="474"/>
  <c r="F130" i="475"/>
  <c r="U130" i="475" s="1"/>
  <c r="F126" i="472"/>
  <c r="U126" i="472" s="1"/>
  <c r="F126" i="473"/>
  <c r="G126" i="473" s="1"/>
  <c r="F126" i="476"/>
  <c r="Q126" i="476" s="1" a="1"/>
  <c r="Q126" i="476" s="1"/>
  <c r="F126" i="475"/>
  <c r="U126" i="475" s="1"/>
  <c r="F126" i="474"/>
  <c r="U126" i="474" s="1"/>
  <c r="F122" i="472"/>
  <c r="F122" i="474"/>
  <c r="F122" i="476"/>
  <c r="Q122" i="476" s="1" a="1"/>
  <c r="Q122" i="476" s="1"/>
  <c r="F122" i="475"/>
  <c r="U122" i="475" s="1"/>
  <c r="F122" i="473"/>
  <c r="G122" i="473" s="1"/>
  <c r="F118" i="472"/>
  <c r="F118" i="474"/>
  <c r="F118" i="476"/>
  <c r="AB118" i="476" s="1"/>
  <c r="F118" i="473"/>
  <c r="G118" i="473" s="1"/>
  <c r="F118" i="475"/>
  <c r="U118" i="475" s="1"/>
  <c r="F114" i="472"/>
  <c r="F114" i="473"/>
  <c r="G114" i="473" s="1"/>
  <c r="F114" i="476"/>
  <c r="Q114" i="476" s="1" a="1"/>
  <c r="Q114" i="476" s="1"/>
  <c r="F114" i="474"/>
  <c r="F114" i="475"/>
  <c r="U114" i="475" s="1"/>
  <c r="F110" i="472"/>
  <c r="U110" i="472" s="1"/>
  <c r="F110" i="473"/>
  <c r="G110" i="473" s="1"/>
  <c r="F110" i="476"/>
  <c r="Q110" i="476" s="1" a="1"/>
  <c r="Q110" i="476" s="1"/>
  <c r="F110" i="475"/>
  <c r="U110" i="475" s="1"/>
  <c r="F110" i="474"/>
  <c r="U110" i="474" s="1"/>
  <c r="F106" i="472"/>
  <c r="F106" i="474"/>
  <c r="F106" i="476"/>
  <c r="Q106" i="476" s="1" a="1"/>
  <c r="Q106" i="476" s="1"/>
  <c r="F106" i="475"/>
  <c r="U106" i="475" s="1"/>
  <c r="F106" i="473"/>
  <c r="G106" i="473" s="1"/>
  <c r="F102" i="472"/>
  <c r="F102" i="474"/>
  <c r="F102" i="476"/>
  <c r="Q102" i="476" s="1" a="1"/>
  <c r="Q102" i="476" s="1"/>
  <c r="F102" i="473"/>
  <c r="G102" i="473" s="1"/>
  <c r="F102" i="475"/>
  <c r="U102" i="475" s="1"/>
  <c r="F98" i="474"/>
  <c r="F98" i="472"/>
  <c r="U98" i="472" s="1"/>
  <c r="F98" i="473"/>
  <c r="G98" i="473" s="1"/>
  <c r="F98" i="476"/>
  <c r="Q98" i="476" s="1" a="1"/>
  <c r="Q98" i="476" s="1"/>
  <c r="F98" i="475"/>
  <c r="U98" i="475" s="1"/>
  <c r="F94" i="474"/>
  <c r="U94" i="474" s="1"/>
  <c r="F94" i="472"/>
  <c r="F94" i="473"/>
  <c r="G94" i="473" s="1"/>
  <c r="F94" i="476"/>
  <c r="Q94" i="476" s="1" a="1"/>
  <c r="Q94" i="476" s="1"/>
  <c r="F94" i="475"/>
  <c r="U94" i="475" s="1"/>
  <c r="F90" i="474"/>
  <c r="F90" i="472"/>
  <c r="F90" i="476"/>
  <c r="Q90" i="476" s="1" a="1"/>
  <c r="Q90" i="476" s="1"/>
  <c r="F90" i="475"/>
  <c r="U90" i="475" s="1"/>
  <c r="F90" i="473"/>
  <c r="G90" i="473" s="1"/>
  <c r="F86" i="474"/>
  <c r="F86" i="472"/>
  <c r="F86" i="476"/>
  <c r="Q86" i="476" s="1" a="1"/>
  <c r="Q86" i="476" s="1"/>
  <c r="F86" i="473"/>
  <c r="G86" i="473" s="1"/>
  <c r="F86" i="475"/>
  <c r="U86" i="475" s="1"/>
  <c r="F82" i="474"/>
  <c r="F82" i="472"/>
  <c r="F82" i="473"/>
  <c r="G82" i="473" s="1"/>
  <c r="F82" i="476"/>
  <c r="Q82" i="476" s="1" a="1"/>
  <c r="Q82" i="476" s="1"/>
  <c r="F82" i="475"/>
  <c r="U82" i="475" s="1"/>
  <c r="F78" i="474"/>
  <c r="U78" i="474" s="1"/>
  <c r="F78" i="472"/>
  <c r="F78" i="473"/>
  <c r="G78" i="473" s="1"/>
  <c r="F78" i="471"/>
  <c r="G78" i="471" s="1"/>
  <c r="F78" i="476"/>
  <c r="Q78" i="476" s="1" a="1"/>
  <c r="Q78" i="476" s="1"/>
  <c r="F78" i="475"/>
  <c r="U78" i="475" s="1"/>
  <c r="F74" i="474"/>
  <c r="F74" i="472"/>
  <c r="F74" i="475"/>
  <c r="U74" i="475" s="1"/>
  <c r="F74" i="471"/>
  <c r="G74" i="471" s="1"/>
  <c r="F74" i="476"/>
  <c r="Q74" i="476" s="1" a="1"/>
  <c r="Q74" i="476" s="1"/>
  <c r="F74" i="473"/>
  <c r="G74" i="473" s="1"/>
  <c r="F70" i="474"/>
  <c r="U70" i="474" s="1"/>
  <c r="F70" i="472"/>
  <c r="F70" i="475"/>
  <c r="U70" i="475" s="1"/>
  <c r="F70" i="471"/>
  <c r="G70" i="471" s="1"/>
  <c r="F70" i="476"/>
  <c r="Q70" i="476" s="1" a="1"/>
  <c r="Q70" i="476" s="1"/>
  <c r="F70" i="473"/>
  <c r="G70" i="473" s="1"/>
  <c r="F66" i="474"/>
  <c r="F66" i="472"/>
  <c r="F66" i="475"/>
  <c r="U66" i="475" s="1"/>
  <c r="F66" i="471"/>
  <c r="G66" i="471" s="1"/>
  <c r="F66" i="473"/>
  <c r="G66" i="473" s="1"/>
  <c r="F66" i="476"/>
  <c r="Q66" i="476" s="1" a="1"/>
  <c r="Q66" i="476" s="1"/>
  <c r="F62" i="474"/>
  <c r="U62" i="474" s="1"/>
  <c r="F62" i="472"/>
  <c r="F62" i="475"/>
  <c r="U62" i="475" s="1"/>
  <c r="F62" i="473"/>
  <c r="G62" i="473" s="1"/>
  <c r="F62" i="471"/>
  <c r="G62" i="471" s="1"/>
  <c r="F62" i="476"/>
  <c r="Q62" i="476" s="1" a="1"/>
  <c r="Q62" i="476" s="1"/>
  <c r="F58" i="474"/>
  <c r="F58" i="472"/>
  <c r="F58" i="475"/>
  <c r="U58" i="475" s="1"/>
  <c r="F58" i="471"/>
  <c r="G58" i="471" s="1"/>
  <c r="F58" i="476"/>
  <c r="Q58" i="476" s="1" a="1"/>
  <c r="Q58" i="476" s="1"/>
  <c r="F58" i="473"/>
  <c r="G58" i="473" s="1"/>
  <c r="F54" i="474"/>
  <c r="U54" i="474" s="1"/>
  <c r="F54" i="472"/>
  <c r="F54" i="475"/>
  <c r="U54" i="475" s="1"/>
  <c r="F54" i="471"/>
  <c r="G54" i="471" s="1"/>
  <c r="F54" i="476"/>
  <c r="Q54" i="476" s="1" a="1"/>
  <c r="Q54" i="476" s="1"/>
  <c r="F54" i="473"/>
  <c r="G54" i="473" s="1"/>
  <c r="F50" i="474"/>
  <c r="F50" i="472"/>
  <c r="F50" i="475"/>
  <c r="U50" i="475" s="1"/>
  <c r="F50" i="471"/>
  <c r="G50" i="471" s="1"/>
  <c r="F50" i="473"/>
  <c r="G50" i="473" s="1"/>
  <c r="F50" i="476"/>
  <c r="Q50" i="476" s="1" a="1"/>
  <c r="Q50" i="476" s="1"/>
  <c r="F46" i="474"/>
  <c r="U46" i="474" s="1"/>
  <c r="F46" i="472"/>
  <c r="F46" i="475"/>
  <c r="U46" i="475" s="1"/>
  <c r="F46" i="473"/>
  <c r="G46" i="473" s="1"/>
  <c r="F46" i="471"/>
  <c r="G46" i="471" s="1"/>
  <c r="F46" i="476"/>
  <c r="B46" i="476" s="1"/>
  <c r="F42" i="474"/>
  <c r="F42" i="472"/>
  <c r="F42" i="475"/>
  <c r="U42" i="475" s="1"/>
  <c r="F42" i="471"/>
  <c r="G42" i="471" s="1"/>
  <c r="F42" i="476"/>
  <c r="Q42" i="476" s="1" a="1"/>
  <c r="Q42" i="476" s="1"/>
  <c r="F42" i="473"/>
  <c r="G42" i="473" s="1"/>
  <c r="F124" i="469"/>
  <c r="F118" i="469"/>
  <c r="F108" i="469"/>
  <c r="F102" i="469"/>
  <c r="F92" i="469"/>
  <c r="F86" i="469"/>
  <c r="F76" i="469"/>
  <c r="F70" i="469"/>
  <c r="F60" i="469"/>
  <c r="F54" i="469"/>
  <c r="F44" i="469"/>
  <c r="F128" i="471"/>
  <c r="G128" i="471" s="1"/>
  <c r="F123" i="471"/>
  <c r="G123" i="471" s="1"/>
  <c r="F118" i="471"/>
  <c r="G118" i="471" s="1"/>
  <c r="F112" i="471"/>
  <c r="G112" i="471" s="1"/>
  <c r="F107" i="471"/>
  <c r="G107" i="471" s="1"/>
  <c r="F102" i="471"/>
  <c r="G102" i="471" s="1"/>
  <c r="F96" i="471"/>
  <c r="G96" i="471" s="1"/>
  <c r="F91" i="471"/>
  <c r="G91" i="471" s="1"/>
  <c r="F86" i="471"/>
  <c r="G86" i="471" s="1"/>
  <c r="F129" i="473"/>
  <c r="G129" i="473" s="1"/>
  <c r="F129" i="474"/>
  <c r="F129" i="472"/>
  <c r="F129" i="476"/>
  <c r="Q129" i="476" s="1" a="1"/>
  <c r="Q129" i="476" s="1"/>
  <c r="F129" i="475"/>
  <c r="U129" i="475" s="1"/>
  <c r="F129" i="471"/>
  <c r="G129" i="471" s="1"/>
  <c r="F125" i="473"/>
  <c r="G125" i="473" s="1"/>
  <c r="F125" i="474"/>
  <c r="U125" i="474" s="1"/>
  <c r="F125" i="476"/>
  <c r="Q125" i="476" s="1" a="1"/>
  <c r="Q125" i="476" s="1"/>
  <c r="F125" i="475"/>
  <c r="U125" i="475" s="1"/>
  <c r="F125" i="472"/>
  <c r="F125" i="471"/>
  <c r="G125" i="471" s="1"/>
  <c r="F121" i="473"/>
  <c r="G121" i="473" s="1"/>
  <c r="F121" i="474"/>
  <c r="F121" i="476"/>
  <c r="Q121" i="476" s="1" a="1"/>
  <c r="Q121" i="476" s="1"/>
  <c r="F121" i="475"/>
  <c r="U121" i="475" s="1"/>
  <c r="F121" i="472"/>
  <c r="F121" i="471"/>
  <c r="G121" i="471" s="1"/>
  <c r="F117" i="473"/>
  <c r="G117" i="473" s="1"/>
  <c r="F117" i="474"/>
  <c r="U117" i="474" s="1"/>
  <c r="F117" i="476"/>
  <c r="U117" i="476" s="1"/>
  <c r="F117" i="472"/>
  <c r="F117" i="475"/>
  <c r="U117" i="475" s="1"/>
  <c r="F117" i="471"/>
  <c r="G117" i="471" s="1"/>
  <c r="F113" i="473"/>
  <c r="G113" i="473" s="1"/>
  <c r="F113" i="474"/>
  <c r="F113" i="472"/>
  <c r="F113" i="476"/>
  <c r="Q113" i="476" s="1" a="1"/>
  <c r="Q113" i="476" s="1"/>
  <c r="F113" i="475"/>
  <c r="U113" i="475" s="1"/>
  <c r="F113" i="471"/>
  <c r="G113" i="471" s="1"/>
  <c r="F109" i="473"/>
  <c r="G109" i="473" s="1"/>
  <c r="F109" i="474"/>
  <c r="U109" i="474" s="1"/>
  <c r="F109" i="476"/>
  <c r="Q109" i="476" s="1" a="1"/>
  <c r="Q109" i="476" s="1"/>
  <c r="F109" i="475"/>
  <c r="U109" i="475" s="1"/>
  <c r="F109" i="472"/>
  <c r="F109" i="471"/>
  <c r="G109" i="471" s="1"/>
  <c r="F105" i="473"/>
  <c r="G105" i="473" s="1"/>
  <c r="F105" i="474"/>
  <c r="F105" i="476"/>
  <c r="Q105" i="476" s="1" a="1"/>
  <c r="Q105" i="476" s="1"/>
  <c r="F105" i="475"/>
  <c r="U105" i="475" s="1"/>
  <c r="F105" i="472"/>
  <c r="F105" i="471"/>
  <c r="G105" i="471" s="1"/>
  <c r="F101" i="473"/>
  <c r="G101" i="473" s="1"/>
  <c r="F101" i="474"/>
  <c r="U101" i="474" s="1"/>
  <c r="F101" i="476"/>
  <c r="U101" i="476" s="1"/>
  <c r="F101" i="472"/>
  <c r="F101" i="475"/>
  <c r="U101" i="475" s="1"/>
  <c r="F101" i="471"/>
  <c r="G101" i="471" s="1"/>
  <c r="F97" i="473"/>
  <c r="G97" i="473" s="1"/>
  <c r="F97" i="474"/>
  <c r="F97" i="472"/>
  <c r="F97" i="476"/>
  <c r="Z97" i="476" s="1"/>
  <c r="J97" i="370" s="1"/>
  <c r="AN97" i="370" s="1"/>
  <c r="F97" i="475"/>
  <c r="U97" i="475" s="1"/>
  <c r="F97" i="471"/>
  <c r="G97" i="471" s="1"/>
  <c r="F93" i="473"/>
  <c r="G93" i="473" s="1"/>
  <c r="F93" i="474"/>
  <c r="U93" i="474" s="1"/>
  <c r="F93" i="476"/>
  <c r="U93" i="476" s="1"/>
  <c r="F93" i="475"/>
  <c r="U93" i="475" s="1"/>
  <c r="F93" i="472"/>
  <c r="F93" i="471"/>
  <c r="G93" i="471" s="1"/>
  <c r="F89" i="473"/>
  <c r="G89" i="473" s="1"/>
  <c r="F89" i="474"/>
  <c r="F89" i="476"/>
  <c r="Q89" i="476" s="1" a="1"/>
  <c r="Q89" i="476" s="1"/>
  <c r="F89" i="475"/>
  <c r="U89" i="475" s="1"/>
  <c r="F89" i="472"/>
  <c r="U89" i="472" s="1"/>
  <c r="F89" i="471"/>
  <c r="G89" i="471" s="1"/>
  <c r="F85" i="473"/>
  <c r="G85" i="473" s="1"/>
  <c r="F85" i="474"/>
  <c r="U85" i="474" s="1"/>
  <c r="F85" i="476"/>
  <c r="U85" i="476" s="1"/>
  <c r="F85" i="472"/>
  <c r="F85" i="475"/>
  <c r="U85" i="475" s="1"/>
  <c r="F85" i="471"/>
  <c r="G85" i="471" s="1"/>
  <c r="F81" i="473"/>
  <c r="G81" i="473" s="1"/>
  <c r="F81" i="474"/>
  <c r="F81" i="472"/>
  <c r="F81" i="476"/>
  <c r="Q81" i="476" s="1" a="1"/>
  <c r="Q81" i="476" s="1"/>
  <c r="F81" i="475"/>
  <c r="U81" i="475" s="1"/>
  <c r="F81" i="471"/>
  <c r="G81" i="471" s="1"/>
  <c r="F77" i="473"/>
  <c r="G77" i="473" s="1"/>
  <c r="F77" i="474"/>
  <c r="U77" i="474" s="1"/>
  <c r="F77" i="476"/>
  <c r="Q77" i="476" s="1" a="1"/>
  <c r="Q77" i="476" s="1"/>
  <c r="F77" i="475"/>
  <c r="U77" i="475" s="1"/>
  <c r="F77" i="472"/>
  <c r="F77" i="471"/>
  <c r="G77" i="471" s="1"/>
  <c r="F73" i="473"/>
  <c r="G73" i="473" s="1"/>
  <c r="F73" i="474"/>
  <c r="F73" i="476"/>
  <c r="Q73" i="476" s="1" a="1"/>
  <c r="Q73" i="476" s="1"/>
  <c r="F73" i="472"/>
  <c r="U73" i="472" s="1"/>
  <c r="F73" i="475"/>
  <c r="U73" i="475" s="1"/>
  <c r="F73" i="471"/>
  <c r="G73" i="471" s="1"/>
  <c r="F69" i="473"/>
  <c r="G69" i="473" s="1"/>
  <c r="F69" i="474"/>
  <c r="U69" i="474" s="1"/>
  <c r="F69" i="476"/>
  <c r="Q69" i="476" s="1" a="1"/>
  <c r="Q69" i="476" s="1"/>
  <c r="F69" i="472"/>
  <c r="F69" i="475"/>
  <c r="U69" i="475" s="1"/>
  <c r="F69" i="471"/>
  <c r="G69" i="471" s="1"/>
  <c r="F65" i="473"/>
  <c r="G65" i="473" s="1"/>
  <c r="F65" i="474"/>
  <c r="F65" i="472"/>
  <c r="F65" i="475"/>
  <c r="U65" i="475" s="1"/>
  <c r="F65" i="476"/>
  <c r="Q65" i="476" s="1" a="1"/>
  <c r="Q65" i="476" s="1"/>
  <c r="F65" i="471"/>
  <c r="G65" i="471" s="1"/>
  <c r="F61" i="473"/>
  <c r="G61" i="473" s="1"/>
  <c r="F61" i="474"/>
  <c r="U61" i="474" s="1"/>
  <c r="F61" i="476"/>
  <c r="Y61" i="476" s="1"/>
  <c r="F61" i="475"/>
  <c r="U61" i="475" s="1"/>
  <c r="F61" i="472"/>
  <c r="F61" i="471"/>
  <c r="G61" i="471" s="1"/>
  <c r="F57" i="473"/>
  <c r="G57" i="473" s="1"/>
  <c r="F57" i="474"/>
  <c r="F57" i="476"/>
  <c r="Z57" i="476" s="1"/>
  <c r="J57" i="370" s="1"/>
  <c r="AN57" i="370" s="1"/>
  <c r="F57" i="472"/>
  <c r="U57" i="472" s="1"/>
  <c r="F57" i="475"/>
  <c r="U57" i="475" s="1"/>
  <c r="F57" i="471"/>
  <c r="G57" i="471" s="1"/>
  <c r="F53" i="473"/>
  <c r="G53" i="473" s="1"/>
  <c r="F53" i="474"/>
  <c r="U53" i="474" s="1"/>
  <c r="F53" i="476"/>
  <c r="Q53" i="476" s="1" a="1"/>
  <c r="Q53" i="476" s="1"/>
  <c r="F53" i="472"/>
  <c r="F53" i="475"/>
  <c r="U53" i="475" s="1"/>
  <c r="F53" i="471"/>
  <c r="G53" i="471" s="1"/>
  <c r="F49" i="473"/>
  <c r="G49" i="473" s="1"/>
  <c r="F49" i="474"/>
  <c r="F49" i="472"/>
  <c r="F49" i="475"/>
  <c r="U49" i="475" s="1"/>
  <c r="F49" i="476"/>
  <c r="Z49" i="476" s="1"/>
  <c r="J49" i="370" s="1"/>
  <c r="AN49" i="370" s="1"/>
  <c r="F49" i="471"/>
  <c r="G49" i="471" s="1"/>
  <c r="F45" i="473"/>
  <c r="G45" i="473" s="1"/>
  <c r="F45" i="474"/>
  <c r="U45" i="474" s="1"/>
  <c r="F45" i="476"/>
  <c r="Q45" i="476" s="1" a="1"/>
  <c r="Q45" i="476" s="1"/>
  <c r="F45" i="472"/>
  <c r="F45" i="471"/>
  <c r="G45" i="471" s="1"/>
  <c r="F128" i="469"/>
  <c r="F122" i="469"/>
  <c r="F117" i="469"/>
  <c r="F112" i="469"/>
  <c r="F106" i="469"/>
  <c r="F101" i="469"/>
  <c r="F96" i="469"/>
  <c r="F90" i="469"/>
  <c r="F85" i="469"/>
  <c r="F80" i="469"/>
  <c r="F74" i="469"/>
  <c r="F69" i="469"/>
  <c r="F64" i="469"/>
  <c r="F58" i="469"/>
  <c r="F53" i="469"/>
  <c r="F48" i="469"/>
  <c r="F42" i="469"/>
  <c r="F127" i="471"/>
  <c r="G127" i="471" s="1"/>
  <c r="F122" i="471"/>
  <c r="G122" i="471" s="1"/>
  <c r="F116" i="471"/>
  <c r="G116" i="471" s="1"/>
  <c r="F111" i="471"/>
  <c r="G111" i="471" s="1"/>
  <c r="F106" i="471"/>
  <c r="G106" i="471" s="1"/>
  <c r="F100" i="471"/>
  <c r="G100" i="471" s="1"/>
  <c r="F95" i="471"/>
  <c r="G95" i="471" s="1"/>
  <c r="F90" i="471"/>
  <c r="G90" i="471" s="1"/>
  <c r="F82" i="471"/>
  <c r="G82" i="471" s="1"/>
  <c r="AT90" i="477"/>
  <c r="AT44" i="477"/>
  <c r="AT52" i="477"/>
  <c r="AT60" i="477"/>
  <c r="AT64" i="477"/>
  <c r="AT68" i="477"/>
  <c r="AT86" i="477"/>
  <c r="AT88" i="477"/>
  <c r="AT48" i="477"/>
  <c r="AT56" i="477"/>
  <c r="AT110" i="477"/>
  <c r="CT31" i="477"/>
  <c r="AT50" i="477"/>
  <c r="AT58" i="477"/>
  <c r="AT91" i="477"/>
  <c r="AT46" i="477"/>
  <c r="AT47" i="477"/>
  <c r="AT54" i="477"/>
  <c r="AT62" i="477"/>
  <c r="AT80" i="477"/>
  <c r="AT84" i="477"/>
  <c r="AT108" i="477"/>
  <c r="AT112" i="477"/>
  <c r="AV31" i="477"/>
  <c r="CL31" i="477"/>
  <c r="CS31" i="477"/>
  <c r="CR32" i="477"/>
  <c r="CS34" i="477"/>
  <c r="CO34" i="477"/>
  <c r="AU34" i="477"/>
  <c r="AT34" i="477"/>
  <c r="CT34" i="477"/>
  <c r="CP34" i="477"/>
  <c r="CL34" i="477"/>
  <c r="AV34" i="477"/>
  <c r="CN34" i="477"/>
  <c r="CR36" i="477"/>
  <c r="CS38" i="477"/>
  <c r="CO38" i="477"/>
  <c r="AU38" i="477"/>
  <c r="AT38" i="477"/>
  <c r="CT38" i="477"/>
  <c r="CP38" i="477"/>
  <c r="CL38" i="477"/>
  <c r="AV38" i="477"/>
  <c r="CN38" i="477"/>
  <c r="CR40" i="477"/>
  <c r="CM31" i="477"/>
  <c r="CM32" i="477"/>
  <c r="CM36" i="477"/>
  <c r="CM40" i="477"/>
  <c r="AT42" i="477"/>
  <c r="CS32" i="477"/>
  <c r="CO32" i="477"/>
  <c r="AU32" i="477"/>
  <c r="CT32" i="477"/>
  <c r="CP32" i="477"/>
  <c r="CL32" i="477"/>
  <c r="AV32" i="477"/>
  <c r="CN32" i="477"/>
  <c r="CS36" i="477"/>
  <c r="CO36" i="477"/>
  <c r="AU36" i="477"/>
  <c r="CT36" i="477"/>
  <c r="CP36" i="477"/>
  <c r="CL36" i="477"/>
  <c r="AV36" i="477"/>
  <c r="CN36" i="477"/>
  <c r="CS40" i="477"/>
  <c r="CO40" i="477"/>
  <c r="AU40" i="477"/>
  <c r="CT40" i="477"/>
  <c r="CP40" i="477"/>
  <c r="CL40" i="477"/>
  <c r="AV40" i="477"/>
  <c r="CN40" i="477"/>
  <c r="CU31" i="477"/>
  <c r="CQ31" i="477"/>
  <c r="CR31" i="477"/>
  <c r="CN31" i="477"/>
  <c r="AU31" i="477"/>
  <c r="CP31" i="477"/>
  <c r="AT32" i="477"/>
  <c r="AR32" i="477" s="1"/>
  <c r="CQ32" i="477"/>
  <c r="AT36" i="477"/>
  <c r="CQ36" i="477"/>
  <c r="AT40" i="477"/>
  <c r="CQ40" i="477"/>
  <c r="AT33" i="477"/>
  <c r="AR33" i="477" s="1"/>
  <c r="CN33" i="477"/>
  <c r="CR33" i="477"/>
  <c r="AT35" i="477"/>
  <c r="CN35" i="477"/>
  <c r="CR35" i="477"/>
  <c r="AT37" i="477"/>
  <c r="CN37" i="477"/>
  <c r="CR37" i="477"/>
  <c r="AT39" i="477"/>
  <c r="CN39" i="477"/>
  <c r="CR39" i="477"/>
  <c r="AT41" i="477"/>
  <c r="CN41" i="477"/>
  <c r="CR41" i="477"/>
  <c r="CM43" i="477"/>
  <c r="CM45" i="477"/>
  <c r="CM47" i="477"/>
  <c r="CM49" i="477"/>
  <c r="CM51" i="477"/>
  <c r="CM53" i="477"/>
  <c r="CM55" i="477"/>
  <c r="CM57" i="477"/>
  <c r="CM59" i="477"/>
  <c r="CM61" i="477"/>
  <c r="CS43" i="477"/>
  <c r="CO43" i="477"/>
  <c r="AU43" i="477"/>
  <c r="CP43" i="477"/>
  <c r="CU43" i="477"/>
  <c r="CS45" i="477"/>
  <c r="CO45" i="477"/>
  <c r="AU45" i="477"/>
  <c r="CP45" i="477"/>
  <c r="CU45" i="477"/>
  <c r="CS47" i="477"/>
  <c r="CO47" i="477"/>
  <c r="AU47" i="477"/>
  <c r="CP47" i="477"/>
  <c r="CU47" i="477"/>
  <c r="CS49" i="477"/>
  <c r="CO49" i="477"/>
  <c r="AU49" i="477"/>
  <c r="CP49" i="477"/>
  <c r="CU49" i="477"/>
  <c r="CS51" i="477"/>
  <c r="CO51" i="477"/>
  <c r="AU51" i="477"/>
  <c r="CP51" i="477"/>
  <c r="CU51" i="477"/>
  <c r="CS53" i="477"/>
  <c r="CO53" i="477"/>
  <c r="AU53" i="477"/>
  <c r="CP53" i="477"/>
  <c r="CU53" i="477"/>
  <c r="CS55" i="477"/>
  <c r="CO55" i="477"/>
  <c r="AU55" i="477"/>
  <c r="CP55" i="477"/>
  <c r="CU55" i="477"/>
  <c r="CS57" i="477"/>
  <c r="CO57" i="477"/>
  <c r="AU57" i="477"/>
  <c r="CP57" i="477"/>
  <c r="CU57" i="477"/>
  <c r="CS59" i="477"/>
  <c r="CO59" i="477"/>
  <c r="AU59" i="477"/>
  <c r="CP59" i="477"/>
  <c r="CU59" i="477"/>
  <c r="CS61" i="477"/>
  <c r="CO61" i="477"/>
  <c r="AU61" i="477"/>
  <c r="CP61" i="477"/>
  <c r="CU61" i="477"/>
  <c r="CR63" i="477"/>
  <c r="CN63" i="477"/>
  <c r="AT63" i="477"/>
  <c r="CS63" i="477"/>
  <c r="CO63" i="477"/>
  <c r="AU63" i="477"/>
  <c r="CM63" i="477"/>
  <c r="CU63" i="477"/>
  <c r="CT70" i="477"/>
  <c r="CP70" i="477"/>
  <c r="CL70" i="477"/>
  <c r="AV70" i="477"/>
  <c r="CS70" i="477"/>
  <c r="CN70" i="477"/>
  <c r="CR70" i="477"/>
  <c r="CM70" i="477"/>
  <c r="AU70" i="477"/>
  <c r="AT70" i="477"/>
  <c r="CU70" i="477"/>
  <c r="CO70" i="477"/>
  <c r="CM33" i="477"/>
  <c r="CQ33" i="477"/>
  <c r="CM35" i="477"/>
  <c r="CQ35" i="477"/>
  <c r="CM37" i="477"/>
  <c r="CQ37" i="477"/>
  <c r="CM39" i="477"/>
  <c r="CQ39" i="477"/>
  <c r="CM41" i="477"/>
  <c r="CQ41" i="477"/>
  <c r="AT43" i="477"/>
  <c r="AV43" i="477"/>
  <c r="CL43" i="477"/>
  <c r="CQ43" i="477"/>
  <c r="AT45" i="477"/>
  <c r="AV45" i="477"/>
  <c r="CL45" i="477"/>
  <c r="CQ45" i="477"/>
  <c r="AV47" i="477"/>
  <c r="CL47" i="477"/>
  <c r="CQ47" i="477"/>
  <c r="AT49" i="477"/>
  <c r="AV49" i="477"/>
  <c r="CL49" i="477"/>
  <c r="CQ49" i="477"/>
  <c r="AT51" i="477"/>
  <c r="AV51" i="477"/>
  <c r="CL51" i="477"/>
  <c r="CQ51" i="477"/>
  <c r="AT53" i="477"/>
  <c r="AV53" i="477"/>
  <c r="CL53" i="477"/>
  <c r="CQ53" i="477"/>
  <c r="AT55" i="477"/>
  <c r="AV55" i="477"/>
  <c r="CL55" i="477"/>
  <c r="CQ55" i="477"/>
  <c r="AT57" i="477"/>
  <c r="AV57" i="477"/>
  <c r="CL57" i="477"/>
  <c r="CQ57" i="477"/>
  <c r="AT59" i="477"/>
  <c r="AV59" i="477"/>
  <c r="CL59" i="477"/>
  <c r="CQ59" i="477"/>
  <c r="AT61" i="477"/>
  <c r="AV61" i="477"/>
  <c r="CL61" i="477"/>
  <c r="CQ61" i="477"/>
  <c r="CP63" i="477"/>
  <c r="CT66" i="477"/>
  <c r="CP66" i="477"/>
  <c r="CL66" i="477"/>
  <c r="AV66" i="477"/>
  <c r="CS66" i="477"/>
  <c r="CN66" i="477"/>
  <c r="CR66" i="477"/>
  <c r="CM66" i="477"/>
  <c r="AU66" i="477"/>
  <c r="AT66" i="477"/>
  <c r="CU66" i="477"/>
  <c r="CO66" i="477"/>
  <c r="CQ70" i="477"/>
  <c r="CM42" i="477"/>
  <c r="CQ42" i="477"/>
  <c r="CM44" i="477"/>
  <c r="CQ44" i="477"/>
  <c r="CM46" i="477"/>
  <c r="CQ46" i="477"/>
  <c r="CM48" i="477"/>
  <c r="CQ48" i="477"/>
  <c r="CM50" i="477"/>
  <c r="CQ50" i="477"/>
  <c r="CM52" i="477"/>
  <c r="CQ52" i="477"/>
  <c r="CM54" i="477"/>
  <c r="CQ54" i="477"/>
  <c r="CM56" i="477"/>
  <c r="CQ56" i="477"/>
  <c r="CM58" i="477"/>
  <c r="CQ58" i="477"/>
  <c r="CM60" i="477"/>
  <c r="CQ60" i="477"/>
  <c r="CM62" i="477"/>
  <c r="CQ62" i="477"/>
  <c r="CT64" i="477"/>
  <c r="CP64" i="477"/>
  <c r="CM64" i="477"/>
  <c r="CR64" i="477"/>
  <c r="CR65" i="477"/>
  <c r="CN65" i="477"/>
  <c r="AT65" i="477"/>
  <c r="AU65" i="477"/>
  <c r="CP65" i="477"/>
  <c r="CU65" i="477"/>
  <c r="CM67" i="477"/>
  <c r="AU68" i="477"/>
  <c r="CM68" i="477"/>
  <c r="CR69" i="477"/>
  <c r="CN69" i="477"/>
  <c r="AU69" i="477"/>
  <c r="CP69" i="477"/>
  <c r="CU69" i="477"/>
  <c r="CM71" i="477"/>
  <c r="AT72" i="477"/>
  <c r="AU72" i="477"/>
  <c r="CM72" i="477"/>
  <c r="CR73" i="477"/>
  <c r="CN73" i="477"/>
  <c r="AT73" i="477"/>
  <c r="AU73" i="477"/>
  <c r="CP73" i="477"/>
  <c r="CU73" i="477"/>
  <c r="CO74" i="477"/>
  <c r="CM75" i="477"/>
  <c r="AT76" i="477"/>
  <c r="AU76" i="477"/>
  <c r="CM76" i="477"/>
  <c r="CR77" i="477"/>
  <c r="CN77" i="477"/>
  <c r="AU77" i="477"/>
  <c r="CP77" i="477"/>
  <c r="CU77" i="477"/>
  <c r="CO78" i="477"/>
  <c r="CM79" i="477"/>
  <c r="AU80" i="477"/>
  <c r="CM80" i="477"/>
  <c r="CR81" i="477"/>
  <c r="CN81" i="477"/>
  <c r="AT81" i="477"/>
  <c r="AU81" i="477"/>
  <c r="CP81" i="477"/>
  <c r="CU81" i="477"/>
  <c r="CP83" i="477"/>
  <c r="AV85" i="477"/>
  <c r="CL85" i="477"/>
  <c r="CP87" i="477"/>
  <c r="AV89" i="477"/>
  <c r="CL89" i="477"/>
  <c r="CR94" i="477"/>
  <c r="CN94" i="477"/>
  <c r="CT94" i="477"/>
  <c r="CO94" i="477"/>
  <c r="CS94" i="477"/>
  <c r="CM94" i="477"/>
  <c r="CQ94" i="477"/>
  <c r="CL94" i="477"/>
  <c r="AV94" i="477"/>
  <c r="AT95" i="477"/>
  <c r="CT74" i="477"/>
  <c r="CP74" i="477"/>
  <c r="CL74" i="477"/>
  <c r="AV74" i="477"/>
  <c r="CQ74" i="477"/>
  <c r="CT78" i="477"/>
  <c r="CP78" i="477"/>
  <c r="CL78" i="477"/>
  <c r="AV78" i="477"/>
  <c r="CQ78" i="477"/>
  <c r="CU82" i="477"/>
  <c r="CQ82" i="477"/>
  <c r="CM82" i="477"/>
  <c r="CT82" i="477"/>
  <c r="CP82" i="477"/>
  <c r="CL82" i="477"/>
  <c r="AV82" i="477"/>
  <c r="CS82" i="477"/>
  <c r="CS85" i="477"/>
  <c r="CO85" i="477"/>
  <c r="AU85" i="477"/>
  <c r="CR85" i="477"/>
  <c r="CN85" i="477"/>
  <c r="AT85" i="477"/>
  <c r="CM85" i="477"/>
  <c r="CU85" i="477"/>
  <c r="CS89" i="477"/>
  <c r="CO89" i="477"/>
  <c r="AU89" i="477"/>
  <c r="CR89" i="477"/>
  <c r="CN89" i="477"/>
  <c r="AT89" i="477"/>
  <c r="CM89" i="477"/>
  <c r="CU89" i="477"/>
  <c r="CR98" i="477"/>
  <c r="CN98" i="477"/>
  <c r="CT98" i="477"/>
  <c r="CO98" i="477"/>
  <c r="CS98" i="477"/>
  <c r="CM98" i="477"/>
  <c r="CQ98" i="477"/>
  <c r="CL98" i="477"/>
  <c r="AV98" i="477"/>
  <c r="AT98" i="477"/>
  <c r="CT100" i="477"/>
  <c r="CP100" i="477"/>
  <c r="CL100" i="477"/>
  <c r="AV100" i="477"/>
  <c r="CR100" i="477"/>
  <c r="CM100" i="477"/>
  <c r="AU100" i="477"/>
  <c r="AT100" i="477"/>
  <c r="CU100" i="477"/>
  <c r="CN100" i="477"/>
  <c r="CS100" i="477"/>
  <c r="CQ100" i="477"/>
  <c r="CO100" i="477"/>
  <c r="AT104" i="477"/>
  <c r="CR67" i="477"/>
  <c r="CN67" i="477"/>
  <c r="AT67" i="477"/>
  <c r="AU67" i="477"/>
  <c r="CP67" i="477"/>
  <c r="CU67" i="477"/>
  <c r="AT69" i="477"/>
  <c r="CR71" i="477"/>
  <c r="CN71" i="477"/>
  <c r="AU71" i="477"/>
  <c r="CP71" i="477"/>
  <c r="CU71" i="477"/>
  <c r="AT74" i="477"/>
  <c r="AU74" i="477"/>
  <c r="CM74" i="477"/>
  <c r="CR74" i="477"/>
  <c r="CR75" i="477"/>
  <c r="CN75" i="477"/>
  <c r="AT75" i="477"/>
  <c r="AU75" i="477"/>
  <c r="CP75" i="477"/>
  <c r="CU75" i="477"/>
  <c r="AT77" i="477"/>
  <c r="AT78" i="477"/>
  <c r="AU78" i="477"/>
  <c r="CM78" i="477"/>
  <c r="CR78" i="477"/>
  <c r="CR79" i="477"/>
  <c r="CN79" i="477"/>
  <c r="AT79" i="477"/>
  <c r="AU79" i="477"/>
  <c r="CP79" i="477"/>
  <c r="CU79" i="477"/>
  <c r="AT82" i="477"/>
  <c r="AU82" i="477"/>
  <c r="CN82" i="477"/>
  <c r="CL83" i="477"/>
  <c r="CP85" i="477"/>
  <c r="CL87" i="477"/>
  <c r="CP89" i="477"/>
  <c r="AU98" i="477"/>
  <c r="CP98" i="477"/>
  <c r="AV67" i="477"/>
  <c r="CL67" i="477"/>
  <c r="CQ67" i="477"/>
  <c r="CT68" i="477"/>
  <c r="CP68" i="477"/>
  <c r="CL68" i="477"/>
  <c r="AV68" i="477"/>
  <c r="CQ68" i="477"/>
  <c r="AT71" i="477"/>
  <c r="AV71" i="477"/>
  <c r="CL71" i="477"/>
  <c r="CQ71" i="477"/>
  <c r="CT72" i="477"/>
  <c r="CP72" i="477"/>
  <c r="CL72" i="477"/>
  <c r="AV72" i="477"/>
  <c r="CQ72" i="477"/>
  <c r="CN74" i="477"/>
  <c r="CS74" i="477"/>
  <c r="AV75" i="477"/>
  <c r="CL75" i="477"/>
  <c r="CQ75" i="477"/>
  <c r="CT76" i="477"/>
  <c r="CP76" i="477"/>
  <c r="CL76" i="477"/>
  <c r="AV76" i="477"/>
  <c r="CQ76" i="477"/>
  <c r="CN78" i="477"/>
  <c r="CS78" i="477"/>
  <c r="AV79" i="477"/>
  <c r="CL79" i="477"/>
  <c r="CQ79" i="477"/>
  <c r="CT80" i="477"/>
  <c r="CP80" i="477"/>
  <c r="CL80" i="477"/>
  <c r="AV80" i="477"/>
  <c r="CQ80" i="477"/>
  <c r="CO82" i="477"/>
  <c r="CS83" i="477"/>
  <c r="CO83" i="477"/>
  <c r="AU83" i="477"/>
  <c r="CR83" i="477"/>
  <c r="CN83" i="477"/>
  <c r="AT83" i="477"/>
  <c r="CM83" i="477"/>
  <c r="CU83" i="477"/>
  <c r="CQ85" i="477"/>
  <c r="CS87" i="477"/>
  <c r="CO87" i="477"/>
  <c r="AU87" i="477"/>
  <c r="CR87" i="477"/>
  <c r="CN87" i="477"/>
  <c r="AT87" i="477"/>
  <c r="CM87" i="477"/>
  <c r="CU87" i="477"/>
  <c r="CQ89" i="477"/>
  <c r="CT93" i="477"/>
  <c r="CP93" i="477"/>
  <c r="CL93" i="477"/>
  <c r="AV93" i="477"/>
  <c r="CQ93" i="477"/>
  <c r="CU93" i="477"/>
  <c r="CO93" i="477"/>
  <c r="CS93" i="477"/>
  <c r="CN93" i="477"/>
  <c r="AT93" i="477"/>
  <c r="CR93" i="477"/>
  <c r="CU98" i="477"/>
  <c r="AV84" i="477"/>
  <c r="CL84" i="477"/>
  <c r="CP84" i="477"/>
  <c r="CT84" i="477"/>
  <c r="AV86" i="477"/>
  <c r="CL86" i="477"/>
  <c r="CP86" i="477"/>
  <c r="CT86" i="477"/>
  <c r="AV88" i="477"/>
  <c r="CL88" i="477"/>
  <c r="CP88" i="477"/>
  <c r="CT88" i="477"/>
  <c r="AV90" i="477"/>
  <c r="CL90" i="477"/>
  <c r="CT91" i="477"/>
  <c r="CP91" i="477"/>
  <c r="CL91" i="477"/>
  <c r="AV91" i="477"/>
  <c r="CQ91" i="477"/>
  <c r="CO92" i="477"/>
  <c r="CT95" i="477"/>
  <c r="CP95" i="477"/>
  <c r="CL95" i="477"/>
  <c r="AV95" i="477"/>
  <c r="CQ95" i="477"/>
  <c r="CO96" i="477"/>
  <c r="AT97" i="477"/>
  <c r="CN97" i="477"/>
  <c r="CS97" i="477"/>
  <c r="CR99" i="477"/>
  <c r="CN99" i="477"/>
  <c r="CS99" i="477"/>
  <c r="CM99" i="477"/>
  <c r="AU99" i="477"/>
  <c r="CQ99" i="477"/>
  <c r="AT102" i="477"/>
  <c r="CQ102" i="477"/>
  <c r="CR103" i="477"/>
  <c r="CN103" i="477"/>
  <c r="CS103" i="477"/>
  <c r="CM103" i="477"/>
  <c r="AV103" i="477"/>
  <c r="CL103" i="477"/>
  <c r="CT103" i="477"/>
  <c r="CS104" i="477"/>
  <c r="CM84" i="477"/>
  <c r="CQ84" i="477"/>
  <c r="CM86" i="477"/>
  <c r="CQ86" i="477"/>
  <c r="CM88" i="477"/>
  <c r="CQ88" i="477"/>
  <c r="CR90" i="477"/>
  <c r="CN90" i="477"/>
  <c r="CM90" i="477"/>
  <c r="CS90" i="477"/>
  <c r="CR92" i="477"/>
  <c r="CN92" i="477"/>
  <c r="AT92" i="477"/>
  <c r="AU92" i="477"/>
  <c r="CP92" i="477"/>
  <c r="CU92" i="477"/>
  <c r="AT94" i="477"/>
  <c r="CR96" i="477"/>
  <c r="CN96" i="477"/>
  <c r="AT96" i="477"/>
  <c r="AU96" i="477"/>
  <c r="CP96" i="477"/>
  <c r="CU96" i="477"/>
  <c r="CO97" i="477"/>
  <c r="CN104" i="477"/>
  <c r="CT106" i="477"/>
  <c r="CP106" i="477"/>
  <c r="CL106" i="477"/>
  <c r="AV106" i="477"/>
  <c r="CR106" i="477"/>
  <c r="CM106" i="477"/>
  <c r="AU106" i="477"/>
  <c r="AT106" i="477"/>
  <c r="CU106" i="477"/>
  <c r="CO106" i="477"/>
  <c r="CS106" i="477"/>
  <c r="CT97" i="477"/>
  <c r="CP97" i="477"/>
  <c r="CL97" i="477"/>
  <c r="AV97" i="477"/>
  <c r="CQ97" i="477"/>
  <c r="CT102" i="477"/>
  <c r="CP102" i="477"/>
  <c r="CL102" i="477"/>
  <c r="AV102" i="477"/>
  <c r="CU102" i="477"/>
  <c r="CO102" i="477"/>
  <c r="AU102" i="477"/>
  <c r="CM102" i="477"/>
  <c r="CS102" i="477"/>
  <c r="CT104" i="477"/>
  <c r="CP104" i="477"/>
  <c r="CL104" i="477"/>
  <c r="AV104" i="477"/>
  <c r="CR104" i="477"/>
  <c r="CM104" i="477"/>
  <c r="AU104" i="477"/>
  <c r="CO104" i="477"/>
  <c r="AT99" i="477"/>
  <c r="CR101" i="477"/>
  <c r="CN101" i="477"/>
  <c r="AT101" i="477"/>
  <c r="AU101" i="477"/>
  <c r="CP101" i="477"/>
  <c r="CU101" i="477"/>
  <c r="AT103" i="477"/>
  <c r="CR105" i="477"/>
  <c r="CN105" i="477"/>
  <c r="AU105" i="477"/>
  <c r="CP105" i="477"/>
  <c r="CU105" i="477"/>
  <c r="AT107" i="477"/>
  <c r="CM107" i="477"/>
  <c r="CS111" i="477"/>
  <c r="CO111" i="477"/>
  <c r="AU111" i="477"/>
  <c r="CR111" i="477"/>
  <c r="CN111" i="477"/>
  <c r="AT111" i="477"/>
  <c r="CM111" i="477"/>
  <c r="CU111" i="477"/>
  <c r="AT105" i="477"/>
  <c r="CS107" i="477"/>
  <c r="CO107" i="477"/>
  <c r="CR107" i="477"/>
  <c r="CN107" i="477"/>
  <c r="AU107" i="477"/>
  <c r="CQ107" i="477"/>
  <c r="CS109" i="477"/>
  <c r="CO109" i="477"/>
  <c r="AU109" i="477"/>
  <c r="CR109" i="477"/>
  <c r="CN109" i="477"/>
  <c r="AT109" i="477"/>
  <c r="CM109" i="477"/>
  <c r="CU109" i="477"/>
  <c r="CT113" i="477"/>
  <c r="CS113" i="477"/>
  <c r="CO113" i="477"/>
  <c r="AU113" i="477"/>
  <c r="CR113" i="477"/>
  <c r="CN113" i="477"/>
  <c r="AT113" i="477"/>
  <c r="CM113" i="477"/>
  <c r="AV108" i="477"/>
  <c r="CL108" i="477"/>
  <c r="CP108" i="477"/>
  <c r="CT108" i="477"/>
  <c r="AV110" i="477"/>
  <c r="CL110" i="477"/>
  <c r="CP110" i="477"/>
  <c r="CT110" i="477"/>
  <c r="AV112" i="477"/>
  <c r="CL112" i="477"/>
  <c r="CP112" i="477"/>
  <c r="CT112" i="477"/>
  <c r="CT114" i="477"/>
  <c r="CP114" i="477"/>
  <c r="CL114" i="477"/>
  <c r="AV114" i="477"/>
  <c r="CR114" i="477"/>
  <c r="CN114" i="477"/>
  <c r="AT114" i="477"/>
  <c r="CO114" i="477"/>
  <c r="CR115" i="477"/>
  <c r="CN115" i="477"/>
  <c r="AT115" i="477"/>
  <c r="CT115" i="477"/>
  <c r="CP115" i="477"/>
  <c r="CL115" i="477"/>
  <c r="AV115" i="477"/>
  <c r="CO115" i="477"/>
  <c r="CU116" i="477"/>
  <c r="CQ116" i="477"/>
  <c r="CM116" i="477"/>
  <c r="CT116" i="477"/>
  <c r="CP116" i="477"/>
  <c r="CL116" i="477"/>
  <c r="AV116" i="477"/>
  <c r="CR116" i="477"/>
  <c r="CN116" i="477"/>
  <c r="AT116" i="477"/>
  <c r="CS116" i="477"/>
  <c r="CM108" i="477"/>
  <c r="CQ108" i="477"/>
  <c r="CM110" i="477"/>
  <c r="CQ110" i="477"/>
  <c r="CM112" i="477"/>
  <c r="CQ112" i="477"/>
  <c r="CS117" i="477"/>
  <c r="CO117" i="477"/>
  <c r="AU117" i="477"/>
  <c r="CR117" i="477"/>
  <c r="CN117" i="477"/>
  <c r="AT117" i="477"/>
  <c r="CT117" i="477"/>
  <c r="CP117" i="477"/>
  <c r="CL117" i="477"/>
  <c r="AV117" i="477"/>
  <c r="CS119" i="477"/>
  <c r="CO119" i="477"/>
  <c r="AU119" i="477"/>
  <c r="CR119" i="477"/>
  <c r="CN119" i="477"/>
  <c r="AT119" i="477"/>
  <c r="CT119" i="477"/>
  <c r="CP119" i="477"/>
  <c r="CL119" i="477"/>
  <c r="AV119" i="477"/>
  <c r="CS121" i="477"/>
  <c r="CO121" i="477"/>
  <c r="AU121" i="477"/>
  <c r="CR121" i="477"/>
  <c r="CN121" i="477"/>
  <c r="AT121" i="477"/>
  <c r="CT121" i="477"/>
  <c r="CP121" i="477"/>
  <c r="CL121" i="477"/>
  <c r="AV121" i="477"/>
  <c r="CQ119" i="477"/>
  <c r="CQ121" i="477"/>
  <c r="AT118" i="477"/>
  <c r="CN118" i="477"/>
  <c r="CR118" i="477"/>
  <c r="AT120" i="477"/>
  <c r="CN120" i="477"/>
  <c r="CR120" i="477"/>
  <c r="AT122" i="477"/>
  <c r="CN122" i="477"/>
  <c r="CR122" i="477"/>
  <c r="AV123" i="477"/>
  <c r="CL123" i="477"/>
  <c r="CP123" i="477"/>
  <c r="CT123" i="477"/>
  <c r="AT124" i="477"/>
  <c r="CN124" i="477"/>
  <c r="CR124" i="477"/>
  <c r="AV125" i="477"/>
  <c r="CL125" i="477"/>
  <c r="CP125" i="477"/>
  <c r="CT125" i="477"/>
  <c r="AT126" i="477"/>
  <c r="CN126" i="477"/>
  <c r="CR126" i="477"/>
  <c r="AV127" i="477"/>
  <c r="CL127" i="477"/>
  <c r="CP127" i="477"/>
  <c r="CT127" i="477"/>
  <c r="AT128" i="477"/>
  <c r="CN128" i="477"/>
  <c r="CR128" i="477"/>
  <c r="AV129" i="477"/>
  <c r="CL129" i="477"/>
  <c r="CP129" i="477"/>
  <c r="CT129" i="477"/>
  <c r="AT130" i="477"/>
  <c r="CN130" i="477"/>
  <c r="CR130" i="477"/>
  <c r="CM123" i="477"/>
  <c r="CQ123" i="477"/>
  <c r="CU123" i="477"/>
  <c r="CM125" i="477"/>
  <c r="CQ125" i="477"/>
  <c r="CU125" i="477"/>
  <c r="CM127" i="477"/>
  <c r="CQ127" i="477"/>
  <c r="CU127" i="477"/>
  <c r="CM129" i="477"/>
  <c r="CQ129" i="477"/>
  <c r="CU129" i="477"/>
  <c r="CS130" i="477"/>
  <c r="AV118" i="477"/>
  <c r="CL118" i="477"/>
  <c r="CP118" i="477"/>
  <c r="CT118" i="477"/>
  <c r="AV120" i="477"/>
  <c r="CL120" i="477"/>
  <c r="CP120" i="477"/>
  <c r="CT120" i="477"/>
  <c r="AV122" i="477"/>
  <c r="CL122" i="477"/>
  <c r="CP122" i="477"/>
  <c r="CT122" i="477"/>
  <c r="AT123" i="477"/>
  <c r="CN123" i="477"/>
  <c r="CR123" i="477"/>
  <c r="AV124" i="477"/>
  <c r="CL124" i="477"/>
  <c r="CP124" i="477"/>
  <c r="CT124" i="477"/>
  <c r="AT125" i="477"/>
  <c r="CN125" i="477"/>
  <c r="CR125" i="477"/>
  <c r="AV126" i="477"/>
  <c r="CL126" i="477"/>
  <c r="CP126" i="477"/>
  <c r="CT126" i="477"/>
  <c r="AT127" i="477"/>
  <c r="CN127" i="477"/>
  <c r="CR127" i="477"/>
  <c r="AV128" i="477"/>
  <c r="CL128" i="477"/>
  <c r="CP128" i="477"/>
  <c r="CT128" i="477"/>
  <c r="AT129" i="477"/>
  <c r="CN129" i="477"/>
  <c r="CR129" i="477"/>
  <c r="AV130" i="477"/>
  <c r="CL130" i="477"/>
  <c r="CP130" i="477"/>
  <c r="CT130" i="477"/>
  <c r="CM118" i="477"/>
  <c r="CQ118" i="477"/>
  <c r="CM120" i="477"/>
  <c r="CQ120" i="477"/>
  <c r="CM122" i="477"/>
  <c r="CQ122" i="477"/>
  <c r="AU123" i="477"/>
  <c r="CO123" i="477"/>
  <c r="CM124" i="477"/>
  <c r="CQ124" i="477"/>
  <c r="AU125" i="477"/>
  <c r="CO125" i="477"/>
  <c r="CM126" i="477"/>
  <c r="CQ126" i="477"/>
  <c r="AU127" i="477"/>
  <c r="CO127" i="477"/>
  <c r="CM128" i="477"/>
  <c r="CQ128" i="477"/>
  <c r="AU129" i="477"/>
  <c r="CO129" i="477"/>
  <c r="CM130" i="477"/>
  <c r="CQ130" i="477"/>
  <c r="U42" i="476"/>
  <c r="U43" i="476"/>
  <c r="W43" i="476"/>
  <c r="U44" i="476"/>
  <c r="W44" i="476"/>
  <c r="U51" i="476"/>
  <c r="Y52" i="476"/>
  <c r="Z52" i="476"/>
  <c r="J52" i="370" s="1"/>
  <c r="AN52" i="370" s="1"/>
  <c r="U55" i="476"/>
  <c r="U58" i="476"/>
  <c r="W58" i="476"/>
  <c r="W59" i="476"/>
  <c r="Y59" i="476"/>
  <c r="W60" i="476"/>
  <c r="Y60" i="476"/>
  <c r="U68" i="476"/>
  <c r="W68" i="476"/>
  <c r="U71" i="476"/>
  <c r="W71" i="476"/>
  <c r="U73" i="476"/>
  <c r="U74" i="476"/>
  <c r="W75" i="476"/>
  <c r="U76" i="476"/>
  <c r="Z76" i="476"/>
  <c r="J76" i="370" s="1"/>
  <c r="AN76" i="370" s="1"/>
  <c r="U82" i="476"/>
  <c r="U84" i="476"/>
  <c r="W84" i="476"/>
  <c r="W87" i="476"/>
  <c r="U89" i="476"/>
  <c r="U91" i="476"/>
  <c r="W91" i="476"/>
  <c r="Z95" i="476"/>
  <c r="J95" i="370" s="1"/>
  <c r="AN95" i="370" s="1"/>
  <c r="Y96" i="476"/>
  <c r="Z96" i="476"/>
  <c r="J96" i="370" s="1"/>
  <c r="AN96" i="370" s="1"/>
  <c r="Y98" i="476"/>
  <c r="Z98" i="476"/>
  <c r="J98" i="370" s="1"/>
  <c r="AN98" i="370" s="1"/>
  <c r="Y99" i="476"/>
  <c r="Z99" i="476"/>
  <c r="J99" i="370" s="1"/>
  <c r="AN99" i="370" s="1"/>
  <c r="Y100" i="476"/>
  <c r="Y103" i="476"/>
  <c r="U105" i="476"/>
  <c r="W105" i="476"/>
  <c r="U110" i="476"/>
  <c r="U111" i="476"/>
  <c r="U112" i="476"/>
  <c r="Z112" i="476"/>
  <c r="J112" i="370" s="1"/>
  <c r="AN112" i="370" s="1"/>
  <c r="U114" i="476"/>
  <c r="Y115" i="476"/>
  <c r="Z115" i="476"/>
  <c r="J115" i="370" s="1"/>
  <c r="AN115" i="370" s="1"/>
  <c r="Y116" i="476"/>
  <c r="Y119" i="476"/>
  <c r="U121" i="476"/>
  <c r="Y121" i="476"/>
  <c r="U126" i="476"/>
  <c r="Z126" i="476"/>
  <c r="J126" i="370" s="1"/>
  <c r="AN126" i="370" s="1"/>
  <c r="U127" i="476"/>
  <c r="Y128" i="476"/>
  <c r="Z128" i="476"/>
  <c r="J128" i="370" s="1"/>
  <c r="AN128" i="370" s="1"/>
  <c r="U130" i="476"/>
  <c r="P43" i="476"/>
  <c r="P44" i="476"/>
  <c r="P55" i="476"/>
  <c r="P57" i="476"/>
  <c r="P60" i="476"/>
  <c r="P68" i="476"/>
  <c r="P76" i="476"/>
  <c r="P82" i="476"/>
  <c r="P96" i="476"/>
  <c r="P105" i="476"/>
  <c r="P110" i="476"/>
  <c r="P114" i="476"/>
  <c r="P115" i="476"/>
  <c r="P121" i="476"/>
  <c r="P130" i="476"/>
  <c r="AD32" i="476"/>
  <c r="AA32" i="476" s="1"/>
  <c r="AD33" i="476"/>
  <c r="AA33" i="476" s="1"/>
  <c r="AD34" i="476"/>
  <c r="AA34" i="476" s="1"/>
  <c r="AD35" i="476"/>
  <c r="AA35" i="476" s="1"/>
  <c r="AD36" i="476"/>
  <c r="AA36" i="476" s="1"/>
  <c r="AD37" i="476"/>
  <c r="AA37" i="476" s="1"/>
  <c r="AD38" i="476"/>
  <c r="AA38" i="476" s="1"/>
  <c r="AD39" i="476"/>
  <c r="AA39" i="476" s="1"/>
  <c r="AD40" i="476"/>
  <c r="AA40" i="476" s="1"/>
  <c r="AD41" i="476"/>
  <c r="AA41" i="476" s="1"/>
  <c r="AD42" i="476"/>
  <c r="AA42" i="476" s="1"/>
  <c r="AD43" i="476"/>
  <c r="AA43" i="476" s="1"/>
  <c r="AD44" i="476"/>
  <c r="AA44" i="476" s="1"/>
  <c r="AD45" i="476"/>
  <c r="AA45" i="476" s="1"/>
  <c r="AD46" i="476"/>
  <c r="AA46" i="476" s="1"/>
  <c r="AD47" i="476"/>
  <c r="AA47" i="476" s="1"/>
  <c r="AD48" i="476"/>
  <c r="AA48" i="476" s="1"/>
  <c r="AD49" i="476"/>
  <c r="AA49" i="476" s="1"/>
  <c r="AD50" i="476"/>
  <c r="AA50" i="476" s="1"/>
  <c r="AD51" i="476"/>
  <c r="AA51" i="476" s="1"/>
  <c r="AD52" i="476"/>
  <c r="AA52" i="476" s="1"/>
  <c r="AD53" i="476"/>
  <c r="AA53" i="476" s="1"/>
  <c r="AD54" i="476"/>
  <c r="AA54" i="476" s="1"/>
  <c r="AD55" i="476"/>
  <c r="AA55" i="476" s="1"/>
  <c r="AD56" i="476"/>
  <c r="AA56" i="476" s="1"/>
  <c r="AD57" i="476"/>
  <c r="AA57" i="476" s="1"/>
  <c r="AD58" i="476"/>
  <c r="AA58" i="476" s="1"/>
  <c r="AD59" i="476"/>
  <c r="AA59" i="476" s="1"/>
  <c r="AD60" i="476"/>
  <c r="AA60" i="476" s="1"/>
  <c r="AD61" i="476"/>
  <c r="AA61" i="476" s="1"/>
  <c r="AD62" i="476"/>
  <c r="AA62" i="476" s="1"/>
  <c r="AD63" i="476"/>
  <c r="AA63" i="476" s="1"/>
  <c r="AD64" i="476"/>
  <c r="AA64" i="476" s="1"/>
  <c r="AD65" i="476"/>
  <c r="AA65" i="476" s="1"/>
  <c r="AD66" i="476"/>
  <c r="AA66" i="476" s="1"/>
  <c r="AD67" i="476"/>
  <c r="AA67" i="476" s="1"/>
  <c r="AD68" i="476"/>
  <c r="AA68" i="476" s="1"/>
  <c r="AD69" i="476"/>
  <c r="AA69" i="476" s="1"/>
  <c r="AD70" i="476"/>
  <c r="AA70" i="476" s="1"/>
  <c r="AD71" i="476"/>
  <c r="AA71" i="476" s="1"/>
  <c r="AD72" i="476"/>
  <c r="AA72" i="476" s="1"/>
  <c r="AD73" i="476"/>
  <c r="AA73" i="476" s="1"/>
  <c r="AD74" i="476"/>
  <c r="AA74" i="476" s="1"/>
  <c r="AD75" i="476"/>
  <c r="AA75" i="476" s="1"/>
  <c r="AD76" i="476"/>
  <c r="AA76" i="476" s="1"/>
  <c r="AD77" i="476"/>
  <c r="AA77" i="476" s="1"/>
  <c r="AD78" i="476"/>
  <c r="AA78" i="476" s="1"/>
  <c r="AD79" i="476"/>
  <c r="AA79" i="476" s="1"/>
  <c r="AD80" i="476"/>
  <c r="AA80" i="476" s="1"/>
  <c r="AD81" i="476"/>
  <c r="AA81" i="476" s="1"/>
  <c r="AD82" i="476"/>
  <c r="AA82" i="476" s="1"/>
  <c r="AD83" i="476"/>
  <c r="AA83" i="476" s="1"/>
  <c r="AD84" i="476"/>
  <c r="AA84" i="476" s="1"/>
  <c r="AD85" i="476"/>
  <c r="AA85" i="476" s="1"/>
  <c r="AD86" i="476"/>
  <c r="AA86" i="476" s="1"/>
  <c r="AD87" i="476"/>
  <c r="AA87" i="476" s="1"/>
  <c r="AD88" i="476"/>
  <c r="AA88" i="476" s="1"/>
  <c r="AD89" i="476"/>
  <c r="AA89" i="476" s="1"/>
  <c r="AD90" i="476"/>
  <c r="AA90" i="476" s="1"/>
  <c r="AD91" i="476"/>
  <c r="AA91" i="476" s="1"/>
  <c r="AD92" i="476"/>
  <c r="AA92" i="476" s="1"/>
  <c r="AD93" i="476"/>
  <c r="AA93" i="476" s="1"/>
  <c r="AD94" i="476"/>
  <c r="AA94" i="476" s="1"/>
  <c r="AD95" i="476"/>
  <c r="AA95" i="476" s="1"/>
  <c r="AD96" i="476"/>
  <c r="AA96" i="476" s="1"/>
  <c r="AD97" i="476"/>
  <c r="AA97" i="476" s="1"/>
  <c r="AD98" i="476"/>
  <c r="AA98" i="476" s="1"/>
  <c r="AD99" i="476"/>
  <c r="AA99" i="476" s="1"/>
  <c r="AD100" i="476"/>
  <c r="AA100" i="476" s="1"/>
  <c r="AD101" i="476"/>
  <c r="AA101" i="476" s="1"/>
  <c r="AD102" i="476"/>
  <c r="AA102" i="476" s="1"/>
  <c r="AD103" i="476"/>
  <c r="AA103" i="476" s="1"/>
  <c r="AD104" i="476"/>
  <c r="AA104" i="476" s="1"/>
  <c r="AD105" i="476"/>
  <c r="AA105" i="476" s="1"/>
  <c r="AD106" i="476"/>
  <c r="AA106" i="476" s="1"/>
  <c r="AD107" i="476"/>
  <c r="AA107" i="476" s="1"/>
  <c r="AD108" i="476"/>
  <c r="AA108" i="476" s="1"/>
  <c r="AD109" i="476"/>
  <c r="AA109" i="476" s="1"/>
  <c r="AD110" i="476"/>
  <c r="AA110" i="476" s="1"/>
  <c r="AD111" i="476"/>
  <c r="AA111" i="476" s="1"/>
  <c r="AD112" i="476"/>
  <c r="AA112" i="476" s="1"/>
  <c r="AD113" i="476"/>
  <c r="AA113" i="476" s="1"/>
  <c r="AD114" i="476"/>
  <c r="AA114" i="476" s="1"/>
  <c r="AD115" i="476"/>
  <c r="AA115" i="476" s="1"/>
  <c r="AD116" i="476"/>
  <c r="AA116" i="476" s="1"/>
  <c r="AD117" i="476"/>
  <c r="AA117" i="476" s="1"/>
  <c r="AD118" i="476"/>
  <c r="AA118" i="476" s="1"/>
  <c r="AD119" i="476"/>
  <c r="AA119" i="476" s="1"/>
  <c r="AD120" i="476"/>
  <c r="AA120" i="476" s="1"/>
  <c r="AD121" i="476"/>
  <c r="AA121" i="476" s="1"/>
  <c r="AD122" i="476"/>
  <c r="AA122" i="476" s="1"/>
  <c r="AD123" i="476"/>
  <c r="AA123" i="476" s="1"/>
  <c r="AD124" i="476"/>
  <c r="AA124" i="476" s="1"/>
  <c r="AD125" i="476"/>
  <c r="AA125" i="476" s="1"/>
  <c r="AD126" i="476"/>
  <c r="AA126" i="476" s="1"/>
  <c r="AD127" i="476"/>
  <c r="AA127" i="476" s="1"/>
  <c r="AD128" i="476"/>
  <c r="AA128" i="476" s="1"/>
  <c r="AD129" i="476"/>
  <c r="AA129" i="476" s="1"/>
  <c r="AD130" i="476"/>
  <c r="AA130" i="476" s="1"/>
  <c r="H4" i="476"/>
  <c r="H5" i="476"/>
  <c r="H6" i="476"/>
  <c r="H7" i="476"/>
  <c r="H8" i="476"/>
  <c r="H9" i="476"/>
  <c r="H10" i="476"/>
  <c r="H11" i="476"/>
  <c r="H12" i="476"/>
  <c r="F14" i="476"/>
  <c r="G14" i="476"/>
  <c r="H14" i="476"/>
  <c r="H13" i="476"/>
  <c r="F13" i="476"/>
  <c r="G13" i="476"/>
  <c r="F6" i="476"/>
  <c r="G6" i="476"/>
  <c r="F7" i="476"/>
  <c r="G7" i="476"/>
  <c r="F8" i="476"/>
  <c r="G8" i="476"/>
  <c r="F9" i="476"/>
  <c r="G9" i="476"/>
  <c r="F10" i="476"/>
  <c r="G10" i="476"/>
  <c r="F11" i="476"/>
  <c r="G11" i="476"/>
  <c r="F12" i="476"/>
  <c r="G12" i="476"/>
  <c r="G5" i="476"/>
  <c r="F5" i="476"/>
  <c r="G4" i="476"/>
  <c r="F4" i="476"/>
  <c r="AB114" i="476"/>
  <c r="AB110" i="476"/>
  <c r="AB100" i="476"/>
  <c r="AC96" i="476"/>
  <c r="AC89" i="476"/>
  <c r="B73" i="476"/>
  <c r="AB71" i="476"/>
  <c r="B59" i="476"/>
  <c r="AC57" i="476"/>
  <c r="B52" i="476"/>
  <c r="AC44" i="476"/>
  <c r="B43" i="476"/>
  <c r="B42" i="476"/>
  <c r="AD31" i="476"/>
  <c r="AA31" i="476" s="1"/>
  <c r="BJ30" i="476"/>
  <c r="BI30" i="476"/>
  <c r="BH30" i="476"/>
  <c r="BG30" i="476"/>
  <c r="BF30" i="476"/>
  <c r="BE30" i="476"/>
  <c r="BD30" i="476"/>
  <c r="BC30" i="476"/>
  <c r="BB30" i="476"/>
  <c r="BA30" i="476"/>
  <c r="AV30" i="476"/>
  <c r="AU30" i="476"/>
  <c r="AT30" i="476"/>
  <c r="AS30" i="476"/>
  <c r="AR30" i="476"/>
  <c r="AQ30" i="476"/>
  <c r="AP30" i="476"/>
  <c r="AO30" i="476"/>
  <c r="AN30" i="476"/>
  <c r="AM30" i="476"/>
  <c r="AL30" i="476"/>
  <c r="AK30" i="476"/>
  <c r="AJ30" i="476"/>
  <c r="AI30" i="476"/>
  <c r="AH30" i="476"/>
  <c r="AG30" i="476"/>
  <c r="AF30" i="476"/>
  <c r="AE30" i="476"/>
  <c r="AD30" i="476"/>
  <c r="AV29" i="476"/>
  <c r="AU29" i="476"/>
  <c r="AT29" i="476"/>
  <c r="AS29" i="476"/>
  <c r="AR29" i="476"/>
  <c r="AM29" i="476"/>
  <c r="AD29" i="476"/>
  <c r="T29" i="476"/>
  <c r="AQ29" i="476" s="1"/>
  <c r="S29" i="476"/>
  <c r="AP29" i="476" s="1"/>
  <c r="R29" i="476"/>
  <c r="AO29" i="476" s="1"/>
  <c r="AN29" i="476"/>
  <c r="E29" i="476"/>
  <c r="D29" i="476"/>
  <c r="C29" i="476"/>
  <c r="X27" i="476"/>
  <c r="V27" i="476"/>
  <c r="T27" i="476"/>
  <c r="S27" i="476"/>
  <c r="R27" i="476"/>
  <c r="O27" i="476"/>
  <c r="N27" i="476"/>
  <c r="M27" i="476"/>
  <c r="L27" i="476"/>
  <c r="K27" i="476"/>
  <c r="J27" i="476"/>
  <c r="I27" i="476"/>
  <c r="H27" i="476"/>
  <c r="G27" i="476"/>
  <c r="X26" i="476"/>
  <c r="V26" i="476"/>
  <c r="T26" i="476"/>
  <c r="S26" i="476"/>
  <c r="R26" i="476"/>
  <c r="O26" i="476"/>
  <c r="N26" i="476"/>
  <c r="M26" i="476"/>
  <c r="L26" i="476"/>
  <c r="K26" i="476"/>
  <c r="J26" i="476"/>
  <c r="I26" i="476"/>
  <c r="H26" i="476"/>
  <c r="G26" i="476"/>
  <c r="Y25" i="476"/>
  <c r="X25" i="476"/>
  <c r="W25" i="476"/>
  <c r="V25" i="476"/>
  <c r="U25" i="476"/>
  <c r="T25" i="476"/>
  <c r="S25" i="476"/>
  <c r="R25" i="476"/>
  <c r="Q25" i="476"/>
  <c r="P25" i="476"/>
  <c r="O25" i="476"/>
  <c r="N25" i="476"/>
  <c r="M25" i="476"/>
  <c r="L25" i="476"/>
  <c r="K25" i="476"/>
  <c r="J25" i="476"/>
  <c r="I25" i="476"/>
  <c r="H25" i="476"/>
  <c r="G25" i="476"/>
  <c r="AC3" i="476"/>
  <c r="Z3" i="476"/>
  <c r="Y3" i="476"/>
  <c r="U3" i="476"/>
  <c r="AK2" i="476"/>
  <c r="AJ2" i="476"/>
  <c r="AI2" i="476"/>
  <c r="AH2" i="476"/>
  <c r="AG2" i="476"/>
  <c r="AF2" i="476"/>
  <c r="AE2" i="476"/>
  <c r="Z2" i="476"/>
  <c r="Y2" i="476"/>
  <c r="U2" i="476"/>
  <c r="B1" i="476"/>
  <c r="AB122" i="476" l="1"/>
  <c r="AB106" i="476"/>
  <c r="U124" i="476"/>
  <c r="Y108" i="476"/>
  <c r="W92" i="476"/>
  <c r="AC43" i="476"/>
  <c r="AC52" i="476"/>
  <c r="AC59" i="476"/>
  <c r="AB73" i="476"/>
  <c r="AB98" i="476"/>
  <c r="AB112" i="476"/>
  <c r="P128" i="476"/>
  <c r="P99" i="476"/>
  <c r="P91" i="476"/>
  <c r="P73" i="476"/>
  <c r="P59" i="476"/>
  <c r="P52" i="476"/>
  <c r="P42" i="476"/>
  <c r="W128" i="476"/>
  <c r="Y126" i="476"/>
  <c r="U122" i="476"/>
  <c r="W115" i="476"/>
  <c r="Y112" i="476"/>
  <c r="Z110" i="476"/>
  <c r="J110" i="370" s="1"/>
  <c r="AN110" i="370" s="1"/>
  <c r="Y106" i="476"/>
  <c r="W99" i="476"/>
  <c r="U98" i="476"/>
  <c r="W96" i="476"/>
  <c r="Z91" i="476"/>
  <c r="J91" i="370" s="1"/>
  <c r="AN91" i="370" s="1"/>
  <c r="W90" i="476"/>
  <c r="Z84" i="476"/>
  <c r="J84" i="370" s="1"/>
  <c r="AN84" i="370" s="1"/>
  <c r="Z82" i="476"/>
  <c r="J82" i="370" s="1"/>
  <c r="AN82" i="370" s="1"/>
  <c r="Y76" i="476"/>
  <c r="Y74" i="476"/>
  <c r="Z71" i="476"/>
  <c r="J71" i="370" s="1"/>
  <c r="AN71" i="370" s="1"/>
  <c r="Z68" i="476"/>
  <c r="J68" i="370" s="1"/>
  <c r="AN68" i="370" s="1"/>
  <c r="W66" i="476"/>
  <c r="U60" i="476"/>
  <c r="U59" i="476"/>
  <c r="Y57" i="476"/>
  <c r="W52" i="476"/>
  <c r="Z44" i="476"/>
  <c r="J44" i="370" s="1"/>
  <c r="AN44" i="370" s="1"/>
  <c r="Z43" i="476"/>
  <c r="J43" i="370" s="1"/>
  <c r="AN43" i="370" s="1"/>
  <c r="Z42" i="476"/>
  <c r="J42" i="370" s="1"/>
  <c r="AN42" i="370" s="1"/>
  <c r="P92" i="476"/>
  <c r="U50" i="476"/>
  <c r="B44" i="476"/>
  <c r="B57" i="476"/>
  <c r="B71" i="476"/>
  <c r="AC83" i="476"/>
  <c r="P126" i="476"/>
  <c r="P112" i="476"/>
  <c r="P98" i="476"/>
  <c r="P84" i="476"/>
  <c r="P71" i="476"/>
  <c r="P58" i="476"/>
  <c r="P50" i="476"/>
  <c r="U128" i="476"/>
  <c r="W126" i="476"/>
  <c r="Z121" i="476"/>
  <c r="J121" i="370" s="1"/>
  <c r="AN121" i="370" s="1"/>
  <c r="U115" i="476"/>
  <c r="W112" i="476"/>
  <c r="Y110" i="476"/>
  <c r="Y105" i="476"/>
  <c r="U99" i="476"/>
  <c r="U96" i="476"/>
  <c r="Y91" i="476"/>
  <c r="Y89" i="476"/>
  <c r="Y84" i="476"/>
  <c r="W82" i="476"/>
  <c r="W76" i="476"/>
  <c r="W74" i="476"/>
  <c r="Y71" i="476"/>
  <c r="Y68" i="476"/>
  <c r="Z60" i="476"/>
  <c r="J60" i="370" s="1"/>
  <c r="AN60" i="370" s="1"/>
  <c r="Z59" i="476"/>
  <c r="J59" i="370" s="1"/>
  <c r="AN59" i="370" s="1"/>
  <c r="Z58" i="476"/>
  <c r="J58" i="370" s="1"/>
  <c r="AN58" i="370" s="1"/>
  <c r="U52" i="476"/>
  <c r="Y44" i="476"/>
  <c r="Y43" i="476"/>
  <c r="W42" i="476"/>
  <c r="B58" i="476"/>
  <c r="B89" i="476"/>
  <c r="P89" i="476"/>
  <c r="P74" i="476"/>
  <c r="W121" i="476"/>
  <c r="W110" i="476"/>
  <c r="Z105" i="476"/>
  <c r="J105" i="370" s="1"/>
  <c r="AN105" i="370" s="1"/>
  <c r="W98" i="476"/>
  <c r="U94" i="476"/>
  <c r="W89" i="476"/>
  <c r="Y82" i="476"/>
  <c r="Z74" i="476"/>
  <c r="J74" i="370" s="1"/>
  <c r="AN74" i="370" s="1"/>
  <c r="Z73" i="476"/>
  <c r="J73" i="370" s="1"/>
  <c r="AN73" i="370" s="1"/>
  <c r="Y58" i="476"/>
  <c r="Y42" i="476"/>
  <c r="Y73" i="476"/>
  <c r="B75" i="476"/>
  <c r="AB116" i="476"/>
  <c r="P103" i="476"/>
  <c r="Z127" i="476"/>
  <c r="J127" i="370" s="1"/>
  <c r="AN127" i="370" s="1"/>
  <c r="W103" i="476"/>
  <c r="W100" i="476"/>
  <c r="Z51" i="476"/>
  <c r="J51" i="370" s="1"/>
  <c r="AN51" i="370" s="1"/>
  <c r="B51" i="476"/>
  <c r="B55" i="476"/>
  <c r="AC75" i="476"/>
  <c r="P127" i="476"/>
  <c r="P116" i="476"/>
  <c r="P111" i="476"/>
  <c r="P100" i="476"/>
  <c r="P95" i="476"/>
  <c r="P87" i="476"/>
  <c r="P75" i="476"/>
  <c r="P51" i="476"/>
  <c r="Y127" i="476"/>
  <c r="U119" i="476"/>
  <c r="U116" i="476"/>
  <c r="Y111" i="476"/>
  <c r="U103" i="476"/>
  <c r="U100" i="476"/>
  <c r="W95" i="476"/>
  <c r="Z87" i="476"/>
  <c r="J87" i="370" s="1"/>
  <c r="AN87" i="370" s="1"/>
  <c r="Z75" i="476"/>
  <c r="J75" i="370" s="1"/>
  <c r="AN75" i="370" s="1"/>
  <c r="Y62" i="476"/>
  <c r="Y55" i="476"/>
  <c r="Y51" i="476"/>
  <c r="Y46" i="476"/>
  <c r="P119" i="476"/>
  <c r="W119" i="476"/>
  <c r="W116" i="476"/>
  <c r="Z111" i="476"/>
  <c r="J111" i="370" s="1"/>
  <c r="AN111" i="370" s="1"/>
  <c r="Y95" i="476"/>
  <c r="U87" i="476"/>
  <c r="U75" i="476"/>
  <c r="Z55" i="476"/>
  <c r="J55" i="370" s="1"/>
  <c r="AN55" i="370" s="1"/>
  <c r="AC51" i="476"/>
  <c r="AC55" i="476"/>
  <c r="AB127" i="476"/>
  <c r="P62" i="476"/>
  <c r="Z130" i="476"/>
  <c r="J130" i="370" s="1"/>
  <c r="AN130" i="370" s="1"/>
  <c r="W127" i="476"/>
  <c r="Z119" i="476"/>
  <c r="J119" i="370" s="1"/>
  <c r="AN119" i="370" s="1"/>
  <c r="Z116" i="476"/>
  <c r="J116" i="370" s="1"/>
  <c r="AN116" i="370" s="1"/>
  <c r="Z114" i="476"/>
  <c r="J114" i="370" s="1"/>
  <c r="AN114" i="370" s="1"/>
  <c r="W111" i="476"/>
  <c r="Z103" i="476"/>
  <c r="J103" i="370" s="1"/>
  <c r="AN103" i="370" s="1"/>
  <c r="Z100" i="476"/>
  <c r="J100" i="370" s="1"/>
  <c r="AN100" i="370" s="1"/>
  <c r="U95" i="476"/>
  <c r="Y87" i="476"/>
  <c r="Y75" i="476"/>
  <c r="W62" i="476"/>
  <c r="W55" i="476"/>
  <c r="W51" i="476"/>
  <c r="AC56" i="476"/>
  <c r="AC48" i="476"/>
  <c r="P64" i="476"/>
  <c r="Y80" i="476"/>
  <c r="AB120" i="476"/>
  <c r="P120" i="476"/>
  <c r="Z64" i="476"/>
  <c r="J64" i="370" s="1"/>
  <c r="AN64" i="370" s="1"/>
  <c r="Z56" i="476"/>
  <c r="J56" i="370" s="1"/>
  <c r="AN56" i="370" s="1"/>
  <c r="AC53" i="476"/>
  <c r="P80" i="476"/>
  <c r="U120" i="476"/>
  <c r="U77" i="476"/>
  <c r="Z72" i="476"/>
  <c r="J72" i="370" s="1"/>
  <c r="AN72" i="370" s="1"/>
  <c r="Z53" i="476"/>
  <c r="J53" i="370" s="1"/>
  <c r="AN53" i="370" s="1"/>
  <c r="Y45" i="476"/>
  <c r="AB67" i="476"/>
  <c r="U104" i="476"/>
  <c r="Z69" i="476"/>
  <c r="J69" i="370" s="1"/>
  <c r="AN69" i="370" s="1"/>
  <c r="W88" i="476"/>
  <c r="Y48" i="476"/>
  <c r="B49" i="476"/>
  <c r="AB104" i="476"/>
  <c r="P104" i="476"/>
  <c r="P86" i="476"/>
  <c r="P72" i="476"/>
  <c r="Z125" i="476"/>
  <c r="J125" i="370" s="1"/>
  <c r="AN125" i="370" s="1"/>
  <c r="Z120" i="476"/>
  <c r="J120" i="370" s="1"/>
  <c r="AN120" i="370" s="1"/>
  <c r="Z118" i="476"/>
  <c r="J118" i="370" s="1"/>
  <c r="AN118" i="370" s="1"/>
  <c r="Z109" i="476"/>
  <c r="J109" i="370" s="1"/>
  <c r="AN109" i="370" s="1"/>
  <c r="Z104" i="476"/>
  <c r="J104" i="370" s="1"/>
  <c r="AN104" i="370" s="1"/>
  <c r="U88" i="476"/>
  <c r="W80" i="476"/>
  <c r="Y72" i="476"/>
  <c r="Y64" i="476"/>
  <c r="Y56" i="476"/>
  <c r="W48" i="476"/>
  <c r="W45" i="476"/>
  <c r="B47" i="476"/>
  <c r="B69" i="476"/>
  <c r="B77" i="476"/>
  <c r="B45" i="476"/>
  <c r="AC47" i="476"/>
  <c r="AC49" i="476"/>
  <c r="B63" i="476"/>
  <c r="AB69" i="476"/>
  <c r="AB77" i="476"/>
  <c r="P56" i="476"/>
  <c r="U125" i="476"/>
  <c r="Y120" i="476"/>
  <c r="U109" i="476"/>
  <c r="Y104" i="476"/>
  <c r="Z88" i="476"/>
  <c r="J88" i="370" s="1"/>
  <c r="AN88" i="370" s="1"/>
  <c r="U80" i="476"/>
  <c r="W72" i="476"/>
  <c r="Z65" i="476"/>
  <c r="J65" i="370" s="1"/>
  <c r="AN65" i="370" s="1"/>
  <c r="W64" i="476"/>
  <c r="W56" i="476"/>
  <c r="U48" i="476"/>
  <c r="AC45" i="476"/>
  <c r="B48" i="476"/>
  <c r="B53" i="476"/>
  <c r="B56" i="476"/>
  <c r="B67" i="476"/>
  <c r="AB109" i="476"/>
  <c r="P88" i="476"/>
  <c r="P48" i="476"/>
  <c r="W120" i="476"/>
  <c r="W104" i="476"/>
  <c r="Y88" i="476"/>
  <c r="Z80" i="476"/>
  <c r="J80" i="370" s="1"/>
  <c r="AN80" i="370" s="1"/>
  <c r="Z77" i="476"/>
  <c r="J77" i="370" s="1"/>
  <c r="AN77" i="370" s="1"/>
  <c r="U72" i="476"/>
  <c r="Y65" i="476"/>
  <c r="U64" i="476"/>
  <c r="U56" i="476"/>
  <c r="Z48" i="476"/>
  <c r="J48" i="370" s="1"/>
  <c r="AN48" i="370" s="1"/>
  <c r="AB108" i="476"/>
  <c r="P108" i="476"/>
  <c r="P66" i="476"/>
  <c r="Z124" i="476"/>
  <c r="J124" i="370" s="1"/>
  <c r="AN124" i="370" s="1"/>
  <c r="Z122" i="476"/>
  <c r="J122" i="370" s="1"/>
  <c r="AN122" i="370" s="1"/>
  <c r="W108" i="476"/>
  <c r="W106" i="476"/>
  <c r="Z94" i="476"/>
  <c r="J94" i="370" s="1"/>
  <c r="AN94" i="370" s="1"/>
  <c r="U92" i="476"/>
  <c r="U90" i="476"/>
  <c r="U66" i="476"/>
  <c r="Z50" i="476"/>
  <c r="J50" i="370" s="1"/>
  <c r="AN50" i="370" s="1"/>
  <c r="P124" i="476"/>
  <c r="P106" i="476"/>
  <c r="P90" i="476"/>
  <c r="Y124" i="476"/>
  <c r="Y122" i="476"/>
  <c r="U108" i="476"/>
  <c r="U106" i="476"/>
  <c r="Y94" i="476"/>
  <c r="Z92" i="476"/>
  <c r="J92" i="370" s="1"/>
  <c r="AN92" i="370" s="1"/>
  <c r="Z90" i="476"/>
  <c r="J90" i="370" s="1"/>
  <c r="AN90" i="370" s="1"/>
  <c r="Z83" i="476"/>
  <c r="J83" i="370" s="1"/>
  <c r="AN83" i="370" s="1"/>
  <c r="Z66" i="476"/>
  <c r="J66" i="370" s="1"/>
  <c r="AN66" i="370" s="1"/>
  <c r="Y50" i="476"/>
  <c r="B50" i="476"/>
  <c r="AC94" i="476"/>
  <c r="P122" i="476"/>
  <c r="P94" i="476"/>
  <c r="W124" i="476"/>
  <c r="W122" i="476"/>
  <c r="Z108" i="476"/>
  <c r="J108" i="370" s="1"/>
  <c r="AN108" i="370" s="1"/>
  <c r="Z106" i="476"/>
  <c r="J106" i="370" s="1"/>
  <c r="AN106" i="370" s="1"/>
  <c r="W94" i="476"/>
  <c r="Y92" i="476"/>
  <c r="Y90" i="476"/>
  <c r="Z79" i="476"/>
  <c r="J79" i="370" s="1"/>
  <c r="AN79" i="370" s="1"/>
  <c r="Y66" i="476"/>
  <c r="W50" i="476"/>
  <c r="F41" i="469"/>
  <c r="C41" i="512"/>
  <c r="BL30" i="476"/>
  <c r="C37" i="370"/>
  <c r="C37" i="512"/>
  <c r="Z37" i="512" s="1"/>
  <c r="F40" i="475"/>
  <c r="C40" i="512"/>
  <c r="Z40" i="512" s="1"/>
  <c r="F34" i="470"/>
  <c r="G34" i="470" s="1"/>
  <c r="C34" i="512"/>
  <c r="F39" i="475"/>
  <c r="C39" i="512"/>
  <c r="Z39" i="512" s="1"/>
  <c r="F36" i="473"/>
  <c r="G36" i="473" s="1"/>
  <c r="C36" i="512"/>
  <c r="C38" i="370"/>
  <c r="C38" i="512"/>
  <c r="Z38" i="512" s="1"/>
  <c r="F35" i="470"/>
  <c r="G35" i="470" s="1"/>
  <c r="C35" i="512"/>
  <c r="AF92" i="370"/>
  <c r="F92" i="488" s="1"/>
  <c r="AF54" i="370"/>
  <c r="F54" i="488" s="1"/>
  <c r="AF86" i="370"/>
  <c r="F86" i="488" s="1"/>
  <c r="AF102" i="370"/>
  <c r="F102" i="488" s="1"/>
  <c r="AF118" i="370"/>
  <c r="F118" i="488" s="1"/>
  <c r="AF51" i="370"/>
  <c r="F51" i="488" s="1"/>
  <c r="AF67" i="370"/>
  <c r="F67" i="488" s="1"/>
  <c r="AF75" i="370"/>
  <c r="F75" i="488" s="1"/>
  <c r="AF83" i="370"/>
  <c r="F83" i="488" s="1"/>
  <c r="AF91" i="370"/>
  <c r="F91" i="488" s="1"/>
  <c r="AF107" i="370"/>
  <c r="F107" i="488" s="1"/>
  <c r="AF123" i="370"/>
  <c r="F123" i="488" s="1"/>
  <c r="AF44" i="370"/>
  <c r="F44" i="488" s="1"/>
  <c r="AF52" i="370"/>
  <c r="F52" i="488" s="1"/>
  <c r="AF60" i="370"/>
  <c r="F60" i="488" s="1"/>
  <c r="AF68" i="370"/>
  <c r="F68" i="488" s="1"/>
  <c r="AF76" i="370"/>
  <c r="F76" i="488" s="1"/>
  <c r="AF84" i="370"/>
  <c r="F84" i="488" s="1"/>
  <c r="AF100" i="370"/>
  <c r="F100" i="488" s="1"/>
  <c r="AF108" i="370"/>
  <c r="F108" i="488" s="1"/>
  <c r="AF116" i="370"/>
  <c r="F116" i="488" s="1"/>
  <c r="AF53" i="370"/>
  <c r="F53" i="488" s="1"/>
  <c r="AF69" i="370"/>
  <c r="F69" i="488" s="1"/>
  <c r="AF85" i="370"/>
  <c r="F85" i="488" s="1"/>
  <c r="AF101" i="370"/>
  <c r="F101" i="488" s="1"/>
  <c r="AF117" i="370"/>
  <c r="F117" i="488" s="1"/>
  <c r="AF58" i="370"/>
  <c r="F58" i="488" s="1"/>
  <c r="AF70" i="370"/>
  <c r="F70" i="488" s="1"/>
  <c r="AF90" i="370"/>
  <c r="F90" i="488" s="1"/>
  <c r="AF106" i="370"/>
  <c r="F106" i="488" s="1"/>
  <c r="AF47" i="370"/>
  <c r="F47" i="488" s="1"/>
  <c r="AF55" i="370"/>
  <c r="F55" i="488" s="1"/>
  <c r="AF63" i="370"/>
  <c r="F63" i="488" s="1"/>
  <c r="AF71" i="370"/>
  <c r="F71" i="488" s="1"/>
  <c r="AF79" i="370"/>
  <c r="F79" i="488" s="1"/>
  <c r="AF87" i="370"/>
  <c r="F87" i="488" s="1"/>
  <c r="AF95" i="370"/>
  <c r="F95" i="488" s="1"/>
  <c r="AF103" i="370"/>
  <c r="F103" i="488" s="1"/>
  <c r="AF111" i="370"/>
  <c r="F111" i="488" s="1"/>
  <c r="AF127" i="370"/>
  <c r="F127" i="488" s="1"/>
  <c r="AF48" i="370"/>
  <c r="F48" i="488" s="1"/>
  <c r="AF56" i="370"/>
  <c r="F56" i="488" s="1"/>
  <c r="AF64" i="370"/>
  <c r="F64" i="488" s="1"/>
  <c r="AF72" i="370"/>
  <c r="F72" i="488" s="1"/>
  <c r="AF80" i="370"/>
  <c r="F80" i="488" s="1"/>
  <c r="AF96" i="370"/>
  <c r="F96" i="488" s="1"/>
  <c r="AF104" i="370"/>
  <c r="F104" i="488" s="1"/>
  <c r="F37" i="475"/>
  <c r="F37" i="473"/>
  <c r="G37" i="473" s="1"/>
  <c r="F41" i="476"/>
  <c r="B41" i="476" s="1"/>
  <c r="F38" i="476"/>
  <c r="Q38" i="476" s="1" a="1"/>
  <c r="Q38" i="476" s="1"/>
  <c r="F38" i="474"/>
  <c r="H38" i="474" s="1"/>
  <c r="F40" i="469"/>
  <c r="F39" i="471"/>
  <c r="G39" i="471" s="1"/>
  <c r="C39" i="370"/>
  <c r="F37" i="478"/>
  <c r="BD37" i="478" s="1"/>
  <c r="F37" i="470"/>
  <c r="F40" i="478"/>
  <c r="BD40" i="478" s="1"/>
  <c r="F40" i="470"/>
  <c r="F37" i="469"/>
  <c r="F37" i="472"/>
  <c r="H37" i="472" s="1"/>
  <c r="F41" i="471"/>
  <c r="G41" i="471" s="1"/>
  <c r="F41" i="474"/>
  <c r="H41" i="474" s="1"/>
  <c r="F38" i="471"/>
  <c r="G38" i="471" s="1"/>
  <c r="F39" i="469"/>
  <c r="F40" i="473"/>
  <c r="G40" i="473" s="1"/>
  <c r="F38" i="479"/>
  <c r="F40" i="479"/>
  <c r="Q40" i="479" s="1"/>
  <c r="F41" i="479"/>
  <c r="P41" i="479" s="1"/>
  <c r="F39" i="478"/>
  <c r="BH39" i="478" s="1"/>
  <c r="F39" i="470"/>
  <c r="F37" i="476"/>
  <c r="P37" i="476" s="1"/>
  <c r="F41" i="475"/>
  <c r="U41" i="475" s="1"/>
  <c r="F41" i="473"/>
  <c r="G41" i="473" s="1"/>
  <c r="F38" i="475"/>
  <c r="F39" i="474"/>
  <c r="H39" i="474" s="1"/>
  <c r="F39" i="472"/>
  <c r="H39" i="472" s="1"/>
  <c r="F40" i="476"/>
  <c r="AC40" i="476" s="1"/>
  <c r="F40" i="474"/>
  <c r="H40" i="474" s="1"/>
  <c r="C41" i="370"/>
  <c r="AE41" i="370" s="1"/>
  <c r="C40" i="370"/>
  <c r="F41" i="478"/>
  <c r="BD41" i="478" s="1"/>
  <c r="F41" i="470"/>
  <c r="F38" i="478"/>
  <c r="BF38" i="478" s="1"/>
  <c r="F38" i="470"/>
  <c r="F37" i="471"/>
  <c r="G37" i="471" s="1"/>
  <c r="F37" i="474"/>
  <c r="F41" i="472"/>
  <c r="U41" i="472" s="1"/>
  <c r="F38" i="469"/>
  <c r="F38" i="473"/>
  <c r="G38" i="473" s="1"/>
  <c r="F38" i="472"/>
  <c r="H38" i="472" s="1"/>
  <c r="F39" i="476"/>
  <c r="AC39" i="476" s="1"/>
  <c r="F39" i="473"/>
  <c r="G39" i="473" s="1"/>
  <c r="F40" i="471"/>
  <c r="G40" i="471" s="1"/>
  <c r="F40" i="472"/>
  <c r="H40" i="472" s="1"/>
  <c r="F39" i="479"/>
  <c r="B39" i="479" s="1"/>
  <c r="F37" i="479"/>
  <c r="P37" i="479" s="1"/>
  <c r="F36" i="475"/>
  <c r="C36" i="370"/>
  <c r="F36" i="469"/>
  <c r="F36" i="478"/>
  <c r="BC36" i="478" s="1"/>
  <c r="F36" i="470"/>
  <c r="F36" i="476"/>
  <c r="B36" i="476" s="1"/>
  <c r="F36" i="474"/>
  <c r="H36" i="474" s="1"/>
  <c r="F36" i="471"/>
  <c r="G36" i="471" s="1"/>
  <c r="F36" i="472"/>
  <c r="H36" i="472" s="1"/>
  <c r="F36" i="479"/>
  <c r="Q36" i="479" s="1"/>
  <c r="Z86" i="476"/>
  <c r="J86" i="370" s="1"/>
  <c r="AN86" i="370" s="1"/>
  <c r="Y47" i="476"/>
  <c r="Z102" i="476"/>
  <c r="J102" i="370" s="1"/>
  <c r="AN102" i="370" s="1"/>
  <c r="W47" i="476"/>
  <c r="Z41" i="476"/>
  <c r="J41" i="370" s="1"/>
  <c r="AN41" i="370" s="1"/>
  <c r="P102" i="476"/>
  <c r="Z89" i="476"/>
  <c r="J89" i="370" s="1"/>
  <c r="AN89" i="370" s="1"/>
  <c r="W73" i="476"/>
  <c r="W57" i="476"/>
  <c r="H82" i="474"/>
  <c r="U82" i="474"/>
  <c r="H98" i="474"/>
  <c r="U98" i="474"/>
  <c r="H102" i="474"/>
  <c r="U102" i="474"/>
  <c r="H118" i="474"/>
  <c r="U118" i="474"/>
  <c r="H91" i="474"/>
  <c r="U91" i="474"/>
  <c r="H99" i="474"/>
  <c r="U99" i="474"/>
  <c r="H115" i="474"/>
  <c r="U115" i="474"/>
  <c r="H48" i="474"/>
  <c r="U48" i="474"/>
  <c r="H56" i="474"/>
  <c r="U56" i="474"/>
  <c r="H42" i="474"/>
  <c r="U42" i="474"/>
  <c r="H50" i="474"/>
  <c r="U50" i="474"/>
  <c r="H58" i="474"/>
  <c r="U58" i="474"/>
  <c r="H66" i="474"/>
  <c r="U66" i="474"/>
  <c r="H74" i="474"/>
  <c r="U74" i="474"/>
  <c r="H86" i="474"/>
  <c r="U86" i="474"/>
  <c r="H106" i="474"/>
  <c r="U106" i="474"/>
  <c r="H114" i="474"/>
  <c r="U114" i="474"/>
  <c r="H122" i="474"/>
  <c r="U122" i="474"/>
  <c r="H130" i="474"/>
  <c r="U130" i="474"/>
  <c r="H55" i="474"/>
  <c r="U55" i="474"/>
  <c r="H75" i="474"/>
  <c r="U75" i="474"/>
  <c r="H107" i="474"/>
  <c r="U107" i="474"/>
  <c r="H123" i="474"/>
  <c r="U123" i="474"/>
  <c r="H68" i="474"/>
  <c r="U68" i="474"/>
  <c r="H76" i="474"/>
  <c r="U76" i="474"/>
  <c r="H84" i="474"/>
  <c r="U84" i="474"/>
  <c r="H88" i="474"/>
  <c r="U88" i="474"/>
  <c r="H100" i="474"/>
  <c r="U100" i="474"/>
  <c r="H104" i="474"/>
  <c r="U104" i="474"/>
  <c r="H116" i="474"/>
  <c r="U116" i="474"/>
  <c r="H120" i="474"/>
  <c r="U120" i="474"/>
  <c r="H90" i="474"/>
  <c r="U90" i="474"/>
  <c r="H47" i="474"/>
  <c r="U47" i="474"/>
  <c r="H63" i="474"/>
  <c r="U63" i="474"/>
  <c r="H67" i="474"/>
  <c r="U67" i="474"/>
  <c r="H79" i="474"/>
  <c r="U79" i="474"/>
  <c r="H44" i="474"/>
  <c r="U44" i="474"/>
  <c r="H52" i="474"/>
  <c r="U52" i="474"/>
  <c r="H60" i="474"/>
  <c r="U60" i="474"/>
  <c r="H72" i="474"/>
  <c r="U72" i="474"/>
  <c r="H80" i="474"/>
  <c r="U80" i="474"/>
  <c r="H108" i="474"/>
  <c r="U108" i="474"/>
  <c r="H124" i="474"/>
  <c r="U124" i="474"/>
  <c r="H49" i="474"/>
  <c r="U49" i="474"/>
  <c r="H57" i="474"/>
  <c r="U57" i="474"/>
  <c r="H65" i="474"/>
  <c r="U65" i="474"/>
  <c r="H73" i="474"/>
  <c r="U73" i="474"/>
  <c r="H81" i="474"/>
  <c r="U81" i="474"/>
  <c r="H89" i="474"/>
  <c r="U89" i="474"/>
  <c r="H97" i="474"/>
  <c r="U97" i="474"/>
  <c r="H105" i="474"/>
  <c r="U105" i="474"/>
  <c r="H113" i="474"/>
  <c r="U113" i="474"/>
  <c r="H121" i="474"/>
  <c r="U121" i="474"/>
  <c r="H129" i="474"/>
  <c r="U129" i="474"/>
  <c r="H43" i="474"/>
  <c r="U43" i="474"/>
  <c r="H51" i="474"/>
  <c r="U51" i="474"/>
  <c r="H59" i="474"/>
  <c r="U59" i="474"/>
  <c r="H71" i="474"/>
  <c r="U71" i="474"/>
  <c r="H83" i="474"/>
  <c r="U83" i="474"/>
  <c r="H87" i="474"/>
  <c r="U87" i="474"/>
  <c r="H95" i="474"/>
  <c r="U95" i="474"/>
  <c r="H103" i="474"/>
  <c r="U103" i="474"/>
  <c r="H111" i="474"/>
  <c r="U111" i="474"/>
  <c r="H119" i="474"/>
  <c r="U119" i="474"/>
  <c r="H127" i="474"/>
  <c r="U127" i="474"/>
  <c r="H64" i="474"/>
  <c r="U64" i="474"/>
  <c r="H92" i="474"/>
  <c r="U92" i="474"/>
  <c r="H96" i="474"/>
  <c r="U96" i="474"/>
  <c r="H112" i="474"/>
  <c r="U112" i="474"/>
  <c r="H128" i="474"/>
  <c r="U128" i="474"/>
  <c r="H45" i="472"/>
  <c r="U45" i="472"/>
  <c r="H49" i="472"/>
  <c r="U49" i="472"/>
  <c r="H61" i="472"/>
  <c r="U61" i="472"/>
  <c r="H65" i="472"/>
  <c r="U65" i="472"/>
  <c r="H77" i="472"/>
  <c r="U77" i="472"/>
  <c r="H81" i="472"/>
  <c r="U81" i="472"/>
  <c r="H93" i="472"/>
  <c r="U93" i="472"/>
  <c r="H97" i="472"/>
  <c r="U97" i="472"/>
  <c r="H109" i="472"/>
  <c r="U109" i="472"/>
  <c r="H113" i="472"/>
  <c r="U113" i="472"/>
  <c r="H125" i="472"/>
  <c r="U125" i="472"/>
  <c r="H129" i="472"/>
  <c r="U129" i="472"/>
  <c r="H46" i="472"/>
  <c r="U46" i="472"/>
  <c r="H54" i="472"/>
  <c r="U54" i="472"/>
  <c r="H62" i="472"/>
  <c r="U62" i="472"/>
  <c r="H70" i="472"/>
  <c r="U70" i="472"/>
  <c r="H78" i="472"/>
  <c r="U78" i="472"/>
  <c r="H94" i="472"/>
  <c r="U94" i="472"/>
  <c r="H106" i="472"/>
  <c r="U106" i="472"/>
  <c r="H122" i="472"/>
  <c r="U122" i="472"/>
  <c r="H51" i="472"/>
  <c r="U51" i="472"/>
  <c r="H67" i="472"/>
  <c r="U67" i="472"/>
  <c r="H83" i="472"/>
  <c r="U83" i="472"/>
  <c r="H91" i="472"/>
  <c r="U91" i="472"/>
  <c r="H99" i="472"/>
  <c r="U99" i="472"/>
  <c r="H107" i="472"/>
  <c r="U107" i="472"/>
  <c r="H115" i="472"/>
  <c r="U115" i="472"/>
  <c r="H123" i="472"/>
  <c r="U123" i="472"/>
  <c r="H96" i="472"/>
  <c r="U96" i="472"/>
  <c r="H112" i="472"/>
  <c r="U112" i="472"/>
  <c r="H128" i="472"/>
  <c r="U128" i="472"/>
  <c r="H53" i="472"/>
  <c r="U53" i="472"/>
  <c r="H69" i="472"/>
  <c r="U69" i="472"/>
  <c r="H85" i="472"/>
  <c r="U85" i="472"/>
  <c r="H101" i="472"/>
  <c r="U101" i="472"/>
  <c r="H117" i="472"/>
  <c r="U117" i="472"/>
  <c r="H82" i="472"/>
  <c r="U82" i="472"/>
  <c r="H44" i="472"/>
  <c r="U44" i="472"/>
  <c r="H52" i="472"/>
  <c r="U52" i="472"/>
  <c r="H60" i="472"/>
  <c r="U60" i="472"/>
  <c r="H68" i="472"/>
  <c r="U68" i="472"/>
  <c r="H76" i="472"/>
  <c r="U76" i="472"/>
  <c r="H84" i="472"/>
  <c r="U84" i="472"/>
  <c r="H100" i="472"/>
  <c r="U100" i="472"/>
  <c r="H116" i="472"/>
  <c r="U116" i="472"/>
  <c r="H105" i="472"/>
  <c r="U105" i="472"/>
  <c r="H121" i="472"/>
  <c r="U121" i="472"/>
  <c r="H42" i="472"/>
  <c r="U42" i="472"/>
  <c r="H50" i="472"/>
  <c r="U50" i="472"/>
  <c r="H58" i="472"/>
  <c r="U58" i="472"/>
  <c r="H66" i="472"/>
  <c r="U66" i="472"/>
  <c r="H74" i="472"/>
  <c r="U74" i="472"/>
  <c r="H86" i="472"/>
  <c r="U86" i="472"/>
  <c r="H114" i="472"/>
  <c r="U114" i="472"/>
  <c r="H130" i="472"/>
  <c r="U130" i="472"/>
  <c r="H88" i="472"/>
  <c r="U88" i="472"/>
  <c r="H104" i="472"/>
  <c r="U104" i="472"/>
  <c r="H120" i="472"/>
  <c r="U120" i="472"/>
  <c r="H90" i="472"/>
  <c r="U90" i="472"/>
  <c r="H102" i="472"/>
  <c r="U102" i="472"/>
  <c r="H118" i="472"/>
  <c r="U118" i="472"/>
  <c r="H55" i="472"/>
  <c r="U55" i="472"/>
  <c r="H71" i="472"/>
  <c r="U71" i="472"/>
  <c r="H48" i="472"/>
  <c r="U48" i="472"/>
  <c r="H56" i="472"/>
  <c r="U56" i="472"/>
  <c r="H64" i="472"/>
  <c r="U64" i="472"/>
  <c r="H72" i="472"/>
  <c r="U72" i="472"/>
  <c r="H80" i="472"/>
  <c r="U80" i="472"/>
  <c r="H92" i="472"/>
  <c r="U92" i="472"/>
  <c r="H108" i="472"/>
  <c r="U108" i="472"/>
  <c r="H124" i="472"/>
  <c r="U124" i="472"/>
  <c r="H29" i="476" a="1"/>
  <c r="H46" i="474"/>
  <c r="H54" i="474"/>
  <c r="H62" i="474"/>
  <c r="H70" i="474"/>
  <c r="H78" i="474"/>
  <c r="H94" i="474"/>
  <c r="H98" i="472"/>
  <c r="H110" i="474"/>
  <c r="H110" i="472"/>
  <c r="P118" i="476"/>
  <c r="Q118" i="476" a="1"/>
  <c r="Q118" i="476" s="1"/>
  <c r="H126" i="474"/>
  <c r="H126" i="472"/>
  <c r="H47" i="472"/>
  <c r="W63" i="476"/>
  <c r="Q63" i="476" a="1"/>
  <c r="Q63" i="476" s="1"/>
  <c r="H63" i="472"/>
  <c r="Y67" i="476"/>
  <c r="Q67" i="476" a="1"/>
  <c r="Q67" i="476" s="1"/>
  <c r="H79" i="472"/>
  <c r="Y49" i="476"/>
  <c r="Q49" i="476" a="1"/>
  <c r="Q49" i="476" s="1"/>
  <c r="W61" i="476"/>
  <c r="Q61" i="476" a="1"/>
  <c r="Q61" i="476" s="1"/>
  <c r="Z85" i="476"/>
  <c r="J85" i="370" s="1"/>
  <c r="AN85" i="370" s="1"/>
  <c r="Q85" i="476" a="1"/>
  <c r="Q85" i="476" s="1"/>
  <c r="H89" i="472"/>
  <c r="Z93" i="476"/>
  <c r="J93" i="370" s="1"/>
  <c r="AN93" i="370" s="1"/>
  <c r="Q93" i="476" a="1"/>
  <c r="Q93" i="476" s="1"/>
  <c r="Z101" i="476"/>
  <c r="J101" i="370" s="1"/>
  <c r="AN101" i="370" s="1"/>
  <c r="Q101" i="476" a="1"/>
  <c r="Q101" i="476" s="1"/>
  <c r="Z117" i="476"/>
  <c r="J117" i="370" s="1"/>
  <c r="AN117" i="370" s="1"/>
  <c r="Q117" i="476" a="1"/>
  <c r="Q117" i="476" s="1"/>
  <c r="H43" i="472"/>
  <c r="H59" i="472"/>
  <c r="H75" i="472"/>
  <c r="H87" i="472"/>
  <c r="H95" i="472"/>
  <c r="H103" i="472"/>
  <c r="H111" i="472"/>
  <c r="H119" i="472"/>
  <c r="H127" i="472"/>
  <c r="H45" i="474"/>
  <c r="H53" i="474"/>
  <c r="H57" i="472"/>
  <c r="H61" i="474"/>
  <c r="H69" i="474"/>
  <c r="H73" i="472"/>
  <c r="H77" i="474"/>
  <c r="H85" i="474"/>
  <c r="H93" i="474"/>
  <c r="U97" i="476"/>
  <c r="Q97" i="476" a="1"/>
  <c r="Q97" i="476" s="1"/>
  <c r="H101" i="474"/>
  <c r="H109" i="474"/>
  <c r="H117" i="474"/>
  <c r="H125" i="474"/>
  <c r="U57" i="476"/>
  <c r="Q57" i="476" a="1"/>
  <c r="Q57" i="476" s="1"/>
  <c r="W46" i="476"/>
  <c r="Q46" i="476" a="1"/>
  <c r="Q46" i="476" s="1"/>
  <c r="AE45" i="370"/>
  <c r="AD45" i="370"/>
  <c r="AE115" i="370"/>
  <c r="AD115" i="370"/>
  <c r="AE89" i="370"/>
  <c r="AD89" i="370"/>
  <c r="AE109" i="370"/>
  <c r="AD109" i="370"/>
  <c r="AE129" i="370"/>
  <c r="AD129" i="370"/>
  <c r="AE46" i="370"/>
  <c r="AD46" i="370"/>
  <c r="AE62" i="370"/>
  <c r="AD62" i="370"/>
  <c r="AE65" i="370"/>
  <c r="AD65" i="370"/>
  <c r="AE110" i="370"/>
  <c r="AD110" i="370"/>
  <c r="AE42" i="370"/>
  <c r="AD42" i="370"/>
  <c r="BC58" i="478"/>
  <c r="BG58" i="478"/>
  <c r="BD58" i="478"/>
  <c r="BI58" i="478"/>
  <c r="BE58" i="478"/>
  <c r="BJ58" i="478"/>
  <c r="BA58" i="478"/>
  <c r="BF58" i="478"/>
  <c r="BB58" i="478"/>
  <c r="BH58" i="478"/>
  <c r="AE74" i="370"/>
  <c r="AD74" i="370"/>
  <c r="BC90" i="478"/>
  <c r="BG90" i="478"/>
  <c r="BB90" i="478"/>
  <c r="BH90" i="478"/>
  <c r="BD90" i="478"/>
  <c r="BI90" i="478"/>
  <c r="BE90" i="478"/>
  <c r="BJ90" i="478"/>
  <c r="BA90" i="478"/>
  <c r="BF90" i="478"/>
  <c r="BC106" i="478"/>
  <c r="BG106" i="478"/>
  <c r="BB106" i="478"/>
  <c r="BH106" i="478"/>
  <c r="BD106" i="478"/>
  <c r="BI106" i="478"/>
  <c r="BE106" i="478"/>
  <c r="BJ106" i="478"/>
  <c r="BA106" i="478"/>
  <c r="BF106" i="478"/>
  <c r="BC122" i="478"/>
  <c r="BG122" i="478"/>
  <c r="BB122" i="478"/>
  <c r="BD122" i="478"/>
  <c r="BI122" i="478"/>
  <c r="BA122" i="478"/>
  <c r="BF122" i="478"/>
  <c r="BH122" i="478"/>
  <c r="BJ122" i="478"/>
  <c r="BE122" i="478"/>
  <c r="BB43" i="478"/>
  <c r="BF43" i="478"/>
  <c r="BJ43" i="478"/>
  <c r="BD43" i="478"/>
  <c r="BH43" i="478"/>
  <c r="BA43" i="478"/>
  <c r="BE43" i="478"/>
  <c r="BI43" i="478"/>
  <c r="BC43" i="478"/>
  <c r="BG43" i="478"/>
  <c r="AE51" i="370"/>
  <c r="AD51" i="370"/>
  <c r="BA59" i="478"/>
  <c r="BE59" i="478"/>
  <c r="BI59" i="478"/>
  <c r="BD59" i="478"/>
  <c r="BJ59" i="478"/>
  <c r="BF59" i="478"/>
  <c r="BB59" i="478"/>
  <c r="BG59" i="478"/>
  <c r="BC59" i="478"/>
  <c r="BH59" i="478"/>
  <c r="AE67" i="370"/>
  <c r="AD67" i="370"/>
  <c r="BA75" i="478"/>
  <c r="BE75" i="478"/>
  <c r="BI75" i="478"/>
  <c r="BD75" i="478"/>
  <c r="BJ75" i="478"/>
  <c r="BF75" i="478"/>
  <c r="BC75" i="478"/>
  <c r="BH75" i="478"/>
  <c r="BB75" i="478"/>
  <c r="BG75" i="478"/>
  <c r="AE83" i="370"/>
  <c r="AD83" i="370"/>
  <c r="BA91" i="478"/>
  <c r="BE91" i="478"/>
  <c r="BI91" i="478"/>
  <c r="BC91" i="478"/>
  <c r="BH91" i="478"/>
  <c r="BD91" i="478"/>
  <c r="BJ91" i="478"/>
  <c r="BF91" i="478"/>
  <c r="BB91" i="478"/>
  <c r="BG91" i="478"/>
  <c r="BA107" i="478"/>
  <c r="BE107" i="478"/>
  <c r="BI107" i="478"/>
  <c r="BC107" i="478"/>
  <c r="BH107" i="478"/>
  <c r="BD107" i="478"/>
  <c r="BJ107" i="478"/>
  <c r="BF107" i="478"/>
  <c r="BB107" i="478"/>
  <c r="BG107" i="478"/>
  <c r="BA123" i="478"/>
  <c r="BE123" i="478"/>
  <c r="BI123" i="478"/>
  <c r="BC123" i="478"/>
  <c r="BH123" i="478"/>
  <c r="BD123" i="478"/>
  <c r="BJ123" i="478"/>
  <c r="BB123" i="478"/>
  <c r="BG123" i="478"/>
  <c r="BF123" i="478"/>
  <c r="BD44" i="478"/>
  <c r="BH44" i="478"/>
  <c r="BB44" i="478"/>
  <c r="BF44" i="478"/>
  <c r="BJ44" i="478"/>
  <c r="BC44" i="478"/>
  <c r="BG44" i="478"/>
  <c r="BI44" i="478"/>
  <c r="BA44" i="478"/>
  <c r="BE44" i="478"/>
  <c r="AE52" i="370"/>
  <c r="AD52" i="370"/>
  <c r="BC60" i="478"/>
  <c r="BG60" i="478"/>
  <c r="BE60" i="478"/>
  <c r="BJ60" i="478"/>
  <c r="BA60" i="478"/>
  <c r="BF60" i="478"/>
  <c r="BB60" i="478"/>
  <c r="BH60" i="478"/>
  <c r="BD60" i="478"/>
  <c r="BI60" i="478"/>
  <c r="AE68" i="370"/>
  <c r="AD68" i="370"/>
  <c r="BC76" i="478"/>
  <c r="BG76" i="478"/>
  <c r="BE76" i="478"/>
  <c r="BJ76" i="478"/>
  <c r="BA76" i="478"/>
  <c r="BF76" i="478"/>
  <c r="BD76" i="478"/>
  <c r="BI76" i="478"/>
  <c r="BB76" i="478"/>
  <c r="BH76" i="478"/>
  <c r="AE84" i="370"/>
  <c r="AD84" i="370"/>
  <c r="BC92" i="478"/>
  <c r="BG92" i="478"/>
  <c r="BD92" i="478"/>
  <c r="BI92" i="478"/>
  <c r="BE92" i="478"/>
  <c r="BJ92" i="478"/>
  <c r="BA92" i="478"/>
  <c r="BF92" i="478"/>
  <c r="BB92" i="478"/>
  <c r="BH92" i="478"/>
  <c r="AE100" i="370"/>
  <c r="AD100" i="370"/>
  <c r="BC108" i="478"/>
  <c r="BG108" i="478"/>
  <c r="BD108" i="478"/>
  <c r="BI108" i="478"/>
  <c r="BE108" i="478"/>
  <c r="BJ108" i="478"/>
  <c r="BA108" i="478"/>
  <c r="BF108" i="478"/>
  <c r="BB108" i="478"/>
  <c r="BH108" i="478"/>
  <c r="AE116" i="370"/>
  <c r="AD116" i="370"/>
  <c r="BC124" i="478"/>
  <c r="BG124" i="478"/>
  <c r="BD124" i="478"/>
  <c r="BI124" i="478"/>
  <c r="BE124" i="478"/>
  <c r="BJ124" i="478"/>
  <c r="BB124" i="478"/>
  <c r="BH124" i="478"/>
  <c r="BF124" i="478"/>
  <c r="BA124" i="478"/>
  <c r="BB45" i="478"/>
  <c r="BF45" i="478"/>
  <c r="BJ45" i="478"/>
  <c r="BD45" i="478"/>
  <c r="BH45" i="478"/>
  <c r="BA45" i="478"/>
  <c r="BE45" i="478"/>
  <c r="BI45" i="478"/>
  <c r="BC45" i="478"/>
  <c r="BG45" i="478"/>
  <c r="AE53" i="370"/>
  <c r="AD53" i="370"/>
  <c r="BA61" i="478"/>
  <c r="BE61" i="478"/>
  <c r="BI61" i="478"/>
  <c r="BF61" i="478"/>
  <c r="BB61" i="478"/>
  <c r="BG61" i="478"/>
  <c r="BC61" i="478"/>
  <c r="BH61" i="478"/>
  <c r="BD61" i="478"/>
  <c r="BJ61" i="478"/>
  <c r="AE69" i="370"/>
  <c r="AD69" i="370"/>
  <c r="BA77" i="478"/>
  <c r="BE77" i="478"/>
  <c r="BI77" i="478"/>
  <c r="BF77" i="478"/>
  <c r="BB77" i="478"/>
  <c r="BG77" i="478"/>
  <c r="BD77" i="478"/>
  <c r="BJ77" i="478"/>
  <c r="BC77" i="478"/>
  <c r="BH77" i="478"/>
  <c r="AE85" i="370"/>
  <c r="AD85" i="370"/>
  <c r="BA93" i="478"/>
  <c r="BE93" i="478"/>
  <c r="BI93" i="478"/>
  <c r="BD93" i="478"/>
  <c r="BJ93" i="478"/>
  <c r="BF93" i="478"/>
  <c r="BB93" i="478"/>
  <c r="BG93" i="478"/>
  <c r="BC93" i="478"/>
  <c r="BH93" i="478"/>
  <c r="AE101" i="370"/>
  <c r="AD101" i="370"/>
  <c r="BA109" i="478"/>
  <c r="BE109" i="478"/>
  <c r="BI109" i="478"/>
  <c r="BD109" i="478"/>
  <c r="BJ109" i="478"/>
  <c r="BF109" i="478"/>
  <c r="BB109" i="478"/>
  <c r="BG109" i="478"/>
  <c r="BC109" i="478"/>
  <c r="BH109" i="478"/>
  <c r="AE117" i="370"/>
  <c r="AD117" i="370"/>
  <c r="BA125" i="478"/>
  <c r="BE125" i="478"/>
  <c r="BD125" i="478"/>
  <c r="BI125" i="478"/>
  <c r="BF125" i="478"/>
  <c r="BJ125" i="478"/>
  <c r="BC125" i="478"/>
  <c r="BH125" i="478"/>
  <c r="BB125" i="478"/>
  <c r="BG125" i="478"/>
  <c r="AE61" i="370"/>
  <c r="AD61" i="370"/>
  <c r="AE93" i="370"/>
  <c r="AD93" i="370"/>
  <c r="AE113" i="370"/>
  <c r="AD113" i="370"/>
  <c r="AE82" i="370"/>
  <c r="AD82" i="370"/>
  <c r="AE81" i="370"/>
  <c r="AD81" i="370"/>
  <c r="AE114" i="370"/>
  <c r="AD114" i="370"/>
  <c r="BD46" i="478"/>
  <c r="BH46" i="478"/>
  <c r="BB46" i="478"/>
  <c r="BF46" i="478"/>
  <c r="BJ46" i="478"/>
  <c r="BC46" i="478"/>
  <c r="BG46" i="478"/>
  <c r="BE46" i="478"/>
  <c r="BI46" i="478"/>
  <c r="BA46" i="478"/>
  <c r="BD54" i="478"/>
  <c r="BH54" i="478"/>
  <c r="BC54" i="478"/>
  <c r="BG54" i="478"/>
  <c r="BA54" i="478"/>
  <c r="BI54" i="478"/>
  <c r="BB54" i="478"/>
  <c r="BJ54" i="478"/>
  <c r="BE54" i="478"/>
  <c r="BF54" i="478"/>
  <c r="BC66" i="478"/>
  <c r="BG66" i="478"/>
  <c r="BD66" i="478"/>
  <c r="BI66" i="478"/>
  <c r="BE66" i="478"/>
  <c r="BJ66" i="478"/>
  <c r="BA66" i="478"/>
  <c r="BF66" i="478"/>
  <c r="BB66" i="478"/>
  <c r="BH66" i="478"/>
  <c r="AE70" i="370"/>
  <c r="AD70" i="370"/>
  <c r="BC78" i="478"/>
  <c r="BG78" i="478"/>
  <c r="BA78" i="478"/>
  <c r="BF78" i="478"/>
  <c r="BB78" i="478"/>
  <c r="BH78" i="478"/>
  <c r="BE78" i="478"/>
  <c r="BJ78" i="478"/>
  <c r="BD78" i="478"/>
  <c r="BI78" i="478"/>
  <c r="BC86" i="478"/>
  <c r="BG86" i="478"/>
  <c r="BE86" i="478"/>
  <c r="BJ86" i="478"/>
  <c r="BA86" i="478"/>
  <c r="BF86" i="478"/>
  <c r="BB86" i="478"/>
  <c r="BH86" i="478"/>
  <c r="BD86" i="478"/>
  <c r="BI86" i="478"/>
  <c r="BC102" i="478"/>
  <c r="BG102" i="478"/>
  <c r="BE102" i="478"/>
  <c r="BJ102" i="478"/>
  <c r="BA102" i="478"/>
  <c r="BF102" i="478"/>
  <c r="BB102" i="478"/>
  <c r="BH102" i="478"/>
  <c r="BD102" i="478"/>
  <c r="BI102" i="478"/>
  <c r="BC118" i="478"/>
  <c r="BG118" i="478"/>
  <c r="BE118" i="478"/>
  <c r="BJ118" i="478"/>
  <c r="BA118" i="478"/>
  <c r="BF118" i="478"/>
  <c r="BB118" i="478"/>
  <c r="BH118" i="478"/>
  <c r="BD118" i="478"/>
  <c r="BI118" i="478"/>
  <c r="AE47" i="370"/>
  <c r="AD47" i="370"/>
  <c r="BB55" i="478"/>
  <c r="BF55" i="478"/>
  <c r="BJ55" i="478"/>
  <c r="BA55" i="478"/>
  <c r="BE55" i="478"/>
  <c r="BI55" i="478"/>
  <c r="BG55" i="478"/>
  <c r="BH55" i="478"/>
  <c r="BC55" i="478"/>
  <c r="BD55" i="478"/>
  <c r="AE63" i="370"/>
  <c r="AD63" i="370"/>
  <c r="BA71" i="478"/>
  <c r="BE71" i="478"/>
  <c r="BI71" i="478"/>
  <c r="BB71" i="478"/>
  <c r="BG71" i="478"/>
  <c r="BC71" i="478"/>
  <c r="BH71" i="478"/>
  <c r="BD71" i="478"/>
  <c r="BJ71" i="478"/>
  <c r="BF71" i="478"/>
  <c r="AE79" i="370"/>
  <c r="AD79" i="370"/>
  <c r="BA87" i="478"/>
  <c r="BE87" i="478"/>
  <c r="BI87" i="478"/>
  <c r="BF87" i="478"/>
  <c r="BB87" i="478"/>
  <c r="BG87" i="478"/>
  <c r="BC87" i="478"/>
  <c r="BH87" i="478"/>
  <c r="BD87" i="478"/>
  <c r="BJ87" i="478"/>
  <c r="AE95" i="370"/>
  <c r="AD95" i="370"/>
  <c r="BA103" i="478"/>
  <c r="BE103" i="478"/>
  <c r="BI103" i="478"/>
  <c r="BF103" i="478"/>
  <c r="BB103" i="478"/>
  <c r="BG103" i="478"/>
  <c r="BC103" i="478"/>
  <c r="BH103" i="478"/>
  <c r="BD103" i="478"/>
  <c r="BJ103" i="478"/>
  <c r="AE111" i="370"/>
  <c r="AD111" i="370"/>
  <c r="BA119" i="478"/>
  <c r="BE119" i="478"/>
  <c r="BI119" i="478"/>
  <c r="BF119" i="478"/>
  <c r="BB119" i="478"/>
  <c r="BG119" i="478"/>
  <c r="BC119" i="478"/>
  <c r="BH119" i="478"/>
  <c r="BD119" i="478"/>
  <c r="BJ119" i="478"/>
  <c r="AE127" i="370"/>
  <c r="AD127" i="370"/>
  <c r="AE48" i="370"/>
  <c r="AD48" i="370"/>
  <c r="BD56" i="478"/>
  <c r="BH56" i="478"/>
  <c r="BC56" i="478"/>
  <c r="BG56" i="478"/>
  <c r="BE56" i="478"/>
  <c r="BF56" i="478"/>
  <c r="BA56" i="478"/>
  <c r="BI56" i="478"/>
  <c r="BB56" i="478"/>
  <c r="BJ56" i="478"/>
  <c r="AE64" i="370"/>
  <c r="AD64" i="370"/>
  <c r="BC72" i="478"/>
  <c r="BG72" i="478"/>
  <c r="BB72" i="478"/>
  <c r="BH72" i="478"/>
  <c r="BD72" i="478"/>
  <c r="BI72" i="478"/>
  <c r="BE72" i="478"/>
  <c r="BJ72" i="478"/>
  <c r="BA72" i="478"/>
  <c r="BF72" i="478"/>
  <c r="AE80" i="370"/>
  <c r="AD80" i="370"/>
  <c r="BC88" i="478"/>
  <c r="BG88" i="478"/>
  <c r="BA88" i="478"/>
  <c r="BF88" i="478"/>
  <c r="BB88" i="478"/>
  <c r="BH88" i="478"/>
  <c r="BD88" i="478"/>
  <c r="BI88" i="478"/>
  <c r="BE88" i="478"/>
  <c r="BJ88" i="478"/>
  <c r="AE96" i="370"/>
  <c r="AD96" i="370"/>
  <c r="BC104" i="478"/>
  <c r="BG104" i="478"/>
  <c r="BA104" i="478"/>
  <c r="BF104" i="478"/>
  <c r="BB104" i="478"/>
  <c r="BH104" i="478"/>
  <c r="BD104" i="478"/>
  <c r="BI104" i="478"/>
  <c r="BE104" i="478"/>
  <c r="BJ104" i="478"/>
  <c r="AE112" i="370"/>
  <c r="AD112" i="370"/>
  <c r="BC120" i="478"/>
  <c r="BG120" i="478"/>
  <c r="BA120" i="478"/>
  <c r="BF120" i="478"/>
  <c r="BB120" i="478"/>
  <c r="BH120" i="478"/>
  <c r="BE120" i="478"/>
  <c r="BJ120" i="478"/>
  <c r="BI120" i="478"/>
  <c r="BD120" i="478"/>
  <c r="AE128" i="370"/>
  <c r="AD128" i="370"/>
  <c r="BJ41" i="478"/>
  <c r="BE41" i="478"/>
  <c r="BB57" i="478"/>
  <c r="BA57" i="478"/>
  <c r="BE57" i="478"/>
  <c r="BI57" i="478"/>
  <c r="BC57" i="478"/>
  <c r="BH57" i="478"/>
  <c r="BD57" i="478"/>
  <c r="BJ57" i="478"/>
  <c r="BF57" i="478"/>
  <c r="BG57" i="478"/>
  <c r="BA73" i="478"/>
  <c r="BE73" i="478"/>
  <c r="BI73" i="478"/>
  <c r="BC73" i="478"/>
  <c r="BH73" i="478"/>
  <c r="BD73" i="478"/>
  <c r="BJ73" i="478"/>
  <c r="BF73" i="478"/>
  <c r="BB73" i="478"/>
  <c r="BG73" i="478"/>
  <c r="BA89" i="478"/>
  <c r="BE89" i="478"/>
  <c r="BI89" i="478"/>
  <c r="BB89" i="478"/>
  <c r="BG89" i="478"/>
  <c r="BC89" i="478"/>
  <c r="BH89" i="478"/>
  <c r="BD89" i="478"/>
  <c r="BJ89" i="478"/>
  <c r="BF89" i="478"/>
  <c r="BA105" i="478"/>
  <c r="BE105" i="478"/>
  <c r="BI105" i="478"/>
  <c r="BB105" i="478"/>
  <c r="BG105" i="478"/>
  <c r="BC105" i="478"/>
  <c r="BH105" i="478"/>
  <c r="BD105" i="478"/>
  <c r="BJ105" i="478"/>
  <c r="BF105" i="478"/>
  <c r="BA121" i="478"/>
  <c r="BE121" i="478"/>
  <c r="BI121" i="478"/>
  <c r="BB121" i="478"/>
  <c r="BG121" i="478"/>
  <c r="BC121" i="478"/>
  <c r="BH121" i="478"/>
  <c r="BF121" i="478"/>
  <c r="BD121" i="478"/>
  <c r="BJ121" i="478"/>
  <c r="AE77" i="370"/>
  <c r="AD77" i="370"/>
  <c r="AE57" i="370"/>
  <c r="AD57" i="370"/>
  <c r="AE97" i="370"/>
  <c r="AD97" i="370"/>
  <c r="AE121" i="370"/>
  <c r="AD121" i="370"/>
  <c r="AE50" i="370"/>
  <c r="AD50" i="370"/>
  <c r="AE66" i="370"/>
  <c r="AD66" i="370"/>
  <c r="AE94" i="370"/>
  <c r="AD94" i="370"/>
  <c r="AE126" i="370"/>
  <c r="AD126" i="370"/>
  <c r="BD42" i="478"/>
  <c r="BH42" i="478"/>
  <c r="BB42" i="478"/>
  <c r="BF42" i="478"/>
  <c r="BJ42" i="478"/>
  <c r="BC42" i="478"/>
  <c r="BG42" i="478"/>
  <c r="BA42" i="478"/>
  <c r="BE42" i="478"/>
  <c r="BI42" i="478"/>
  <c r="AE58" i="370"/>
  <c r="AD58" i="370"/>
  <c r="BC74" i="478"/>
  <c r="BG74" i="478"/>
  <c r="BD74" i="478"/>
  <c r="BI74" i="478"/>
  <c r="BE74" i="478"/>
  <c r="BJ74" i="478"/>
  <c r="BA74" i="478"/>
  <c r="BF74" i="478"/>
  <c r="BB74" i="478"/>
  <c r="BH74" i="478"/>
  <c r="AE90" i="370"/>
  <c r="AD90" i="370"/>
  <c r="BC98" i="478"/>
  <c r="BG98" i="478"/>
  <c r="BB98" i="478"/>
  <c r="BH98" i="478"/>
  <c r="BD98" i="478"/>
  <c r="BI98" i="478"/>
  <c r="BE98" i="478"/>
  <c r="BJ98" i="478"/>
  <c r="BA98" i="478"/>
  <c r="BF98" i="478"/>
  <c r="AE106" i="370"/>
  <c r="AD106" i="370"/>
  <c r="BC114" i="478"/>
  <c r="BG114" i="478"/>
  <c r="BB114" i="478"/>
  <c r="BH114" i="478"/>
  <c r="BD114" i="478"/>
  <c r="BI114" i="478"/>
  <c r="BE114" i="478"/>
  <c r="BJ114" i="478"/>
  <c r="BA114" i="478"/>
  <c r="BF114" i="478"/>
  <c r="AE122" i="370"/>
  <c r="AD122" i="370"/>
  <c r="BC130" i="478"/>
  <c r="BG130" i="478"/>
  <c r="BB130" i="478"/>
  <c r="BF130" i="478"/>
  <c r="BJ130" i="478"/>
  <c r="BH130" i="478"/>
  <c r="BA130" i="478"/>
  <c r="BI130" i="478"/>
  <c r="BD130" i="478"/>
  <c r="BE130" i="478"/>
  <c r="AE43" i="370"/>
  <c r="AD43" i="370"/>
  <c r="BB51" i="478"/>
  <c r="BF51" i="478"/>
  <c r="BJ51" i="478"/>
  <c r="BD51" i="478"/>
  <c r="BH51" i="478"/>
  <c r="BA51" i="478"/>
  <c r="BE51" i="478"/>
  <c r="BI51" i="478"/>
  <c r="BC51" i="478"/>
  <c r="BG51" i="478"/>
  <c r="AE59" i="370"/>
  <c r="AD59" i="370"/>
  <c r="BA67" i="478"/>
  <c r="BE67" i="478"/>
  <c r="BI67" i="478"/>
  <c r="BD67" i="478"/>
  <c r="BJ67" i="478"/>
  <c r="BF67" i="478"/>
  <c r="BB67" i="478"/>
  <c r="BG67" i="478"/>
  <c r="BC67" i="478"/>
  <c r="BH67" i="478"/>
  <c r="AE75" i="370"/>
  <c r="AD75" i="370"/>
  <c r="BA83" i="478"/>
  <c r="BE83" i="478"/>
  <c r="BI83" i="478"/>
  <c r="BD83" i="478"/>
  <c r="BJ83" i="478"/>
  <c r="BC83" i="478"/>
  <c r="BH83" i="478"/>
  <c r="BF83" i="478"/>
  <c r="BG83" i="478"/>
  <c r="BB83" i="478"/>
  <c r="AE91" i="370"/>
  <c r="AD91" i="370"/>
  <c r="BA99" i="478"/>
  <c r="BE99" i="478"/>
  <c r="BI99" i="478"/>
  <c r="BC99" i="478"/>
  <c r="BH99" i="478"/>
  <c r="BD99" i="478"/>
  <c r="BJ99" i="478"/>
  <c r="BF99" i="478"/>
  <c r="BB99" i="478"/>
  <c r="BG99" i="478"/>
  <c r="AE107" i="370"/>
  <c r="AD107" i="370"/>
  <c r="BA115" i="478"/>
  <c r="BE115" i="478"/>
  <c r="BI115" i="478"/>
  <c r="BC115" i="478"/>
  <c r="BH115" i="478"/>
  <c r="BD115" i="478"/>
  <c r="BJ115" i="478"/>
  <c r="BF115" i="478"/>
  <c r="BB115" i="478"/>
  <c r="BG115" i="478"/>
  <c r="AE123" i="370"/>
  <c r="AD123" i="370"/>
  <c r="AE44" i="370"/>
  <c r="AD44" i="370"/>
  <c r="BD52" i="478"/>
  <c r="BH52" i="478"/>
  <c r="BB52" i="478"/>
  <c r="BF52" i="478"/>
  <c r="BJ52" i="478"/>
  <c r="BC52" i="478"/>
  <c r="BG52" i="478"/>
  <c r="BI52" i="478"/>
  <c r="BA52" i="478"/>
  <c r="BE52" i="478"/>
  <c r="AE60" i="370"/>
  <c r="AD60" i="370"/>
  <c r="BC68" i="478"/>
  <c r="BG68" i="478"/>
  <c r="BE68" i="478"/>
  <c r="BJ68" i="478"/>
  <c r="BA68" i="478"/>
  <c r="BF68" i="478"/>
  <c r="BB68" i="478"/>
  <c r="BH68" i="478"/>
  <c r="BD68" i="478"/>
  <c r="BI68" i="478"/>
  <c r="AE76" i="370"/>
  <c r="AD76" i="370"/>
  <c r="BD84" i="478"/>
  <c r="BH84" i="478"/>
  <c r="BC84" i="478"/>
  <c r="BG84" i="478"/>
  <c r="BE84" i="478"/>
  <c r="BF84" i="478"/>
  <c r="BA84" i="478"/>
  <c r="BI84" i="478"/>
  <c r="BB84" i="478"/>
  <c r="BJ84" i="478"/>
  <c r="AE92" i="370"/>
  <c r="AD92" i="370"/>
  <c r="BC100" i="478"/>
  <c r="BG100" i="478"/>
  <c r="BD100" i="478"/>
  <c r="BI100" i="478"/>
  <c r="BE100" i="478"/>
  <c r="BJ100" i="478"/>
  <c r="BA100" i="478"/>
  <c r="BF100" i="478"/>
  <c r="BB100" i="478"/>
  <c r="BH100" i="478"/>
  <c r="AE108" i="370"/>
  <c r="AD108" i="370"/>
  <c r="BC116" i="478"/>
  <c r="BG116" i="478"/>
  <c r="BD116" i="478"/>
  <c r="BI116" i="478"/>
  <c r="BE116" i="478"/>
  <c r="BJ116" i="478"/>
  <c r="BA116" i="478"/>
  <c r="BF116" i="478"/>
  <c r="BB116" i="478"/>
  <c r="BH116" i="478"/>
  <c r="AE124" i="370"/>
  <c r="AD124" i="370"/>
  <c r="BB53" i="478"/>
  <c r="BF53" i="478"/>
  <c r="BJ53" i="478"/>
  <c r="BD53" i="478"/>
  <c r="BA53" i="478"/>
  <c r="BE53" i="478"/>
  <c r="BI53" i="478"/>
  <c r="BC53" i="478"/>
  <c r="BG53" i="478"/>
  <c r="BH53" i="478"/>
  <c r="BA69" i="478"/>
  <c r="BE69" i="478"/>
  <c r="BI69" i="478"/>
  <c r="BF69" i="478"/>
  <c r="BB69" i="478"/>
  <c r="BG69" i="478"/>
  <c r="BC69" i="478"/>
  <c r="BH69" i="478"/>
  <c r="BD69" i="478"/>
  <c r="BJ69" i="478"/>
  <c r="BB85" i="478"/>
  <c r="BF85" i="478"/>
  <c r="BA85" i="478"/>
  <c r="BE85" i="478"/>
  <c r="BI85" i="478"/>
  <c r="BC85" i="478"/>
  <c r="BJ85" i="478"/>
  <c r="BD85" i="478"/>
  <c r="BG85" i="478"/>
  <c r="BH85" i="478"/>
  <c r="BA101" i="478"/>
  <c r="BE101" i="478"/>
  <c r="BI101" i="478"/>
  <c r="BD101" i="478"/>
  <c r="BJ101" i="478"/>
  <c r="BF101" i="478"/>
  <c r="BB101" i="478"/>
  <c r="BG101" i="478"/>
  <c r="BC101" i="478"/>
  <c r="BH101" i="478"/>
  <c r="BA117" i="478"/>
  <c r="BE117" i="478"/>
  <c r="BI117" i="478"/>
  <c r="BD117" i="478"/>
  <c r="BJ117" i="478"/>
  <c r="BF117" i="478"/>
  <c r="BB117" i="478"/>
  <c r="BG117" i="478"/>
  <c r="BC117" i="478"/>
  <c r="BH117" i="478"/>
  <c r="AE99" i="370"/>
  <c r="AD99" i="370"/>
  <c r="AE73" i="370"/>
  <c r="AD73" i="370"/>
  <c r="AE105" i="370"/>
  <c r="AD105" i="370"/>
  <c r="AE125" i="370"/>
  <c r="AD125" i="370"/>
  <c r="AE78" i="370"/>
  <c r="AD78" i="370"/>
  <c r="AE49" i="370"/>
  <c r="AD49" i="370"/>
  <c r="AE98" i="370"/>
  <c r="AD98" i="370"/>
  <c r="AE130" i="370"/>
  <c r="AD130" i="370"/>
  <c r="BD50" i="478"/>
  <c r="BH50" i="478"/>
  <c r="BB50" i="478"/>
  <c r="BF50" i="478"/>
  <c r="BJ50" i="478"/>
  <c r="BC50" i="478"/>
  <c r="BG50" i="478"/>
  <c r="BA50" i="478"/>
  <c r="BE50" i="478"/>
  <c r="BI50" i="478"/>
  <c r="AE54" i="370"/>
  <c r="AD54" i="370"/>
  <c r="BC62" i="478"/>
  <c r="BG62" i="478"/>
  <c r="BA62" i="478"/>
  <c r="BF62" i="478"/>
  <c r="BB62" i="478"/>
  <c r="BH62" i="478"/>
  <c r="BD62" i="478"/>
  <c r="BI62" i="478"/>
  <c r="BE62" i="478"/>
  <c r="BJ62" i="478"/>
  <c r="BC70" i="478"/>
  <c r="BG70" i="478"/>
  <c r="BA70" i="478"/>
  <c r="BF70" i="478"/>
  <c r="BB70" i="478"/>
  <c r="BH70" i="478"/>
  <c r="BD70" i="478"/>
  <c r="BI70" i="478"/>
  <c r="BE70" i="478"/>
  <c r="BJ70" i="478"/>
  <c r="BC82" i="478"/>
  <c r="BG82" i="478"/>
  <c r="BD82" i="478"/>
  <c r="BI82" i="478"/>
  <c r="BE82" i="478"/>
  <c r="BJ82" i="478"/>
  <c r="BB82" i="478"/>
  <c r="BH82" i="478"/>
  <c r="BA82" i="478"/>
  <c r="BF82" i="478"/>
  <c r="AE86" i="370"/>
  <c r="AD86" i="370"/>
  <c r="BC94" i="478"/>
  <c r="BG94" i="478"/>
  <c r="BE94" i="478"/>
  <c r="BJ94" i="478"/>
  <c r="BA94" i="478"/>
  <c r="BF94" i="478"/>
  <c r="BB94" i="478"/>
  <c r="BH94" i="478"/>
  <c r="BD94" i="478"/>
  <c r="BI94" i="478"/>
  <c r="AE102" i="370"/>
  <c r="AD102" i="370"/>
  <c r="BC110" i="478"/>
  <c r="BG110" i="478"/>
  <c r="BE110" i="478"/>
  <c r="BJ110" i="478"/>
  <c r="BA110" i="478"/>
  <c r="BF110" i="478"/>
  <c r="BB110" i="478"/>
  <c r="BH110" i="478"/>
  <c r="BD110" i="478"/>
  <c r="BI110" i="478"/>
  <c r="AE118" i="370"/>
  <c r="AD118" i="370"/>
  <c r="BC126" i="478"/>
  <c r="BG126" i="478"/>
  <c r="BD126" i="478"/>
  <c r="BH126" i="478"/>
  <c r="BB126" i="478"/>
  <c r="BF126" i="478"/>
  <c r="BJ126" i="478"/>
  <c r="BE126" i="478"/>
  <c r="BI126" i="478"/>
  <c r="BA126" i="478"/>
  <c r="BB47" i="478"/>
  <c r="BF47" i="478"/>
  <c r="BJ47" i="478"/>
  <c r="BD47" i="478"/>
  <c r="BH47" i="478"/>
  <c r="BA47" i="478"/>
  <c r="BE47" i="478"/>
  <c r="BI47" i="478"/>
  <c r="BC47" i="478"/>
  <c r="BG47" i="478"/>
  <c r="AE55" i="370"/>
  <c r="AD55" i="370"/>
  <c r="BA63" i="478"/>
  <c r="BE63" i="478"/>
  <c r="BI63" i="478"/>
  <c r="BB63" i="478"/>
  <c r="BG63" i="478"/>
  <c r="BC63" i="478"/>
  <c r="BH63" i="478"/>
  <c r="BD63" i="478"/>
  <c r="BJ63" i="478"/>
  <c r="BF63" i="478"/>
  <c r="AE71" i="370"/>
  <c r="AD71" i="370"/>
  <c r="BA79" i="478"/>
  <c r="BE79" i="478"/>
  <c r="BI79" i="478"/>
  <c r="BB79" i="478"/>
  <c r="BG79" i="478"/>
  <c r="BC79" i="478"/>
  <c r="BH79" i="478"/>
  <c r="BF79" i="478"/>
  <c r="BD79" i="478"/>
  <c r="BJ79" i="478"/>
  <c r="AE87" i="370"/>
  <c r="AD87" i="370"/>
  <c r="BA95" i="478"/>
  <c r="BE95" i="478"/>
  <c r="BI95" i="478"/>
  <c r="BF95" i="478"/>
  <c r="BB95" i="478"/>
  <c r="BG95" i="478"/>
  <c r="BC95" i="478"/>
  <c r="BH95" i="478"/>
  <c r="BD95" i="478"/>
  <c r="BJ95" i="478"/>
  <c r="AE103" i="370"/>
  <c r="AD103" i="370"/>
  <c r="BA111" i="478"/>
  <c r="BE111" i="478"/>
  <c r="BI111" i="478"/>
  <c r="BF111" i="478"/>
  <c r="BB111" i="478"/>
  <c r="BG111" i="478"/>
  <c r="BC111" i="478"/>
  <c r="BH111" i="478"/>
  <c r="BD111" i="478"/>
  <c r="BJ111" i="478"/>
  <c r="AE119" i="370"/>
  <c r="AD119" i="370"/>
  <c r="BA127" i="478"/>
  <c r="BE127" i="478"/>
  <c r="BI127" i="478"/>
  <c r="BD127" i="478"/>
  <c r="BH127" i="478"/>
  <c r="BF127" i="478"/>
  <c r="BG127" i="478"/>
  <c r="BB127" i="478"/>
  <c r="BJ127" i="478"/>
  <c r="BC127" i="478"/>
  <c r="BD48" i="478"/>
  <c r="BH48" i="478"/>
  <c r="BB48" i="478"/>
  <c r="BF48" i="478"/>
  <c r="BJ48" i="478"/>
  <c r="BC48" i="478"/>
  <c r="BG48" i="478"/>
  <c r="BA48" i="478"/>
  <c r="BE48" i="478"/>
  <c r="BI48" i="478"/>
  <c r="AE56" i="370"/>
  <c r="AD56" i="370"/>
  <c r="BC64" i="478"/>
  <c r="BG64" i="478"/>
  <c r="BB64" i="478"/>
  <c r="BH64" i="478"/>
  <c r="BD64" i="478"/>
  <c r="BI64" i="478"/>
  <c r="BE64" i="478"/>
  <c r="BJ64" i="478"/>
  <c r="BA64" i="478"/>
  <c r="BF64" i="478"/>
  <c r="AE72" i="370"/>
  <c r="AD72" i="370"/>
  <c r="BC80" i="478"/>
  <c r="BG80" i="478"/>
  <c r="BB80" i="478"/>
  <c r="BH80" i="478"/>
  <c r="BD80" i="478"/>
  <c r="BI80" i="478"/>
  <c r="BA80" i="478"/>
  <c r="BF80" i="478"/>
  <c r="BE80" i="478"/>
  <c r="BJ80" i="478"/>
  <c r="AE88" i="370"/>
  <c r="AD88" i="370"/>
  <c r="BC96" i="478"/>
  <c r="BG96" i="478"/>
  <c r="BA96" i="478"/>
  <c r="BF96" i="478"/>
  <c r="BB96" i="478"/>
  <c r="BH96" i="478"/>
  <c r="BD96" i="478"/>
  <c r="BI96" i="478"/>
  <c r="BE96" i="478"/>
  <c r="BJ96" i="478"/>
  <c r="AE104" i="370"/>
  <c r="AD104" i="370"/>
  <c r="BC112" i="478"/>
  <c r="BG112" i="478"/>
  <c r="BA112" i="478"/>
  <c r="BF112" i="478"/>
  <c r="BB112" i="478"/>
  <c r="BH112" i="478"/>
  <c r="BD112" i="478"/>
  <c r="BI112" i="478"/>
  <c r="BE112" i="478"/>
  <c r="BJ112" i="478"/>
  <c r="AE120" i="370"/>
  <c r="AD120" i="370"/>
  <c r="BC128" i="478"/>
  <c r="BG128" i="478"/>
  <c r="BB128" i="478"/>
  <c r="BF128" i="478"/>
  <c r="BJ128" i="478"/>
  <c r="BD128" i="478"/>
  <c r="BE128" i="478"/>
  <c r="BH128" i="478"/>
  <c r="BA128" i="478"/>
  <c r="BI128" i="478"/>
  <c r="BB49" i="478"/>
  <c r="BF49" i="478"/>
  <c r="BJ49" i="478"/>
  <c r="BD49" i="478"/>
  <c r="BH49" i="478"/>
  <c r="BA49" i="478"/>
  <c r="BE49" i="478"/>
  <c r="BI49" i="478"/>
  <c r="BG49" i="478"/>
  <c r="BC49" i="478"/>
  <c r="BA65" i="478"/>
  <c r="BE65" i="478"/>
  <c r="BI65" i="478"/>
  <c r="BC65" i="478"/>
  <c r="BH65" i="478"/>
  <c r="BD65" i="478"/>
  <c r="BJ65" i="478"/>
  <c r="BF65" i="478"/>
  <c r="BB65" i="478"/>
  <c r="BG65" i="478"/>
  <c r="BA81" i="478"/>
  <c r="BE81" i="478"/>
  <c r="BI81" i="478"/>
  <c r="BC81" i="478"/>
  <c r="BH81" i="478"/>
  <c r="BD81" i="478"/>
  <c r="BJ81" i="478"/>
  <c r="BB81" i="478"/>
  <c r="BG81" i="478"/>
  <c r="BF81" i="478"/>
  <c r="BA97" i="478"/>
  <c r="BE97" i="478"/>
  <c r="BI97" i="478"/>
  <c r="BB97" i="478"/>
  <c r="BG97" i="478"/>
  <c r="BC97" i="478"/>
  <c r="BH97" i="478"/>
  <c r="BD97" i="478"/>
  <c r="BJ97" i="478"/>
  <c r="BF97" i="478"/>
  <c r="BA113" i="478"/>
  <c r="BE113" i="478"/>
  <c r="BI113" i="478"/>
  <c r="BB113" i="478"/>
  <c r="BG113" i="478"/>
  <c r="BC113" i="478"/>
  <c r="BH113" i="478"/>
  <c r="BD113" i="478"/>
  <c r="BJ113" i="478"/>
  <c r="BF113" i="478"/>
  <c r="BA129" i="478"/>
  <c r="BE129" i="478"/>
  <c r="BI129" i="478"/>
  <c r="BD129" i="478"/>
  <c r="BH129" i="478"/>
  <c r="BB129" i="478"/>
  <c r="BJ129" i="478"/>
  <c r="BC129" i="478"/>
  <c r="BF129" i="478"/>
  <c r="BG129" i="478"/>
  <c r="F34" i="475"/>
  <c r="C34" i="370"/>
  <c r="F34" i="476"/>
  <c r="Q34" i="476" s="1" a="1"/>
  <c r="Q34" i="476" s="1"/>
  <c r="F34" i="472"/>
  <c r="F34" i="469"/>
  <c r="F34" i="473"/>
  <c r="G34" i="473" s="1"/>
  <c r="F34" i="474"/>
  <c r="F34" i="471"/>
  <c r="G34" i="471" s="1"/>
  <c r="F34" i="479"/>
  <c r="AC34" i="479" s="1"/>
  <c r="AM2" i="476"/>
  <c r="U86" i="471"/>
  <c r="W54" i="476"/>
  <c r="Y54" i="476"/>
  <c r="U62" i="471"/>
  <c r="W70" i="476"/>
  <c r="Y70" i="476"/>
  <c r="U114" i="473"/>
  <c r="U103" i="471"/>
  <c r="U51" i="471"/>
  <c r="U63" i="473"/>
  <c r="U45" i="471"/>
  <c r="U53" i="471"/>
  <c r="U85" i="471"/>
  <c r="U101" i="471"/>
  <c r="W129" i="476"/>
  <c r="Y129" i="476"/>
  <c r="P129" i="476"/>
  <c r="U100" i="471"/>
  <c r="U61" i="471"/>
  <c r="W81" i="476"/>
  <c r="Y81" i="476"/>
  <c r="P81" i="476"/>
  <c r="U93" i="471"/>
  <c r="W113" i="476"/>
  <c r="Y113" i="476"/>
  <c r="P113" i="476"/>
  <c r="U128" i="471"/>
  <c r="W78" i="476"/>
  <c r="Y78" i="476"/>
  <c r="W86" i="476"/>
  <c r="Y86" i="476"/>
  <c r="W102" i="476"/>
  <c r="Y102" i="476"/>
  <c r="U130" i="473"/>
  <c r="U47" i="473"/>
  <c r="U67" i="471"/>
  <c r="W79" i="476"/>
  <c r="Y79" i="476"/>
  <c r="P79" i="476"/>
  <c r="U79" i="473"/>
  <c r="W83" i="476"/>
  <c r="Y83" i="476"/>
  <c r="P83" i="476"/>
  <c r="W107" i="476"/>
  <c r="Y107" i="476"/>
  <c r="P107" i="476"/>
  <c r="W123" i="476"/>
  <c r="Y123" i="476"/>
  <c r="P123" i="476"/>
  <c r="U120" i="471"/>
  <c r="B79" i="476"/>
  <c r="AB113" i="476"/>
  <c r="P70" i="476"/>
  <c r="U118" i="476"/>
  <c r="U102" i="476"/>
  <c r="U86" i="476"/>
  <c r="U83" i="476"/>
  <c r="U79" i="476"/>
  <c r="B54" i="476"/>
  <c r="AC79" i="476"/>
  <c r="P54" i="476"/>
  <c r="P46" i="476"/>
  <c r="Z129" i="476"/>
  <c r="J129" i="370" s="1"/>
  <c r="AN129" i="370" s="1"/>
  <c r="Z123" i="476"/>
  <c r="J123" i="370" s="1"/>
  <c r="AN123" i="370" s="1"/>
  <c r="Z113" i="476"/>
  <c r="J113" i="370" s="1"/>
  <c r="AN113" i="370" s="1"/>
  <c r="Z107" i="476"/>
  <c r="J107" i="370" s="1"/>
  <c r="AN107" i="370" s="1"/>
  <c r="Z81" i="476"/>
  <c r="J81" i="370" s="1"/>
  <c r="AN81" i="370" s="1"/>
  <c r="Z78" i="476"/>
  <c r="J78" i="370" s="1"/>
  <c r="AN78" i="370" s="1"/>
  <c r="Z70" i="476"/>
  <c r="J70" i="370" s="1"/>
  <c r="AN70" i="370" s="1"/>
  <c r="Z54" i="476"/>
  <c r="J54" i="370" s="1"/>
  <c r="AN54" i="370" s="1"/>
  <c r="U122" i="471"/>
  <c r="U69" i="471"/>
  <c r="U77" i="471"/>
  <c r="W97" i="476"/>
  <c r="Y97" i="476"/>
  <c r="P97" i="476"/>
  <c r="U109" i="471"/>
  <c r="U117" i="471"/>
  <c r="U125" i="471"/>
  <c r="U107" i="471"/>
  <c r="U46" i="471"/>
  <c r="W118" i="476"/>
  <c r="Y118" i="476"/>
  <c r="B83" i="476"/>
  <c r="P78" i="476"/>
  <c r="U129" i="476"/>
  <c r="U123" i="476"/>
  <c r="U113" i="476"/>
  <c r="U107" i="476"/>
  <c r="U81" i="476"/>
  <c r="U78" i="476"/>
  <c r="U70" i="476"/>
  <c r="U54" i="476"/>
  <c r="U95" i="471"/>
  <c r="U116" i="471"/>
  <c r="U45" i="476"/>
  <c r="Z45" i="476"/>
  <c r="J45" i="370" s="1"/>
  <c r="AN45" i="370" s="1"/>
  <c r="P45" i="476"/>
  <c r="U49" i="476"/>
  <c r="W49" i="476"/>
  <c r="P49" i="476"/>
  <c r="U49" i="473"/>
  <c r="U53" i="476"/>
  <c r="W53" i="476"/>
  <c r="Y53" i="476"/>
  <c r="P53" i="476"/>
  <c r="U57" i="473"/>
  <c r="U61" i="476"/>
  <c r="Z61" i="476"/>
  <c r="J61" i="370" s="1"/>
  <c r="AN61" i="370" s="1"/>
  <c r="P61" i="476"/>
  <c r="U65" i="476"/>
  <c r="W65" i="476"/>
  <c r="P65" i="476"/>
  <c r="U65" i="473"/>
  <c r="U69" i="476"/>
  <c r="W69" i="476"/>
  <c r="Y69" i="476"/>
  <c r="P69" i="476"/>
  <c r="U73" i="473"/>
  <c r="W77" i="476"/>
  <c r="Y77" i="476"/>
  <c r="P77" i="476"/>
  <c r="U81" i="473"/>
  <c r="W85" i="476"/>
  <c r="Y85" i="476"/>
  <c r="P85" i="476"/>
  <c r="U89" i="473"/>
  <c r="W93" i="476"/>
  <c r="Y93" i="476"/>
  <c r="P93" i="476"/>
  <c r="U97" i="473"/>
  <c r="W101" i="476"/>
  <c r="Y101" i="476"/>
  <c r="P101" i="476"/>
  <c r="U105" i="473"/>
  <c r="W109" i="476"/>
  <c r="Y109" i="476"/>
  <c r="P109" i="476"/>
  <c r="U113" i="473"/>
  <c r="W117" i="476"/>
  <c r="Y117" i="476"/>
  <c r="P117" i="476"/>
  <c r="U121" i="473"/>
  <c r="W125" i="476"/>
  <c r="Y125" i="476"/>
  <c r="P125" i="476"/>
  <c r="U129" i="473"/>
  <c r="U102" i="471"/>
  <c r="U123" i="471"/>
  <c r="U42" i="471"/>
  <c r="Z46" i="476"/>
  <c r="J46" i="370" s="1"/>
  <c r="AN46" i="370" s="1"/>
  <c r="U46" i="476"/>
  <c r="U50" i="471"/>
  <c r="U54" i="473"/>
  <c r="U58" i="471"/>
  <c r="Z62" i="476"/>
  <c r="J62" i="370" s="1"/>
  <c r="AN62" i="370" s="1"/>
  <c r="U62" i="476"/>
  <c r="U66" i="471"/>
  <c r="U70" i="473"/>
  <c r="U74" i="471"/>
  <c r="U82" i="473"/>
  <c r="U86" i="473"/>
  <c r="U90" i="473"/>
  <c r="U98" i="473"/>
  <c r="U102" i="473"/>
  <c r="U106" i="473"/>
  <c r="U110" i="473"/>
  <c r="W114" i="476"/>
  <c r="Y114" i="476"/>
  <c r="U118" i="473"/>
  <c r="U122" i="473"/>
  <c r="U126" i="473"/>
  <c r="W130" i="476"/>
  <c r="Y130" i="476"/>
  <c r="U92" i="471"/>
  <c r="U124" i="471"/>
  <c r="Z47" i="476"/>
  <c r="J47" i="370" s="1"/>
  <c r="AN47" i="370" s="1"/>
  <c r="U47" i="476"/>
  <c r="P47" i="476"/>
  <c r="U51" i="473"/>
  <c r="U55" i="471"/>
  <c r="Z63" i="476"/>
  <c r="J63" i="370" s="1"/>
  <c r="AN63" i="370" s="1"/>
  <c r="U63" i="476"/>
  <c r="P63" i="476"/>
  <c r="U67" i="476"/>
  <c r="W67" i="476"/>
  <c r="P67" i="476"/>
  <c r="U67" i="473"/>
  <c r="U75" i="471"/>
  <c r="U83" i="473"/>
  <c r="U64" i="473"/>
  <c r="U72" i="473"/>
  <c r="U80" i="473"/>
  <c r="U92" i="473"/>
  <c r="U108" i="473"/>
  <c r="U124" i="473"/>
  <c r="U99" i="471"/>
  <c r="U115" i="471"/>
  <c r="U82" i="471"/>
  <c r="U106" i="471"/>
  <c r="U127" i="471"/>
  <c r="U45" i="473"/>
  <c r="U53" i="473"/>
  <c r="U61" i="473"/>
  <c r="U69" i="473"/>
  <c r="U77" i="473"/>
  <c r="U85" i="473"/>
  <c r="U93" i="473"/>
  <c r="U101" i="473"/>
  <c r="U109" i="473"/>
  <c r="U117" i="473"/>
  <c r="U125" i="473"/>
  <c r="U91" i="471"/>
  <c r="U112" i="471"/>
  <c r="U42" i="473"/>
  <c r="U46" i="473"/>
  <c r="U54" i="471"/>
  <c r="U58" i="473"/>
  <c r="U62" i="473"/>
  <c r="U70" i="471"/>
  <c r="U74" i="473"/>
  <c r="U78" i="471"/>
  <c r="U108" i="471"/>
  <c r="U43" i="473"/>
  <c r="U47" i="471"/>
  <c r="U59" i="473"/>
  <c r="U63" i="471"/>
  <c r="U75" i="473"/>
  <c r="U79" i="471"/>
  <c r="U83" i="471"/>
  <c r="U87" i="473"/>
  <c r="U95" i="473"/>
  <c r="U103" i="473"/>
  <c r="U111" i="473"/>
  <c r="U119" i="473"/>
  <c r="U127" i="473"/>
  <c r="U44" i="473"/>
  <c r="U52" i="473"/>
  <c r="U56" i="471"/>
  <c r="U60" i="473"/>
  <c r="U72" i="471"/>
  <c r="U80" i="471"/>
  <c r="U96" i="473"/>
  <c r="U112" i="473"/>
  <c r="U128" i="473"/>
  <c r="U98" i="471"/>
  <c r="U114" i="471"/>
  <c r="U130" i="471"/>
  <c r="U90" i="471"/>
  <c r="U111" i="471"/>
  <c r="U49" i="471"/>
  <c r="U57" i="471"/>
  <c r="U65" i="471"/>
  <c r="U73" i="471"/>
  <c r="U81" i="471"/>
  <c r="U89" i="471"/>
  <c r="U97" i="471"/>
  <c r="U105" i="471"/>
  <c r="U113" i="471"/>
  <c r="U121" i="471"/>
  <c r="U129" i="471"/>
  <c r="U96" i="471"/>
  <c r="U118" i="471"/>
  <c r="U50" i="473"/>
  <c r="U66" i="473"/>
  <c r="U78" i="473"/>
  <c r="U94" i="473"/>
  <c r="U87" i="471"/>
  <c r="U119" i="471"/>
  <c r="U43" i="471"/>
  <c r="U55" i="473"/>
  <c r="U59" i="471"/>
  <c r="U71" i="471"/>
  <c r="U71" i="473"/>
  <c r="U88" i="471"/>
  <c r="U48" i="471"/>
  <c r="U64" i="471"/>
  <c r="U68" i="473"/>
  <c r="U76" i="473"/>
  <c r="U84" i="473"/>
  <c r="U100" i="473"/>
  <c r="U116" i="473"/>
  <c r="U94" i="471"/>
  <c r="U110" i="471"/>
  <c r="U126" i="471"/>
  <c r="U91" i="473"/>
  <c r="U99" i="473"/>
  <c r="U107" i="473"/>
  <c r="U115" i="473"/>
  <c r="U123" i="473"/>
  <c r="U104" i="471"/>
  <c r="U44" i="471"/>
  <c r="U48" i="473"/>
  <c r="U52" i="471"/>
  <c r="U56" i="473"/>
  <c r="U60" i="471"/>
  <c r="U68" i="471"/>
  <c r="U76" i="471"/>
  <c r="U84" i="471"/>
  <c r="U88" i="473"/>
  <c r="U104" i="473"/>
  <c r="U120" i="473"/>
  <c r="AF42" i="370"/>
  <c r="F42" i="488" s="1"/>
  <c r="AF74" i="370"/>
  <c r="F74" i="488" s="1"/>
  <c r="AF43" i="370"/>
  <c r="F43" i="488" s="1"/>
  <c r="AF59" i="370"/>
  <c r="F59" i="488" s="1"/>
  <c r="U50" i="479"/>
  <c r="P50" i="479"/>
  <c r="Q50" i="479"/>
  <c r="Z50" i="479"/>
  <c r="L50" i="370" s="1"/>
  <c r="AP50" i="370" s="1"/>
  <c r="AB50" i="479"/>
  <c r="Y50" i="479"/>
  <c r="W50" i="479"/>
  <c r="B50" i="479"/>
  <c r="AC50" i="479"/>
  <c r="AB58" i="478"/>
  <c r="AC58" i="478"/>
  <c r="K58" i="370"/>
  <c r="AO58" i="370" s="1"/>
  <c r="U62" i="479"/>
  <c r="Q62" i="479"/>
  <c r="W62" i="479"/>
  <c r="P62" i="479"/>
  <c r="AC62" i="479"/>
  <c r="B62" i="479"/>
  <c r="Z62" i="479"/>
  <c r="L62" i="370" s="1"/>
  <c r="AP62" i="370" s="1"/>
  <c r="Y62" i="479"/>
  <c r="AB62" i="479"/>
  <c r="U70" i="479"/>
  <c r="Q70" i="479"/>
  <c r="Z70" i="479"/>
  <c r="L70" i="370" s="1"/>
  <c r="AP70" i="370" s="1"/>
  <c r="B70" i="479"/>
  <c r="AC70" i="479"/>
  <c r="P70" i="479"/>
  <c r="W70" i="479"/>
  <c r="Y70" i="479"/>
  <c r="AB70" i="479"/>
  <c r="AB82" i="479"/>
  <c r="U82" i="479"/>
  <c r="P82" i="479"/>
  <c r="Q82" i="479"/>
  <c r="Z82" i="479"/>
  <c r="L82" i="370" s="1"/>
  <c r="AP82" i="370" s="1"/>
  <c r="AC82" i="479"/>
  <c r="Y82" i="479"/>
  <c r="W82" i="479"/>
  <c r="B82" i="479"/>
  <c r="AC90" i="478"/>
  <c r="AB90" i="478"/>
  <c r="K90" i="370"/>
  <c r="AO90" i="370" s="1"/>
  <c r="AB94" i="479"/>
  <c r="U94" i="479"/>
  <c r="Q94" i="479"/>
  <c r="P94" i="479"/>
  <c r="Z94" i="479"/>
  <c r="L94" i="370" s="1"/>
  <c r="AP94" i="370" s="1"/>
  <c r="AC94" i="479"/>
  <c r="W94" i="479"/>
  <c r="Y94" i="479"/>
  <c r="B94" i="479"/>
  <c r="K106" i="370"/>
  <c r="AO106" i="370" s="1"/>
  <c r="AC106" i="478"/>
  <c r="AB106" i="478"/>
  <c r="Z110" i="479"/>
  <c r="L110" i="370" s="1"/>
  <c r="AP110" i="370" s="1"/>
  <c r="U110" i="479"/>
  <c r="Q110" i="479"/>
  <c r="P110" i="479"/>
  <c r="W110" i="479"/>
  <c r="AB110" i="479"/>
  <c r="AC110" i="479"/>
  <c r="Y110" i="479"/>
  <c r="B110" i="479"/>
  <c r="K122" i="370"/>
  <c r="AO122" i="370" s="1"/>
  <c r="AC122" i="478"/>
  <c r="AB122" i="478"/>
  <c r="Z126" i="479"/>
  <c r="L126" i="370" s="1"/>
  <c r="AP126" i="370" s="1"/>
  <c r="U126" i="479"/>
  <c r="Q126" i="479"/>
  <c r="P126" i="479"/>
  <c r="Y126" i="479"/>
  <c r="B126" i="479"/>
  <c r="W126" i="479"/>
  <c r="AB126" i="479"/>
  <c r="AC126" i="479"/>
  <c r="AC43" i="478"/>
  <c r="AB43" i="478"/>
  <c r="K43" i="370"/>
  <c r="AO43" i="370" s="1"/>
  <c r="Q47" i="479"/>
  <c r="P47" i="479"/>
  <c r="U47" i="479"/>
  <c r="W47" i="479"/>
  <c r="AB47" i="479"/>
  <c r="Z47" i="479"/>
  <c r="L47" i="370" s="1"/>
  <c r="AP47" i="370" s="1"/>
  <c r="AC47" i="479"/>
  <c r="Y47" i="479"/>
  <c r="B47" i="479"/>
  <c r="AB59" i="478"/>
  <c r="AC59" i="478"/>
  <c r="K59" i="370"/>
  <c r="AO59" i="370" s="1"/>
  <c r="Z63" i="479"/>
  <c r="L63" i="370" s="1"/>
  <c r="AP63" i="370" s="1"/>
  <c r="Q63" i="479"/>
  <c r="P63" i="479"/>
  <c r="U63" i="479"/>
  <c r="W63" i="479"/>
  <c r="Y63" i="479"/>
  <c r="AB63" i="479"/>
  <c r="B63" i="479"/>
  <c r="AC63" i="479"/>
  <c r="AC75" i="478"/>
  <c r="K75" i="370"/>
  <c r="AO75" i="370" s="1"/>
  <c r="AB75" i="478"/>
  <c r="Q79" i="479"/>
  <c r="P79" i="479"/>
  <c r="Z79" i="479"/>
  <c r="L79" i="370" s="1"/>
  <c r="AP79" i="370" s="1"/>
  <c r="U79" i="479"/>
  <c r="W79" i="479"/>
  <c r="Y79" i="479"/>
  <c r="B79" i="479"/>
  <c r="AB79" i="479"/>
  <c r="AC79" i="479"/>
  <c r="K91" i="370"/>
  <c r="AO91" i="370" s="1"/>
  <c r="AC91" i="478"/>
  <c r="AB91" i="478"/>
  <c r="Z95" i="479"/>
  <c r="L95" i="370" s="1"/>
  <c r="AP95" i="370" s="1"/>
  <c r="Q95" i="479"/>
  <c r="P95" i="479"/>
  <c r="U95" i="479"/>
  <c r="W95" i="479"/>
  <c r="AB95" i="479"/>
  <c r="AC95" i="479"/>
  <c r="B95" i="479"/>
  <c r="Y95" i="479"/>
  <c r="AB107" i="478"/>
  <c r="AC107" i="478"/>
  <c r="K107" i="370"/>
  <c r="AO107" i="370" s="1"/>
  <c r="Q111" i="479"/>
  <c r="P111" i="479"/>
  <c r="U111" i="479"/>
  <c r="Y111" i="479"/>
  <c r="B111" i="479"/>
  <c r="Z111" i="479"/>
  <c r="L111" i="370" s="1"/>
  <c r="AP111" i="370" s="1"/>
  <c r="AB111" i="479"/>
  <c r="W111" i="479"/>
  <c r="AC111" i="479"/>
  <c r="AB123" i="478"/>
  <c r="K123" i="370"/>
  <c r="AO123" i="370" s="1"/>
  <c r="AC123" i="478"/>
  <c r="Q127" i="479"/>
  <c r="P127" i="479"/>
  <c r="U127" i="479"/>
  <c r="Y127" i="479"/>
  <c r="B127" i="479"/>
  <c r="Z127" i="479"/>
  <c r="L127" i="370" s="1"/>
  <c r="AP127" i="370" s="1"/>
  <c r="AB127" i="479"/>
  <c r="AC127" i="479"/>
  <c r="W127" i="479"/>
  <c r="AC48" i="478"/>
  <c r="K48" i="370"/>
  <c r="AO48" i="370" s="1"/>
  <c r="AB48" i="478"/>
  <c r="U52" i="479"/>
  <c r="Z52" i="479"/>
  <c r="L52" i="370" s="1"/>
  <c r="AP52" i="370" s="1"/>
  <c r="Q52" i="479"/>
  <c r="P52" i="479"/>
  <c r="W52" i="479"/>
  <c r="AC52" i="479"/>
  <c r="B52" i="479"/>
  <c r="AB52" i="479"/>
  <c r="Y52" i="479"/>
  <c r="AB64" i="478"/>
  <c r="AC64" i="478"/>
  <c r="K64" i="370"/>
  <c r="AO64" i="370" s="1"/>
  <c r="U68" i="479"/>
  <c r="Q68" i="479"/>
  <c r="P68" i="479"/>
  <c r="AC68" i="479"/>
  <c r="Y68" i="479"/>
  <c r="AB68" i="479"/>
  <c r="B68" i="479"/>
  <c r="W68" i="479"/>
  <c r="Z68" i="479"/>
  <c r="L68" i="370" s="1"/>
  <c r="AP68" i="370" s="1"/>
  <c r="K80" i="370"/>
  <c r="AO80" i="370" s="1"/>
  <c r="AB80" i="478"/>
  <c r="AC80" i="478"/>
  <c r="U84" i="479"/>
  <c r="Q84" i="479"/>
  <c r="P84" i="479"/>
  <c r="Z84" i="479"/>
  <c r="L84" i="370" s="1"/>
  <c r="AP84" i="370" s="1"/>
  <c r="AC84" i="479"/>
  <c r="W84" i="479"/>
  <c r="Y84" i="479"/>
  <c r="AB84" i="479"/>
  <c r="B84" i="479"/>
  <c r="AC96" i="478"/>
  <c r="K96" i="370"/>
  <c r="AO96" i="370" s="1"/>
  <c r="AB96" i="478"/>
  <c r="Z100" i="479"/>
  <c r="L100" i="370" s="1"/>
  <c r="AP100" i="370" s="1"/>
  <c r="U100" i="479"/>
  <c r="Q100" i="479"/>
  <c r="P100" i="479"/>
  <c r="W100" i="479"/>
  <c r="AB100" i="479"/>
  <c r="B100" i="479"/>
  <c r="AC100" i="479"/>
  <c r="Y100" i="479"/>
  <c r="AB112" i="478"/>
  <c r="AC112" i="478"/>
  <c r="K112" i="370"/>
  <c r="AO112" i="370" s="1"/>
  <c r="AB116" i="479"/>
  <c r="U116" i="479"/>
  <c r="Z116" i="479"/>
  <c r="L116" i="370" s="1"/>
  <c r="AP116" i="370" s="1"/>
  <c r="W116" i="479"/>
  <c r="Q116" i="479"/>
  <c r="P116" i="479"/>
  <c r="AC116" i="479"/>
  <c r="Y116" i="479"/>
  <c r="B116" i="479"/>
  <c r="K128" i="370"/>
  <c r="AO128" i="370" s="1"/>
  <c r="AB128" i="478"/>
  <c r="AC128" i="478"/>
  <c r="AB49" i="478"/>
  <c r="K49" i="370"/>
  <c r="AO49" i="370" s="1"/>
  <c r="AC49" i="478"/>
  <c r="Q53" i="479"/>
  <c r="P53" i="479"/>
  <c r="U53" i="479"/>
  <c r="W53" i="479"/>
  <c r="Y53" i="479"/>
  <c r="B53" i="479"/>
  <c r="AB53" i="479"/>
  <c r="Z53" i="479"/>
  <c r="L53" i="370" s="1"/>
  <c r="AP53" i="370" s="1"/>
  <c r="AC53" i="479"/>
  <c r="AB65" i="478"/>
  <c r="K65" i="370"/>
  <c r="AO65" i="370" s="1"/>
  <c r="AC65" i="478"/>
  <c r="Q69" i="479"/>
  <c r="P69" i="479"/>
  <c r="W69" i="479"/>
  <c r="U69" i="479"/>
  <c r="Z69" i="479"/>
  <c r="L69" i="370" s="1"/>
  <c r="AP69" i="370" s="1"/>
  <c r="AB69" i="479"/>
  <c r="AC69" i="479"/>
  <c r="Y69" i="479"/>
  <c r="B69" i="479"/>
  <c r="AB81" i="478"/>
  <c r="K81" i="370"/>
  <c r="AO81" i="370" s="1"/>
  <c r="AC81" i="478"/>
  <c r="Q85" i="479"/>
  <c r="P85" i="479"/>
  <c r="U85" i="479"/>
  <c r="AB85" i="479"/>
  <c r="B85" i="479"/>
  <c r="W85" i="479"/>
  <c r="AC85" i="479"/>
  <c r="Y85" i="479"/>
  <c r="Z85" i="479"/>
  <c r="L85" i="370" s="1"/>
  <c r="AP85" i="370" s="1"/>
  <c r="AB97" i="478"/>
  <c r="K97" i="370"/>
  <c r="AO97" i="370" s="1"/>
  <c r="AC97" i="478"/>
  <c r="Q101" i="479"/>
  <c r="P101" i="479"/>
  <c r="Y101" i="479"/>
  <c r="U101" i="479"/>
  <c r="W101" i="479"/>
  <c r="AC101" i="479"/>
  <c r="B101" i="479"/>
  <c r="AB101" i="479"/>
  <c r="Z101" i="479"/>
  <c r="L101" i="370" s="1"/>
  <c r="AP101" i="370" s="1"/>
  <c r="K113" i="370"/>
  <c r="AO113" i="370" s="1"/>
  <c r="AC113" i="478"/>
  <c r="AB113" i="478"/>
  <c r="B117" i="479"/>
  <c r="Q117" i="479"/>
  <c r="P117" i="479"/>
  <c r="Y117" i="479"/>
  <c r="U117" i="479"/>
  <c r="Z117" i="479"/>
  <c r="L117" i="370" s="1"/>
  <c r="AP117" i="370" s="1"/>
  <c r="W117" i="479"/>
  <c r="AC117" i="479"/>
  <c r="AB117" i="479"/>
  <c r="AB129" i="478"/>
  <c r="K129" i="370"/>
  <c r="AO129" i="370" s="1"/>
  <c r="AC129" i="478"/>
  <c r="AB46" i="478"/>
  <c r="AC46" i="478"/>
  <c r="K46" i="370"/>
  <c r="AO46" i="370" s="1"/>
  <c r="AB54" i="478"/>
  <c r="K54" i="370"/>
  <c r="AO54" i="370" s="1"/>
  <c r="AC54" i="478"/>
  <c r="U58" i="479"/>
  <c r="P58" i="479"/>
  <c r="Q58" i="479"/>
  <c r="B58" i="479"/>
  <c r="Y58" i="479"/>
  <c r="Z58" i="479"/>
  <c r="L58" i="370" s="1"/>
  <c r="AP58" i="370" s="1"/>
  <c r="AB58" i="479"/>
  <c r="W58" i="479"/>
  <c r="AC58" i="479"/>
  <c r="AB66" i="478"/>
  <c r="AC66" i="478"/>
  <c r="K66" i="370"/>
  <c r="AO66" i="370" s="1"/>
  <c r="AB78" i="478"/>
  <c r="K78" i="370"/>
  <c r="AO78" i="370" s="1"/>
  <c r="AC78" i="478"/>
  <c r="AB86" i="478"/>
  <c r="AC86" i="478"/>
  <c r="K86" i="370"/>
  <c r="AO86" i="370" s="1"/>
  <c r="AB90" i="479"/>
  <c r="U90" i="479"/>
  <c r="P90" i="479"/>
  <c r="Q90" i="479"/>
  <c r="Z90" i="479"/>
  <c r="L90" i="370" s="1"/>
  <c r="AP90" i="370" s="1"/>
  <c r="Y90" i="479"/>
  <c r="B90" i="479"/>
  <c r="W90" i="479"/>
  <c r="AC90" i="479"/>
  <c r="K102" i="370"/>
  <c r="AO102" i="370" s="1"/>
  <c r="AB102" i="478"/>
  <c r="AC102" i="478"/>
  <c r="U106" i="479"/>
  <c r="P106" i="479"/>
  <c r="Z106" i="479"/>
  <c r="L106" i="370" s="1"/>
  <c r="AP106" i="370" s="1"/>
  <c r="W106" i="479"/>
  <c r="Q106" i="479"/>
  <c r="AB106" i="479"/>
  <c r="B106" i="479"/>
  <c r="AC106" i="479"/>
  <c r="Y106" i="479"/>
  <c r="K118" i="370"/>
  <c r="AO118" i="370" s="1"/>
  <c r="AC118" i="478"/>
  <c r="AB118" i="478"/>
  <c r="U122" i="479"/>
  <c r="W122" i="479"/>
  <c r="P122" i="479"/>
  <c r="Q122" i="479"/>
  <c r="AB122" i="479"/>
  <c r="B122" i="479"/>
  <c r="AC122" i="479"/>
  <c r="Y122" i="479"/>
  <c r="Z122" i="479"/>
  <c r="L122" i="370" s="1"/>
  <c r="AP122" i="370" s="1"/>
  <c r="AC43" i="479"/>
  <c r="Q43" i="479"/>
  <c r="P43" i="479"/>
  <c r="U43" i="479"/>
  <c r="B43" i="479"/>
  <c r="W43" i="479"/>
  <c r="Y43" i="479"/>
  <c r="Z43" i="479"/>
  <c r="L43" i="370" s="1"/>
  <c r="AP43" i="370" s="1"/>
  <c r="AB43" i="479"/>
  <c r="K55" i="370"/>
  <c r="AO55" i="370" s="1"/>
  <c r="AB55" i="478"/>
  <c r="AC55" i="478"/>
  <c r="Q59" i="479"/>
  <c r="P59" i="479"/>
  <c r="U59" i="479"/>
  <c r="B59" i="479"/>
  <c r="W59" i="479"/>
  <c r="Z59" i="479"/>
  <c r="L59" i="370" s="1"/>
  <c r="AP59" i="370" s="1"/>
  <c r="AC59" i="479"/>
  <c r="Y59" i="479"/>
  <c r="AB59" i="479"/>
  <c r="AC71" i="478"/>
  <c r="K71" i="370"/>
  <c r="AO71" i="370" s="1"/>
  <c r="AB71" i="478"/>
  <c r="Q75" i="479"/>
  <c r="P75" i="479"/>
  <c r="U75" i="479"/>
  <c r="B75" i="479"/>
  <c r="W75" i="479"/>
  <c r="Z75" i="479"/>
  <c r="L75" i="370" s="1"/>
  <c r="AP75" i="370" s="1"/>
  <c r="AC75" i="479"/>
  <c r="AB75" i="479"/>
  <c r="Y75" i="479"/>
  <c r="K87" i="370"/>
  <c r="AO87" i="370" s="1"/>
  <c r="AB87" i="478"/>
  <c r="AC87" i="478"/>
  <c r="Q91" i="479"/>
  <c r="P91" i="479"/>
  <c r="W91" i="479"/>
  <c r="U91" i="479"/>
  <c r="AB91" i="479"/>
  <c r="Z91" i="479"/>
  <c r="L91" i="370" s="1"/>
  <c r="AP91" i="370" s="1"/>
  <c r="Y91" i="479"/>
  <c r="B91" i="479"/>
  <c r="AC91" i="479"/>
  <c r="AB103" i="478"/>
  <c r="AC103" i="478"/>
  <c r="K103" i="370"/>
  <c r="AO103" i="370" s="1"/>
  <c r="Q107" i="479"/>
  <c r="P107" i="479"/>
  <c r="AC107" i="479"/>
  <c r="U107" i="479"/>
  <c r="W107" i="479"/>
  <c r="B107" i="479"/>
  <c r="Z107" i="479"/>
  <c r="L107" i="370" s="1"/>
  <c r="AP107" i="370" s="1"/>
  <c r="Y107" i="479"/>
  <c r="AB107" i="479"/>
  <c r="AB119" i="478"/>
  <c r="AC119" i="478"/>
  <c r="K119" i="370"/>
  <c r="AO119" i="370" s="1"/>
  <c r="Q123" i="479"/>
  <c r="P123" i="479"/>
  <c r="Y123" i="479"/>
  <c r="AC123" i="479"/>
  <c r="W123" i="479"/>
  <c r="Z123" i="479"/>
  <c r="L123" i="370" s="1"/>
  <c r="AP123" i="370" s="1"/>
  <c r="B123" i="479"/>
  <c r="U123" i="479"/>
  <c r="AB123" i="479"/>
  <c r="K44" i="370"/>
  <c r="AO44" i="370" s="1"/>
  <c r="AB44" i="478"/>
  <c r="AC44" i="478"/>
  <c r="U48" i="479"/>
  <c r="Y48" i="479"/>
  <c r="Q48" i="479"/>
  <c r="P48" i="479"/>
  <c r="AC48" i="479"/>
  <c r="B48" i="479"/>
  <c r="Z48" i="479"/>
  <c r="L48" i="370" s="1"/>
  <c r="AP48" i="370" s="1"/>
  <c r="W48" i="479"/>
  <c r="AB48" i="479"/>
  <c r="AB60" i="478"/>
  <c r="K60" i="370"/>
  <c r="AO60" i="370" s="1"/>
  <c r="AC60" i="478"/>
  <c r="U64" i="479"/>
  <c r="P64" i="479"/>
  <c r="Q64" i="479"/>
  <c r="Y64" i="479"/>
  <c r="B64" i="479"/>
  <c r="Z64" i="479"/>
  <c r="L64" i="370" s="1"/>
  <c r="AP64" i="370" s="1"/>
  <c r="W64" i="479"/>
  <c r="AB64" i="479"/>
  <c r="AC64" i="479"/>
  <c r="K76" i="370"/>
  <c r="AO76" i="370" s="1"/>
  <c r="AB76" i="478"/>
  <c r="AC76" i="478"/>
  <c r="U80" i="479"/>
  <c r="Q80" i="479"/>
  <c r="P80" i="479"/>
  <c r="B80" i="479"/>
  <c r="AB80" i="479"/>
  <c r="W80" i="479"/>
  <c r="AC80" i="479"/>
  <c r="Y80" i="479"/>
  <c r="Z80" i="479"/>
  <c r="L80" i="370" s="1"/>
  <c r="AP80" i="370" s="1"/>
  <c r="AC92" i="478"/>
  <c r="AB92" i="478"/>
  <c r="K92" i="370"/>
  <c r="AO92" i="370" s="1"/>
  <c r="AB96" i="479"/>
  <c r="U96" i="479"/>
  <c r="P96" i="479"/>
  <c r="Q96" i="479"/>
  <c r="B96" i="479"/>
  <c r="Y96" i="479"/>
  <c r="Z96" i="479"/>
  <c r="L96" i="370" s="1"/>
  <c r="AP96" i="370" s="1"/>
  <c r="AC96" i="479"/>
  <c r="W96" i="479"/>
  <c r="K108" i="370"/>
  <c r="AO108" i="370" s="1"/>
  <c r="AB108" i="478"/>
  <c r="AC108" i="478"/>
  <c r="Z112" i="479"/>
  <c r="L112" i="370" s="1"/>
  <c r="AP112" i="370" s="1"/>
  <c r="U112" i="479"/>
  <c r="Q112" i="479"/>
  <c r="AB112" i="479"/>
  <c r="P112" i="479"/>
  <c r="Y112" i="479"/>
  <c r="B112" i="479"/>
  <c r="AC112" i="479"/>
  <c r="W112" i="479"/>
  <c r="AB124" i="478"/>
  <c r="K124" i="370"/>
  <c r="AO124" i="370" s="1"/>
  <c r="AC124" i="478"/>
  <c r="Z128" i="479"/>
  <c r="L128" i="370" s="1"/>
  <c r="AP128" i="370" s="1"/>
  <c r="U128" i="479"/>
  <c r="P128" i="479"/>
  <c r="Q128" i="479"/>
  <c r="Y128" i="479"/>
  <c r="B128" i="479"/>
  <c r="AC128" i="479"/>
  <c r="W128" i="479"/>
  <c r="AB128" i="479"/>
  <c r="AC45" i="478"/>
  <c r="AB45" i="478"/>
  <c r="K45" i="370"/>
  <c r="AO45" i="370" s="1"/>
  <c r="Z49" i="479"/>
  <c r="L49" i="370" s="1"/>
  <c r="AP49" i="370" s="1"/>
  <c r="Q49" i="479"/>
  <c r="P49" i="479"/>
  <c r="U49" i="479"/>
  <c r="B49" i="479"/>
  <c r="W49" i="479"/>
  <c r="AB49" i="479"/>
  <c r="AC49" i="479"/>
  <c r="Y49" i="479"/>
  <c r="AB61" i="478"/>
  <c r="AC61" i="478"/>
  <c r="K61" i="370"/>
  <c r="AO61" i="370" s="1"/>
  <c r="Q65" i="479"/>
  <c r="P65" i="479"/>
  <c r="U65" i="479"/>
  <c r="AB65" i="479"/>
  <c r="Z65" i="479"/>
  <c r="L65" i="370" s="1"/>
  <c r="AP65" i="370" s="1"/>
  <c r="B65" i="479"/>
  <c r="AC65" i="479"/>
  <c r="Y65" i="479"/>
  <c r="W65" i="479"/>
  <c r="AB77" i="478"/>
  <c r="K77" i="370"/>
  <c r="AO77" i="370" s="1"/>
  <c r="AC77" i="478"/>
  <c r="Q81" i="479"/>
  <c r="P81" i="479"/>
  <c r="U81" i="479"/>
  <c r="AB81" i="479"/>
  <c r="B81" i="479"/>
  <c r="W81" i="479"/>
  <c r="Z81" i="479"/>
  <c r="L81" i="370" s="1"/>
  <c r="AP81" i="370" s="1"/>
  <c r="AC81" i="479"/>
  <c r="Y81" i="479"/>
  <c r="AC93" i="478"/>
  <c r="AB93" i="478"/>
  <c r="K93" i="370"/>
  <c r="AO93" i="370" s="1"/>
  <c r="Z97" i="479"/>
  <c r="L97" i="370" s="1"/>
  <c r="AP97" i="370" s="1"/>
  <c r="Q97" i="479"/>
  <c r="P97" i="479"/>
  <c r="U97" i="479"/>
  <c r="W97" i="479"/>
  <c r="AB97" i="479"/>
  <c r="B97" i="479"/>
  <c r="Y97" i="479"/>
  <c r="AC97" i="479"/>
  <c r="K109" i="370"/>
  <c r="AO109" i="370" s="1"/>
  <c r="AC109" i="478"/>
  <c r="AB109" i="478"/>
  <c r="Q113" i="479"/>
  <c r="P113" i="479"/>
  <c r="U113" i="479"/>
  <c r="W113" i="479"/>
  <c r="AC113" i="479"/>
  <c r="B113" i="479"/>
  <c r="Z113" i="479"/>
  <c r="L113" i="370" s="1"/>
  <c r="AP113" i="370" s="1"/>
  <c r="AB113" i="479"/>
  <c r="Y113" i="479"/>
  <c r="K125" i="370"/>
  <c r="AO125" i="370" s="1"/>
  <c r="AB125" i="478"/>
  <c r="AC125" i="478"/>
  <c r="AB129" i="479"/>
  <c r="B129" i="479"/>
  <c r="Q129" i="479"/>
  <c r="P129" i="479"/>
  <c r="W129" i="479"/>
  <c r="U129" i="479"/>
  <c r="Y129" i="479"/>
  <c r="AC129" i="479"/>
  <c r="Z129" i="479"/>
  <c r="L129" i="370" s="1"/>
  <c r="AP129" i="370" s="1"/>
  <c r="AC42" i="478"/>
  <c r="AB42" i="478"/>
  <c r="K42" i="370"/>
  <c r="AO42" i="370" s="1"/>
  <c r="U46" i="479"/>
  <c r="Q46" i="479"/>
  <c r="P46" i="479"/>
  <c r="AB46" i="479"/>
  <c r="B46" i="479"/>
  <c r="Y46" i="479"/>
  <c r="Z46" i="479"/>
  <c r="L46" i="370" s="1"/>
  <c r="AP46" i="370" s="1"/>
  <c r="AC46" i="479"/>
  <c r="W46" i="479"/>
  <c r="U54" i="479"/>
  <c r="Q54" i="479"/>
  <c r="P54" i="479"/>
  <c r="Z54" i="479"/>
  <c r="L54" i="370" s="1"/>
  <c r="AP54" i="370" s="1"/>
  <c r="W54" i="479"/>
  <c r="Y54" i="479"/>
  <c r="AC54" i="479"/>
  <c r="B54" i="479"/>
  <c r="AB54" i="479"/>
  <c r="U66" i="479"/>
  <c r="P66" i="479"/>
  <c r="Z66" i="479"/>
  <c r="L66" i="370" s="1"/>
  <c r="AP66" i="370" s="1"/>
  <c r="Q66" i="479"/>
  <c r="W66" i="479"/>
  <c r="B66" i="479"/>
  <c r="AC66" i="479"/>
  <c r="Y66" i="479"/>
  <c r="AB66" i="479"/>
  <c r="AC74" i="478"/>
  <c r="K74" i="370"/>
  <c r="AO74" i="370" s="1"/>
  <c r="AB74" i="478"/>
  <c r="U78" i="479"/>
  <c r="Q78" i="479"/>
  <c r="W78" i="479"/>
  <c r="P78" i="479"/>
  <c r="AC78" i="479"/>
  <c r="Y78" i="479"/>
  <c r="B78" i="479"/>
  <c r="Z78" i="479"/>
  <c r="L78" i="370" s="1"/>
  <c r="AP78" i="370" s="1"/>
  <c r="AB78" i="479"/>
  <c r="AB86" i="479"/>
  <c r="U86" i="479"/>
  <c r="Q86" i="479"/>
  <c r="P86" i="479"/>
  <c r="Z86" i="479"/>
  <c r="L86" i="370" s="1"/>
  <c r="AP86" i="370" s="1"/>
  <c r="B86" i="479"/>
  <c r="W86" i="479"/>
  <c r="AC86" i="479"/>
  <c r="Y86" i="479"/>
  <c r="AC98" i="478"/>
  <c r="K98" i="370"/>
  <c r="AO98" i="370" s="1"/>
  <c r="AB98" i="478"/>
  <c r="W102" i="479"/>
  <c r="U102" i="479"/>
  <c r="Q102" i="479"/>
  <c r="P102" i="479"/>
  <c r="Z102" i="479"/>
  <c r="L102" i="370" s="1"/>
  <c r="AP102" i="370" s="1"/>
  <c r="AC102" i="479"/>
  <c r="Y102" i="479"/>
  <c r="B102" i="479"/>
  <c r="AB102" i="479"/>
  <c r="K114" i="370"/>
  <c r="AO114" i="370" s="1"/>
  <c r="AC114" i="478"/>
  <c r="AB114" i="478"/>
  <c r="Z118" i="479"/>
  <c r="L118" i="370" s="1"/>
  <c r="AP118" i="370" s="1"/>
  <c r="U118" i="479"/>
  <c r="Q118" i="479"/>
  <c r="P118" i="479"/>
  <c r="W118" i="479"/>
  <c r="AB118" i="479"/>
  <c r="AC118" i="479"/>
  <c r="Y118" i="479"/>
  <c r="B118" i="479"/>
  <c r="K130" i="370"/>
  <c r="AO130" i="370" s="1"/>
  <c r="AB130" i="478"/>
  <c r="AC130" i="478"/>
  <c r="AB51" i="478"/>
  <c r="K51" i="370"/>
  <c r="AO51" i="370" s="1"/>
  <c r="AC51" i="478"/>
  <c r="Q55" i="479"/>
  <c r="P55" i="479"/>
  <c r="U55" i="479"/>
  <c r="Z55" i="479"/>
  <c r="L55" i="370" s="1"/>
  <c r="AP55" i="370" s="1"/>
  <c r="W55" i="479"/>
  <c r="AB55" i="479"/>
  <c r="AC55" i="479"/>
  <c r="Y55" i="479"/>
  <c r="B55" i="479"/>
  <c r="K67" i="370"/>
  <c r="AO67" i="370" s="1"/>
  <c r="AC67" i="478"/>
  <c r="AB67" i="478"/>
  <c r="Z71" i="479"/>
  <c r="L71" i="370" s="1"/>
  <c r="AP71" i="370" s="1"/>
  <c r="Q71" i="479"/>
  <c r="P71" i="479"/>
  <c r="W71" i="479"/>
  <c r="U71" i="479"/>
  <c r="AB71" i="479"/>
  <c r="AC71" i="479"/>
  <c r="Y71" i="479"/>
  <c r="B71" i="479"/>
  <c r="K83" i="370"/>
  <c r="AO83" i="370" s="1"/>
  <c r="AC83" i="478"/>
  <c r="AB83" i="478"/>
  <c r="AB87" i="479"/>
  <c r="Q87" i="479"/>
  <c r="P87" i="479"/>
  <c r="U87" i="479"/>
  <c r="Z87" i="479"/>
  <c r="L87" i="370" s="1"/>
  <c r="AP87" i="370" s="1"/>
  <c r="W87" i="479"/>
  <c r="AC87" i="479"/>
  <c r="Y87" i="479"/>
  <c r="B87" i="479"/>
  <c r="AB99" i="478"/>
  <c r="K99" i="370"/>
  <c r="AO99" i="370" s="1"/>
  <c r="AC99" i="478"/>
  <c r="Q103" i="479"/>
  <c r="P103" i="479"/>
  <c r="Z103" i="479"/>
  <c r="L103" i="370" s="1"/>
  <c r="AP103" i="370" s="1"/>
  <c r="U103" i="479"/>
  <c r="B103" i="479"/>
  <c r="Y103" i="479"/>
  <c r="AC103" i="479"/>
  <c r="AB103" i="479"/>
  <c r="W103" i="479"/>
  <c r="AB115" i="478"/>
  <c r="K115" i="370"/>
  <c r="AO115" i="370" s="1"/>
  <c r="AC115" i="478"/>
  <c r="Q119" i="479"/>
  <c r="P119" i="479"/>
  <c r="U119" i="479"/>
  <c r="Z119" i="479"/>
  <c r="L119" i="370" s="1"/>
  <c r="AP119" i="370" s="1"/>
  <c r="Y119" i="479"/>
  <c r="AB119" i="479"/>
  <c r="AC119" i="479"/>
  <c r="B119" i="479"/>
  <c r="W119" i="479"/>
  <c r="U44" i="479"/>
  <c r="P44" i="479"/>
  <c r="Q44" i="479"/>
  <c r="W44" i="479"/>
  <c r="Z44" i="479"/>
  <c r="L44" i="370" s="1"/>
  <c r="AP44" i="370" s="1"/>
  <c r="AB44" i="479"/>
  <c r="B44" i="479"/>
  <c r="Y44" i="479"/>
  <c r="AC44" i="479"/>
  <c r="K56" i="370"/>
  <c r="AO56" i="370" s="1"/>
  <c r="AB56" i="478"/>
  <c r="AC56" i="478"/>
  <c r="U60" i="479"/>
  <c r="Q60" i="479"/>
  <c r="P60" i="479"/>
  <c r="W60" i="479"/>
  <c r="AB60" i="479"/>
  <c r="AC60" i="479"/>
  <c r="Y60" i="479"/>
  <c r="B60" i="479"/>
  <c r="Z60" i="479"/>
  <c r="L60" i="370" s="1"/>
  <c r="AP60" i="370" s="1"/>
  <c r="AB72" i="478"/>
  <c r="K72" i="370"/>
  <c r="AO72" i="370" s="1"/>
  <c r="AC72" i="478"/>
  <c r="U76" i="479"/>
  <c r="P76" i="479"/>
  <c r="Q76" i="479"/>
  <c r="AC76" i="479"/>
  <c r="AB76" i="479"/>
  <c r="Y76" i="479"/>
  <c r="B76" i="479"/>
  <c r="W76" i="479"/>
  <c r="Z76" i="479"/>
  <c r="L76" i="370" s="1"/>
  <c r="AP76" i="370" s="1"/>
  <c r="AC88" i="478"/>
  <c r="AB88" i="478"/>
  <c r="K88" i="370"/>
  <c r="AO88" i="370" s="1"/>
  <c r="U92" i="479"/>
  <c r="Q92" i="479"/>
  <c r="P92" i="479"/>
  <c r="Y92" i="479"/>
  <c r="B92" i="479"/>
  <c r="W92" i="479"/>
  <c r="Z92" i="479"/>
  <c r="L92" i="370" s="1"/>
  <c r="AP92" i="370" s="1"/>
  <c r="AB92" i="479"/>
  <c r="AC92" i="479"/>
  <c r="AC104" i="478"/>
  <c r="AB104" i="478"/>
  <c r="K104" i="370"/>
  <c r="AO104" i="370" s="1"/>
  <c r="AB108" i="479"/>
  <c r="U108" i="479"/>
  <c r="Z108" i="479"/>
  <c r="L108" i="370" s="1"/>
  <c r="AP108" i="370" s="1"/>
  <c r="P108" i="479"/>
  <c r="Q108" i="479"/>
  <c r="W108" i="479"/>
  <c r="Y108" i="479"/>
  <c r="AC108" i="479"/>
  <c r="B108" i="479"/>
  <c r="AB120" i="478"/>
  <c r="AC120" i="478"/>
  <c r="K120" i="370"/>
  <c r="AO120" i="370" s="1"/>
  <c r="AB124" i="479"/>
  <c r="U124" i="479"/>
  <c r="Z124" i="479"/>
  <c r="L124" i="370" s="1"/>
  <c r="AP124" i="370" s="1"/>
  <c r="Q124" i="479"/>
  <c r="P124" i="479"/>
  <c r="W124" i="479"/>
  <c r="B124" i="479"/>
  <c r="Y124" i="479"/>
  <c r="AC124" i="479"/>
  <c r="AC41" i="478"/>
  <c r="AC45" i="479"/>
  <c r="Q45" i="479"/>
  <c r="P45" i="479"/>
  <c r="U45" i="479"/>
  <c r="AB45" i="479"/>
  <c r="W45" i="479"/>
  <c r="Y45" i="479"/>
  <c r="Z45" i="479"/>
  <c r="L45" i="370" s="1"/>
  <c r="AP45" i="370" s="1"/>
  <c r="B45" i="479"/>
  <c r="AB57" i="478"/>
  <c r="K57" i="370"/>
  <c r="AO57" i="370" s="1"/>
  <c r="AC57" i="478"/>
  <c r="Z61" i="479"/>
  <c r="L61" i="370" s="1"/>
  <c r="AP61" i="370" s="1"/>
  <c r="Q61" i="479"/>
  <c r="P61" i="479"/>
  <c r="U61" i="479"/>
  <c r="AB61" i="479"/>
  <c r="AC61" i="479"/>
  <c r="Y61" i="479"/>
  <c r="W61" i="479"/>
  <c r="B61" i="479"/>
  <c r="AB73" i="478"/>
  <c r="AC73" i="478"/>
  <c r="K73" i="370"/>
  <c r="AO73" i="370" s="1"/>
  <c r="Z77" i="479"/>
  <c r="L77" i="370" s="1"/>
  <c r="AP77" i="370" s="1"/>
  <c r="Q77" i="479"/>
  <c r="P77" i="479"/>
  <c r="AB77" i="479"/>
  <c r="U77" i="479"/>
  <c r="W77" i="479"/>
  <c r="AC77" i="479"/>
  <c r="Y77" i="479"/>
  <c r="B77" i="479"/>
  <c r="K89" i="370"/>
  <c r="AO89" i="370" s="1"/>
  <c r="AB89" i="478"/>
  <c r="AC89" i="478"/>
  <c r="Q93" i="479"/>
  <c r="P93" i="479"/>
  <c r="AB93" i="479"/>
  <c r="U93" i="479"/>
  <c r="B93" i="479"/>
  <c r="AC93" i="479"/>
  <c r="Y93" i="479"/>
  <c r="W93" i="479"/>
  <c r="Z93" i="479"/>
  <c r="L93" i="370" s="1"/>
  <c r="AP93" i="370" s="1"/>
  <c r="AB105" i="478"/>
  <c r="AC105" i="478"/>
  <c r="K105" i="370"/>
  <c r="AO105" i="370" s="1"/>
  <c r="Q109" i="479"/>
  <c r="P109" i="479"/>
  <c r="Y109" i="479"/>
  <c r="U109" i="479"/>
  <c r="B109" i="479"/>
  <c r="Z109" i="479"/>
  <c r="L109" i="370" s="1"/>
  <c r="AP109" i="370" s="1"/>
  <c r="W109" i="479"/>
  <c r="AC109" i="479"/>
  <c r="AB109" i="479"/>
  <c r="K121" i="370"/>
  <c r="AO121" i="370" s="1"/>
  <c r="AC121" i="478"/>
  <c r="AB121" i="478"/>
  <c r="B125" i="479"/>
  <c r="Q125" i="479"/>
  <c r="P125" i="479"/>
  <c r="Y125" i="479"/>
  <c r="U125" i="479"/>
  <c r="Z125" i="479"/>
  <c r="L125" i="370" s="1"/>
  <c r="AP125" i="370" s="1"/>
  <c r="W125" i="479"/>
  <c r="AC125" i="479"/>
  <c r="AB125" i="479"/>
  <c r="U42" i="479"/>
  <c r="P42" i="479"/>
  <c r="Q42" i="479"/>
  <c r="AC42" i="479"/>
  <c r="W42" i="479"/>
  <c r="Z42" i="479"/>
  <c r="L42" i="370" s="1"/>
  <c r="AP42" i="370" s="1"/>
  <c r="AB42" i="479"/>
  <c r="B42" i="479"/>
  <c r="Y42" i="479"/>
  <c r="K50" i="370"/>
  <c r="AO50" i="370" s="1"/>
  <c r="AC50" i="478"/>
  <c r="AB50" i="478"/>
  <c r="K62" i="370"/>
  <c r="AO62" i="370" s="1"/>
  <c r="AB62" i="478"/>
  <c r="AC62" i="478"/>
  <c r="AB70" i="478"/>
  <c r="K70" i="370"/>
  <c r="AO70" i="370" s="1"/>
  <c r="AC70" i="478"/>
  <c r="U74" i="479"/>
  <c r="P74" i="479"/>
  <c r="Z74" i="479"/>
  <c r="L74" i="370" s="1"/>
  <c r="AP74" i="370" s="1"/>
  <c r="Q74" i="479"/>
  <c r="B74" i="479"/>
  <c r="Y74" i="479"/>
  <c r="AB74" i="479"/>
  <c r="W74" i="479"/>
  <c r="AC74" i="479"/>
  <c r="AB82" i="478"/>
  <c r="AC82" i="478"/>
  <c r="K82" i="370"/>
  <c r="AO82" i="370" s="1"/>
  <c r="AC94" i="478"/>
  <c r="AB94" i="478"/>
  <c r="K94" i="370"/>
  <c r="AO94" i="370" s="1"/>
  <c r="U98" i="479"/>
  <c r="P98" i="479"/>
  <c r="Q98" i="479"/>
  <c r="AC98" i="479"/>
  <c r="Y98" i="479"/>
  <c r="W98" i="479"/>
  <c r="B98" i="479"/>
  <c r="AB98" i="479"/>
  <c r="Z98" i="479"/>
  <c r="L98" i="370" s="1"/>
  <c r="AP98" i="370" s="1"/>
  <c r="K110" i="370"/>
  <c r="AO110" i="370" s="1"/>
  <c r="AB110" i="478"/>
  <c r="AC110" i="478"/>
  <c r="U114" i="479"/>
  <c r="P114" i="479"/>
  <c r="W114" i="479"/>
  <c r="Q114" i="479"/>
  <c r="AB114" i="479"/>
  <c r="Z114" i="479"/>
  <c r="L114" i="370" s="1"/>
  <c r="AP114" i="370" s="1"/>
  <c r="AC114" i="479"/>
  <c r="Y114" i="479"/>
  <c r="B114" i="479"/>
  <c r="K126" i="370"/>
  <c r="AO126" i="370" s="1"/>
  <c r="AB126" i="478"/>
  <c r="AC126" i="478"/>
  <c r="Z130" i="479"/>
  <c r="L130" i="370" s="1"/>
  <c r="AP130" i="370" s="1"/>
  <c r="U130" i="479"/>
  <c r="P130" i="479"/>
  <c r="Q130" i="479"/>
  <c r="AB130" i="479"/>
  <c r="Y130" i="479"/>
  <c r="AC130" i="479"/>
  <c r="W130" i="479"/>
  <c r="B130" i="479"/>
  <c r="K47" i="370"/>
  <c r="AO47" i="370" s="1"/>
  <c r="AC47" i="478"/>
  <c r="AB47" i="478"/>
  <c r="Q51" i="479"/>
  <c r="P51" i="479"/>
  <c r="U51" i="479"/>
  <c r="AB51" i="479"/>
  <c r="Z51" i="479"/>
  <c r="L51" i="370" s="1"/>
  <c r="AP51" i="370" s="1"/>
  <c r="W51" i="479"/>
  <c r="AC51" i="479"/>
  <c r="Y51" i="479"/>
  <c r="B51" i="479"/>
  <c r="AC63" i="478"/>
  <c r="AB63" i="478"/>
  <c r="K63" i="370"/>
  <c r="AO63" i="370" s="1"/>
  <c r="Q67" i="479"/>
  <c r="P67" i="479"/>
  <c r="U67" i="479"/>
  <c r="B67" i="479"/>
  <c r="Z67" i="479"/>
  <c r="L67" i="370" s="1"/>
  <c r="AP67" i="370" s="1"/>
  <c r="AC67" i="479"/>
  <c r="AB67" i="479"/>
  <c r="Y67" i="479"/>
  <c r="W67" i="479"/>
  <c r="K79" i="370"/>
  <c r="AO79" i="370" s="1"/>
  <c r="AB79" i="478"/>
  <c r="AC79" i="478"/>
  <c r="AB83" i="479"/>
  <c r="Q83" i="479"/>
  <c r="P83" i="479"/>
  <c r="U83" i="479"/>
  <c r="W83" i="479"/>
  <c r="Z83" i="479"/>
  <c r="L83" i="370" s="1"/>
  <c r="AP83" i="370" s="1"/>
  <c r="Y83" i="479"/>
  <c r="B83" i="479"/>
  <c r="AC83" i="479"/>
  <c r="K95" i="370"/>
  <c r="AO95" i="370" s="1"/>
  <c r="AB95" i="478"/>
  <c r="AC95" i="478"/>
  <c r="Q99" i="479"/>
  <c r="P99" i="479"/>
  <c r="U99" i="479"/>
  <c r="AC99" i="479"/>
  <c r="Y99" i="479"/>
  <c r="AB99" i="479"/>
  <c r="B99" i="479"/>
  <c r="Z99" i="479"/>
  <c r="L99" i="370" s="1"/>
  <c r="AP99" i="370" s="1"/>
  <c r="W99" i="479"/>
  <c r="AB111" i="478"/>
  <c r="AC111" i="478"/>
  <c r="K111" i="370"/>
  <c r="AO111" i="370" s="1"/>
  <c r="Q115" i="479"/>
  <c r="P115" i="479"/>
  <c r="AC115" i="479"/>
  <c r="Z115" i="479"/>
  <c r="L115" i="370" s="1"/>
  <c r="AP115" i="370" s="1"/>
  <c r="B115" i="479"/>
  <c r="U115" i="479"/>
  <c r="Y115" i="479"/>
  <c r="W115" i="479"/>
  <c r="AB115" i="479"/>
  <c r="AB127" i="478"/>
  <c r="K127" i="370"/>
  <c r="AO127" i="370" s="1"/>
  <c r="AC127" i="478"/>
  <c r="K52" i="370"/>
  <c r="AO52" i="370" s="1"/>
  <c r="AC52" i="478"/>
  <c r="AB52" i="478"/>
  <c r="U56" i="479"/>
  <c r="B56" i="479"/>
  <c r="P56" i="479"/>
  <c r="Q56" i="479"/>
  <c r="Z56" i="479"/>
  <c r="L56" i="370" s="1"/>
  <c r="AP56" i="370" s="1"/>
  <c r="Y56" i="479"/>
  <c r="AB56" i="479"/>
  <c r="W56" i="479"/>
  <c r="AC56" i="479"/>
  <c r="AB68" i="478"/>
  <c r="AC68" i="478"/>
  <c r="K68" i="370"/>
  <c r="AO68" i="370" s="1"/>
  <c r="U72" i="479"/>
  <c r="Y72" i="479"/>
  <c r="Q72" i="479"/>
  <c r="B72" i="479"/>
  <c r="P72" i="479"/>
  <c r="AB72" i="479"/>
  <c r="Z72" i="479"/>
  <c r="L72" i="370" s="1"/>
  <c r="AP72" i="370" s="1"/>
  <c r="W72" i="479"/>
  <c r="AC72" i="479"/>
  <c r="AB84" i="478"/>
  <c r="K84" i="370"/>
  <c r="AO84" i="370" s="1"/>
  <c r="AC84" i="478"/>
  <c r="U88" i="479"/>
  <c r="P88" i="479"/>
  <c r="Q88" i="479"/>
  <c r="AC88" i="479"/>
  <c r="AB88" i="479"/>
  <c r="Y88" i="479"/>
  <c r="W88" i="479"/>
  <c r="Z88" i="479"/>
  <c r="L88" i="370" s="1"/>
  <c r="AP88" i="370" s="1"/>
  <c r="B88" i="479"/>
  <c r="K100" i="370"/>
  <c r="AO100" i="370" s="1"/>
  <c r="AB100" i="478"/>
  <c r="AC100" i="478"/>
  <c r="Z104" i="479"/>
  <c r="L104" i="370" s="1"/>
  <c r="AP104" i="370" s="1"/>
  <c r="U104" i="479"/>
  <c r="Q104" i="479"/>
  <c r="P104" i="479"/>
  <c r="AB104" i="479"/>
  <c r="AC104" i="479"/>
  <c r="Y104" i="479"/>
  <c r="B104" i="479"/>
  <c r="W104" i="479"/>
  <c r="AB116" i="478"/>
  <c r="K116" i="370"/>
  <c r="AO116" i="370" s="1"/>
  <c r="AC116" i="478"/>
  <c r="Z120" i="479"/>
  <c r="L120" i="370" s="1"/>
  <c r="AP120" i="370" s="1"/>
  <c r="U120" i="479"/>
  <c r="AB120" i="479"/>
  <c r="P120" i="479"/>
  <c r="Q120" i="479"/>
  <c r="AC120" i="479"/>
  <c r="Y120" i="479"/>
  <c r="W120" i="479"/>
  <c r="B120" i="479"/>
  <c r="W41" i="479"/>
  <c r="K53" i="370"/>
  <c r="AO53" i="370" s="1"/>
  <c r="AC53" i="478"/>
  <c r="AB53" i="478"/>
  <c r="Z57" i="479"/>
  <c r="L57" i="370" s="1"/>
  <c r="AP57" i="370" s="1"/>
  <c r="Q57" i="479"/>
  <c r="P57" i="479"/>
  <c r="U57" i="479"/>
  <c r="Y57" i="479"/>
  <c r="B57" i="479"/>
  <c r="AB57" i="479"/>
  <c r="AC57" i="479"/>
  <c r="W57" i="479"/>
  <c r="AC69" i="478"/>
  <c r="K69" i="370"/>
  <c r="AO69" i="370" s="1"/>
  <c r="AB69" i="478"/>
  <c r="Q73" i="479"/>
  <c r="P73" i="479"/>
  <c r="U73" i="479"/>
  <c r="Z73" i="479"/>
  <c r="L73" i="370" s="1"/>
  <c r="AP73" i="370" s="1"/>
  <c r="B73" i="479"/>
  <c r="AB73" i="479"/>
  <c r="AC73" i="479"/>
  <c r="Y73" i="479"/>
  <c r="W73" i="479"/>
  <c r="AB85" i="478"/>
  <c r="AC85" i="478"/>
  <c r="K85" i="370"/>
  <c r="AO85" i="370" s="1"/>
  <c r="Q89" i="479"/>
  <c r="P89" i="479"/>
  <c r="U89" i="479"/>
  <c r="AB89" i="479"/>
  <c r="B89" i="479"/>
  <c r="Z89" i="479"/>
  <c r="L89" i="370" s="1"/>
  <c r="AP89" i="370" s="1"/>
  <c r="AC89" i="479"/>
  <c r="W89" i="479"/>
  <c r="Y89" i="479"/>
  <c r="K101" i="370"/>
  <c r="AO101" i="370" s="1"/>
  <c r="AC101" i="478"/>
  <c r="AB101" i="478"/>
  <c r="Q105" i="479"/>
  <c r="P105" i="479"/>
  <c r="U105" i="479"/>
  <c r="B105" i="479"/>
  <c r="Z105" i="479"/>
  <c r="L105" i="370" s="1"/>
  <c r="AP105" i="370" s="1"/>
  <c r="AB105" i="479"/>
  <c r="W105" i="479"/>
  <c r="AC105" i="479"/>
  <c r="Y105" i="479"/>
  <c r="K117" i="370"/>
  <c r="AO117" i="370" s="1"/>
  <c r="AB117" i="478"/>
  <c r="AC117" i="478"/>
  <c r="Q121" i="479"/>
  <c r="P121" i="479"/>
  <c r="W121" i="479"/>
  <c r="U121" i="479"/>
  <c r="AC121" i="479"/>
  <c r="B121" i="479"/>
  <c r="Z121" i="479"/>
  <c r="L121" i="370" s="1"/>
  <c r="AP121" i="370" s="1"/>
  <c r="AB121" i="479"/>
  <c r="Y121" i="479"/>
  <c r="AA28" i="478"/>
  <c r="AF45" i="370"/>
  <c r="F45" i="488" s="1"/>
  <c r="AF115" i="370"/>
  <c r="F115" i="488" s="1"/>
  <c r="AF97" i="370"/>
  <c r="F97" i="488" s="1"/>
  <c r="AF121" i="370"/>
  <c r="F121" i="488" s="1"/>
  <c r="AF94" i="370"/>
  <c r="F94" i="488" s="1"/>
  <c r="AF126" i="370"/>
  <c r="F126" i="488" s="1"/>
  <c r="AF61" i="370"/>
  <c r="F61" i="488" s="1"/>
  <c r="AF57" i="370"/>
  <c r="F57" i="488" s="1"/>
  <c r="AF105" i="370"/>
  <c r="F105" i="488" s="1"/>
  <c r="AF125" i="370"/>
  <c r="F125" i="488" s="1"/>
  <c r="AF46" i="370"/>
  <c r="F46" i="488" s="1"/>
  <c r="AF62" i="370"/>
  <c r="F62" i="488" s="1"/>
  <c r="AF78" i="370"/>
  <c r="F78" i="488" s="1"/>
  <c r="AF49" i="370"/>
  <c r="F49" i="488" s="1"/>
  <c r="AF98" i="370"/>
  <c r="F98" i="488" s="1"/>
  <c r="AF130" i="370"/>
  <c r="F130" i="488" s="1"/>
  <c r="AF77" i="370"/>
  <c r="F77" i="488" s="1"/>
  <c r="AF73" i="370"/>
  <c r="F73" i="488" s="1"/>
  <c r="AF89" i="370"/>
  <c r="F89" i="488" s="1"/>
  <c r="AF109" i="370"/>
  <c r="F109" i="488" s="1"/>
  <c r="AF129" i="370"/>
  <c r="F129" i="488" s="1"/>
  <c r="AF65" i="370"/>
  <c r="F65" i="488" s="1"/>
  <c r="AF110" i="370"/>
  <c r="F110" i="488" s="1"/>
  <c r="AF99" i="370"/>
  <c r="F99" i="488" s="1"/>
  <c r="AF93" i="370"/>
  <c r="F93" i="488" s="1"/>
  <c r="AF113" i="370"/>
  <c r="F113" i="488" s="1"/>
  <c r="AF50" i="370"/>
  <c r="F50" i="488" s="1"/>
  <c r="AF66" i="370"/>
  <c r="F66" i="488" s="1"/>
  <c r="AF82" i="370"/>
  <c r="F82" i="488" s="1"/>
  <c r="AF81" i="370"/>
  <c r="F81" i="488" s="1"/>
  <c r="AF114" i="370"/>
  <c r="F114" i="488" s="1"/>
  <c r="AE30" i="370"/>
  <c r="AC42" i="476"/>
  <c r="AC46" i="476"/>
  <c r="AC50" i="476"/>
  <c r="AC54" i="476"/>
  <c r="AC58" i="476"/>
  <c r="AC82" i="476"/>
  <c r="AC84" i="476"/>
  <c r="AC86" i="476"/>
  <c r="AC88" i="476"/>
  <c r="AC92" i="476"/>
  <c r="AB97" i="476"/>
  <c r="B97" i="476"/>
  <c r="AB102" i="476"/>
  <c r="AC93" i="476"/>
  <c r="B93" i="476"/>
  <c r="AB101" i="476"/>
  <c r="AC80" i="476"/>
  <c r="AC90" i="476"/>
  <c r="AB105" i="476"/>
  <c r="AB117" i="476"/>
  <c r="AB129" i="476"/>
  <c r="AB45" i="476"/>
  <c r="AB49" i="476"/>
  <c r="AB53" i="476"/>
  <c r="AB57" i="476"/>
  <c r="AC63" i="476"/>
  <c r="AC67" i="476"/>
  <c r="AC71" i="476"/>
  <c r="AB75" i="476"/>
  <c r="AC77" i="476"/>
  <c r="B81" i="476"/>
  <c r="AB83" i="476"/>
  <c r="AC85" i="476"/>
  <c r="AC87" i="476"/>
  <c r="B91" i="476"/>
  <c r="AB93" i="476"/>
  <c r="AB95" i="476"/>
  <c r="AB121" i="476"/>
  <c r="AB62" i="476"/>
  <c r="AB81" i="476"/>
  <c r="AB91" i="476"/>
  <c r="AC95" i="476"/>
  <c r="AB125" i="476"/>
  <c r="AB43" i="476"/>
  <c r="AB47" i="476"/>
  <c r="AB51" i="476"/>
  <c r="AB55" i="476"/>
  <c r="AB59" i="476"/>
  <c r="AC69" i="476"/>
  <c r="AC73" i="476"/>
  <c r="AB79" i="476"/>
  <c r="AC81" i="476"/>
  <c r="B85" i="476"/>
  <c r="B87" i="476"/>
  <c r="AB89" i="476"/>
  <c r="AC91" i="476"/>
  <c r="B95" i="476"/>
  <c r="AB85" i="476"/>
  <c r="AB87" i="476"/>
  <c r="AB42" i="476"/>
  <c r="AB44" i="476"/>
  <c r="AB46" i="476"/>
  <c r="AB48" i="476"/>
  <c r="AB50" i="476"/>
  <c r="AB52" i="476"/>
  <c r="AB54" i="476"/>
  <c r="AB56" i="476"/>
  <c r="AB58" i="476"/>
  <c r="B61" i="476"/>
  <c r="AC62" i="476"/>
  <c r="B62" i="476"/>
  <c r="AB63" i="476"/>
  <c r="AB64" i="476"/>
  <c r="AC65" i="476"/>
  <c r="AC60" i="476"/>
  <c r="B60" i="476"/>
  <c r="AB61" i="476"/>
  <c r="AC76" i="476"/>
  <c r="B76" i="476"/>
  <c r="AB76" i="476"/>
  <c r="AB60" i="476"/>
  <c r="AC61" i="476"/>
  <c r="B65" i="476"/>
  <c r="AC66" i="476"/>
  <c r="B66" i="476"/>
  <c r="AB66" i="476"/>
  <c r="AC68" i="476"/>
  <c r="B68" i="476"/>
  <c r="AB68" i="476"/>
  <c r="AC70" i="476"/>
  <c r="B70" i="476"/>
  <c r="AB70" i="476"/>
  <c r="AC72" i="476"/>
  <c r="B72" i="476"/>
  <c r="AB72" i="476"/>
  <c r="AC64" i="476"/>
  <c r="B64" i="476"/>
  <c r="AB65" i="476"/>
  <c r="AC74" i="476"/>
  <c r="B74" i="476"/>
  <c r="AB74" i="476"/>
  <c r="AC78" i="476"/>
  <c r="B78" i="476"/>
  <c r="AB78" i="476"/>
  <c r="AC99" i="476"/>
  <c r="B99" i="476"/>
  <c r="AC103" i="476"/>
  <c r="B103" i="476"/>
  <c r="AC107" i="476"/>
  <c r="B107" i="476"/>
  <c r="AC111" i="476"/>
  <c r="B111" i="476"/>
  <c r="AC115" i="476"/>
  <c r="B115" i="476"/>
  <c r="AC119" i="476"/>
  <c r="B119" i="476"/>
  <c r="AC123" i="476"/>
  <c r="B123" i="476"/>
  <c r="AC124" i="476"/>
  <c r="B124" i="476"/>
  <c r="AB124" i="476"/>
  <c r="AC100" i="476"/>
  <c r="B100" i="476"/>
  <c r="AC104" i="476"/>
  <c r="B104" i="476"/>
  <c r="AC108" i="476"/>
  <c r="B108" i="476"/>
  <c r="AC112" i="476"/>
  <c r="B112" i="476"/>
  <c r="AC116" i="476"/>
  <c r="B116" i="476"/>
  <c r="AC120" i="476"/>
  <c r="B120" i="476"/>
  <c r="AC130" i="476"/>
  <c r="B130" i="476"/>
  <c r="AB130" i="476"/>
  <c r="AB80" i="476"/>
  <c r="AB82" i="476"/>
  <c r="AB84" i="476"/>
  <c r="AB86" i="476"/>
  <c r="AB88" i="476"/>
  <c r="AB90" i="476"/>
  <c r="AB92" i="476"/>
  <c r="AB94" i="476"/>
  <c r="AB96" i="476"/>
  <c r="AC97" i="476"/>
  <c r="AC101" i="476"/>
  <c r="B101" i="476"/>
  <c r="AC105" i="476"/>
  <c r="B105" i="476"/>
  <c r="AC109" i="476"/>
  <c r="B109" i="476"/>
  <c r="AC113" i="476"/>
  <c r="B113" i="476"/>
  <c r="AC117" i="476"/>
  <c r="B117" i="476"/>
  <c r="AC121" i="476"/>
  <c r="B121" i="476"/>
  <c r="AB123" i="476"/>
  <c r="AC128" i="476"/>
  <c r="B128" i="476"/>
  <c r="AB128" i="476"/>
  <c r="B80" i="476"/>
  <c r="B82" i="476"/>
  <c r="B84" i="476"/>
  <c r="B86" i="476"/>
  <c r="B88" i="476"/>
  <c r="B90" i="476"/>
  <c r="B92" i="476"/>
  <c r="B94" i="476"/>
  <c r="B96" i="476"/>
  <c r="AC98" i="476"/>
  <c r="B98" i="476"/>
  <c r="AB99" i="476"/>
  <c r="AC102" i="476"/>
  <c r="B102" i="476"/>
  <c r="AB103" i="476"/>
  <c r="AC106" i="476"/>
  <c r="B106" i="476"/>
  <c r="AB107" i="476"/>
  <c r="AC110" i="476"/>
  <c r="B110" i="476"/>
  <c r="AB111" i="476"/>
  <c r="AC114" i="476"/>
  <c r="B114" i="476"/>
  <c r="AB115" i="476"/>
  <c r="AC118" i="476"/>
  <c r="B118" i="476"/>
  <c r="AB119" i="476"/>
  <c r="AC122" i="476"/>
  <c r="B122" i="476"/>
  <c r="AC126" i="476"/>
  <c r="B126" i="476"/>
  <c r="AB126" i="476"/>
  <c r="B125" i="476"/>
  <c r="AC125" i="476"/>
  <c r="B127" i="476"/>
  <c r="AC127" i="476"/>
  <c r="B129" i="476"/>
  <c r="AC129" i="476"/>
  <c r="AB41" i="476" l="1"/>
  <c r="BC41" i="478"/>
  <c r="BA41" i="478"/>
  <c r="BF41" i="478"/>
  <c r="BG41" i="478"/>
  <c r="BH41" i="478"/>
  <c r="BB41" i="478"/>
  <c r="AB41" i="478"/>
  <c r="U41" i="471"/>
  <c r="U41" i="473"/>
  <c r="BI41" i="478"/>
  <c r="Q41" i="476" a="1"/>
  <c r="Q41" i="476" s="1"/>
  <c r="U41" i="476"/>
  <c r="U41" i="474"/>
  <c r="Q41" i="479"/>
  <c r="B41" i="479"/>
  <c r="Z41" i="479"/>
  <c r="L41" i="370" s="1"/>
  <c r="AP41" i="370" s="1"/>
  <c r="AC41" i="479"/>
  <c r="AB41" i="479"/>
  <c r="U41" i="479"/>
  <c r="Y41" i="479"/>
  <c r="AF41" i="370"/>
  <c r="F41" i="488" s="1"/>
  <c r="AD41" i="370"/>
  <c r="H41" i="472"/>
  <c r="P41" i="476"/>
  <c r="D41" i="512"/>
  <c r="AF41" i="512" s="1"/>
  <c r="G41" i="512"/>
  <c r="AD41" i="512"/>
  <c r="B41" i="512"/>
  <c r="AI41" i="512"/>
  <c r="AE41" i="512"/>
  <c r="H41" i="512"/>
  <c r="I41" i="512"/>
  <c r="Z41" i="512"/>
  <c r="C41" i="483"/>
  <c r="AV41" i="483" s="1"/>
  <c r="E41" i="489" s="1"/>
  <c r="D38" i="512"/>
  <c r="AF38" i="512" s="1"/>
  <c r="I38" i="512"/>
  <c r="D39" i="512"/>
  <c r="AF39" i="512" s="1"/>
  <c r="I39" i="512"/>
  <c r="D40" i="512"/>
  <c r="AF40" i="512" s="1"/>
  <c r="I40" i="512"/>
  <c r="D37" i="512"/>
  <c r="AF37" i="512" s="1"/>
  <c r="I37" i="512"/>
  <c r="U36" i="473"/>
  <c r="C37" i="483"/>
  <c r="F33" i="476"/>
  <c r="Q33" i="476" s="1" a="1"/>
  <c r="Q33" i="476" s="1"/>
  <c r="C33" i="512"/>
  <c r="H38" i="512"/>
  <c r="B38" i="512"/>
  <c r="AD38" i="512"/>
  <c r="G38" i="512"/>
  <c r="AI38" i="512"/>
  <c r="AE38" i="512"/>
  <c r="AE39" i="512"/>
  <c r="H39" i="512"/>
  <c r="AI39" i="512"/>
  <c r="B39" i="512"/>
  <c r="AD39" i="512"/>
  <c r="G39" i="512"/>
  <c r="B40" i="512"/>
  <c r="AD40" i="512"/>
  <c r="AI40" i="512"/>
  <c r="G40" i="512"/>
  <c r="AE40" i="512"/>
  <c r="H40" i="512"/>
  <c r="F32" i="473"/>
  <c r="G32" i="473" s="1"/>
  <c r="C32" i="512"/>
  <c r="AE35" i="512"/>
  <c r="B35" i="512"/>
  <c r="AD35" i="512"/>
  <c r="G35" i="512"/>
  <c r="B36" i="512"/>
  <c r="G36" i="512"/>
  <c r="AE36" i="512"/>
  <c r="AD36" i="512"/>
  <c r="AE34" i="512"/>
  <c r="AD34" i="512"/>
  <c r="B34" i="512"/>
  <c r="G34" i="512"/>
  <c r="AD37" i="512"/>
  <c r="AE37" i="512"/>
  <c r="G37" i="512"/>
  <c r="H37" i="512"/>
  <c r="AI37" i="512"/>
  <c r="B37" i="512"/>
  <c r="C38" i="483"/>
  <c r="F33" i="473"/>
  <c r="G33" i="473" s="1"/>
  <c r="G3" i="476"/>
  <c r="C32" i="370"/>
  <c r="G41" i="478"/>
  <c r="U41" i="478"/>
  <c r="AB39" i="476"/>
  <c r="F32" i="469"/>
  <c r="Q39" i="479"/>
  <c r="BA38" i="478"/>
  <c r="AC40" i="479"/>
  <c r="AB40" i="479"/>
  <c r="BG38" i="478"/>
  <c r="BE37" i="478"/>
  <c r="F32" i="474"/>
  <c r="H32" i="474" s="1"/>
  <c r="P39" i="479"/>
  <c r="F32" i="479"/>
  <c r="B32" i="479" s="1"/>
  <c r="BH38" i="478"/>
  <c r="BA37" i="478"/>
  <c r="B40" i="476"/>
  <c r="BJ40" i="478"/>
  <c r="AB40" i="476"/>
  <c r="AC34" i="476"/>
  <c r="U39" i="471"/>
  <c r="U38" i="473"/>
  <c r="AB37" i="476"/>
  <c r="F33" i="474"/>
  <c r="H33" i="474" s="1"/>
  <c r="AC36" i="478"/>
  <c r="BC38" i="478"/>
  <c r="BJ37" i="478"/>
  <c r="B39" i="476"/>
  <c r="AB37" i="478"/>
  <c r="BB38" i="478"/>
  <c r="BG37" i="478"/>
  <c r="BF37" i="478"/>
  <c r="AC40" i="478"/>
  <c r="AB39" i="478"/>
  <c r="BC40" i="478"/>
  <c r="BB39" i="478"/>
  <c r="U40" i="473"/>
  <c r="U37" i="471"/>
  <c r="BI40" i="478"/>
  <c r="BH40" i="478"/>
  <c r="BC39" i="478"/>
  <c r="AB40" i="478"/>
  <c r="AC39" i="478"/>
  <c r="U40" i="471"/>
  <c r="BE40" i="478"/>
  <c r="AB34" i="476"/>
  <c r="F33" i="472"/>
  <c r="H33" i="472" s="1"/>
  <c r="F33" i="479"/>
  <c r="P33" i="479" s="1"/>
  <c r="F32" i="476"/>
  <c r="Q32" i="476" s="1" a="1"/>
  <c r="Q32" i="476" s="1"/>
  <c r="F32" i="471"/>
  <c r="G32" i="471" s="1"/>
  <c r="C33" i="370"/>
  <c r="AC37" i="478"/>
  <c r="P40" i="479"/>
  <c r="AB38" i="478"/>
  <c r="AB39" i="479"/>
  <c r="AC39" i="479"/>
  <c r="Q37" i="479"/>
  <c r="U36" i="471"/>
  <c r="BI38" i="478"/>
  <c r="BJ38" i="478"/>
  <c r="BD38" i="478"/>
  <c r="BC37" i="478"/>
  <c r="BH37" i="478"/>
  <c r="BB37" i="478"/>
  <c r="BH36" i="478"/>
  <c r="Q37" i="476" a="1"/>
  <c r="Q37" i="476" s="1"/>
  <c r="AB37" i="479"/>
  <c r="U37" i="473"/>
  <c r="BE36" i="478"/>
  <c r="F32" i="472"/>
  <c r="H32" i="472" s="1"/>
  <c r="B40" i="479"/>
  <c r="AC38" i="478"/>
  <c r="U38" i="471"/>
  <c r="BE38" i="478"/>
  <c r="BI37" i="478"/>
  <c r="F33" i="471"/>
  <c r="G33" i="471" s="1"/>
  <c r="F33" i="469"/>
  <c r="B37" i="479"/>
  <c r="AC37" i="479"/>
  <c r="U39" i="473"/>
  <c r="AB36" i="478"/>
  <c r="U40" i="479"/>
  <c r="W40" i="479" s="1"/>
  <c r="Y40" i="479" s="1"/>
  <c r="BJ39" i="478"/>
  <c r="BB40" i="478"/>
  <c r="BD36" i="478"/>
  <c r="BG39" i="478"/>
  <c r="BA39" i="478"/>
  <c r="BF39" i="478"/>
  <c r="BA40" i="478"/>
  <c r="BF40" i="478"/>
  <c r="BI39" i="478"/>
  <c r="BD39" i="478"/>
  <c r="BG40" i="478"/>
  <c r="BE39" i="478"/>
  <c r="U39" i="479"/>
  <c r="W39" i="479" s="1"/>
  <c r="Y39" i="479" s="1"/>
  <c r="U37" i="479"/>
  <c r="W37" i="479" s="1"/>
  <c r="Y37" i="479" s="1"/>
  <c r="U37" i="476"/>
  <c r="W37" i="476" s="1"/>
  <c r="Y37" i="476" s="1"/>
  <c r="H41" i="470"/>
  <c r="L41" i="470"/>
  <c r="P41" i="470"/>
  <c r="T41" i="470"/>
  <c r="X41" i="470"/>
  <c r="I41" i="470"/>
  <c r="M41" i="470"/>
  <c r="Q41" i="470"/>
  <c r="U41" i="470"/>
  <c r="Y41" i="470"/>
  <c r="J41" i="470"/>
  <c r="N41" i="470"/>
  <c r="R41" i="470"/>
  <c r="V41" i="470"/>
  <c r="K41" i="470"/>
  <c r="O41" i="470"/>
  <c r="S41" i="470"/>
  <c r="W41" i="470"/>
  <c r="AC38" i="479"/>
  <c r="BI36" i="478"/>
  <c r="BF36" i="478"/>
  <c r="BG36" i="478"/>
  <c r="BB36" i="478"/>
  <c r="BA36" i="478"/>
  <c r="BJ36" i="478"/>
  <c r="AB38" i="479"/>
  <c r="AB36" i="479"/>
  <c r="B38" i="476"/>
  <c r="AC36" i="479"/>
  <c r="P38" i="479"/>
  <c r="H37" i="474"/>
  <c r="AB38" i="476"/>
  <c r="AC36" i="476"/>
  <c r="AC38" i="476"/>
  <c r="P36" i="479"/>
  <c r="U36" i="479" s="1"/>
  <c r="W36" i="479" s="1"/>
  <c r="Y36" i="479" s="1"/>
  <c r="B38" i="479"/>
  <c r="Q38" i="479"/>
  <c r="AB36" i="476"/>
  <c r="B36" i="479"/>
  <c r="P38" i="476"/>
  <c r="U38" i="476" s="1"/>
  <c r="W38" i="476" s="1"/>
  <c r="Y38" i="476" s="1"/>
  <c r="G41" i="470"/>
  <c r="W41" i="478"/>
  <c r="B41" i="478"/>
  <c r="Z41" i="478"/>
  <c r="K41" i="370" s="1"/>
  <c r="AO41" i="370" s="1"/>
  <c r="Y41" i="478"/>
  <c r="Q40" i="476" a="1"/>
  <c r="Q40" i="476" s="1"/>
  <c r="P40" i="476"/>
  <c r="B39" i="478"/>
  <c r="B40" i="478"/>
  <c r="Y41" i="476"/>
  <c r="AC41" i="476"/>
  <c r="W41" i="476"/>
  <c r="Q39" i="476" a="1"/>
  <c r="Q39" i="476" s="1"/>
  <c r="P39" i="476"/>
  <c r="B38" i="478"/>
  <c r="B37" i="476"/>
  <c r="AC37" i="476"/>
  <c r="B37" i="478"/>
  <c r="B36" i="478"/>
  <c r="Q36" i="476" a="1"/>
  <c r="Q36" i="476" s="1"/>
  <c r="P36" i="476"/>
  <c r="AB34" i="479"/>
  <c r="Q34" i="479"/>
  <c r="B34" i="479"/>
  <c r="P34" i="479"/>
  <c r="F32" i="470"/>
  <c r="F32" i="475"/>
  <c r="F32" i="478"/>
  <c r="F33" i="470"/>
  <c r="F33" i="475"/>
  <c r="F33" i="478"/>
  <c r="AB33" i="478" s="1"/>
  <c r="F35" i="478"/>
  <c r="F34" i="478"/>
  <c r="F35" i="469"/>
  <c r="H34" i="474"/>
  <c r="H34" i="472"/>
  <c r="F35" i="473"/>
  <c r="G35" i="473" s="1"/>
  <c r="F35" i="476"/>
  <c r="P35" i="476" s="1"/>
  <c r="F35" i="471"/>
  <c r="G35" i="471" s="1"/>
  <c r="F35" i="474"/>
  <c r="F35" i="475"/>
  <c r="F35" i="479"/>
  <c r="F35" i="472"/>
  <c r="C35" i="370"/>
  <c r="J29" i="476"/>
  <c r="AG29" i="476" s="1"/>
  <c r="M29" i="476"/>
  <c r="AJ29" i="476" s="1"/>
  <c r="H29" i="476"/>
  <c r="AE29" i="476" s="1"/>
  <c r="L29" i="476"/>
  <c r="AI29" i="476" s="1"/>
  <c r="I29" i="476"/>
  <c r="AF29" i="476" s="1"/>
  <c r="N29" i="476"/>
  <c r="AK29" i="476" s="1"/>
  <c r="O29" i="476"/>
  <c r="AL29" i="476" s="1"/>
  <c r="K29" i="476"/>
  <c r="AH29" i="476" s="1"/>
  <c r="B34" i="476"/>
  <c r="P34" i="476"/>
  <c r="AV124" i="483"/>
  <c r="E124" i="489" s="1"/>
  <c r="AV92" i="483"/>
  <c r="E92" i="489" s="1"/>
  <c r="AV60" i="483"/>
  <c r="E60" i="489" s="1"/>
  <c r="AV123" i="483"/>
  <c r="E123" i="489" s="1"/>
  <c r="AV91" i="483"/>
  <c r="E91" i="489" s="1"/>
  <c r="AV59" i="483"/>
  <c r="E59" i="489" s="1"/>
  <c r="AV81" i="483"/>
  <c r="E81" i="489" s="1"/>
  <c r="AV125" i="483"/>
  <c r="E125" i="489" s="1"/>
  <c r="AV73" i="483"/>
  <c r="E73" i="489" s="1"/>
  <c r="AV128" i="483"/>
  <c r="E128" i="489" s="1"/>
  <c r="AV96" i="483"/>
  <c r="E96" i="489" s="1"/>
  <c r="AV64" i="483"/>
  <c r="E64" i="489" s="1"/>
  <c r="AV127" i="483"/>
  <c r="E127" i="489" s="1"/>
  <c r="AV95" i="483"/>
  <c r="E95" i="489" s="1"/>
  <c r="AV47" i="483"/>
  <c r="E47" i="489" s="1"/>
  <c r="AV63" i="483"/>
  <c r="E63" i="489" s="1"/>
  <c r="AV110" i="483"/>
  <c r="E110" i="489" s="1"/>
  <c r="AV62" i="483"/>
  <c r="E62" i="489" s="1"/>
  <c r="AV121" i="483"/>
  <c r="E121" i="489" s="1"/>
  <c r="AV57" i="483"/>
  <c r="E57" i="489" s="1"/>
  <c r="AV117" i="483"/>
  <c r="E117" i="489" s="1"/>
  <c r="AV85" i="483"/>
  <c r="E85" i="489" s="1"/>
  <c r="AV53" i="483"/>
  <c r="E53" i="489" s="1"/>
  <c r="AV116" i="483"/>
  <c r="E116" i="489" s="1"/>
  <c r="AV84" i="483"/>
  <c r="E84" i="489" s="1"/>
  <c r="AV52" i="483"/>
  <c r="E52" i="489" s="1"/>
  <c r="AV83" i="483"/>
  <c r="E83" i="489" s="1"/>
  <c r="AV51" i="483"/>
  <c r="E51" i="489" s="1"/>
  <c r="AV118" i="483"/>
  <c r="E118" i="489" s="1"/>
  <c r="AV86" i="483"/>
  <c r="E86" i="489" s="1"/>
  <c r="AV130" i="483"/>
  <c r="E130" i="489" s="1"/>
  <c r="AV49" i="483"/>
  <c r="E49" i="489" s="1"/>
  <c r="AV93" i="483"/>
  <c r="E93" i="489" s="1"/>
  <c r="AV61" i="483"/>
  <c r="E61" i="489" s="1"/>
  <c r="AV104" i="483"/>
  <c r="E104" i="489" s="1"/>
  <c r="AV72" i="483"/>
  <c r="E72" i="489" s="1"/>
  <c r="AV103" i="483"/>
  <c r="E103" i="489" s="1"/>
  <c r="AV71" i="483"/>
  <c r="E71" i="489" s="1"/>
  <c r="AV106" i="483"/>
  <c r="E106" i="489" s="1"/>
  <c r="AV58" i="483"/>
  <c r="E58" i="489" s="1"/>
  <c r="AV94" i="483"/>
  <c r="E94" i="489" s="1"/>
  <c r="AV50" i="483"/>
  <c r="E50" i="489" s="1"/>
  <c r="AV109" i="483"/>
  <c r="E109" i="489" s="1"/>
  <c r="AV115" i="483"/>
  <c r="E115" i="489" s="1"/>
  <c r="AV108" i="483"/>
  <c r="E108" i="489" s="1"/>
  <c r="AV76" i="483"/>
  <c r="E76" i="489" s="1"/>
  <c r="AV44" i="483"/>
  <c r="E44" i="489" s="1"/>
  <c r="AV107" i="483"/>
  <c r="E107" i="489" s="1"/>
  <c r="AV75" i="483"/>
  <c r="E75" i="489" s="1"/>
  <c r="AV70" i="483"/>
  <c r="E70" i="489" s="1"/>
  <c r="AV114" i="483"/>
  <c r="E114" i="489" s="1"/>
  <c r="AV82" i="483"/>
  <c r="E82" i="489" s="1"/>
  <c r="AV105" i="483"/>
  <c r="E105" i="489" s="1"/>
  <c r="AV99" i="483"/>
  <c r="E99" i="489" s="1"/>
  <c r="AV112" i="483"/>
  <c r="E112" i="489" s="1"/>
  <c r="AV80" i="483"/>
  <c r="E80" i="489" s="1"/>
  <c r="AV48" i="483"/>
  <c r="E48" i="489" s="1"/>
  <c r="AV111" i="483"/>
  <c r="E111" i="489" s="1"/>
  <c r="AV79" i="483"/>
  <c r="E79" i="489" s="1"/>
  <c r="AV42" i="483"/>
  <c r="E42" i="489" s="1"/>
  <c r="AV43" i="483"/>
  <c r="E43" i="489" s="1"/>
  <c r="AV74" i="483"/>
  <c r="E74" i="489" s="1"/>
  <c r="AV65" i="483"/>
  <c r="E65" i="489" s="1"/>
  <c r="AV46" i="483"/>
  <c r="E46" i="489" s="1"/>
  <c r="AV97" i="483"/>
  <c r="E97" i="489" s="1"/>
  <c r="AV77" i="483"/>
  <c r="E77" i="489" s="1"/>
  <c r="AV101" i="483"/>
  <c r="E101" i="489" s="1"/>
  <c r="AV69" i="483"/>
  <c r="E69" i="489" s="1"/>
  <c r="AV100" i="483"/>
  <c r="E100" i="489" s="1"/>
  <c r="AV68" i="483"/>
  <c r="E68" i="489" s="1"/>
  <c r="AV67" i="483"/>
  <c r="E67" i="489" s="1"/>
  <c r="AV102" i="483"/>
  <c r="E102" i="489" s="1"/>
  <c r="AV54" i="483"/>
  <c r="E54" i="489" s="1"/>
  <c r="AV98" i="483"/>
  <c r="E98" i="489" s="1"/>
  <c r="AV78" i="483"/>
  <c r="E78" i="489" s="1"/>
  <c r="AV113" i="483"/>
  <c r="E113" i="489" s="1"/>
  <c r="AV120" i="483"/>
  <c r="E120" i="489" s="1"/>
  <c r="AV88" i="483"/>
  <c r="E88" i="489" s="1"/>
  <c r="AV56" i="483"/>
  <c r="E56" i="489" s="1"/>
  <c r="AV119" i="483"/>
  <c r="E119" i="489" s="1"/>
  <c r="AV87" i="483"/>
  <c r="E87" i="489" s="1"/>
  <c r="AV55" i="483"/>
  <c r="E55" i="489" s="1"/>
  <c r="AV122" i="483"/>
  <c r="E122" i="489" s="1"/>
  <c r="AV90" i="483"/>
  <c r="E90" i="489" s="1"/>
  <c r="AV126" i="483"/>
  <c r="E126" i="489" s="1"/>
  <c r="AV66" i="483"/>
  <c r="E66" i="489" s="1"/>
  <c r="AV129" i="483"/>
  <c r="E129" i="489" s="1"/>
  <c r="AV89" i="483"/>
  <c r="E89" i="489" s="1"/>
  <c r="AV45" i="483"/>
  <c r="E45" i="489" s="1"/>
  <c r="AA28" i="476"/>
  <c r="J38" i="470"/>
  <c r="K38" i="470"/>
  <c r="H38" i="470"/>
  <c r="X38" i="470"/>
  <c r="U38" i="470"/>
  <c r="Q37" i="470"/>
  <c r="N37" i="470"/>
  <c r="O37" i="470"/>
  <c r="L37" i="470"/>
  <c r="K39" i="470"/>
  <c r="H39" i="470"/>
  <c r="X39" i="470"/>
  <c r="U39" i="470"/>
  <c r="R39" i="470"/>
  <c r="P40" i="470"/>
  <c r="M40" i="470"/>
  <c r="J40" i="470"/>
  <c r="K40" i="470"/>
  <c r="G38" i="470"/>
  <c r="G40" i="470"/>
  <c r="N38" i="470"/>
  <c r="O38" i="470"/>
  <c r="L38" i="470"/>
  <c r="I38" i="470"/>
  <c r="Y38" i="470"/>
  <c r="U37" i="470"/>
  <c r="R37" i="470"/>
  <c r="S37" i="470"/>
  <c r="P37" i="470"/>
  <c r="O39" i="470"/>
  <c r="L39" i="470"/>
  <c r="I39" i="470"/>
  <c r="Y39" i="470"/>
  <c r="V39" i="470"/>
  <c r="T40" i="470"/>
  <c r="Q40" i="470"/>
  <c r="N40" i="470"/>
  <c r="O40" i="470"/>
  <c r="G37" i="470"/>
  <c r="R38" i="470"/>
  <c r="S38" i="470"/>
  <c r="P38" i="470"/>
  <c r="M38" i="470"/>
  <c r="I37" i="470"/>
  <c r="Y37" i="470"/>
  <c r="V37" i="470"/>
  <c r="W37" i="470"/>
  <c r="T37" i="470"/>
  <c r="S39" i="470"/>
  <c r="P39" i="470"/>
  <c r="M39" i="470"/>
  <c r="J39" i="470"/>
  <c r="H40" i="470"/>
  <c r="X40" i="470"/>
  <c r="U40" i="470"/>
  <c r="R40" i="470"/>
  <c r="S40" i="470"/>
  <c r="V38" i="470"/>
  <c r="W38" i="470"/>
  <c r="T38" i="470"/>
  <c r="Q38" i="470"/>
  <c r="M37" i="470"/>
  <c r="J37" i="470"/>
  <c r="K37" i="470"/>
  <c r="H37" i="470"/>
  <c r="X37" i="470"/>
  <c r="W39" i="470"/>
  <c r="T39" i="470"/>
  <c r="Q39" i="470"/>
  <c r="N39" i="470"/>
  <c r="L40" i="470"/>
  <c r="I40" i="470"/>
  <c r="Y40" i="470"/>
  <c r="V40" i="470"/>
  <c r="W40" i="470"/>
  <c r="G39" i="470"/>
  <c r="U36" i="470"/>
  <c r="Y35" i="470"/>
  <c r="V35" i="470"/>
  <c r="J35" i="470"/>
  <c r="L35" i="470"/>
  <c r="M35" i="470"/>
  <c r="K35" i="470"/>
  <c r="R35" i="470"/>
  <c r="I36" i="470"/>
  <c r="Q36" i="470"/>
  <c r="W36" i="470"/>
  <c r="P35" i="470"/>
  <c r="H35" i="470"/>
  <c r="W35" i="470"/>
  <c r="R36" i="470"/>
  <c r="Y36" i="470"/>
  <c r="O36" i="470"/>
  <c r="K36" i="470"/>
  <c r="Q35" i="470"/>
  <c r="G36" i="470"/>
  <c r="S35" i="470"/>
  <c r="O35" i="470"/>
  <c r="J36" i="470"/>
  <c r="U35" i="470"/>
  <c r="X35" i="470"/>
  <c r="I35" i="470"/>
  <c r="T35" i="470"/>
  <c r="L36" i="470"/>
  <c r="V36" i="470"/>
  <c r="N36" i="470"/>
  <c r="P36" i="470"/>
  <c r="X36" i="470"/>
  <c r="N35" i="470"/>
  <c r="S36" i="470"/>
  <c r="M36" i="470"/>
  <c r="T36" i="470"/>
  <c r="H36" i="470"/>
  <c r="K34" i="470"/>
  <c r="R34" i="470"/>
  <c r="T34" i="470"/>
  <c r="H34" i="470"/>
  <c r="O34" i="470"/>
  <c r="M34" i="470"/>
  <c r="L34" i="470"/>
  <c r="Y34" i="470"/>
  <c r="W34" i="470"/>
  <c r="S34" i="470"/>
  <c r="J34" i="470"/>
  <c r="V34" i="470"/>
  <c r="N34" i="470"/>
  <c r="I34" i="470"/>
  <c r="X34" i="470"/>
  <c r="Q34" i="470"/>
  <c r="U34" i="470"/>
  <c r="P34" i="470"/>
  <c r="G33" i="470"/>
  <c r="G32" i="470"/>
  <c r="D41" i="483" l="1"/>
  <c r="E41" i="483"/>
  <c r="C41" i="488"/>
  <c r="E41" i="488" s="1"/>
  <c r="G38" i="483"/>
  <c r="J38" i="483" s="1"/>
  <c r="H38" i="483"/>
  <c r="G37" i="483"/>
  <c r="J37" i="483" s="1"/>
  <c r="H37" i="483"/>
  <c r="I37" i="483"/>
  <c r="I38" i="483"/>
  <c r="K37" i="483"/>
  <c r="N37" i="483" s="1"/>
  <c r="L37" i="483"/>
  <c r="K38" i="483"/>
  <c r="N38" i="483" s="1"/>
  <c r="L38" i="483"/>
  <c r="C38" i="488"/>
  <c r="E38" i="483"/>
  <c r="C37" i="488"/>
  <c r="E37" i="483"/>
  <c r="AD32" i="512"/>
  <c r="B32" i="512"/>
  <c r="G32" i="512"/>
  <c r="AE32" i="512"/>
  <c r="B33" i="512"/>
  <c r="AD33" i="512"/>
  <c r="AE33" i="512"/>
  <c r="G33" i="512"/>
  <c r="C40" i="483"/>
  <c r="C36" i="483"/>
  <c r="C39" i="483"/>
  <c r="C34" i="483"/>
  <c r="AV38" i="483"/>
  <c r="E38" i="489" s="1"/>
  <c r="D38" i="483"/>
  <c r="AV37" i="483"/>
  <c r="E37" i="489" s="1"/>
  <c r="D37" i="483"/>
  <c r="H66" i="488"/>
  <c r="AU66" i="483"/>
  <c r="G66" i="488" s="1"/>
  <c r="H55" i="488"/>
  <c r="AU55" i="483"/>
  <c r="G55" i="488" s="1"/>
  <c r="H78" i="488"/>
  <c r="AU78" i="483"/>
  <c r="G78" i="488" s="1"/>
  <c r="H54" i="488"/>
  <c r="AU54" i="483"/>
  <c r="G54" i="488" s="1"/>
  <c r="H67" i="488"/>
  <c r="AU67" i="483"/>
  <c r="G67" i="488" s="1"/>
  <c r="H69" i="488"/>
  <c r="AU69" i="483"/>
  <c r="G69" i="488" s="1"/>
  <c r="H101" i="488"/>
  <c r="AU101" i="483"/>
  <c r="G101" i="488" s="1"/>
  <c r="H79" i="488"/>
  <c r="AU79" i="483"/>
  <c r="G79" i="488" s="1"/>
  <c r="H48" i="488"/>
  <c r="AU48" i="483"/>
  <c r="G48" i="488" s="1"/>
  <c r="H80" i="488"/>
  <c r="AU80" i="483"/>
  <c r="G80" i="488" s="1"/>
  <c r="H114" i="488"/>
  <c r="AU114" i="483"/>
  <c r="G114" i="488" s="1"/>
  <c r="H107" i="488"/>
  <c r="AU107" i="483"/>
  <c r="G107" i="488" s="1"/>
  <c r="H115" i="488"/>
  <c r="AU115" i="483"/>
  <c r="G115" i="488" s="1"/>
  <c r="H109" i="488"/>
  <c r="AU109" i="483"/>
  <c r="G109" i="488" s="1"/>
  <c r="H50" i="488"/>
  <c r="AU50" i="483"/>
  <c r="G50" i="488" s="1"/>
  <c r="H49" i="488"/>
  <c r="AU49" i="483"/>
  <c r="G49" i="488" s="1"/>
  <c r="H51" i="488"/>
  <c r="AU51" i="483"/>
  <c r="G51" i="488" s="1"/>
  <c r="H116" i="488"/>
  <c r="AU116" i="483"/>
  <c r="G116" i="488" s="1"/>
  <c r="H63" i="488"/>
  <c r="AU63" i="483"/>
  <c r="G63" i="488" s="1"/>
  <c r="H128" i="488"/>
  <c r="AU128" i="483"/>
  <c r="G128" i="488" s="1"/>
  <c r="H125" i="488"/>
  <c r="AU125" i="483"/>
  <c r="G125" i="488" s="1"/>
  <c r="H60" i="488"/>
  <c r="AU60" i="483"/>
  <c r="G60" i="488" s="1"/>
  <c r="H89" i="488"/>
  <c r="AU89" i="483"/>
  <c r="G89" i="488" s="1"/>
  <c r="H126" i="488"/>
  <c r="AU126" i="483"/>
  <c r="G126" i="488" s="1"/>
  <c r="H87" i="488"/>
  <c r="AU87" i="483"/>
  <c r="G87" i="488" s="1"/>
  <c r="H120" i="488"/>
  <c r="AU120" i="483"/>
  <c r="G120" i="488" s="1"/>
  <c r="H41" i="488"/>
  <c r="AU41" i="483"/>
  <c r="G41" i="488" s="1"/>
  <c r="H102" i="488"/>
  <c r="AU102" i="483"/>
  <c r="G102" i="488" s="1"/>
  <c r="H77" i="488"/>
  <c r="AU77" i="483"/>
  <c r="G77" i="488" s="1"/>
  <c r="H65" i="488"/>
  <c r="AU65" i="483"/>
  <c r="G65" i="488" s="1"/>
  <c r="H74" i="488"/>
  <c r="AU74" i="483"/>
  <c r="G74" i="488" s="1"/>
  <c r="H112" i="488"/>
  <c r="AU112" i="483"/>
  <c r="G112" i="488" s="1"/>
  <c r="H99" i="488"/>
  <c r="AU99" i="483"/>
  <c r="G99" i="488" s="1"/>
  <c r="H70" i="488"/>
  <c r="AU70" i="483"/>
  <c r="G70" i="488" s="1"/>
  <c r="H44" i="488"/>
  <c r="AU44" i="483"/>
  <c r="G44" i="488" s="1"/>
  <c r="H72" i="488"/>
  <c r="AU72" i="483"/>
  <c r="G72" i="488" s="1"/>
  <c r="H104" i="488"/>
  <c r="AU104" i="483"/>
  <c r="G104" i="488" s="1"/>
  <c r="H130" i="488"/>
  <c r="AU130" i="483"/>
  <c r="G130" i="488" s="1"/>
  <c r="H83" i="488"/>
  <c r="AU83" i="483"/>
  <c r="G83" i="488" s="1"/>
  <c r="H110" i="488"/>
  <c r="AU110" i="483"/>
  <c r="G110" i="488" s="1"/>
  <c r="H47" i="488"/>
  <c r="AU47" i="483"/>
  <c r="G47" i="488" s="1"/>
  <c r="H127" i="488"/>
  <c r="AU127" i="483"/>
  <c r="G127" i="488" s="1"/>
  <c r="H64" i="488"/>
  <c r="AU64" i="483"/>
  <c r="G64" i="488" s="1"/>
  <c r="H96" i="488"/>
  <c r="AU96" i="483"/>
  <c r="G96" i="488" s="1"/>
  <c r="H81" i="488"/>
  <c r="AU81" i="483"/>
  <c r="G81" i="488" s="1"/>
  <c r="H59" i="488"/>
  <c r="AU59" i="483"/>
  <c r="G59" i="488" s="1"/>
  <c r="H91" i="488"/>
  <c r="AU91" i="483"/>
  <c r="G91" i="488" s="1"/>
  <c r="H92" i="488"/>
  <c r="AU92" i="483"/>
  <c r="G92" i="488" s="1"/>
  <c r="H129" i="488"/>
  <c r="AU129" i="483"/>
  <c r="G129" i="488" s="1"/>
  <c r="H119" i="488"/>
  <c r="AU119" i="483"/>
  <c r="G119" i="488" s="1"/>
  <c r="H56" i="488"/>
  <c r="AU56" i="483"/>
  <c r="G56" i="488" s="1"/>
  <c r="H113" i="488"/>
  <c r="AU113" i="483"/>
  <c r="G113" i="488" s="1"/>
  <c r="H98" i="488"/>
  <c r="AU98" i="483"/>
  <c r="G98" i="488" s="1"/>
  <c r="H97" i="488"/>
  <c r="AU97" i="483"/>
  <c r="G97" i="488" s="1"/>
  <c r="H43" i="488"/>
  <c r="AU43" i="483"/>
  <c r="G43" i="488" s="1"/>
  <c r="H111" i="488"/>
  <c r="AU111" i="483"/>
  <c r="G111" i="488" s="1"/>
  <c r="H105" i="488"/>
  <c r="AU105" i="483"/>
  <c r="G105" i="488" s="1"/>
  <c r="H75" i="488"/>
  <c r="AU75" i="483"/>
  <c r="G75" i="488" s="1"/>
  <c r="H108" i="488"/>
  <c r="AU108" i="483"/>
  <c r="G108" i="488" s="1"/>
  <c r="H94" i="488"/>
  <c r="AU94" i="483"/>
  <c r="G94" i="488" s="1"/>
  <c r="H61" i="488"/>
  <c r="AU61" i="483"/>
  <c r="G61" i="488" s="1"/>
  <c r="H93" i="488"/>
  <c r="AU93" i="483"/>
  <c r="G93" i="488" s="1"/>
  <c r="H86" i="488"/>
  <c r="AU86" i="483"/>
  <c r="G86" i="488" s="1"/>
  <c r="H53" i="488"/>
  <c r="AU53" i="483"/>
  <c r="G53" i="488" s="1"/>
  <c r="H85" i="488"/>
  <c r="AU85" i="483"/>
  <c r="G85" i="488" s="1"/>
  <c r="H57" i="488"/>
  <c r="AU57" i="483"/>
  <c r="G57" i="488" s="1"/>
  <c r="H62" i="488"/>
  <c r="AU62" i="483"/>
  <c r="G62" i="488" s="1"/>
  <c r="H95" i="488"/>
  <c r="AU95" i="483"/>
  <c r="G95" i="488" s="1"/>
  <c r="H73" i="488"/>
  <c r="AU73" i="483"/>
  <c r="G73" i="488" s="1"/>
  <c r="H123" i="488"/>
  <c r="AU123" i="483"/>
  <c r="G123" i="488" s="1"/>
  <c r="H124" i="488"/>
  <c r="AU124" i="483"/>
  <c r="G124" i="488" s="1"/>
  <c r="H45" i="488"/>
  <c r="AU45" i="483"/>
  <c r="G45" i="488" s="1"/>
  <c r="H90" i="488"/>
  <c r="AU90" i="483"/>
  <c r="G90" i="488" s="1"/>
  <c r="H122" i="488"/>
  <c r="AU122" i="483"/>
  <c r="G122" i="488" s="1"/>
  <c r="H88" i="488"/>
  <c r="AU88" i="483"/>
  <c r="G88" i="488" s="1"/>
  <c r="H68" i="488"/>
  <c r="AU68" i="483"/>
  <c r="G68" i="488" s="1"/>
  <c r="H100" i="488"/>
  <c r="AU100" i="483"/>
  <c r="G100" i="488" s="1"/>
  <c r="H46" i="488"/>
  <c r="AU46" i="483"/>
  <c r="G46" i="488" s="1"/>
  <c r="H42" i="488"/>
  <c r="AU42" i="483"/>
  <c r="G42" i="488" s="1"/>
  <c r="H82" i="488"/>
  <c r="AU82" i="483"/>
  <c r="G82" i="488" s="1"/>
  <c r="H76" i="488"/>
  <c r="AU76" i="483"/>
  <c r="G76" i="488" s="1"/>
  <c r="H58" i="488"/>
  <c r="AU58" i="483"/>
  <c r="G58" i="488" s="1"/>
  <c r="H106" i="488"/>
  <c r="AU106" i="483"/>
  <c r="G106" i="488" s="1"/>
  <c r="H71" i="488"/>
  <c r="AU71" i="483"/>
  <c r="G71" i="488" s="1"/>
  <c r="H103" i="488"/>
  <c r="AU103" i="483"/>
  <c r="G103" i="488" s="1"/>
  <c r="H118" i="488"/>
  <c r="AU118" i="483"/>
  <c r="G118" i="488" s="1"/>
  <c r="H52" i="488"/>
  <c r="AU52" i="483"/>
  <c r="G52" i="488" s="1"/>
  <c r="H84" i="488"/>
  <c r="AU84" i="483"/>
  <c r="G84" i="488" s="1"/>
  <c r="H117" i="488"/>
  <c r="AU117" i="483"/>
  <c r="G117" i="488" s="1"/>
  <c r="H121" i="488"/>
  <c r="AU121" i="483"/>
  <c r="G121" i="488" s="1"/>
  <c r="AU37" i="483"/>
  <c r="G37" i="488" s="1"/>
  <c r="AU38" i="483"/>
  <c r="G38" i="488" s="1"/>
  <c r="C32" i="483"/>
  <c r="G45" i="483"/>
  <c r="J45" i="483" s="1"/>
  <c r="G126" i="483"/>
  <c r="G122" i="483"/>
  <c r="G87" i="483"/>
  <c r="J87" i="483" s="1"/>
  <c r="G120" i="483"/>
  <c r="J120" i="483" s="1"/>
  <c r="G98" i="483"/>
  <c r="J98" i="483" s="1"/>
  <c r="G54" i="483"/>
  <c r="J54" i="483" s="1"/>
  <c r="G69" i="483"/>
  <c r="J69" i="483" s="1"/>
  <c r="G46" i="483"/>
  <c r="J46" i="483" s="1"/>
  <c r="G74" i="483"/>
  <c r="G42" i="483"/>
  <c r="J42" i="483" s="1"/>
  <c r="G80" i="483"/>
  <c r="J80" i="483" s="1"/>
  <c r="G99" i="483"/>
  <c r="G82" i="483"/>
  <c r="J82" i="483" s="1"/>
  <c r="G70" i="483"/>
  <c r="J70" i="483" s="1"/>
  <c r="G107" i="483"/>
  <c r="J107" i="483" s="1"/>
  <c r="G115" i="483"/>
  <c r="J115" i="483" s="1"/>
  <c r="G58" i="483"/>
  <c r="G71" i="483"/>
  <c r="J71" i="483" s="1"/>
  <c r="G86" i="483"/>
  <c r="J86" i="483" s="1"/>
  <c r="G51" i="483"/>
  <c r="J51" i="483" s="1"/>
  <c r="G52" i="483"/>
  <c r="J52" i="483" s="1"/>
  <c r="G116" i="483"/>
  <c r="J116" i="483" s="1"/>
  <c r="G85" i="483"/>
  <c r="J85" i="483" s="1"/>
  <c r="G62" i="483"/>
  <c r="J62" i="483" s="1"/>
  <c r="G63" i="483"/>
  <c r="G95" i="483"/>
  <c r="J95" i="483" s="1"/>
  <c r="G127" i="483"/>
  <c r="J127" i="483" s="1"/>
  <c r="G64" i="483"/>
  <c r="J64" i="483" s="1"/>
  <c r="G91" i="483"/>
  <c r="G60" i="483"/>
  <c r="J60" i="483" s="1"/>
  <c r="G56" i="483"/>
  <c r="J56" i="483" s="1"/>
  <c r="G67" i="483"/>
  <c r="J67" i="483" s="1"/>
  <c r="G89" i="483"/>
  <c r="G88" i="483"/>
  <c r="J88" i="483" s="1"/>
  <c r="G41" i="483"/>
  <c r="J41" i="483" s="1"/>
  <c r="G78" i="483"/>
  <c r="J78" i="483" s="1"/>
  <c r="G102" i="483"/>
  <c r="G68" i="483"/>
  <c r="J68" i="483" s="1"/>
  <c r="G111" i="483"/>
  <c r="J111" i="483" s="1"/>
  <c r="G114" i="483"/>
  <c r="J114" i="483" s="1"/>
  <c r="G108" i="483"/>
  <c r="J108" i="483" s="1"/>
  <c r="G94" i="483"/>
  <c r="J94" i="483" s="1"/>
  <c r="G106" i="483"/>
  <c r="J106" i="483" s="1"/>
  <c r="G103" i="483"/>
  <c r="G73" i="483"/>
  <c r="G124" i="483"/>
  <c r="J124" i="483" s="1"/>
  <c r="G66" i="483"/>
  <c r="J66" i="483" s="1"/>
  <c r="G101" i="483"/>
  <c r="J101" i="483" s="1"/>
  <c r="G97" i="483"/>
  <c r="G43" i="483"/>
  <c r="J43" i="483" s="1"/>
  <c r="G79" i="483"/>
  <c r="J79" i="483" s="1"/>
  <c r="G105" i="483"/>
  <c r="J105" i="483" s="1"/>
  <c r="G75" i="483"/>
  <c r="G44" i="483"/>
  <c r="J44" i="483" s="1"/>
  <c r="G76" i="483"/>
  <c r="J76" i="483" s="1"/>
  <c r="G109" i="483"/>
  <c r="G72" i="483"/>
  <c r="J72" i="483" s="1"/>
  <c r="G61" i="483"/>
  <c r="J61" i="483" s="1"/>
  <c r="G130" i="483"/>
  <c r="J130" i="483" s="1"/>
  <c r="G118" i="483"/>
  <c r="J118" i="483" s="1"/>
  <c r="G83" i="483"/>
  <c r="G84" i="483"/>
  <c r="J84" i="483" s="1"/>
  <c r="G53" i="483"/>
  <c r="J53" i="483" s="1"/>
  <c r="G117" i="483"/>
  <c r="J117" i="483" s="1"/>
  <c r="G57" i="483"/>
  <c r="G47" i="483"/>
  <c r="J47" i="483" s="1"/>
  <c r="G96" i="483"/>
  <c r="J96" i="483" s="1"/>
  <c r="G128" i="483"/>
  <c r="G81" i="483"/>
  <c r="G123" i="483"/>
  <c r="G55" i="483"/>
  <c r="J55" i="483" s="1"/>
  <c r="G119" i="483"/>
  <c r="J119" i="483" s="1"/>
  <c r="G129" i="483"/>
  <c r="G90" i="483"/>
  <c r="J90" i="483" s="1"/>
  <c r="G113" i="483"/>
  <c r="J113" i="483" s="1"/>
  <c r="G100" i="483"/>
  <c r="G77" i="483"/>
  <c r="J77" i="483" s="1"/>
  <c r="G65" i="483"/>
  <c r="J65" i="483" s="1"/>
  <c r="G48" i="483"/>
  <c r="J48" i="483" s="1"/>
  <c r="G112" i="483"/>
  <c r="J112" i="483" s="1"/>
  <c r="G50" i="483"/>
  <c r="G104" i="483"/>
  <c r="G93" i="483"/>
  <c r="J93" i="483" s="1"/>
  <c r="G49" i="483"/>
  <c r="G121" i="483"/>
  <c r="G110" i="483"/>
  <c r="J110" i="483" s="1"/>
  <c r="G125" i="483"/>
  <c r="J125" i="483" s="1"/>
  <c r="G59" i="483"/>
  <c r="G92" i="483"/>
  <c r="J92" i="483" s="1"/>
  <c r="C33" i="483"/>
  <c r="B32" i="476"/>
  <c r="Q32" i="479"/>
  <c r="AB32" i="479"/>
  <c r="AC33" i="476"/>
  <c r="AC32" i="479"/>
  <c r="P32" i="479"/>
  <c r="P33" i="476"/>
  <c r="U33" i="476" s="1"/>
  <c r="W33" i="476" s="1"/>
  <c r="Y33" i="476" s="1"/>
  <c r="Q33" i="479"/>
  <c r="U33" i="479" s="1"/>
  <c r="W33" i="479" s="1"/>
  <c r="Y33" i="479" s="1"/>
  <c r="AB33" i="476"/>
  <c r="B33" i="476"/>
  <c r="P32" i="476"/>
  <c r="U32" i="476" s="1"/>
  <c r="W32" i="476" s="1"/>
  <c r="Y32" i="476" s="1"/>
  <c r="AC32" i="476"/>
  <c r="AB32" i="476"/>
  <c r="AB33" i="479"/>
  <c r="AC33" i="479"/>
  <c r="B33" i="479"/>
  <c r="BD33" i="478"/>
  <c r="BJ34" i="478"/>
  <c r="AB32" i="478"/>
  <c r="AC33" i="478"/>
  <c r="U34" i="479"/>
  <c r="W34" i="479" s="1"/>
  <c r="Y34" i="479" s="1"/>
  <c r="U38" i="479"/>
  <c r="W38" i="479" s="1"/>
  <c r="Y38" i="479" s="1"/>
  <c r="U36" i="476"/>
  <c r="W36" i="476" s="1"/>
  <c r="Y36" i="476" s="1"/>
  <c r="U40" i="476"/>
  <c r="W40" i="476" s="1"/>
  <c r="Y40" i="476" s="1"/>
  <c r="U39" i="476"/>
  <c r="W39" i="476" s="1"/>
  <c r="Y39" i="476" s="1"/>
  <c r="BB32" i="478"/>
  <c r="BE34" i="478"/>
  <c r="AC32" i="478"/>
  <c r="BJ33" i="478"/>
  <c r="G40" i="478"/>
  <c r="U40" i="478" s="1"/>
  <c r="W40" i="478" s="1"/>
  <c r="Y40" i="478" s="1"/>
  <c r="G39" i="478"/>
  <c r="U39" i="478" s="1"/>
  <c r="W39" i="478" s="1"/>
  <c r="Y39" i="478" s="1"/>
  <c r="G36" i="478"/>
  <c r="U36" i="478" s="1"/>
  <c r="W36" i="478" s="1"/>
  <c r="Y36" i="478" s="1"/>
  <c r="G37" i="478"/>
  <c r="U37" i="478" s="1"/>
  <c r="W37" i="478" s="1"/>
  <c r="Y37" i="478" s="1"/>
  <c r="G38" i="478"/>
  <c r="U38" i="478" s="1"/>
  <c r="W38" i="478" s="1"/>
  <c r="Y38" i="478" s="1"/>
  <c r="BB35" i="478"/>
  <c r="G35" i="478"/>
  <c r="U35" i="478" s="1"/>
  <c r="W35" i="478" s="1"/>
  <c r="Y35" i="478" s="1"/>
  <c r="BJ32" i="478"/>
  <c r="G32" i="478"/>
  <c r="U32" i="478" s="1"/>
  <c r="W32" i="478" s="1"/>
  <c r="Y32" i="478" s="1"/>
  <c r="BG33" i="478"/>
  <c r="G33" i="478"/>
  <c r="U33" i="478" s="1"/>
  <c r="W33" i="478" s="1"/>
  <c r="Y33" i="478" s="1"/>
  <c r="BH34" i="478"/>
  <c r="G34" i="478"/>
  <c r="U34" i="478" s="1"/>
  <c r="W34" i="478" s="1"/>
  <c r="Y34" i="478" s="1"/>
  <c r="BA32" i="478"/>
  <c r="BA33" i="478"/>
  <c r="BI32" i="478"/>
  <c r="BF32" i="478"/>
  <c r="BH32" i="478"/>
  <c r="BF33" i="478"/>
  <c r="BD32" i="478"/>
  <c r="BI33" i="478"/>
  <c r="BE33" i="478"/>
  <c r="BC33" i="478"/>
  <c r="BB33" i="478"/>
  <c r="BH33" i="478"/>
  <c r="BE32" i="478"/>
  <c r="BG32" i="478"/>
  <c r="BC32" i="478"/>
  <c r="BD34" i="478"/>
  <c r="AB34" i="478"/>
  <c r="BG34" i="478"/>
  <c r="B32" i="478"/>
  <c r="B33" i="478"/>
  <c r="BC34" i="478"/>
  <c r="AC35" i="478"/>
  <c r="BI34" i="478"/>
  <c r="BB34" i="478"/>
  <c r="AC34" i="478"/>
  <c r="BF34" i="478"/>
  <c r="BA34" i="478"/>
  <c r="B35" i="478"/>
  <c r="B34" i="478"/>
  <c r="BH35" i="478"/>
  <c r="BE35" i="478"/>
  <c r="BC35" i="478"/>
  <c r="BD35" i="478"/>
  <c r="AB35" i="478"/>
  <c r="BI35" i="478"/>
  <c r="BJ35" i="478"/>
  <c r="BG35" i="478"/>
  <c r="BA35" i="478"/>
  <c r="BF35" i="478"/>
  <c r="H35" i="474"/>
  <c r="H35" i="472"/>
  <c r="Q35" i="479"/>
  <c r="P35" i="479"/>
  <c r="AB35" i="479"/>
  <c r="AC35" i="479"/>
  <c r="B35" i="479"/>
  <c r="Q35" i="476" a="1"/>
  <c r="Q35" i="476" s="1"/>
  <c r="U35" i="476" s="1"/>
  <c r="W35" i="476" s="1"/>
  <c r="Y35" i="476" s="1"/>
  <c r="AB35" i="476"/>
  <c r="B35" i="476"/>
  <c r="AC35" i="476"/>
  <c r="U34" i="476"/>
  <c r="W34" i="476" s="1"/>
  <c r="Y34" i="476" s="1"/>
  <c r="K119" i="483"/>
  <c r="N119" i="483" s="1"/>
  <c r="AA119" i="483"/>
  <c r="AD119" i="483" s="1"/>
  <c r="AQ119" i="483"/>
  <c r="AT119" i="483" s="1"/>
  <c r="P119" i="483"/>
  <c r="AF119" i="483"/>
  <c r="Q119" i="483"/>
  <c r="BB119" i="483"/>
  <c r="O119" i="483"/>
  <c r="R119" i="483" s="1"/>
  <c r="AE119" i="483"/>
  <c r="AH119" i="483" s="1"/>
  <c r="T119" i="483"/>
  <c r="AJ119" i="483"/>
  <c r="B119" i="483"/>
  <c r="W119" i="483"/>
  <c r="Z119" i="483" s="1"/>
  <c r="AM119" i="483"/>
  <c r="AP119" i="483" s="1"/>
  <c r="L119" i="483"/>
  <c r="AB119" i="483"/>
  <c r="AR119" i="483"/>
  <c r="M119" i="483"/>
  <c r="AC119" i="483"/>
  <c r="AS119" i="483"/>
  <c r="S119" i="483"/>
  <c r="V119" i="483" s="1"/>
  <c r="AN119" i="483"/>
  <c r="Y119" i="483"/>
  <c r="BA119" i="483"/>
  <c r="AI119" i="483"/>
  <c r="AL119" i="483" s="1"/>
  <c r="AG119" i="483"/>
  <c r="H119" i="483"/>
  <c r="I119" i="483"/>
  <c r="AK119" i="483"/>
  <c r="X119" i="483"/>
  <c r="U119" i="483"/>
  <c r="AO119" i="483"/>
  <c r="B98" i="483"/>
  <c r="S98" i="483"/>
  <c r="V98" i="483" s="1"/>
  <c r="AI98" i="483"/>
  <c r="AL98" i="483" s="1"/>
  <c r="H98" i="483"/>
  <c r="X98" i="483"/>
  <c r="AN98" i="483"/>
  <c r="I98" i="483"/>
  <c r="Y98" i="483"/>
  <c r="AO98" i="483"/>
  <c r="BB98" i="483"/>
  <c r="W98" i="483"/>
  <c r="Z98" i="483" s="1"/>
  <c r="AM98" i="483"/>
  <c r="AP98" i="483" s="1"/>
  <c r="L98" i="483"/>
  <c r="AB98" i="483"/>
  <c r="AR98" i="483"/>
  <c r="M98" i="483"/>
  <c r="AC98" i="483"/>
  <c r="AS98" i="483"/>
  <c r="K98" i="483"/>
  <c r="N98" i="483" s="1"/>
  <c r="AA98" i="483"/>
  <c r="AD98" i="483" s="1"/>
  <c r="AQ98" i="483"/>
  <c r="AT98" i="483" s="1"/>
  <c r="P98" i="483"/>
  <c r="AF98" i="483"/>
  <c r="Q98" i="483"/>
  <c r="AG98" i="483"/>
  <c r="BA98" i="483"/>
  <c r="O98" i="483"/>
  <c r="R98" i="483" s="1"/>
  <c r="AE98" i="483"/>
  <c r="AH98" i="483" s="1"/>
  <c r="T98" i="483"/>
  <c r="AJ98" i="483"/>
  <c r="U98" i="483"/>
  <c r="AK98" i="483"/>
  <c r="BA37" i="483"/>
  <c r="B37" i="483"/>
  <c r="BB37" i="483"/>
  <c r="L77" i="483"/>
  <c r="AB77" i="483"/>
  <c r="AR77" i="483"/>
  <c r="M77" i="483"/>
  <c r="AC77" i="483"/>
  <c r="AS77" i="483"/>
  <c r="B77" i="483"/>
  <c r="S77" i="483"/>
  <c r="V77" i="483" s="1"/>
  <c r="AI77" i="483"/>
  <c r="AL77" i="483" s="1"/>
  <c r="P77" i="483"/>
  <c r="AF77" i="483"/>
  <c r="Q77" i="483"/>
  <c r="AG77" i="483"/>
  <c r="BA77" i="483"/>
  <c r="W77" i="483"/>
  <c r="Z77" i="483" s="1"/>
  <c r="AM77" i="483"/>
  <c r="AP77" i="483" s="1"/>
  <c r="T77" i="483"/>
  <c r="AJ77" i="483"/>
  <c r="U77" i="483"/>
  <c r="AK77" i="483"/>
  <c r="K77" i="483"/>
  <c r="N77" i="483" s="1"/>
  <c r="AA77" i="483"/>
  <c r="AD77" i="483" s="1"/>
  <c r="AQ77" i="483"/>
  <c r="AT77" i="483" s="1"/>
  <c r="H77" i="483"/>
  <c r="X77" i="483"/>
  <c r="AN77" i="483"/>
  <c r="I77" i="483"/>
  <c r="Y77" i="483"/>
  <c r="AO77" i="483"/>
  <c r="BB77" i="483"/>
  <c r="O77" i="483"/>
  <c r="R77" i="483" s="1"/>
  <c r="AE77" i="483"/>
  <c r="AH77" i="483" s="1"/>
  <c r="K46" i="483"/>
  <c r="N46" i="483" s="1"/>
  <c r="AA46" i="483"/>
  <c r="AD46" i="483" s="1"/>
  <c r="AQ46" i="483"/>
  <c r="AT46" i="483" s="1"/>
  <c r="P46" i="483"/>
  <c r="AF46" i="483"/>
  <c r="Q46" i="483"/>
  <c r="AG46" i="483"/>
  <c r="BA46" i="483"/>
  <c r="O46" i="483"/>
  <c r="R46" i="483" s="1"/>
  <c r="AI46" i="483"/>
  <c r="AL46" i="483" s="1"/>
  <c r="L46" i="483"/>
  <c r="AJ46" i="483"/>
  <c r="I46" i="483"/>
  <c r="AC46" i="483"/>
  <c r="S46" i="483"/>
  <c r="V46" i="483" s="1"/>
  <c r="AM46" i="483"/>
  <c r="AP46" i="483" s="1"/>
  <c r="T46" i="483"/>
  <c r="AN46" i="483"/>
  <c r="M46" i="483"/>
  <c r="AK46" i="483"/>
  <c r="BB46" i="483"/>
  <c r="B46" i="483"/>
  <c r="W46" i="483"/>
  <c r="Z46" i="483" s="1"/>
  <c r="X46" i="483"/>
  <c r="AR46" i="483"/>
  <c r="U46" i="483"/>
  <c r="AO46" i="483"/>
  <c r="AE46" i="483"/>
  <c r="AH46" i="483" s="1"/>
  <c r="H46" i="483"/>
  <c r="AB46" i="483"/>
  <c r="Y46" i="483"/>
  <c r="AS46" i="483"/>
  <c r="W42" i="483"/>
  <c r="Z42" i="483" s="1"/>
  <c r="AM42" i="483"/>
  <c r="AP42" i="483" s="1"/>
  <c r="L42" i="483"/>
  <c r="AB42" i="483"/>
  <c r="AR42" i="483"/>
  <c r="M42" i="483"/>
  <c r="AC42" i="483"/>
  <c r="AS42" i="483"/>
  <c r="O42" i="483"/>
  <c r="R42" i="483" s="1"/>
  <c r="AI42" i="483"/>
  <c r="AL42" i="483" s="1"/>
  <c r="P42" i="483"/>
  <c r="AJ42" i="483"/>
  <c r="I42" i="483"/>
  <c r="AG42" i="483"/>
  <c r="S42" i="483"/>
  <c r="V42" i="483" s="1"/>
  <c r="AQ42" i="483"/>
  <c r="AT42" i="483" s="1"/>
  <c r="T42" i="483"/>
  <c r="AN42" i="483"/>
  <c r="Q42" i="483"/>
  <c r="AK42" i="483"/>
  <c r="BB42" i="483"/>
  <c r="B42" i="483"/>
  <c r="AA42" i="483"/>
  <c r="AD42" i="483" s="1"/>
  <c r="X42" i="483"/>
  <c r="U42" i="483"/>
  <c r="AO42" i="483"/>
  <c r="K42" i="483"/>
  <c r="N42" i="483" s="1"/>
  <c r="AE42" i="483"/>
  <c r="AH42" i="483" s="1"/>
  <c r="H42" i="483"/>
  <c r="AF42" i="483"/>
  <c r="Y42" i="483"/>
  <c r="BA42" i="483"/>
  <c r="Q112" i="483"/>
  <c r="AG112" i="483"/>
  <c r="BA112" i="483"/>
  <c r="W112" i="483"/>
  <c r="Z112" i="483" s="1"/>
  <c r="AM112" i="483"/>
  <c r="AP112" i="483" s="1"/>
  <c r="L112" i="483"/>
  <c r="AB112" i="483"/>
  <c r="AR112" i="483"/>
  <c r="U112" i="483"/>
  <c r="AO112" i="483"/>
  <c r="B112" i="483"/>
  <c r="AA112" i="483"/>
  <c r="AD112" i="483" s="1"/>
  <c r="X112" i="483"/>
  <c r="Y112" i="483"/>
  <c r="AS112" i="483"/>
  <c r="K112" i="483"/>
  <c r="N112" i="483" s="1"/>
  <c r="AE112" i="483"/>
  <c r="AH112" i="483" s="1"/>
  <c r="H112" i="483"/>
  <c r="AF112" i="483"/>
  <c r="I112" i="483"/>
  <c r="AC112" i="483"/>
  <c r="O112" i="483"/>
  <c r="R112" i="483" s="1"/>
  <c r="AI112" i="483"/>
  <c r="AL112" i="483" s="1"/>
  <c r="P112" i="483"/>
  <c r="AJ112" i="483"/>
  <c r="M112" i="483"/>
  <c r="AK112" i="483"/>
  <c r="BB112" i="483"/>
  <c r="S112" i="483"/>
  <c r="V112" i="483" s="1"/>
  <c r="AQ112" i="483"/>
  <c r="AT112" i="483" s="1"/>
  <c r="T112" i="483"/>
  <c r="AN112" i="483"/>
  <c r="B82" i="483"/>
  <c r="S82" i="483"/>
  <c r="V82" i="483" s="1"/>
  <c r="AI82" i="483"/>
  <c r="AL82" i="483" s="1"/>
  <c r="H82" i="483"/>
  <c r="X82" i="483"/>
  <c r="AN82" i="483"/>
  <c r="I82" i="483"/>
  <c r="Y82" i="483"/>
  <c r="AO82" i="483"/>
  <c r="BB82" i="483"/>
  <c r="W82" i="483"/>
  <c r="Z82" i="483" s="1"/>
  <c r="AM82" i="483"/>
  <c r="AP82" i="483" s="1"/>
  <c r="L82" i="483"/>
  <c r="AB82" i="483"/>
  <c r="AR82" i="483"/>
  <c r="M82" i="483"/>
  <c r="AC82" i="483"/>
  <c r="AS82" i="483"/>
  <c r="K82" i="483"/>
  <c r="N82" i="483" s="1"/>
  <c r="AA82" i="483"/>
  <c r="AD82" i="483" s="1"/>
  <c r="AQ82" i="483"/>
  <c r="AT82" i="483" s="1"/>
  <c r="P82" i="483"/>
  <c r="AF82" i="483"/>
  <c r="Q82" i="483"/>
  <c r="AG82" i="483"/>
  <c r="BA82" i="483"/>
  <c r="O82" i="483"/>
  <c r="R82" i="483" s="1"/>
  <c r="AE82" i="483"/>
  <c r="AH82" i="483" s="1"/>
  <c r="T82" i="483"/>
  <c r="AJ82" i="483"/>
  <c r="U82" i="483"/>
  <c r="AK82" i="483"/>
  <c r="W107" i="483"/>
  <c r="Z107" i="483" s="1"/>
  <c r="AM107" i="483"/>
  <c r="AP107" i="483" s="1"/>
  <c r="L107" i="483"/>
  <c r="AB107" i="483"/>
  <c r="AR107" i="483"/>
  <c r="M107" i="483"/>
  <c r="AC107" i="483"/>
  <c r="AS107" i="483"/>
  <c r="K107" i="483"/>
  <c r="N107" i="483" s="1"/>
  <c r="AE107" i="483"/>
  <c r="AH107" i="483" s="1"/>
  <c r="H107" i="483"/>
  <c r="AF107" i="483"/>
  <c r="Y107" i="483"/>
  <c r="BA107" i="483"/>
  <c r="O107" i="483"/>
  <c r="R107" i="483" s="1"/>
  <c r="AI107" i="483"/>
  <c r="AL107" i="483" s="1"/>
  <c r="P107" i="483"/>
  <c r="AJ107" i="483"/>
  <c r="I107" i="483"/>
  <c r="AG107" i="483"/>
  <c r="BB107" i="483"/>
  <c r="S107" i="483"/>
  <c r="V107" i="483" s="1"/>
  <c r="AQ107" i="483"/>
  <c r="AT107" i="483" s="1"/>
  <c r="T107" i="483"/>
  <c r="AN107" i="483"/>
  <c r="Q107" i="483"/>
  <c r="AK107" i="483"/>
  <c r="B107" i="483"/>
  <c r="AA107" i="483"/>
  <c r="AD107" i="483" s="1"/>
  <c r="X107" i="483"/>
  <c r="U107" i="483"/>
  <c r="AO107" i="483"/>
  <c r="M108" i="483"/>
  <c r="AC108" i="483"/>
  <c r="AS108" i="483"/>
  <c r="B108" i="483"/>
  <c r="S108" i="483"/>
  <c r="V108" i="483" s="1"/>
  <c r="AI108" i="483"/>
  <c r="AL108" i="483" s="1"/>
  <c r="H108" i="483"/>
  <c r="X108" i="483"/>
  <c r="AN108" i="483"/>
  <c r="U108" i="483"/>
  <c r="AO108" i="483"/>
  <c r="AA108" i="483"/>
  <c r="AD108" i="483" s="1"/>
  <c r="AB108" i="483"/>
  <c r="Y108" i="483"/>
  <c r="BA108" i="483"/>
  <c r="K108" i="483"/>
  <c r="N108" i="483" s="1"/>
  <c r="AE108" i="483"/>
  <c r="AH108" i="483" s="1"/>
  <c r="L108" i="483"/>
  <c r="AF108" i="483"/>
  <c r="I108" i="483"/>
  <c r="AG108" i="483"/>
  <c r="O108" i="483"/>
  <c r="R108" i="483" s="1"/>
  <c r="AM108" i="483"/>
  <c r="AP108" i="483" s="1"/>
  <c r="P108" i="483"/>
  <c r="AJ108" i="483"/>
  <c r="Q108" i="483"/>
  <c r="AK108" i="483"/>
  <c r="BB108" i="483"/>
  <c r="W108" i="483"/>
  <c r="Z108" i="483" s="1"/>
  <c r="AQ108" i="483"/>
  <c r="AT108" i="483" s="1"/>
  <c r="T108" i="483"/>
  <c r="AR108" i="483"/>
  <c r="K71" i="483"/>
  <c r="N71" i="483" s="1"/>
  <c r="AA71" i="483"/>
  <c r="AD71" i="483" s="1"/>
  <c r="AQ71" i="483"/>
  <c r="AT71" i="483" s="1"/>
  <c r="P71" i="483"/>
  <c r="AF71" i="483"/>
  <c r="Q71" i="483"/>
  <c r="AG71" i="483"/>
  <c r="BA71" i="483"/>
  <c r="BB71" i="483"/>
  <c r="S71" i="483"/>
  <c r="V71" i="483" s="1"/>
  <c r="AM71" i="483"/>
  <c r="AP71" i="483" s="1"/>
  <c r="T71" i="483"/>
  <c r="AN71" i="483"/>
  <c r="M71" i="483"/>
  <c r="AK71" i="483"/>
  <c r="B71" i="483"/>
  <c r="W71" i="483"/>
  <c r="Z71" i="483" s="1"/>
  <c r="X71" i="483"/>
  <c r="AR71" i="483"/>
  <c r="U71" i="483"/>
  <c r="AO71" i="483"/>
  <c r="AE71" i="483"/>
  <c r="AH71" i="483" s="1"/>
  <c r="H71" i="483"/>
  <c r="AB71" i="483"/>
  <c r="Y71" i="483"/>
  <c r="AS71" i="483"/>
  <c r="O71" i="483"/>
  <c r="R71" i="483" s="1"/>
  <c r="AI71" i="483"/>
  <c r="AL71" i="483" s="1"/>
  <c r="L71" i="483"/>
  <c r="AJ71" i="483"/>
  <c r="I71" i="483"/>
  <c r="AC71" i="483"/>
  <c r="I72" i="483"/>
  <c r="Y72" i="483"/>
  <c r="AO72" i="483"/>
  <c r="BB72" i="483"/>
  <c r="O72" i="483"/>
  <c r="R72" i="483" s="1"/>
  <c r="AE72" i="483"/>
  <c r="AH72" i="483" s="1"/>
  <c r="T72" i="483"/>
  <c r="M72" i="483"/>
  <c r="AG72" i="483"/>
  <c r="S72" i="483"/>
  <c r="V72" i="483" s="1"/>
  <c r="AM72" i="483"/>
  <c r="AP72" i="483" s="1"/>
  <c r="P72" i="483"/>
  <c r="AJ72" i="483"/>
  <c r="Q72" i="483"/>
  <c r="AK72" i="483"/>
  <c r="B72" i="483"/>
  <c r="W72" i="483"/>
  <c r="Z72" i="483" s="1"/>
  <c r="AQ72" i="483"/>
  <c r="AT72" i="483" s="1"/>
  <c r="X72" i="483"/>
  <c r="AN72" i="483"/>
  <c r="U72" i="483"/>
  <c r="AS72" i="483"/>
  <c r="AA72" i="483"/>
  <c r="AD72" i="483" s="1"/>
  <c r="H72" i="483"/>
  <c r="AB72" i="483"/>
  <c r="AR72" i="483"/>
  <c r="AC72" i="483"/>
  <c r="BA72" i="483"/>
  <c r="K72" i="483"/>
  <c r="N72" i="483" s="1"/>
  <c r="AI72" i="483"/>
  <c r="AL72" i="483" s="1"/>
  <c r="L72" i="483"/>
  <c r="AF72" i="483"/>
  <c r="K118" i="483"/>
  <c r="N118" i="483" s="1"/>
  <c r="AA118" i="483"/>
  <c r="AD118" i="483" s="1"/>
  <c r="AQ118" i="483"/>
  <c r="AT118" i="483" s="1"/>
  <c r="P118" i="483"/>
  <c r="AF118" i="483"/>
  <c r="Q118" i="483"/>
  <c r="AG118" i="483"/>
  <c r="BA118" i="483"/>
  <c r="B118" i="483"/>
  <c r="W118" i="483"/>
  <c r="Z118" i="483" s="1"/>
  <c r="X118" i="483"/>
  <c r="AR118" i="483"/>
  <c r="U118" i="483"/>
  <c r="AO118" i="483"/>
  <c r="AE118" i="483"/>
  <c r="AH118" i="483" s="1"/>
  <c r="H118" i="483"/>
  <c r="AB118" i="483"/>
  <c r="Y118" i="483"/>
  <c r="AS118" i="483"/>
  <c r="O118" i="483"/>
  <c r="R118" i="483" s="1"/>
  <c r="AI118" i="483"/>
  <c r="AL118" i="483" s="1"/>
  <c r="L118" i="483"/>
  <c r="AJ118" i="483"/>
  <c r="I118" i="483"/>
  <c r="AC118" i="483"/>
  <c r="S118" i="483"/>
  <c r="V118" i="483" s="1"/>
  <c r="AM118" i="483"/>
  <c r="AP118" i="483" s="1"/>
  <c r="T118" i="483"/>
  <c r="AN118" i="483"/>
  <c r="M118" i="483"/>
  <c r="AK118" i="483"/>
  <c r="BB118" i="483"/>
  <c r="U52" i="483"/>
  <c r="AK52" i="483"/>
  <c r="K52" i="483"/>
  <c r="N52" i="483" s="1"/>
  <c r="AA52" i="483"/>
  <c r="AD52" i="483" s="1"/>
  <c r="AQ52" i="483"/>
  <c r="AT52" i="483" s="1"/>
  <c r="P52" i="483"/>
  <c r="AF52" i="483"/>
  <c r="I52" i="483"/>
  <c r="Y52" i="483"/>
  <c r="AO52" i="483"/>
  <c r="BB52" i="483"/>
  <c r="O52" i="483"/>
  <c r="R52" i="483" s="1"/>
  <c r="AE52" i="483"/>
  <c r="AH52" i="483" s="1"/>
  <c r="T52" i="483"/>
  <c r="AJ52" i="483"/>
  <c r="M52" i="483"/>
  <c r="AC52" i="483"/>
  <c r="AS52" i="483"/>
  <c r="B52" i="483"/>
  <c r="S52" i="483"/>
  <c r="V52" i="483" s="1"/>
  <c r="AI52" i="483"/>
  <c r="AL52" i="483" s="1"/>
  <c r="H52" i="483"/>
  <c r="X52" i="483"/>
  <c r="AN52" i="483"/>
  <c r="Q52" i="483"/>
  <c r="AG52" i="483"/>
  <c r="BA52" i="483"/>
  <c r="W52" i="483"/>
  <c r="Z52" i="483" s="1"/>
  <c r="AM52" i="483"/>
  <c r="AP52" i="483" s="1"/>
  <c r="L52" i="483"/>
  <c r="AB52" i="483"/>
  <c r="AR52" i="483"/>
  <c r="U84" i="483"/>
  <c r="AK84" i="483"/>
  <c r="K84" i="483"/>
  <c r="N84" i="483" s="1"/>
  <c r="AA84" i="483"/>
  <c r="AD84" i="483" s="1"/>
  <c r="AQ84" i="483"/>
  <c r="AT84" i="483" s="1"/>
  <c r="P84" i="483"/>
  <c r="AF84" i="483"/>
  <c r="I84" i="483"/>
  <c r="AC84" i="483"/>
  <c r="BA84" i="483"/>
  <c r="O84" i="483"/>
  <c r="R84" i="483" s="1"/>
  <c r="AI84" i="483"/>
  <c r="AL84" i="483" s="1"/>
  <c r="L84" i="483"/>
  <c r="AJ84" i="483"/>
  <c r="M84" i="483"/>
  <c r="AG84" i="483"/>
  <c r="BB84" i="483"/>
  <c r="S84" i="483"/>
  <c r="V84" i="483" s="1"/>
  <c r="AM84" i="483"/>
  <c r="AP84" i="483" s="1"/>
  <c r="T84" i="483"/>
  <c r="AN84" i="483"/>
  <c r="Q84" i="483"/>
  <c r="AO84" i="483"/>
  <c r="B84" i="483"/>
  <c r="W84" i="483"/>
  <c r="Z84" i="483" s="1"/>
  <c r="X84" i="483"/>
  <c r="AR84" i="483"/>
  <c r="Y84" i="483"/>
  <c r="AS84" i="483"/>
  <c r="AE84" i="483"/>
  <c r="AH84" i="483" s="1"/>
  <c r="H84" i="483"/>
  <c r="AB84" i="483"/>
  <c r="O110" i="483"/>
  <c r="R110" i="483" s="1"/>
  <c r="AE110" i="483"/>
  <c r="AH110" i="483" s="1"/>
  <c r="T110" i="483"/>
  <c r="AJ110" i="483"/>
  <c r="U110" i="483"/>
  <c r="AK110" i="483"/>
  <c r="B110" i="483"/>
  <c r="S110" i="483"/>
  <c r="V110" i="483" s="1"/>
  <c r="AI110" i="483"/>
  <c r="AL110" i="483" s="1"/>
  <c r="H110" i="483"/>
  <c r="X110" i="483"/>
  <c r="AN110" i="483"/>
  <c r="I110" i="483"/>
  <c r="Y110" i="483"/>
  <c r="AO110" i="483"/>
  <c r="BB110" i="483"/>
  <c r="W110" i="483"/>
  <c r="Z110" i="483" s="1"/>
  <c r="AM110" i="483"/>
  <c r="AP110" i="483" s="1"/>
  <c r="L110" i="483"/>
  <c r="AB110" i="483"/>
  <c r="AR110" i="483"/>
  <c r="M110" i="483"/>
  <c r="AC110" i="483"/>
  <c r="AS110" i="483"/>
  <c r="K110" i="483"/>
  <c r="N110" i="483" s="1"/>
  <c r="AA110" i="483"/>
  <c r="AD110" i="483" s="1"/>
  <c r="AQ110" i="483"/>
  <c r="AT110" i="483" s="1"/>
  <c r="P110" i="483"/>
  <c r="AF110" i="483"/>
  <c r="Q110" i="483"/>
  <c r="AG110" i="483"/>
  <c r="BA110" i="483"/>
  <c r="B38" i="483"/>
  <c r="BB38" i="483"/>
  <c r="BA38" i="483"/>
  <c r="BB59" i="483"/>
  <c r="O59" i="483"/>
  <c r="R59" i="483" s="1"/>
  <c r="AE59" i="483"/>
  <c r="AH59" i="483" s="1"/>
  <c r="T59" i="483"/>
  <c r="AJ59" i="483"/>
  <c r="U59" i="483"/>
  <c r="AK59" i="483"/>
  <c r="B59" i="483"/>
  <c r="S59" i="483"/>
  <c r="V59" i="483" s="1"/>
  <c r="AI59" i="483"/>
  <c r="AL59" i="483" s="1"/>
  <c r="H59" i="483"/>
  <c r="X59" i="483"/>
  <c r="AN59" i="483"/>
  <c r="I59" i="483"/>
  <c r="Y59" i="483"/>
  <c r="AO59" i="483"/>
  <c r="J59" i="483"/>
  <c r="W59" i="483"/>
  <c r="Z59" i="483" s="1"/>
  <c r="AM59" i="483"/>
  <c r="AP59" i="483" s="1"/>
  <c r="L59" i="483"/>
  <c r="AB59" i="483"/>
  <c r="AR59" i="483"/>
  <c r="M59" i="483"/>
  <c r="AC59" i="483"/>
  <c r="AS59" i="483"/>
  <c r="K59" i="483"/>
  <c r="N59" i="483" s="1"/>
  <c r="AA59" i="483"/>
  <c r="AD59" i="483" s="1"/>
  <c r="AQ59" i="483"/>
  <c r="AT59" i="483" s="1"/>
  <c r="P59" i="483"/>
  <c r="AF59" i="483"/>
  <c r="Q59" i="483"/>
  <c r="AG59" i="483"/>
  <c r="BA59" i="483"/>
  <c r="M60" i="483"/>
  <c r="AC60" i="483"/>
  <c r="AS60" i="483"/>
  <c r="B60" i="483"/>
  <c r="S60" i="483"/>
  <c r="V60" i="483" s="1"/>
  <c r="AI60" i="483"/>
  <c r="AL60" i="483" s="1"/>
  <c r="H60" i="483"/>
  <c r="X60" i="483"/>
  <c r="AN60" i="483"/>
  <c r="Q60" i="483"/>
  <c r="AG60" i="483"/>
  <c r="BA60" i="483"/>
  <c r="W60" i="483"/>
  <c r="Z60" i="483" s="1"/>
  <c r="AM60" i="483"/>
  <c r="AP60" i="483" s="1"/>
  <c r="L60" i="483"/>
  <c r="AB60" i="483"/>
  <c r="AR60" i="483"/>
  <c r="U60" i="483"/>
  <c r="AK60" i="483"/>
  <c r="K60" i="483"/>
  <c r="N60" i="483" s="1"/>
  <c r="AA60" i="483"/>
  <c r="AD60" i="483" s="1"/>
  <c r="AQ60" i="483"/>
  <c r="AT60" i="483" s="1"/>
  <c r="P60" i="483"/>
  <c r="AF60" i="483"/>
  <c r="I60" i="483"/>
  <c r="Y60" i="483"/>
  <c r="AO60" i="483"/>
  <c r="BB60" i="483"/>
  <c r="O60" i="483"/>
  <c r="R60" i="483" s="1"/>
  <c r="AE60" i="483"/>
  <c r="AH60" i="483" s="1"/>
  <c r="T60" i="483"/>
  <c r="AJ60" i="483"/>
  <c r="M92" i="483"/>
  <c r="AC92" i="483"/>
  <c r="AS92" i="483"/>
  <c r="B92" i="483"/>
  <c r="S92" i="483"/>
  <c r="V92" i="483" s="1"/>
  <c r="AI92" i="483"/>
  <c r="AL92" i="483" s="1"/>
  <c r="H92" i="483"/>
  <c r="X92" i="483"/>
  <c r="AN92" i="483"/>
  <c r="Y92" i="483"/>
  <c r="BA92" i="483"/>
  <c r="K92" i="483"/>
  <c r="N92" i="483" s="1"/>
  <c r="AE92" i="483"/>
  <c r="AH92" i="483" s="1"/>
  <c r="L92" i="483"/>
  <c r="AF92" i="483"/>
  <c r="I92" i="483"/>
  <c r="AG92" i="483"/>
  <c r="O92" i="483"/>
  <c r="R92" i="483" s="1"/>
  <c r="AM92" i="483"/>
  <c r="AP92" i="483" s="1"/>
  <c r="P92" i="483"/>
  <c r="AJ92" i="483"/>
  <c r="Q92" i="483"/>
  <c r="AK92" i="483"/>
  <c r="BB92" i="483"/>
  <c r="W92" i="483"/>
  <c r="Z92" i="483" s="1"/>
  <c r="AQ92" i="483"/>
  <c r="AT92" i="483" s="1"/>
  <c r="T92" i="483"/>
  <c r="AR92" i="483"/>
  <c r="U92" i="483"/>
  <c r="AO92" i="483"/>
  <c r="AA92" i="483"/>
  <c r="AD92" i="483" s="1"/>
  <c r="AB92" i="483"/>
  <c r="H45" i="483"/>
  <c r="X45" i="483"/>
  <c r="AN45" i="483"/>
  <c r="I45" i="483"/>
  <c r="Y45" i="483"/>
  <c r="AO45" i="483"/>
  <c r="BB45" i="483"/>
  <c r="O45" i="483"/>
  <c r="R45" i="483" s="1"/>
  <c r="AE45" i="483"/>
  <c r="AH45" i="483" s="1"/>
  <c r="T45" i="483"/>
  <c r="AR45" i="483"/>
  <c r="Q45" i="483"/>
  <c r="AK45" i="483"/>
  <c r="B45" i="483"/>
  <c r="W45" i="483"/>
  <c r="Z45" i="483" s="1"/>
  <c r="AQ45" i="483"/>
  <c r="AT45" i="483" s="1"/>
  <c r="AB45" i="483"/>
  <c r="U45" i="483"/>
  <c r="AS45" i="483"/>
  <c r="AA45" i="483"/>
  <c r="AD45" i="483" s="1"/>
  <c r="L45" i="483"/>
  <c r="AF45" i="483"/>
  <c r="AC45" i="483"/>
  <c r="BA45" i="483"/>
  <c r="K45" i="483"/>
  <c r="N45" i="483" s="1"/>
  <c r="AI45" i="483"/>
  <c r="AL45" i="483" s="1"/>
  <c r="P45" i="483"/>
  <c r="AJ45" i="483"/>
  <c r="M45" i="483"/>
  <c r="AG45" i="483"/>
  <c r="S45" i="483"/>
  <c r="V45" i="483" s="1"/>
  <c r="AM45" i="483"/>
  <c r="AP45" i="483" s="1"/>
  <c r="B66" i="483"/>
  <c r="S66" i="483"/>
  <c r="V66" i="483" s="1"/>
  <c r="AI66" i="483"/>
  <c r="AL66" i="483" s="1"/>
  <c r="H66" i="483"/>
  <c r="X66" i="483"/>
  <c r="AN66" i="483"/>
  <c r="I66" i="483"/>
  <c r="Y66" i="483"/>
  <c r="AO66" i="483"/>
  <c r="BB66" i="483"/>
  <c r="W66" i="483"/>
  <c r="Z66" i="483" s="1"/>
  <c r="AM66" i="483"/>
  <c r="AP66" i="483" s="1"/>
  <c r="L66" i="483"/>
  <c r="AB66" i="483"/>
  <c r="AR66" i="483"/>
  <c r="M66" i="483"/>
  <c r="AC66" i="483"/>
  <c r="AS66" i="483"/>
  <c r="O66" i="483"/>
  <c r="R66" i="483" s="1"/>
  <c r="AE66" i="483"/>
  <c r="AH66" i="483" s="1"/>
  <c r="T66" i="483"/>
  <c r="AJ66" i="483"/>
  <c r="U66" i="483"/>
  <c r="AK66" i="483"/>
  <c r="K66" i="483"/>
  <c r="N66" i="483" s="1"/>
  <c r="AF66" i="483"/>
  <c r="BA66" i="483"/>
  <c r="AA66" i="483"/>
  <c r="AD66" i="483" s="1"/>
  <c r="AQ66" i="483"/>
  <c r="AT66" i="483" s="1"/>
  <c r="Q66" i="483"/>
  <c r="P66" i="483"/>
  <c r="AG66" i="483"/>
  <c r="B126" i="483"/>
  <c r="S126" i="483"/>
  <c r="V126" i="483" s="1"/>
  <c r="AI126" i="483"/>
  <c r="AL126" i="483" s="1"/>
  <c r="H126" i="483"/>
  <c r="X126" i="483"/>
  <c r="AN126" i="483"/>
  <c r="I126" i="483"/>
  <c r="Y126" i="483"/>
  <c r="AO126" i="483"/>
  <c r="BB126" i="483"/>
  <c r="W126" i="483"/>
  <c r="Z126" i="483" s="1"/>
  <c r="AQ126" i="483"/>
  <c r="AT126" i="483" s="1"/>
  <c r="T126" i="483"/>
  <c r="AR126" i="483"/>
  <c r="Q126" i="483"/>
  <c r="AK126" i="483"/>
  <c r="J126" i="483"/>
  <c r="AA126" i="483"/>
  <c r="AD126" i="483" s="1"/>
  <c r="AB126" i="483"/>
  <c r="U126" i="483"/>
  <c r="AS126" i="483"/>
  <c r="K126" i="483"/>
  <c r="N126" i="483" s="1"/>
  <c r="AE126" i="483"/>
  <c r="AH126" i="483" s="1"/>
  <c r="L126" i="483"/>
  <c r="AF126" i="483"/>
  <c r="AC126" i="483"/>
  <c r="BA126" i="483"/>
  <c r="O126" i="483"/>
  <c r="R126" i="483" s="1"/>
  <c r="AM126" i="483"/>
  <c r="AP126" i="483" s="1"/>
  <c r="P126" i="483"/>
  <c r="AJ126" i="483"/>
  <c r="M126" i="483"/>
  <c r="AG126" i="483"/>
  <c r="K90" i="483"/>
  <c r="N90" i="483" s="1"/>
  <c r="AA90" i="483"/>
  <c r="AD90" i="483" s="1"/>
  <c r="AQ90" i="483"/>
  <c r="AT90" i="483" s="1"/>
  <c r="P90" i="483"/>
  <c r="AF90" i="483"/>
  <c r="Q90" i="483"/>
  <c r="AG90" i="483"/>
  <c r="BA90" i="483"/>
  <c r="O90" i="483"/>
  <c r="R90" i="483" s="1"/>
  <c r="AE90" i="483"/>
  <c r="AH90" i="483" s="1"/>
  <c r="T90" i="483"/>
  <c r="AJ90" i="483"/>
  <c r="U90" i="483"/>
  <c r="AK90" i="483"/>
  <c r="B90" i="483"/>
  <c r="S90" i="483"/>
  <c r="V90" i="483" s="1"/>
  <c r="AI90" i="483"/>
  <c r="AL90" i="483" s="1"/>
  <c r="H90" i="483"/>
  <c r="X90" i="483"/>
  <c r="AN90" i="483"/>
  <c r="I90" i="483"/>
  <c r="Y90" i="483"/>
  <c r="AO90" i="483"/>
  <c r="BB90" i="483"/>
  <c r="W90" i="483"/>
  <c r="Z90" i="483" s="1"/>
  <c r="AM90" i="483"/>
  <c r="AP90" i="483" s="1"/>
  <c r="L90" i="483"/>
  <c r="AB90" i="483"/>
  <c r="AR90" i="483"/>
  <c r="M90" i="483"/>
  <c r="AC90" i="483"/>
  <c r="AS90" i="483"/>
  <c r="W87" i="483"/>
  <c r="Z87" i="483" s="1"/>
  <c r="AM87" i="483"/>
  <c r="AP87" i="483" s="1"/>
  <c r="L87" i="483"/>
  <c r="AB87" i="483"/>
  <c r="AR87" i="483"/>
  <c r="M87" i="483"/>
  <c r="AC87" i="483"/>
  <c r="AS87" i="483"/>
  <c r="O87" i="483"/>
  <c r="R87" i="483" s="1"/>
  <c r="AI87" i="483"/>
  <c r="AL87" i="483" s="1"/>
  <c r="P87" i="483"/>
  <c r="AJ87" i="483"/>
  <c r="I87" i="483"/>
  <c r="AG87" i="483"/>
  <c r="BB87" i="483"/>
  <c r="S87" i="483"/>
  <c r="V87" i="483" s="1"/>
  <c r="AQ87" i="483"/>
  <c r="AT87" i="483" s="1"/>
  <c r="T87" i="483"/>
  <c r="AN87" i="483"/>
  <c r="Q87" i="483"/>
  <c r="AK87" i="483"/>
  <c r="B87" i="483"/>
  <c r="AA87" i="483"/>
  <c r="AD87" i="483" s="1"/>
  <c r="X87" i="483"/>
  <c r="U87" i="483"/>
  <c r="AO87" i="483"/>
  <c r="K87" i="483"/>
  <c r="N87" i="483" s="1"/>
  <c r="AE87" i="483"/>
  <c r="AH87" i="483" s="1"/>
  <c r="H87" i="483"/>
  <c r="AF87" i="483"/>
  <c r="Y87" i="483"/>
  <c r="BA87" i="483"/>
  <c r="I56" i="483"/>
  <c r="Y56" i="483"/>
  <c r="AO56" i="483"/>
  <c r="BB56" i="483"/>
  <c r="O56" i="483"/>
  <c r="R56" i="483" s="1"/>
  <c r="AE56" i="483"/>
  <c r="AH56" i="483" s="1"/>
  <c r="T56" i="483"/>
  <c r="AJ56" i="483"/>
  <c r="M56" i="483"/>
  <c r="AC56" i="483"/>
  <c r="AS56" i="483"/>
  <c r="B56" i="483"/>
  <c r="S56" i="483"/>
  <c r="V56" i="483" s="1"/>
  <c r="AI56" i="483"/>
  <c r="AL56" i="483" s="1"/>
  <c r="H56" i="483"/>
  <c r="X56" i="483"/>
  <c r="AN56" i="483"/>
  <c r="Q56" i="483"/>
  <c r="AG56" i="483"/>
  <c r="BA56" i="483"/>
  <c r="W56" i="483"/>
  <c r="Z56" i="483" s="1"/>
  <c r="AM56" i="483"/>
  <c r="AP56" i="483" s="1"/>
  <c r="L56" i="483"/>
  <c r="AB56" i="483"/>
  <c r="AR56" i="483"/>
  <c r="U56" i="483"/>
  <c r="AK56" i="483"/>
  <c r="K56" i="483"/>
  <c r="N56" i="483" s="1"/>
  <c r="AA56" i="483"/>
  <c r="AD56" i="483" s="1"/>
  <c r="AQ56" i="483"/>
  <c r="AT56" i="483" s="1"/>
  <c r="P56" i="483"/>
  <c r="AF56" i="483"/>
  <c r="I88" i="483"/>
  <c r="Y88" i="483"/>
  <c r="AO88" i="483"/>
  <c r="BB88" i="483"/>
  <c r="O88" i="483"/>
  <c r="R88" i="483" s="1"/>
  <c r="AE88" i="483"/>
  <c r="AH88" i="483" s="1"/>
  <c r="T88" i="483"/>
  <c r="AJ88" i="483"/>
  <c r="AC88" i="483"/>
  <c r="BA88" i="483"/>
  <c r="K88" i="483"/>
  <c r="N88" i="483" s="1"/>
  <c r="AI88" i="483"/>
  <c r="AL88" i="483" s="1"/>
  <c r="L88" i="483"/>
  <c r="AF88" i="483"/>
  <c r="M88" i="483"/>
  <c r="AG88" i="483"/>
  <c r="S88" i="483"/>
  <c r="V88" i="483" s="1"/>
  <c r="AM88" i="483"/>
  <c r="AP88" i="483" s="1"/>
  <c r="P88" i="483"/>
  <c r="AN88" i="483"/>
  <c r="Q88" i="483"/>
  <c r="AK88" i="483"/>
  <c r="B88" i="483"/>
  <c r="W88" i="483"/>
  <c r="Z88" i="483" s="1"/>
  <c r="AQ88" i="483"/>
  <c r="AT88" i="483" s="1"/>
  <c r="X88" i="483"/>
  <c r="AR88" i="483"/>
  <c r="U88" i="483"/>
  <c r="AS88" i="483"/>
  <c r="AA88" i="483"/>
  <c r="AD88" i="483" s="1"/>
  <c r="H88" i="483"/>
  <c r="AB88" i="483"/>
  <c r="M120" i="483"/>
  <c r="AC120" i="483"/>
  <c r="AS120" i="483"/>
  <c r="B120" i="483"/>
  <c r="S120" i="483"/>
  <c r="V120" i="483" s="1"/>
  <c r="AI120" i="483"/>
  <c r="AL120" i="483" s="1"/>
  <c r="H120" i="483"/>
  <c r="X120" i="483"/>
  <c r="AN120" i="483"/>
  <c r="Q120" i="483"/>
  <c r="AG120" i="483"/>
  <c r="BA120" i="483"/>
  <c r="W120" i="483"/>
  <c r="Z120" i="483" s="1"/>
  <c r="AM120" i="483"/>
  <c r="AP120" i="483" s="1"/>
  <c r="L120" i="483"/>
  <c r="AB120" i="483"/>
  <c r="I120" i="483"/>
  <c r="Y120" i="483"/>
  <c r="AO120" i="483"/>
  <c r="BB120" i="483"/>
  <c r="O120" i="483"/>
  <c r="R120" i="483" s="1"/>
  <c r="AE120" i="483"/>
  <c r="AH120" i="483" s="1"/>
  <c r="T120" i="483"/>
  <c r="AJ120" i="483"/>
  <c r="P120" i="483"/>
  <c r="K120" i="483"/>
  <c r="N120" i="483" s="1"/>
  <c r="AF120" i="483"/>
  <c r="U120" i="483"/>
  <c r="AA120" i="483"/>
  <c r="AD120" i="483" s="1"/>
  <c r="AR120" i="483"/>
  <c r="AK120" i="483"/>
  <c r="AQ120" i="483"/>
  <c r="AT120" i="483" s="1"/>
  <c r="O78" i="483"/>
  <c r="R78" i="483" s="1"/>
  <c r="AE78" i="483"/>
  <c r="AH78" i="483" s="1"/>
  <c r="T78" i="483"/>
  <c r="AJ78" i="483"/>
  <c r="U78" i="483"/>
  <c r="AK78" i="483"/>
  <c r="B78" i="483"/>
  <c r="S78" i="483"/>
  <c r="V78" i="483" s="1"/>
  <c r="AI78" i="483"/>
  <c r="AL78" i="483" s="1"/>
  <c r="H78" i="483"/>
  <c r="X78" i="483"/>
  <c r="AN78" i="483"/>
  <c r="I78" i="483"/>
  <c r="Y78" i="483"/>
  <c r="AO78" i="483"/>
  <c r="BB78" i="483"/>
  <c r="W78" i="483"/>
  <c r="Z78" i="483" s="1"/>
  <c r="AM78" i="483"/>
  <c r="AP78" i="483" s="1"/>
  <c r="L78" i="483"/>
  <c r="AB78" i="483"/>
  <c r="AR78" i="483"/>
  <c r="M78" i="483"/>
  <c r="AC78" i="483"/>
  <c r="AS78" i="483"/>
  <c r="K78" i="483"/>
  <c r="N78" i="483" s="1"/>
  <c r="AA78" i="483"/>
  <c r="AD78" i="483" s="1"/>
  <c r="AQ78" i="483"/>
  <c r="AT78" i="483" s="1"/>
  <c r="P78" i="483"/>
  <c r="AF78" i="483"/>
  <c r="Q78" i="483"/>
  <c r="AG78" i="483"/>
  <c r="BA78" i="483"/>
  <c r="W54" i="483"/>
  <c r="Z54" i="483" s="1"/>
  <c r="AM54" i="483"/>
  <c r="AP54" i="483" s="1"/>
  <c r="L54" i="483"/>
  <c r="AB54" i="483"/>
  <c r="AR54" i="483"/>
  <c r="M54" i="483"/>
  <c r="AC54" i="483"/>
  <c r="B54" i="483"/>
  <c r="S54" i="483"/>
  <c r="V54" i="483" s="1"/>
  <c r="AI54" i="483"/>
  <c r="AL54" i="483" s="1"/>
  <c r="H54" i="483"/>
  <c r="X54" i="483"/>
  <c r="AN54" i="483"/>
  <c r="I54" i="483"/>
  <c r="Y54" i="483"/>
  <c r="AO54" i="483"/>
  <c r="BB54" i="483"/>
  <c r="O54" i="483"/>
  <c r="R54" i="483" s="1"/>
  <c r="AJ54" i="483"/>
  <c r="U54" i="483"/>
  <c r="BA54" i="483"/>
  <c r="AA54" i="483"/>
  <c r="AD54" i="483" s="1"/>
  <c r="P54" i="483"/>
  <c r="AG54" i="483"/>
  <c r="AE54" i="483"/>
  <c r="AH54" i="483" s="1"/>
  <c r="T54" i="483"/>
  <c r="AK54" i="483"/>
  <c r="K54" i="483"/>
  <c r="N54" i="483" s="1"/>
  <c r="AQ54" i="483"/>
  <c r="AT54" i="483" s="1"/>
  <c r="AF54" i="483"/>
  <c r="Q54" i="483"/>
  <c r="AS54" i="483"/>
  <c r="W67" i="483"/>
  <c r="Z67" i="483" s="1"/>
  <c r="AM67" i="483"/>
  <c r="AP67" i="483" s="1"/>
  <c r="L67" i="483"/>
  <c r="BB67" i="483"/>
  <c r="S67" i="483"/>
  <c r="V67" i="483" s="1"/>
  <c r="AQ67" i="483"/>
  <c r="AT67" i="483" s="1"/>
  <c r="T67" i="483"/>
  <c r="AJ67" i="483"/>
  <c r="U67" i="483"/>
  <c r="AK67" i="483"/>
  <c r="B67" i="483"/>
  <c r="AA67" i="483"/>
  <c r="AD67" i="483" s="1"/>
  <c r="X67" i="483"/>
  <c r="AN67" i="483"/>
  <c r="I67" i="483"/>
  <c r="Y67" i="483"/>
  <c r="AO67" i="483"/>
  <c r="K67" i="483"/>
  <c r="N67" i="483" s="1"/>
  <c r="AE67" i="483"/>
  <c r="AH67" i="483" s="1"/>
  <c r="H67" i="483"/>
  <c r="AB67" i="483"/>
  <c r="AR67" i="483"/>
  <c r="M67" i="483"/>
  <c r="AC67" i="483"/>
  <c r="AS67" i="483"/>
  <c r="O67" i="483"/>
  <c r="R67" i="483" s="1"/>
  <c r="AI67" i="483"/>
  <c r="AL67" i="483" s="1"/>
  <c r="P67" i="483"/>
  <c r="AF67" i="483"/>
  <c r="Q67" i="483"/>
  <c r="AG67" i="483"/>
  <c r="BA67" i="483"/>
  <c r="P97" i="483"/>
  <c r="AF97" i="483"/>
  <c r="Q97" i="483"/>
  <c r="AG97" i="483"/>
  <c r="BA97" i="483"/>
  <c r="J97" i="483"/>
  <c r="W97" i="483"/>
  <c r="Z97" i="483" s="1"/>
  <c r="AM97" i="483"/>
  <c r="AP97" i="483" s="1"/>
  <c r="T97" i="483"/>
  <c r="AJ97" i="483"/>
  <c r="U97" i="483"/>
  <c r="AK97" i="483"/>
  <c r="K97" i="483"/>
  <c r="N97" i="483" s="1"/>
  <c r="AA97" i="483"/>
  <c r="AD97" i="483" s="1"/>
  <c r="AQ97" i="483"/>
  <c r="AT97" i="483" s="1"/>
  <c r="H97" i="483"/>
  <c r="X97" i="483"/>
  <c r="AN97" i="483"/>
  <c r="I97" i="483"/>
  <c r="Y97" i="483"/>
  <c r="AO97" i="483"/>
  <c r="BB97" i="483"/>
  <c r="O97" i="483"/>
  <c r="R97" i="483" s="1"/>
  <c r="AE97" i="483"/>
  <c r="AH97" i="483" s="1"/>
  <c r="L97" i="483"/>
  <c r="AB97" i="483"/>
  <c r="AR97" i="483"/>
  <c r="M97" i="483"/>
  <c r="AC97" i="483"/>
  <c r="AS97" i="483"/>
  <c r="B97" i="483"/>
  <c r="S97" i="483"/>
  <c r="V97" i="483" s="1"/>
  <c r="AI97" i="483"/>
  <c r="AL97" i="483" s="1"/>
  <c r="BB43" i="483"/>
  <c r="O43" i="483"/>
  <c r="R43" i="483" s="1"/>
  <c r="AE43" i="483"/>
  <c r="AH43" i="483" s="1"/>
  <c r="T43" i="483"/>
  <c r="AJ43" i="483"/>
  <c r="U43" i="483"/>
  <c r="AK43" i="483"/>
  <c r="B43" i="483"/>
  <c r="AI43" i="483"/>
  <c r="AL43" i="483" s="1"/>
  <c r="AN43" i="483"/>
  <c r="Y43" i="483"/>
  <c r="H43" i="483"/>
  <c r="AO43" i="483"/>
  <c r="W43" i="483"/>
  <c r="Z43" i="483" s="1"/>
  <c r="AM43" i="483"/>
  <c r="AP43" i="483" s="1"/>
  <c r="L43" i="483"/>
  <c r="AB43" i="483"/>
  <c r="AR43" i="483"/>
  <c r="M43" i="483"/>
  <c r="AC43" i="483"/>
  <c r="AS43" i="483"/>
  <c r="K43" i="483"/>
  <c r="N43" i="483" s="1"/>
  <c r="AA43" i="483"/>
  <c r="AD43" i="483" s="1"/>
  <c r="AQ43" i="483"/>
  <c r="AT43" i="483" s="1"/>
  <c r="P43" i="483"/>
  <c r="AF43" i="483"/>
  <c r="Q43" i="483"/>
  <c r="AG43" i="483"/>
  <c r="BA43" i="483"/>
  <c r="S43" i="483"/>
  <c r="V43" i="483" s="1"/>
  <c r="X43" i="483"/>
  <c r="I43" i="483"/>
  <c r="Q48" i="483"/>
  <c r="AG48" i="483"/>
  <c r="BA48" i="483"/>
  <c r="W48" i="483"/>
  <c r="Z48" i="483" s="1"/>
  <c r="AM48" i="483"/>
  <c r="AP48" i="483" s="1"/>
  <c r="L48" i="483"/>
  <c r="AB48" i="483"/>
  <c r="AR48" i="483"/>
  <c r="I48" i="483"/>
  <c r="Y48" i="483"/>
  <c r="AO48" i="483"/>
  <c r="BB48" i="483"/>
  <c r="O48" i="483"/>
  <c r="R48" i="483" s="1"/>
  <c r="AE48" i="483"/>
  <c r="AH48" i="483" s="1"/>
  <c r="T48" i="483"/>
  <c r="AJ48" i="483"/>
  <c r="M48" i="483"/>
  <c r="AC48" i="483"/>
  <c r="AS48" i="483"/>
  <c r="B48" i="483"/>
  <c r="S48" i="483"/>
  <c r="V48" i="483" s="1"/>
  <c r="AI48" i="483"/>
  <c r="AL48" i="483" s="1"/>
  <c r="H48" i="483"/>
  <c r="X48" i="483"/>
  <c r="AN48" i="483"/>
  <c r="U48" i="483"/>
  <c r="AA48" i="483"/>
  <c r="AD48" i="483" s="1"/>
  <c r="AK48" i="483"/>
  <c r="AQ48" i="483"/>
  <c r="AT48" i="483" s="1"/>
  <c r="P48" i="483"/>
  <c r="K48" i="483"/>
  <c r="N48" i="483" s="1"/>
  <c r="AF48" i="483"/>
  <c r="H105" i="483"/>
  <c r="X105" i="483"/>
  <c r="AN105" i="483"/>
  <c r="I105" i="483"/>
  <c r="Y105" i="483"/>
  <c r="AO105" i="483"/>
  <c r="BB105" i="483"/>
  <c r="O105" i="483"/>
  <c r="R105" i="483" s="1"/>
  <c r="AE105" i="483"/>
  <c r="AH105" i="483" s="1"/>
  <c r="L105" i="483"/>
  <c r="AB105" i="483"/>
  <c r="AR105" i="483"/>
  <c r="M105" i="483"/>
  <c r="AC105" i="483"/>
  <c r="AS105" i="483"/>
  <c r="B105" i="483"/>
  <c r="S105" i="483"/>
  <c r="V105" i="483" s="1"/>
  <c r="AI105" i="483"/>
  <c r="AL105" i="483" s="1"/>
  <c r="P105" i="483"/>
  <c r="AF105" i="483"/>
  <c r="Q105" i="483"/>
  <c r="AG105" i="483"/>
  <c r="BA105" i="483"/>
  <c r="W105" i="483"/>
  <c r="Z105" i="483" s="1"/>
  <c r="AM105" i="483"/>
  <c r="AP105" i="483" s="1"/>
  <c r="T105" i="483"/>
  <c r="AJ105" i="483"/>
  <c r="U105" i="483"/>
  <c r="AK105" i="483"/>
  <c r="K105" i="483"/>
  <c r="N105" i="483" s="1"/>
  <c r="AA105" i="483"/>
  <c r="AD105" i="483" s="1"/>
  <c r="AQ105" i="483"/>
  <c r="AT105" i="483" s="1"/>
  <c r="W114" i="483"/>
  <c r="Z114" i="483" s="1"/>
  <c r="AM114" i="483"/>
  <c r="AP114" i="483" s="1"/>
  <c r="L114" i="483"/>
  <c r="B114" i="483"/>
  <c r="AA114" i="483"/>
  <c r="AD114" i="483" s="1"/>
  <c r="X114" i="483"/>
  <c r="AN114" i="483"/>
  <c r="I114" i="483"/>
  <c r="Y114" i="483"/>
  <c r="AO114" i="483"/>
  <c r="BB114" i="483"/>
  <c r="K114" i="483"/>
  <c r="N114" i="483" s="1"/>
  <c r="AE114" i="483"/>
  <c r="AH114" i="483" s="1"/>
  <c r="H114" i="483"/>
  <c r="AB114" i="483"/>
  <c r="AR114" i="483"/>
  <c r="M114" i="483"/>
  <c r="AC114" i="483"/>
  <c r="AS114" i="483"/>
  <c r="O114" i="483"/>
  <c r="R114" i="483" s="1"/>
  <c r="AI114" i="483"/>
  <c r="AL114" i="483" s="1"/>
  <c r="P114" i="483"/>
  <c r="AF114" i="483"/>
  <c r="Q114" i="483"/>
  <c r="AG114" i="483"/>
  <c r="BA114" i="483"/>
  <c r="S114" i="483"/>
  <c r="V114" i="483" s="1"/>
  <c r="AQ114" i="483"/>
  <c r="AT114" i="483" s="1"/>
  <c r="T114" i="483"/>
  <c r="AJ114" i="483"/>
  <c r="U114" i="483"/>
  <c r="AK114" i="483"/>
  <c r="BB75" i="483"/>
  <c r="O75" i="483"/>
  <c r="R75" i="483" s="1"/>
  <c r="AE75" i="483"/>
  <c r="AH75" i="483" s="1"/>
  <c r="T75" i="483"/>
  <c r="AJ75" i="483"/>
  <c r="U75" i="483"/>
  <c r="AK75" i="483"/>
  <c r="S75" i="483"/>
  <c r="V75" i="483" s="1"/>
  <c r="AM75" i="483"/>
  <c r="AP75" i="483" s="1"/>
  <c r="P75" i="483"/>
  <c r="AN75" i="483"/>
  <c r="M75" i="483"/>
  <c r="AG75" i="483"/>
  <c r="B75" i="483"/>
  <c r="W75" i="483"/>
  <c r="Z75" i="483" s="1"/>
  <c r="AQ75" i="483"/>
  <c r="AT75" i="483" s="1"/>
  <c r="X75" i="483"/>
  <c r="AR75" i="483"/>
  <c r="Q75" i="483"/>
  <c r="AO75" i="483"/>
  <c r="J75" i="483"/>
  <c r="AA75" i="483"/>
  <c r="AD75" i="483" s="1"/>
  <c r="H75" i="483"/>
  <c r="AB75" i="483"/>
  <c r="Y75" i="483"/>
  <c r="AS75" i="483"/>
  <c r="K75" i="483"/>
  <c r="N75" i="483" s="1"/>
  <c r="AI75" i="483"/>
  <c r="AL75" i="483" s="1"/>
  <c r="L75" i="483"/>
  <c r="AF75" i="483"/>
  <c r="I75" i="483"/>
  <c r="AC75" i="483"/>
  <c r="BA75" i="483"/>
  <c r="AE115" i="483"/>
  <c r="AH115" i="483" s="1"/>
  <c r="H115" i="483"/>
  <c r="AB115" i="483"/>
  <c r="Y115" i="483"/>
  <c r="AS115" i="483"/>
  <c r="S115" i="483"/>
  <c r="V115" i="483" s="1"/>
  <c r="AJ115" i="483"/>
  <c r="M115" i="483"/>
  <c r="AO115" i="483"/>
  <c r="BB115" i="483"/>
  <c r="W115" i="483"/>
  <c r="Z115" i="483" s="1"/>
  <c r="L115" i="483"/>
  <c r="AN115" i="483"/>
  <c r="U115" i="483"/>
  <c r="B115" i="483"/>
  <c r="AI115" i="483"/>
  <c r="AL115" i="483" s="1"/>
  <c r="T115" i="483"/>
  <c r="AR115" i="483"/>
  <c r="AC115" i="483"/>
  <c r="O115" i="483"/>
  <c r="R115" i="483" s="1"/>
  <c r="AM115" i="483"/>
  <c r="AP115" i="483" s="1"/>
  <c r="X115" i="483"/>
  <c r="I115" i="483"/>
  <c r="AK115" i="483"/>
  <c r="BA115" i="483"/>
  <c r="AF115" i="483"/>
  <c r="K115" i="483"/>
  <c r="N115" i="483" s="1"/>
  <c r="AG115" i="483"/>
  <c r="Q115" i="483"/>
  <c r="AQ115" i="483"/>
  <c r="AT115" i="483" s="1"/>
  <c r="AA115" i="483"/>
  <c r="AD115" i="483" s="1"/>
  <c r="P115" i="483"/>
  <c r="L109" i="483"/>
  <c r="AB109" i="483"/>
  <c r="AR109" i="483"/>
  <c r="M109" i="483"/>
  <c r="AC109" i="483"/>
  <c r="AS109" i="483"/>
  <c r="B109" i="483"/>
  <c r="S109" i="483"/>
  <c r="V109" i="483" s="1"/>
  <c r="AI109" i="483"/>
  <c r="AL109" i="483" s="1"/>
  <c r="P109" i="483"/>
  <c r="AF109" i="483"/>
  <c r="Q109" i="483"/>
  <c r="AG109" i="483"/>
  <c r="BA109" i="483"/>
  <c r="J109" i="483"/>
  <c r="W109" i="483"/>
  <c r="Z109" i="483" s="1"/>
  <c r="AM109" i="483"/>
  <c r="AP109" i="483" s="1"/>
  <c r="T109" i="483"/>
  <c r="AJ109" i="483"/>
  <c r="U109" i="483"/>
  <c r="AK109" i="483"/>
  <c r="K109" i="483"/>
  <c r="N109" i="483" s="1"/>
  <c r="AA109" i="483"/>
  <c r="AD109" i="483" s="1"/>
  <c r="AQ109" i="483"/>
  <c r="AT109" i="483" s="1"/>
  <c r="H109" i="483"/>
  <c r="X109" i="483"/>
  <c r="AN109" i="483"/>
  <c r="I109" i="483"/>
  <c r="Y109" i="483"/>
  <c r="AO109" i="483"/>
  <c r="BB109" i="483"/>
  <c r="O109" i="483"/>
  <c r="R109" i="483" s="1"/>
  <c r="AE109" i="483"/>
  <c r="AH109" i="483" s="1"/>
  <c r="L93" i="483"/>
  <c r="AB93" i="483"/>
  <c r="AR93" i="483"/>
  <c r="M93" i="483"/>
  <c r="AC93" i="483"/>
  <c r="AS93" i="483"/>
  <c r="B93" i="483"/>
  <c r="S93" i="483"/>
  <c r="V93" i="483" s="1"/>
  <c r="AI93" i="483"/>
  <c r="AL93" i="483" s="1"/>
  <c r="P93" i="483"/>
  <c r="AF93" i="483"/>
  <c r="Q93" i="483"/>
  <c r="AG93" i="483"/>
  <c r="BA93" i="483"/>
  <c r="W93" i="483"/>
  <c r="Z93" i="483" s="1"/>
  <c r="AM93" i="483"/>
  <c r="AP93" i="483" s="1"/>
  <c r="T93" i="483"/>
  <c r="AJ93" i="483"/>
  <c r="U93" i="483"/>
  <c r="AK93" i="483"/>
  <c r="K93" i="483"/>
  <c r="N93" i="483" s="1"/>
  <c r="AA93" i="483"/>
  <c r="AD93" i="483" s="1"/>
  <c r="AQ93" i="483"/>
  <c r="AT93" i="483" s="1"/>
  <c r="H93" i="483"/>
  <c r="X93" i="483"/>
  <c r="AN93" i="483"/>
  <c r="I93" i="483"/>
  <c r="Y93" i="483"/>
  <c r="AO93" i="483"/>
  <c r="BB93" i="483"/>
  <c r="O93" i="483"/>
  <c r="R93" i="483" s="1"/>
  <c r="AE93" i="483"/>
  <c r="AH93" i="483" s="1"/>
  <c r="W86" i="483"/>
  <c r="Z86" i="483" s="1"/>
  <c r="AM86" i="483"/>
  <c r="AP86" i="483" s="1"/>
  <c r="L86" i="483"/>
  <c r="AB86" i="483"/>
  <c r="AR86" i="483"/>
  <c r="M86" i="483"/>
  <c r="AC86" i="483"/>
  <c r="AS86" i="483"/>
  <c r="K86" i="483"/>
  <c r="N86" i="483" s="1"/>
  <c r="AA86" i="483"/>
  <c r="AD86" i="483" s="1"/>
  <c r="AQ86" i="483"/>
  <c r="AT86" i="483" s="1"/>
  <c r="P86" i="483"/>
  <c r="AF86" i="483"/>
  <c r="Q86" i="483"/>
  <c r="AG86" i="483"/>
  <c r="BA86" i="483"/>
  <c r="O86" i="483"/>
  <c r="R86" i="483" s="1"/>
  <c r="AE86" i="483"/>
  <c r="AH86" i="483" s="1"/>
  <c r="T86" i="483"/>
  <c r="AJ86" i="483"/>
  <c r="U86" i="483"/>
  <c r="AK86" i="483"/>
  <c r="B86" i="483"/>
  <c r="S86" i="483"/>
  <c r="V86" i="483" s="1"/>
  <c r="AI86" i="483"/>
  <c r="AL86" i="483" s="1"/>
  <c r="H86" i="483"/>
  <c r="X86" i="483"/>
  <c r="AN86" i="483"/>
  <c r="I86" i="483"/>
  <c r="Y86" i="483"/>
  <c r="AO86" i="483"/>
  <c r="BB86" i="483"/>
  <c r="T85" i="483"/>
  <c r="AJ85" i="483"/>
  <c r="U85" i="483"/>
  <c r="AK85" i="483"/>
  <c r="K85" i="483"/>
  <c r="N85" i="483" s="1"/>
  <c r="AA85" i="483"/>
  <c r="AD85" i="483" s="1"/>
  <c r="AQ85" i="483"/>
  <c r="AT85" i="483" s="1"/>
  <c r="H85" i="483"/>
  <c r="X85" i="483"/>
  <c r="AN85" i="483"/>
  <c r="I85" i="483"/>
  <c r="Y85" i="483"/>
  <c r="AO85" i="483"/>
  <c r="BB85" i="483"/>
  <c r="O85" i="483"/>
  <c r="R85" i="483" s="1"/>
  <c r="AE85" i="483"/>
  <c r="AH85" i="483" s="1"/>
  <c r="L85" i="483"/>
  <c r="AB85" i="483"/>
  <c r="AR85" i="483"/>
  <c r="M85" i="483"/>
  <c r="AC85" i="483"/>
  <c r="AS85" i="483"/>
  <c r="B85" i="483"/>
  <c r="S85" i="483"/>
  <c r="V85" i="483" s="1"/>
  <c r="AI85" i="483"/>
  <c r="AL85" i="483" s="1"/>
  <c r="P85" i="483"/>
  <c r="AF85" i="483"/>
  <c r="Q85" i="483"/>
  <c r="AG85" i="483"/>
  <c r="BA85" i="483"/>
  <c r="W85" i="483"/>
  <c r="Z85" i="483" s="1"/>
  <c r="AM85" i="483"/>
  <c r="AP85" i="483" s="1"/>
  <c r="H57" i="483"/>
  <c r="X57" i="483"/>
  <c r="AN57" i="483"/>
  <c r="I57" i="483"/>
  <c r="Y57" i="483"/>
  <c r="AO57" i="483"/>
  <c r="BB57" i="483"/>
  <c r="O57" i="483"/>
  <c r="R57" i="483" s="1"/>
  <c r="AE57" i="483"/>
  <c r="AH57" i="483" s="1"/>
  <c r="T57" i="483"/>
  <c r="AJ57" i="483"/>
  <c r="U57" i="483"/>
  <c r="AK57" i="483"/>
  <c r="K57" i="483"/>
  <c r="N57" i="483" s="1"/>
  <c r="AA57" i="483"/>
  <c r="AD57" i="483" s="1"/>
  <c r="AQ57" i="483"/>
  <c r="AT57" i="483" s="1"/>
  <c r="P57" i="483"/>
  <c r="AG57" i="483"/>
  <c r="J57" i="483"/>
  <c r="AM57" i="483"/>
  <c r="AP57" i="483" s="1"/>
  <c r="AB57" i="483"/>
  <c r="M57" i="483"/>
  <c r="AS57" i="483"/>
  <c r="S57" i="483"/>
  <c r="V57" i="483" s="1"/>
  <c r="AF57" i="483"/>
  <c r="Q57" i="483"/>
  <c r="BA57" i="483"/>
  <c r="W57" i="483"/>
  <c r="Z57" i="483" s="1"/>
  <c r="L57" i="483"/>
  <c r="AR57" i="483"/>
  <c r="AC57" i="483"/>
  <c r="B57" i="483"/>
  <c r="AI57" i="483"/>
  <c r="AL57" i="483" s="1"/>
  <c r="O62" i="483"/>
  <c r="R62" i="483" s="1"/>
  <c r="AE62" i="483"/>
  <c r="AH62" i="483" s="1"/>
  <c r="T62" i="483"/>
  <c r="AJ62" i="483"/>
  <c r="U62" i="483"/>
  <c r="AK62" i="483"/>
  <c r="B62" i="483"/>
  <c r="S62" i="483"/>
  <c r="V62" i="483" s="1"/>
  <c r="AI62" i="483"/>
  <c r="AL62" i="483" s="1"/>
  <c r="H62" i="483"/>
  <c r="K62" i="483"/>
  <c r="N62" i="483" s="1"/>
  <c r="AA62" i="483"/>
  <c r="AD62" i="483" s="1"/>
  <c r="AQ62" i="483"/>
  <c r="AT62" i="483" s="1"/>
  <c r="P62" i="483"/>
  <c r="AF62" i="483"/>
  <c r="Q62" i="483"/>
  <c r="AG62" i="483"/>
  <c r="BA62" i="483"/>
  <c r="L62" i="483"/>
  <c r="AR62" i="483"/>
  <c r="AC62" i="483"/>
  <c r="X62" i="483"/>
  <c r="I62" i="483"/>
  <c r="AO62" i="483"/>
  <c r="W62" i="483"/>
  <c r="Z62" i="483" s="1"/>
  <c r="AB62" i="483"/>
  <c r="M62" i="483"/>
  <c r="AS62" i="483"/>
  <c r="AM62" i="483"/>
  <c r="AP62" i="483" s="1"/>
  <c r="AN62" i="483"/>
  <c r="Y62" i="483"/>
  <c r="BB62" i="483"/>
  <c r="K95" i="483"/>
  <c r="N95" i="483" s="1"/>
  <c r="AA95" i="483"/>
  <c r="AD95" i="483" s="1"/>
  <c r="AQ95" i="483"/>
  <c r="AT95" i="483" s="1"/>
  <c r="P95" i="483"/>
  <c r="AF95" i="483"/>
  <c r="Q95" i="483"/>
  <c r="AG95" i="483"/>
  <c r="BA95" i="483"/>
  <c r="O95" i="483"/>
  <c r="R95" i="483" s="1"/>
  <c r="AI95" i="483"/>
  <c r="AL95" i="483" s="1"/>
  <c r="L95" i="483"/>
  <c r="AJ95" i="483"/>
  <c r="I95" i="483"/>
  <c r="AC95" i="483"/>
  <c r="BB95" i="483"/>
  <c r="S95" i="483"/>
  <c r="V95" i="483" s="1"/>
  <c r="AM95" i="483"/>
  <c r="AP95" i="483" s="1"/>
  <c r="T95" i="483"/>
  <c r="AN95" i="483"/>
  <c r="M95" i="483"/>
  <c r="AK95" i="483"/>
  <c r="B95" i="483"/>
  <c r="W95" i="483"/>
  <c r="Z95" i="483" s="1"/>
  <c r="X95" i="483"/>
  <c r="AR95" i="483"/>
  <c r="U95" i="483"/>
  <c r="AO95" i="483"/>
  <c r="AE95" i="483"/>
  <c r="AH95" i="483" s="1"/>
  <c r="H95" i="483"/>
  <c r="AB95" i="483"/>
  <c r="Y95" i="483"/>
  <c r="AS95" i="483"/>
  <c r="BB123" i="483"/>
  <c r="O123" i="483"/>
  <c r="R123" i="483" s="1"/>
  <c r="AE123" i="483"/>
  <c r="AH123" i="483" s="1"/>
  <c r="T123" i="483"/>
  <c r="AJ123" i="483"/>
  <c r="U123" i="483"/>
  <c r="AK123" i="483"/>
  <c r="B123" i="483"/>
  <c r="S123" i="483"/>
  <c r="V123" i="483" s="1"/>
  <c r="AI123" i="483"/>
  <c r="AL123" i="483" s="1"/>
  <c r="H123" i="483"/>
  <c r="X123" i="483"/>
  <c r="AN123" i="483"/>
  <c r="I123" i="483"/>
  <c r="Y123" i="483"/>
  <c r="AO123" i="483"/>
  <c r="J123" i="483"/>
  <c r="W123" i="483"/>
  <c r="Z123" i="483" s="1"/>
  <c r="AM123" i="483"/>
  <c r="AP123" i="483" s="1"/>
  <c r="L123" i="483"/>
  <c r="AB123" i="483"/>
  <c r="AR123" i="483"/>
  <c r="M123" i="483"/>
  <c r="AC123" i="483"/>
  <c r="AS123" i="483"/>
  <c r="K123" i="483"/>
  <c r="N123" i="483" s="1"/>
  <c r="AA123" i="483"/>
  <c r="AD123" i="483" s="1"/>
  <c r="AQ123" i="483"/>
  <c r="AT123" i="483" s="1"/>
  <c r="P123" i="483"/>
  <c r="AF123" i="483"/>
  <c r="Q123" i="483"/>
  <c r="AG123" i="483"/>
  <c r="BA123" i="483"/>
  <c r="P129" i="483"/>
  <c r="AF129" i="483"/>
  <c r="Q129" i="483"/>
  <c r="AG129" i="483"/>
  <c r="BA129" i="483"/>
  <c r="J129" i="483"/>
  <c r="W129" i="483"/>
  <c r="Z129" i="483" s="1"/>
  <c r="AM129" i="483"/>
  <c r="AP129" i="483" s="1"/>
  <c r="L129" i="483"/>
  <c r="AJ129" i="483"/>
  <c r="I129" i="483"/>
  <c r="AC129" i="483"/>
  <c r="O129" i="483"/>
  <c r="R129" i="483" s="1"/>
  <c r="AI129" i="483"/>
  <c r="AL129" i="483" s="1"/>
  <c r="T129" i="483"/>
  <c r="AN129" i="483"/>
  <c r="M129" i="483"/>
  <c r="AK129" i="483"/>
  <c r="BB129" i="483"/>
  <c r="S129" i="483"/>
  <c r="V129" i="483" s="1"/>
  <c r="AQ129" i="483"/>
  <c r="AT129" i="483" s="1"/>
  <c r="X129" i="483"/>
  <c r="AR129" i="483"/>
  <c r="U129" i="483"/>
  <c r="AO129" i="483"/>
  <c r="B129" i="483"/>
  <c r="AA129" i="483"/>
  <c r="AD129" i="483" s="1"/>
  <c r="H129" i="483"/>
  <c r="AB129" i="483"/>
  <c r="Y129" i="483"/>
  <c r="AS129" i="483"/>
  <c r="K129" i="483"/>
  <c r="N129" i="483" s="1"/>
  <c r="AE129" i="483"/>
  <c r="AH129" i="483" s="1"/>
  <c r="K55" i="483"/>
  <c r="N55" i="483" s="1"/>
  <c r="AA55" i="483"/>
  <c r="AD55" i="483" s="1"/>
  <c r="AQ55" i="483"/>
  <c r="AT55" i="483" s="1"/>
  <c r="P55" i="483"/>
  <c r="AF55" i="483"/>
  <c r="Q55" i="483"/>
  <c r="AG55" i="483"/>
  <c r="BA55" i="483"/>
  <c r="BB55" i="483"/>
  <c r="O55" i="483"/>
  <c r="R55" i="483" s="1"/>
  <c r="AE55" i="483"/>
  <c r="AH55" i="483" s="1"/>
  <c r="T55" i="483"/>
  <c r="AJ55" i="483"/>
  <c r="U55" i="483"/>
  <c r="AK55" i="483"/>
  <c r="B55" i="483"/>
  <c r="S55" i="483"/>
  <c r="V55" i="483" s="1"/>
  <c r="AI55" i="483"/>
  <c r="AL55" i="483" s="1"/>
  <c r="H55" i="483"/>
  <c r="X55" i="483"/>
  <c r="AN55" i="483"/>
  <c r="I55" i="483"/>
  <c r="Y55" i="483"/>
  <c r="AO55" i="483"/>
  <c r="W55" i="483"/>
  <c r="Z55" i="483" s="1"/>
  <c r="AM55" i="483"/>
  <c r="AP55" i="483" s="1"/>
  <c r="L55" i="483"/>
  <c r="AB55" i="483"/>
  <c r="AR55" i="483"/>
  <c r="M55" i="483"/>
  <c r="AC55" i="483"/>
  <c r="AS55" i="483"/>
  <c r="P113" i="483"/>
  <c r="AF113" i="483"/>
  <c r="Q113" i="483"/>
  <c r="AG113" i="483"/>
  <c r="BA113" i="483"/>
  <c r="W113" i="483"/>
  <c r="Z113" i="483" s="1"/>
  <c r="AM113" i="483"/>
  <c r="AP113" i="483" s="1"/>
  <c r="T113" i="483"/>
  <c r="AJ113" i="483"/>
  <c r="U113" i="483"/>
  <c r="AK113" i="483"/>
  <c r="K113" i="483"/>
  <c r="N113" i="483" s="1"/>
  <c r="AA113" i="483"/>
  <c r="AD113" i="483" s="1"/>
  <c r="AQ113" i="483"/>
  <c r="AT113" i="483" s="1"/>
  <c r="H113" i="483"/>
  <c r="X113" i="483"/>
  <c r="AN113" i="483"/>
  <c r="I113" i="483"/>
  <c r="Y113" i="483"/>
  <c r="AO113" i="483"/>
  <c r="BB113" i="483"/>
  <c r="O113" i="483"/>
  <c r="R113" i="483" s="1"/>
  <c r="AE113" i="483"/>
  <c r="AH113" i="483" s="1"/>
  <c r="L113" i="483"/>
  <c r="AB113" i="483"/>
  <c r="AR113" i="483"/>
  <c r="M113" i="483"/>
  <c r="AC113" i="483"/>
  <c r="AS113" i="483"/>
  <c r="B113" i="483"/>
  <c r="S113" i="483"/>
  <c r="V113" i="483" s="1"/>
  <c r="AI113" i="483"/>
  <c r="AL113" i="483" s="1"/>
  <c r="U68" i="483"/>
  <c r="AK68" i="483"/>
  <c r="K68" i="483"/>
  <c r="N68" i="483" s="1"/>
  <c r="AA68" i="483"/>
  <c r="AD68" i="483" s="1"/>
  <c r="AQ68" i="483"/>
  <c r="AT68" i="483" s="1"/>
  <c r="P68" i="483"/>
  <c r="AF68" i="483"/>
  <c r="I68" i="483"/>
  <c r="Y68" i="483"/>
  <c r="AO68" i="483"/>
  <c r="BB68" i="483"/>
  <c r="O68" i="483"/>
  <c r="R68" i="483" s="1"/>
  <c r="AE68" i="483"/>
  <c r="AH68" i="483" s="1"/>
  <c r="T68" i="483"/>
  <c r="AJ68" i="483"/>
  <c r="M68" i="483"/>
  <c r="AC68" i="483"/>
  <c r="AS68" i="483"/>
  <c r="B68" i="483"/>
  <c r="S68" i="483"/>
  <c r="V68" i="483" s="1"/>
  <c r="AI68" i="483"/>
  <c r="AL68" i="483" s="1"/>
  <c r="H68" i="483"/>
  <c r="X68" i="483"/>
  <c r="AN68" i="483"/>
  <c r="Q68" i="483"/>
  <c r="AG68" i="483"/>
  <c r="BA68" i="483"/>
  <c r="W68" i="483"/>
  <c r="Z68" i="483" s="1"/>
  <c r="AM68" i="483"/>
  <c r="AP68" i="483" s="1"/>
  <c r="L68" i="483"/>
  <c r="AB68" i="483"/>
  <c r="AR68" i="483"/>
  <c r="U100" i="483"/>
  <c r="AK100" i="483"/>
  <c r="K100" i="483"/>
  <c r="N100" i="483" s="1"/>
  <c r="AA100" i="483"/>
  <c r="AD100" i="483" s="1"/>
  <c r="AQ100" i="483"/>
  <c r="AT100" i="483" s="1"/>
  <c r="P100" i="483"/>
  <c r="AF100" i="483"/>
  <c r="Y100" i="483"/>
  <c r="AS100" i="483"/>
  <c r="J100" i="483"/>
  <c r="AE100" i="483"/>
  <c r="AH100" i="483" s="1"/>
  <c r="H100" i="483"/>
  <c r="AB100" i="483"/>
  <c r="I100" i="483"/>
  <c r="AC100" i="483"/>
  <c r="BA100" i="483"/>
  <c r="O100" i="483"/>
  <c r="R100" i="483" s="1"/>
  <c r="AI100" i="483"/>
  <c r="AL100" i="483" s="1"/>
  <c r="L100" i="483"/>
  <c r="AJ100" i="483"/>
  <c r="M100" i="483"/>
  <c r="AG100" i="483"/>
  <c r="BB100" i="483"/>
  <c r="S100" i="483"/>
  <c r="V100" i="483" s="1"/>
  <c r="AM100" i="483"/>
  <c r="AP100" i="483" s="1"/>
  <c r="T100" i="483"/>
  <c r="AN100" i="483"/>
  <c r="Q100" i="483"/>
  <c r="AO100" i="483"/>
  <c r="B100" i="483"/>
  <c r="W100" i="483"/>
  <c r="Z100" i="483" s="1"/>
  <c r="X100" i="483"/>
  <c r="AR100" i="483"/>
  <c r="K74" i="483"/>
  <c r="N74" i="483" s="1"/>
  <c r="AA74" i="483"/>
  <c r="AD74" i="483" s="1"/>
  <c r="AQ74" i="483"/>
  <c r="AT74" i="483" s="1"/>
  <c r="P74" i="483"/>
  <c r="AF74" i="483"/>
  <c r="Q74" i="483"/>
  <c r="AG74" i="483"/>
  <c r="BA74" i="483"/>
  <c r="O74" i="483"/>
  <c r="R74" i="483" s="1"/>
  <c r="AE74" i="483"/>
  <c r="AH74" i="483" s="1"/>
  <c r="T74" i="483"/>
  <c r="AJ74" i="483"/>
  <c r="U74" i="483"/>
  <c r="AK74" i="483"/>
  <c r="B74" i="483"/>
  <c r="S74" i="483"/>
  <c r="V74" i="483" s="1"/>
  <c r="AI74" i="483"/>
  <c r="AL74" i="483" s="1"/>
  <c r="H74" i="483"/>
  <c r="X74" i="483"/>
  <c r="AN74" i="483"/>
  <c r="I74" i="483"/>
  <c r="J74" i="483"/>
  <c r="W74" i="483"/>
  <c r="Z74" i="483" s="1"/>
  <c r="AM74" i="483"/>
  <c r="AP74" i="483" s="1"/>
  <c r="L74" i="483"/>
  <c r="AB74" i="483"/>
  <c r="AR74" i="483"/>
  <c r="M74" i="483"/>
  <c r="AC74" i="483"/>
  <c r="AS74" i="483"/>
  <c r="Y74" i="483"/>
  <c r="AO74" i="483"/>
  <c r="BB74" i="483"/>
  <c r="BB99" i="483"/>
  <c r="O99" i="483"/>
  <c r="R99" i="483" s="1"/>
  <c r="AE99" i="483"/>
  <c r="AH99" i="483" s="1"/>
  <c r="T99" i="483"/>
  <c r="AJ99" i="483"/>
  <c r="U99" i="483"/>
  <c r="AK99" i="483"/>
  <c r="K99" i="483"/>
  <c r="N99" i="483" s="1"/>
  <c r="AI99" i="483"/>
  <c r="AL99" i="483" s="1"/>
  <c r="L99" i="483"/>
  <c r="AF99" i="483"/>
  <c r="I99" i="483"/>
  <c r="AC99" i="483"/>
  <c r="BA99" i="483"/>
  <c r="S99" i="483"/>
  <c r="V99" i="483" s="1"/>
  <c r="AM99" i="483"/>
  <c r="AP99" i="483" s="1"/>
  <c r="P99" i="483"/>
  <c r="AN99" i="483"/>
  <c r="M99" i="483"/>
  <c r="AG99" i="483"/>
  <c r="B99" i="483"/>
  <c r="W99" i="483"/>
  <c r="Z99" i="483" s="1"/>
  <c r="AQ99" i="483"/>
  <c r="AT99" i="483" s="1"/>
  <c r="X99" i="483"/>
  <c r="AR99" i="483"/>
  <c r="Q99" i="483"/>
  <c r="AO99" i="483"/>
  <c r="J99" i="483"/>
  <c r="AA99" i="483"/>
  <c r="AD99" i="483" s="1"/>
  <c r="H99" i="483"/>
  <c r="AB99" i="483"/>
  <c r="Y99" i="483"/>
  <c r="AS99" i="483"/>
  <c r="W70" i="483"/>
  <c r="Z70" i="483" s="1"/>
  <c r="AM70" i="483"/>
  <c r="AP70" i="483" s="1"/>
  <c r="L70" i="483"/>
  <c r="AB70" i="483"/>
  <c r="AR70" i="483"/>
  <c r="M70" i="483"/>
  <c r="AC70" i="483"/>
  <c r="AS70" i="483"/>
  <c r="K70" i="483"/>
  <c r="N70" i="483" s="1"/>
  <c r="AA70" i="483"/>
  <c r="AD70" i="483" s="1"/>
  <c r="AQ70" i="483"/>
  <c r="AT70" i="483" s="1"/>
  <c r="P70" i="483"/>
  <c r="AF70" i="483"/>
  <c r="Q70" i="483"/>
  <c r="AG70" i="483"/>
  <c r="BA70" i="483"/>
  <c r="B70" i="483"/>
  <c r="S70" i="483"/>
  <c r="V70" i="483" s="1"/>
  <c r="AI70" i="483"/>
  <c r="AL70" i="483" s="1"/>
  <c r="H70" i="483"/>
  <c r="X70" i="483"/>
  <c r="AN70" i="483"/>
  <c r="I70" i="483"/>
  <c r="Y70" i="483"/>
  <c r="AO70" i="483"/>
  <c r="BB70" i="483"/>
  <c r="AE70" i="483"/>
  <c r="AH70" i="483" s="1"/>
  <c r="U70" i="483"/>
  <c r="T70" i="483"/>
  <c r="AK70" i="483"/>
  <c r="O70" i="483"/>
  <c r="R70" i="483" s="1"/>
  <c r="AJ70" i="483"/>
  <c r="M44" i="483"/>
  <c r="AC44" i="483"/>
  <c r="AS44" i="483"/>
  <c r="B44" i="483"/>
  <c r="S44" i="483"/>
  <c r="V44" i="483" s="1"/>
  <c r="AI44" i="483"/>
  <c r="AL44" i="483" s="1"/>
  <c r="H44" i="483"/>
  <c r="X44" i="483"/>
  <c r="AN44" i="483"/>
  <c r="U44" i="483"/>
  <c r="AK44" i="483"/>
  <c r="K44" i="483"/>
  <c r="N44" i="483" s="1"/>
  <c r="AA44" i="483"/>
  <c r="AD44" i="483" s="1"/>
  <c r="AQ44" i="483"/>
  <c r="AT44" i="483" s="1"/>
  <c r="P44" i="483"/>
  <c r="AF44" i="483"/>
  <c r="I44" i="483"/>
  <c r="Y44" i="483"/>
  <c r="AO44" i="483"/>
  <c r="BB44" i="483"/>
  <c r="O44" i="483"/>
  <c r="R44" i="483" s="1"/>
  <c r="AE44" i="483"/>
  <c r="AH44" i="483" s="1"/>
  <c r="T44" i="483"/>
  <c r="AJ44" i="483"/>
  <c r="AB44" i="483"/>
  <c r="Q44" i="483"/>
  <c r="W44" i="483"/>
  <c r="Z44" i="483" s="1"/>
  <c r="AR44" i="483"/>
  <c r="AG44" i="483"/>
  <c r="AM44" i="483"/>
  <c r="AP44" i="483" s="1"/>
  <c r="BA44" i="483"/>
  <c r="L44" i="483"/>
  <c r="O94" i="483"/>
  <c r="R94" i="483" s="1"/>
  <c r="AE94" i="483"/>
  <c r="AH94" i="483" s="1"/>
  <c r="T94" i="483"/>
  <c r="AJ94" i="483"/>
  <c r="U94" i="483"/>
  <c r="AK94" i="483"/>
  <c r="B94" i="483"/>
  <c r="S94" i="483"/>
  <c r="V94" i="483" s="1"/>
  <c r="AI94" i="483"/>
  <c r="AL94" i="483" s="1"/>
  <c r="H94" i="483"/>
  <c r="X94" i="483"/>
  <c r="AN94" i="483"/>
  <c r="I94" i="483"/>
  <c r="Y94" i="483"/>
  <c r="AO94" i="483"/>
  <c r="BB94" i="483"/>
  <c r="W94" i="483"/>
  <c r="Z94" i="483" s="1"/>
  <c r="AM94" i="483"/>
  <c r="AP94" i="483" s="1"/>
  <c r="L94" i="483"/>
  <c r="AB94" i="483"/>
  <c r="AR94" i="483"/>
  <c r="M94" i="483"/>
  <c r="AC94" i="483"/>
  <c r="AS94" i="483"/>
  <c r="K94" i="483"/>
  <c r="N94" i="483" s="1"/>
  <c r="AA94" i="483"/>
  <c r="AD94" i="483" s="1"/>
  <c r="AQ94" i="483"/>
  <c r="AT94" i="483" s="1"/>
  <c r="P94" i="483"/>
  <c r="AF94" i="483"/>
  <c r="Q94" i="483"/>
  <c r="AG94" i="483"/>
  <c r="BA94" i="483"/>
  <c r="K58" i="483"/>
  <c r="N58" i="483" s="1"/>
  <c r="AA58" i="483"/>
  <c r="AD58" i="483" s="1"/>
  <c r="AQ58" i="483"/>
  <c r="AT58" i="483" s="1"/>
  <c r="P58" i="483"/>
  <c r="AF58" i="483"/>
  <c r="Q58" i="483"/>
  <c r="AG58" i="483"/>
  <c r="BA58" i="483"/>
  <c r="J58" i="483"/>
  <c r="W58" i="483"/>
  <c r="Z58" i="483" s="1"/>
  <c r="AM58" i="483"/>
  <c r="AP58" i="483" s="1"/>
  <c r="L58" i="483"/>
  <c r="AB58" i="483"/>
  <c r="AR58" i="483"/>
  <c r="M58" i="483"/>
  <c r="AC58" i="483"/>
  <c r="AS58" i="483"/>
  <c r="B58" i="483"/>
  <c r="AI58" i="483"/>
  <c r="AL58" i="483" s="1"/>
  <c r="X58" i="483"/>
  <c r="I58" i="483"/>
  <c r="AO58" i="483"/>
  <c r="O58" i="483"/>
  <c r="R58" i="483" s="1"/>
  <c r="AJ58" i="483"/>
  <c r="U58" i="483"/>
  <c r="S58" i="483"/>
  <c r="V58" i="483" s="1"/>
  <c r="H58" i="483"/>
  <c r="AN58" i="483"/>
  <c r="Y58" i="483"/>
  <c r="BB58" i="483"/>
  <c r="AE58" i="483"/>
  <c r="AH58" i="483" s="1"/>
  <c r="T58" i="483"/>
  <c r="AK58" i="483"/>
  <c r="B103" i="483"/>
  <c r="S103" i="483"/>
  <c r="V103" i="483" s="1"/>
  <c r="AI103" i="483"/>
  <c r="AL103" i="483" s="1"/>
  <c r="H103" i="483"/>
  <c r="X103" i="483"/>
  <c r="AN103" i="483"/>
  <c r="I103" i="483"/>
  <c r="Y103" i="483"/>
  <c r="AO103" i="483"/>
  <c r="K103" i="483"/>
  <c r="N103" i="483" s="1"/>
  <c r="AE103" i="483"/>
  <c r="AH103" i="483" s="1"/>
  <c r="L103" i="483"/>
  <c r="AF103" i="483"/>
  <c r="AC103" i="483"/>
  <c r="BA103" i="483"/>
  <c r="O103" i="483"/>
  <c r="R103" i="483" s="1"/>
  <c r="AM103" i="483"/>
  <c r="AP103" i="483" s="1"/>
  <c r="P103" i="483"/>
  <c r="AJ103" i="483"/>
  <c r="M103" i="483"/>
  <c r="AG103" i="483"/>
  <c r="BB103" i="483"/>
  <c r="W103" i="483"/>
  <c r="Z103" i="483" s="1"/>
  <c r="AQ103" i="483"/>
  <c r="AT103" i="483" s="1"/>
  <c r="T103" i="483"/>
  <c r="AR103" i="483"/>
  <c r="Q103" i="483"/>
  <c r="AK103" i="483"/>
  <c r="J103" i="483"/>
  <c r="AA103" i="483"/>
  <c r="AD103" i="483" s="1"/>
  <c r="AB103" i="483"/>
  <c r="U103" i="483"/>
  <c r="AS103" i="483"/>
  <c r="I104" i="483"/>
  <c r="Y104" i="483"/>
  <c r="AO104" i="483"/>
  <c r="BB104" i="483"/>
  <c r="O104" i="483"/>
  <c r="R104" i="483" s="1"/>
  <c r="AE104" i="483"/>
  <c r="AH104" i="483" s="1"/>
  <c r="T104" i="483"/>
  <c r="AJ104" i="483"/>
  <c r="U104" i="483"/>
  <c r="AS104" i="483"/>
  <c r="J104" i="483"/>
  <c r="AA104" i="483"/>
  <c r="AD104" i="483" s="1"/>
  <c r="H104" i="483"/>
  <c r="AB104" i="483"/>
  <c r="AC104" i="483"/>
  <c r="BA104" i="483"/>
  <c r="K104" i="483"/>
  <c r="N104" i="483" s="1"/>
  <c r="AI104" i="483"/>
  <c r="AL104" i="483" s="1"/>
  <c r="L104" i="483"/>
  <c r="AF104" i="483"/>
  <c r="M104" i="483"/>
  <c r="AG104" i="483"/>
  <c r="S104" i="483"/>
  <c r="V104" i="483" s="1"/>
  <c r="AM104" i="483"/>
  <c r="AP104" i="483" s="1"/>
  <c r="P104" i="483"/>
  <c r="AN104" i="483"/>
  <c r="Q104" i="483"/>
  <c r="AK104" i="483"/>
  <c r="B104" i="483"/>
  <c r="W104" i="483"/>
  <c r="Z104" i="483" s="1"/>
  <c r="AQ104" i="483"/>
  <c r="AT104" i="483" s="1"/>
  <c r="X104" i="483"/>
  <c r="AR104" i="483"/>
  <c r="L49" i="483"/>
  <c r="AB49" i="483"/>
  <c r="AR49" i="483"/>
  <c r="M49" i="483"/>
  <c r="AC49" i="483"/>
  <c r="AS49" i="483"/>
  <c r="B49" i="483"/>
  <c r="S49" i="483"/>
  <c r="V49" i="483" s="1"/>
  <c r="AI49" i="483"/>
  <c r="AL49" i="483" s="1"/>
  <c r="T49" i="483"/>
  <c r="AN49" i="483"/>
  <c r="Q49" i="483"/>
  <c r="AK49" i="483"/>
  <c r="BB49" i="483"/>
  <c r="W49" i="483"/>
  <c r="Z49" i="483" s="1"/>
  <c r="AQ49" i="483"/>
  <c r="AT49" i="483" s="1"/>
  <c r="X49" i="483"/>
  <c r="U49" i="483"/>
  <c r="AO49" i="483"/>
  <c r="J49" i="483"/>
  <c r="AA49" i="483"/>
  <c r="AD49" i="483" s="1"/>
  <c r="H49" i="483"/>
  <c r="AF49" i="483"/>
  <c r="Y49" i="483"/>
  <c r="BA49" i="483"/>
  <c r="K49" i="483"/>
  <c r="N49" i="483" s="1"/>
  <c r="AE49" i="483"/>
  <c r="AH49" i="483" s="1"/>
  <c r="P49" i="483"/>
  <c r="AJ49" i="483"/>
  <c r="I49" i="483"/>
  <c r="AG49" i="483"/>
  <c r="O49" i="483"/>
  <c r="R49" i="483" s="1"/>
  <c r="AM49" i="483"/>
  <c r="AP49" i="483" s="1"/>
  <c r="W130" i="483"/>
  <c r="Z130" i="483" s="1"/>
  <c r="AM130" i="483"/>
  <c r="AP130" i="483" s="1"/>
  <c r="L130" i="483"/>
  <c r="AB130" i="483"/>
  <c r="AR130" i="483"/>
  <c r="M130" i="483"/>
  <c r="AC130" i="483"/>
  <c r="AS130" i="483"/>
  <c r="S130" i="483"/>
  <c r="V130" i="483" s="1"/>
  <c r="AQ130" i="483"/>
  <c r="AT130" i="483" s="1"/>
  <c r="T130" i="483"/>
  <c r="AN130" i="483"/>
  <c r="Q130" i="483"/>
  <c r="AK130" i="483"/>
  <c r="BB130" i="483"/>
  <c r="B130" i="483"/>
  <c r="AA130" i="483"/>
  <c r="AD130" i="483" s="1"/>
  <c r="X130" i="483"/>
  <c r="U130" i="483"/>
  <c r="AO130" i="483"/>
  <c r="K130" i="483"/>
  <c r="N130" i="483" s="1"/>
  <c r="AE130" i="483"/>
  <c r="AH130" i="483" s="1"/>
  <c r="H130" i="483"/>
  <c r="AF130" i="483"/>
  <c r="Y130" i="483"/>
  <c r="BA130" i="483"/>
  <c r="O130" i="483"/>
  <c r="R130" i="483" s="1"/>
  <c r="AI130" i="483"/>
  <c r="AL130" i="483" s="1"/>
  <c r="P130" i="483"/>
  <c r="AJ130" i="483"/>
  <c r="I130" i="483"/>
  <c r="AG130" i="483"/>
  <c r="B83" i="483"/>
  <c r="S83" i="483"/>
  <c r="V83" i="483" s="1"/>
  <c r="AI83" i="483"/>
  <c r="AL83" i="483" s="1"/>
  <c r="H83" i="483"/>
  <c r="X83" i="483"/>
  <c r="AN83" i="483"/>
  <c r="I83" i="483"/>
  <c r="Y83" i="483"/>
  <c r="AO83" i="483"/>
  <c r="O83" i="483"/>
  <c r="R83" i="483" s="1"/>
  <c r="AM83" i="483"/>
  <c r="AP83" i="483" s="1"/>
  <c r="P83" i="483"/>
  <c r="AJ83" i="483"/>
  <c r="M83" i="483"/>
  <c r="AG83" i="483"/>
  <c r="BB83" i="483"/>
  <c r="W83" i="483"/>
  <c r="Z83" i="483" s="1"/>
  <c r="AQ83" i="483"/>
  <c r="AT83" i="483" s="1"/>
  <c r="T83" i="483"/>
  <c r="AR83" i="483"/>
  <c r="Q83" i="483"/>
  <c r="AK83" i="483"/>
  <c r="J83" i="483"/>
  <c r="AA83" i="483"/>
  <c r="AD83" i="483" s="1"/>
  <c r="AB83" i="483"/>
  <c r="U83" i="483"/>
  <c r="AS83" i="483"/>
  <c r="K83" i="483"/>
  <c r="N83" i="483" s="1"/>
  <c r="AE83" i="483"/>
  <c r="AH83" i="483" s="1"/>
  <c r="L83" i="483"/>
  <c r="AF83" i="483"/>
  <c r="AC83" i="483"/>
  <c r="BA83" i="483"/>
  <c r="T53" i="483"/>
  <c r="AJ53" i="483"/>
  <c r="P53" i="483"/>
  <c r="AF53" i="483"/>
  <c r="Q53" i="483"/>
  <c r="AG53" i="483"/>
  <c r="BA53" i="483"/>
  <c r="W53" i="483"/>
  <c r="Z53" i="483" s="1"/>
  <c r="AM53" i="483"/>
  <c r="AP53" i="483" s="1"/>
  <c r="AB53" i="483"/>
  <c r="M53" i="483"/>
  <c r="AK53" i="483"/>
  <c r="BB53" i="483"/>
  <c r="S53" i="483"/>
  <c r="V53" i="483" s="1"/>
  <c r="AQ53" i="483"/>
  <c r="AT53" i="483" s="1"/>
  <c r="H53" i="483"/>
  <c r="AN53" i="483"/>
  <c r="U53" i="483"/>
  <c r="AO53" i="483"/>
  <c r="B53" i="483"/>
  <c r="AA53" i="483"/>
  <c r="AD53" i="483" s="1"/>
  <c r="L53" i="483"/>
  <c r="AR53" i="483"/>
  <c r="Y53" i="483"/>
  <c r="AS53" i="483"/>
  <c r="K53" i="483"/>
  <c r="N53" i="483" s="1"/>
  <c r="AE53" i="483"/>
  <c r="AH53" i="483" s="1"/>
  <c r="X53" i="483"/>
  <c r="I53" i="483"/>
  <c r="AC53" i="483"/>
  <c r="O53" i="483"/>
  <c r="R53" i="483" s="1"/>
  <c r="AI53" i="483"/>
  <c r="AL53" i="483" s="1"/>
  <c r="H121" i="483"/>
  <c r="X121" i="483"/>
  <c r="AN121" i="483"/>
  <c r="I121" i="483"/>
  <c r="Y121" i="483"/>
  <c r="AO121" i="483"/>
  <c r="BB121" i="483"/>
  <c r="O121" i="483"/>
  <c r="R121" i="483" s="1"/>
  <c r="AE121" i="483"/>
  <c r="AH121" i="483" s="1"/>
  <c r="P121" i="483"/>
  <c r="AJ121" i="483"/>
  <c r="M121" i="483"/>
  <c r="AG121" i="483"/>
  <c r="S121" i="483"/>
  <c r="V121" i="483" s="1"/>
  <c r="AM121" i="483"/>
  <c r="AP121" i="483" s="1"/>
  <c r="T121" i="483"/>
  <c r="AR121" i="483"/>
  <c r="Q121" i="483"/>
  <c r="AK121" i="483"/>
  <c r="B121" i="483"/>
  <c r="W121" i="483"/>
  <c r="Z121" i="483" s="1"/>
  <c r="AQ121" i="483"/>
  <c r="AT121" i="483" s="1"/>
  <c r="AB121" i="483"/>
  <c r="U121" i="483"/>
  <c r="AS121" i="483"/>
  <c r="J121" i="483"/>
  <c r="AA121" i="483"/>
  <c r="AD121" i="483" s="1"/>
  <c r="L121" i="483"/>
  <c r="AF121" i="483"/>
  <c r="AC121" i="483"/>
  <c r="BA121" i="483"/>
  <c r="K121" i="483"/>
  <c r="N121" i="483" s="1"/>
  <c r="AI121" i="483"/>
  <c r="AL121" i="483" s="1"/>
  <c r="B47" i="483"/>
  <c r="S47" i="483"/>
  <c r="V47" i="483" s="1"/>
  <c r="AI47" i="483"/>
  <c r="AL47" i="483" s="1"/>
  <c r="H47" i="483"/>
  <c r="X47" i="483"/>
  <c r="AN47" i="483"/>
  <c r="I47" i="483"/>
  <c r="Y47" i="483"/>
  <c r="AO47" i="483"/>
  <c r="W47" i="483"/>
  <c r="Z47" i="483" s="1"/>
  <c r="L47" i="483"/>
  <c r="AR47" i="483"/>
  <c r="AC47" i="483"/>
  <c r="AM47" i="483"/>
  <c r="AP47" i="483" s="1"/>
  <c r="M47" i="483"/>
  <c r="K47" i="483"/>
  <c r="N47" i="483" s="1"/>
  <c r="AA47" i="483"/>
  <c r="AD47" i="483" s="1"/>
  <c r="AQ47" i="483"/>
  <c r="AT47" i="483" s="1"/>
  <c r="P47" i="483"/>
  <c r="AF47" i="483"/>
  <c r="Q47" i="483"/>
  <c r="AG47" i="483"/>
  <c r="BA47" i="483"/>
  <c r="BB47" i="483"/>
  <c r="O47" i="483"/>
  <c r="R47" i="483" s="1"/>
  <c r="AE47" i="483"/>
  <c r="AH47" i="483" s="1"/>
  <c r="T47" i="483"/>
  <c r="AJ47" i="483"/>
  <c r="U47" i="483"/>
  <c r="AK47" i="483"/>
  <c r="AB47" i="483"/>
  <c r="AS47" i="483"/>
  <c r="B127" i="483"/>
  <c r="S127" i="483"/>
  <c r="V127" i="483" s="1"/>
  <c r="AI127" i="483"/>
  <c r="AL127" i="483" s="1"/>
  <c r="H127" i="483"/>
  <c r="X127" i="483"/>
  <c r="AN127" i="483"/>
  <c r="I127" i="483"/>
  <c r="Y127" i="483"/>
  <c r="AO127" i="483"/>
  <c r="W127" i="483"/>
  <c r="Z127" i="483" s="1"/>
  <c r="AM127" i="483"/>
  <c r="AP127" i="483" s="1"/>
  <c r="L127" i="483"/>
  <c r="AB127" i="483"/>
  <c r="AR127" i="483"/>
  <c r="M127" i="483"/>
  <c r="AC127" i="483"/>
  <c r="AS127" i="483"/>
  <c r="K127" i="483"/>
  <c r="N127" i="483" s="1"/>
  <c r="AA127" i="483"/>
  <c r="AD127" i="483" s="1"/>
  <c r="AQ127" i="483"/>
  <c r="AT127" i="483" s="1"/>
  <c r="P127" i="483"/>
  <c r="AF127" i="483"/>
  <c r="Q127" i="483"/>
  <c r="AG127" i="483"/>
  <c r="BA127" i="483"/>
  <c r="BB127" i="483"/>
  <c r="O127" i="483"/>
  <c r="R127" i="483" s="1"/>
  <c r="AE127" i="483"/>
  <c r="AH127" i="483" s="1"/>
  <c r="T127" i="483"/>
  <c r="AJ127" i="483"/>
  <c r="U127" i="483"/>
  <c r="AK127" i="483"/>
  <c r="Q64" i="483"/>
  <c r="AG64" i="483"/>
  <c r="BA64" i="483"/>
  <c r="W64" i="483"/>
  <c r="Z64" i="483" s="1"/>
  <c r="AM64" i="483"/>
  <c r="AP64" i="483" s="1"/>
  <c r="L64" i="483"/>
  <c r="AB64" i="483"/>
  <c r="AR64" i="483"/>
  <c r="U64" i="483"/>
  <c r="AK64" i="483"/>
  <c r="K64" i="483"/>
  <c r="N64" i="483" s="1"/>
  <c r="AA64" i="483"/>
  <c r="AD64" i="483" s="1"/>
  <c r="AQ64" i="483"/>
  <c r="AT64" i="483" s="1"/>
  <c r="P64" i="483"/>
  <c r="AF64" i="483"/>
  <c r="I64" i="483"/>
  <c r="Y64" i="483"/>
  <c r="AO64" i="483"/>
  <c r="BB64" i="483"/>
  <c r="O64" i="483"/>
  <c r="R64" i="483" s="1"/>
  <c r="AE64" i="483"/>
  <c r="AH64" i="483" s="1"/>
  <c r="T64" i="483"/>
  <c r="AJ64" i="483"/>
  <c r="M64" i="483"/>
  <c r="AC64" i="483"/>
  <c r="AS64" i="483"/>
  <c r="B64" i="483"/>
  <c r="S64" i="483"/>
  <c r="V64" i="483" s="1"/>
  <c r="AI64" i="483"/>
  <c r="AL64" i="483" s="1"/>
  <c r="H64" i="483"/>
  <c r="X64" i="483"/>
  <c r="AN64" i="483"/>
  <c r="Q96" i="483"/>
  <c r="AG96" i="483"/>
  <c r="BA96" i="483"/>
  <c r="W96" i="483"/>
  <c r="Z96" i="483" s="1"/>
  <c r="AM96" i="483"/>
  <c r="AP96" i="483" s="1"/>
  <c r="L96" i="483"/>
  <c r="AB96" i="483"/>
  <c r="AR96" i="483"/>
  <c r="Y96" i="483"/>
  <c r="AS96" i="483"/>
  <c r="K96" i="483"/>
  <c r="N96" i="483" s="1"/>
  <c r="AE96" i="483"/>
  <c r="AH96" i="483" s="1"/>
  <c r="H96" i="483"/>
  <c r="AF96" i="483"/>
  <c r="I96" i="483"/>
  <c r="AC96" i="483"/>
  <c r="O96" i="483"/>
  <c r="R96" i="483" s="1"/>
  <c r="AI96" i="483"/>
  <c r="AL96" i="483" s="1"/>
  <c r="P96" i="483"/>
  <c r="AJ96" i="483"/>
  <c r="M96" i="483"/>
  <c r="AK96" i="483"/>
  <c r="BB96" i="483"/>
  <c r="S96" i="483"/>
  <c r="V96" i="483" s="1"/>
  <c r="AQ96" i="483"/>
  <c r="AT96" i="483" s="1"/>
  <c r="T96" i="483"/>
  <c r="AN96" i="483"/>
  <c r="U96" i="483"/>
  <c r="AO96" i="483"/>
  <c r="B96" i="483"/>
  <c r="AA96" i="483"/>
  <c r="AD96" i="483" s="1"/>
  <c r="X96" i="483"/>
  <c r="U128" i="483"/>
  <c r="AK128" i="483"/>
  <c r="K128" i="483"/>
  <c r="N128" i="483" s="1"/>
  <c r="AA128" i="483"/>
  <c r="AD128" i="483" s="1"/>
  <c r="AQ128" i="483"/>
  <c r="AT128" i="483" s="1"/>
  <c r="P128" i="483"/>
  <c r="AF128" i="483"/>
  <c r="I128" i="483"/>
  <c r="Y128" i="483"/>
  <c r="AO128" i="483"/>
  <c r="BB128" i="483"/>
  <c r="O128" i="483"/>
  <c r="R128" i="483" s="1"/>
  <c r="AE128" i="483"/>
  <c r="AH128" i="483" s="1"/>
  <c r="T128" i="483"/>
  <c r="AJ128" i="483"/>
  <c r="M128" i="483"/>
  <c r="AC128" i="483"/>
  <c r="AS128" i="483"/>
  <c r="B128" i="483"/>
  <c r="S128" i="483"/>
  <c r="V128" i="483" s="1"/>
  <c r="AI128" i="483"/>
  <c r="AL128" i="483" s="1"/>
  <c r="H128" i="483"/>
  <c r="X128" i="483"/>
  <c r="AN128" i="483"/>
  <c r="Q128" i="483"/>
  <c r="AG128" i="483"/>
  <c r="BA128" i="483"/>
  <c r="J128" i="483"/>
  <c r="W128" i="483"/>
  <c r="Z128" i="483" s="1"/>
  <c r="AM128" i="483"/>
  <c r="AP128" i="483" s="1"/>
  <c r="L128" i="483"/>
  <c r="AB128" i="483"/>
  <c r="AR128" i="483"/>
  <c r="L125" i="483"/>
  <c r="AB125" i="483"/>
  <c r="AR125" i="483"/>
  <c r="M125" i="483"/>
  <c r="AC125" i="483"/>
  <c r="AS125" i="483"/>
  <c r="B125" i="483"/>
  <c r="S125" i="483"/>
  <c r="V125" i="483" s="1"/>
  <c r="AI125" i="483"/>
  <c r="AL125" i="483" s="1"/>
  <c r="P125" i="483"/>
  <c r="AJ125" i="483"/>
  <c r="I125" i="483"/>
  <c r="AG125" i="483"/>
  <c r="O125" i="483"/>
  <c r="R125" i="483" s="1"/>
  <c r="AM125" i="483"/>
  <c r="AP125" i="483" s="1"/>
  <c r="T125" i="483"/>
  <c r="AN125" i="483"/>
  <c r="Q125" i="483"/>
  <c r="AK125" i="483"/>
  <c r="BB125" i="483"/>
  <c r="W125" i="483"/>
  <c r="Z125" i="483" s="1"/>
  <c r="AQ125" i="483"/>
  <c r="AT125" i="483" s="1"/>
  <c r="X125" i="483"/>
  <c r="U125" i="483"/>
  <c r="AO125" i="483"/>
  <c r="AA125" i="483"/>
  <c r="AD125" i="483" s="1"/>
  <c r="H125" i="483"/>
  <c r="AF125" i="483"/>
  <c r="Y125" i="483"/>
  <c r="BA125" i="483"/>
  <c r="K125" i="483"/>
  <c r="N125" i="483" s="1"/>
  <c r="AE125" i="483"/>
  <c r="AH125" i="483" s="1"/>
  <c r="P81" i="483"/>
  <c r="AF81" i="483"/>
  <c r="Q81" i="483"/>
  <c r="AG81" i="483"/>
  <c r="BA81" i="483"/>
  <c r="J81" i="483"/>
  <c r="W81" i="483"/>
  <c r="Z81" i="483" s="1"/>
  <c r="AM81" i="483"/>
  <c r="AP81" i="483" s="1"/>
  <c r="T81" i="483"/>
  <c r="AJ81" i="483"/>
  <c r="U81" i="483"/>
  <c r="AK81" i="483"/>
  <c r="K81" i="483"/>
  <c r="N81" i="483" s="1"/>
  <c r="AA81" i="483"/>
  <c r="AD81" i="483" s="1"/>
  <c r="AQ81" i="483"/>
  <c r="AT81" i="483" s="1"/>
  <c r="H81" i="483"/>
  <c r="X81" i="483"/>
  <c r="AN81" i="483"/>
  <c r="I81" i="483"/>
  <c r="Y81" i="483"/>
  <c r="AO81" i="483"/>
  <c r="BB81" i="483"/>
  <c r="O81" i="483"/>
  <c r="R81" i="483" s="1"/>
  <c r="AE81" i="483"/>
  <c r="AH81" i="483" s="1"/>
  <c r="L81" i="483"/>
  <c r="AB81" i="483"/>
  <c r="AR81" i="483"/>
  <c r="M81" i="483"/>
  <c r="AC81" i="483"/>
  <c r="AS81" i="483"/>
  <c r="B81" i="483"/>
  <c r="S81" i="483"/>
  <c r="V81" i="483" s="1"/>
  <c r="AI81" i="483"/>
  <c r="AL81" i="483" s="1"/>
  <c r="K91" i="483"/>
  <c r="N91" i="483" s="1"/>
  <c r="AA91" i="483"/>
  <c r="AD91" i="483" s="1"/>
  <c r="AQ91" i="483"/>
  <c r="AT91" i="483" s="1"/>
  <c r="P91" i="483"/>
  <c r="AF91" i="483"/>
  <c r="Q91" i="483"/>
  <c r="AG91" i="483"/>
  <c r="BA91" i="483"/>
  <c r="BB91" i="483"/>
  <c r="O91" i="483"/>
  <c r="R91" i="483" s="1"/>
  <c r="AE91" i="483"/>
  <c r="AH91" i="483" s="1"/>
  <c r="T91" i="483"/>
  <c r="AJ91" i="483"/>
  <c r="U91" i="483"/>
  <c r="AK91" i="483"/>
  <c r="B91" i="483"/>
  <c r="S91" i="483"/>
  <c r="V91" i="483" s="1"/>
  <c r="AI91" i="483"/>
  <c r="AL91" i="483" s="1"/>
  <c r="H91" i="483"/>
  <c r="X91" i="483"/>
  <c r="AN91" i="483"/>
  <c r="I91" i="483"/>
  <c r="Y91" i="483"/>
  <c r="AO91" i="483"/>
  <c r="J91" i="483"/>
  <c r="W91" i="483"/>
  <c r="Z91" i="483" s="1"/>
  <c r="AM91" i="483"/>
  <c r="AP91" i="483" s="1"/>
  <c r="L91" i="483"/>
  <c r="AB91" i="483"/>
  <c r="AR91" i="483"/>
  <c r="M91" i="483"/>
  <c r="AC91" i="483"/>
  <c r="AS91" i="483"/>
  <c r="Q124" i="483"/>
  <c r="AG124" i="483"/>
  <c r="BA124" i="483"/>
  <c r="W124" i="483"/>
  <c r="Z124" i="483" s="1"/>
  <c r="AM124" i="483"/>
  <c r="AP124" i="483" s="1"/>
  <c r="L124" i="483"/>
  <c r="AB124" i="483"/>
  <c r="AR124" i="483"/>
  <c r="U124" i="483"/>
  <c r="AK124" i="483"/>
  <c r="K124" i="483"/>
  <c r="N124" i="483" s="1"/>
  <c r="AA124" i="483"/>
  <c r="AD124" i="483" s="1"/>
  <c r="AQ124" i="483"/>
  <c r="AT124" i="483" s="1"/>
  <c r="P124" i="483"/>
  <c r="AF124" i="483"/>
  <c r="I124" i="483"/>
  <c r="Y124" i="483"/>
  <c r="AO124" i="483"/>
  <c r="BB124" i="483"/>
  <c r="M124" i="483"/>
  <c r="AC124" i="483"/>
  <c r="AS124" i="483"/>
  <c r="B124" i="483"/>
  <c r="S124" i="483"/>
  <c r="V124" i="483" s="1"/>
  <c r="AI124" i="483"/>
  <c r="AL124" i="483" s="1"/>
  <c r="H124" i="483"/>
  <c r="X124" i="483"/>
  <c r="AN124" i="483"/>
  <c r="O124" i="483"/>
  <c r="R124" i="483" s="1"/>
  <c r="AJ124" i="483"/>
  <c r="AE124" i="483"/>
  <c r="AH124" i="483" s="1"/>
  <c r="T124" i="483"/>
  <c r="H89" i="483"/>
  <c r="X89" i="483"/>
  <c r="AN89" i="483"/>
  <c r="I89" i="483"/>
  <c r="Y89" i="483"/>
  <c r="AO89" i="483"/>
  <c r="BB89" i="483"/>
  <c r="O89" i="483"/>
  <c r="R89" i="483" s="1"/>
  <c r="AE89" i="483"/>
  <c r="AH89" i="483" s="1"/>
  <c r="L89" i="483"/>
  <c r="AB89" i="483"/>
  <c r="AR89" i="483"/>
  <c r="M89" i="483"/>
  <c r="AC89" i="483"/>
  <c r="AS89" i="483"/>
  <c r="B89" i="483"/>
  <c r="S89" i="483"/>
  <c r="V89" i="483" s="1"/>
  <c r="AI89" i="483"/>
  <c r="AL89" i="483" s="1"/>
  <c r="P89" i="483"/>
  <c r="AF89" i="483"/>
  <c r="Q89" i="483"/>
  <c r="AG89" i="483"/>
  <c r="BA89" i="483"/>
  <c r="J89" i="483"/>
  <c r="W89" i="483"/>
  <c r="Z89" i="483" s="1"/>
  <c r="AM89" i="483"/>
  <c r="AP89" i="483" s="1"/>
  <c r="T89" i="483"/>
  <c r="AJ89" i="483"/>
  <c r="U89" i="483"/>
  <c r="AK89" i="483"/>
  <c r="K89" i="483"/>
  <c r="N89" i="483" s="1"/>
  <c r="AA89" i="483"/>
  <c r="AD89" i="483" s="1"/>
  <c r="AQ89" i="483"/>
  <c r="AT89" i="483" s="1"/>
  <c r="O122" i="483"/>
  <c r="R122" i="483" s="1"/>
  <c r="AE122" i="483"/>
  <c r="AH122" i="483" s="1"/>
  <c r="T122" i="483"/>
  <c r="AJ122" i="483"/>
  <c r="U122" i="483"/>
  <c r="AK122" i="483"/>
  <c r="B122" i="483"/>
  <c r="W122" i="483"/>
  <c r="Z122" i="483" s="1"/>
  <c r="AQ122" i="483"/>
  <c r="AT122" i="483" s="1"/>
  <c r="X122" i="483"/>
  <c r="AR122" i="483"/>
  <c r="Q122" i="483"/>
  <c r="AO122" i="483"/>
  <c r="J122" i="483"/>
  <c r="AA122" i="483"/>
  <c r="AD122" i="483" s="1"/>
  <c r="H122" i="483"/>
  <c r="AB122" i="483"/>
  <c r="Y122" i="483"/>
  <c r="AS122" i="483"/>
  <c r="K122" i="483"/>
  <c r="N122" i="483" s="1"/>
  <c r="AI122" i="483"/>
  <c r="AL122" i="483" s="1"/>
  <c r="L122" i="483"/>
  <c r="AF122" i="483"/>
  <c r="I122" i="483"/>
  <c r="AC122" i="483"/>
  <c r="BA122" i="483"/>
  <c r="S122" i="483"/>
  <c r="V122" i="483" s="1"/>
  <c r="AM122" i="483"/>
  <c r="AP122" i="483" s="1"/>
  <c r="P122" i="483"/>
  <c r="AN122" i="483"/>
  <c r="M122" i="483"/>
  <c r="AG122" i="483"/>
  <c r="BB122" i="483"/>
  <c r="T41" i="483"/>
  <c r="AJ41" i="483"/>
  <c r="U41" i="483"/>
  <c r="AK41" i="483"/>
  <c r="K41" i="483"/>
  <c r="N41" i="483" s="1"/>
  <c r="AA41" i="483"/>
  <c r="AD41" i="483" s="1"/>
  <c r="AQ41" i="483"/>
  <c r="AT41" i="483" s="1"/>
  <c r="X41" i="483"/>
  <c r="AR41" i="483"/>
  <c r="Q41" i="483"/>
  <c r="AO41" i="483"/>
  <c r="B41" i="483"/>
  <c r="W41" i="483"/>
  <c r="Z41" i="483" s="1"/>
  <c r="H41" i="483"/>
  <c r="AB41" i="483"/>
  <c r="Y41" i="483"/>
  <c r="AS41" i="483"/>
  <c r="AE41" i="483"/>
  <c r="AH41" i="483" s="1"/>
  <c r="L41" i="483"/>
  <c r="AF41" i="483"/>
  <c r="I41" i="483"/>
  <c r="AC41" i="483"/>
  <c r="BA41" i="483"/>
  <c r="O41" i="483"/>
  <c r="R41" i="483" s="1"/>
  <c r="AI41" i="483"/>
  <c r="AL41" i="483" s="1"/>
  <c r="P41" i="483"/>
  <c r="AN41" i="483"/>
  <c r="M41" i="483"/>
  <c r="AG41" i="483"/>
  <c r="BB41" i="483"/>
  <c r="S41" i="483"/>
  <c r="V41" i="483" s="1"/>
  <c r="AM41" i="483"/>
  <c r="AP41" i="483" s="1"/>
  <c r="J102" i="483"/>
  <c r="W102" i="483"/>
  <c r="Z102" i="483" s="1"/>
  <c r="AM102" i="483"/>
  <c r="AP102" i="483" s="1"/>
  <c r="L102" i="483"/>
  <c r="AB102" i="483"/>
  <c r="AR102" i="483"/>
  <c r="M102" i="483"/>
  <c r="AC102" i="483"/>
  <c r="AS102" i="483"/>
  <c r="K102" i="483"/>
  <c r="N102" i="483" s="1"/>
  <c r="AA102" i="483"/>
  <c r="AD102" i="483" s="1"/>
  <c r="AQ102" i="483"/>
  <c r="AT102" i="483" s="1"/>
  <c r="P102" i="483"/>
  <c r="AF102" i="483"/>
  <c r="Q102" i="483"/>
  <c r="AG102" i="483"/>
  <c r="BA102" i="483"/>
  <c r="O102" i="483"/>
  <c r="R102" i="483" s="1"/>
  <c r="AE102" i="483"/>
  <c r="AH102" i="483" s="1"/>
  <c r="T102" i="483"/>
  <c r="AJ102" i="483"/>
  <c r="U102" i="483"/>
  <c r="AK102" i="483"/>
  <c r="B102" i="483"/>
  <c r="S102" i="483"/>
  <c r="V102" i="483" s="1"/>
  <c r="AI102" i="483"/>
  <c r="AL102" i="483" s="1"/>
  <c r="H102" i="483"/>
  <c r="X102" i="483"/>
  <c r="AN102" i="483"/>
  <c r="I102" i="483"/>
  <c r="Y102" i="483"/>
  <c r="AO102" i="483"/>
  <c r="BB102" i="483"/>
  <c r="T69" i="483"/>
  <c r="AJ69" i="483"/>
  <c r="U69" i="483"/>
  <c r="AK69" i="483"/>
  <c r="K69" i="483"/>
  <c r="N69" i="483" s="1"/>
  <c r="AA69" i="483"/>
  <c r="AD69" i="483" s="1"/>
  <c r="AQ69" i="483"/>
  <c r="AT69" i="483" s="1"/>
  <c r="H69" i="483"/>
  <c r="X69" i="483"/>
  <c r="AN69" i="483"/>
  <c r="I69" i="483"/>
  <c r="Y69" i="483"/>
  <c r="AO69" i="483"/>
  <c r="BB69" i="483"/>
  <c r="O69" i="483"/>
  <c r="R69" i="483" s="1"/>
  <c r="AE69" i="483"/>
  <c r="AH69" i="483" s="1"/>
  <c r="L69" i="483"/>
  <c r="AB69" i="483"/>
  <c r="AR69" i="483"/>
  <c r="M69" i="483"/>
  <c r="AC69" i="483"/>
  <c r="AS69" i="483"/>
  <c r="B69" i="483"/>
  <c r="S69" i="483"/>
  <c r="V69" i="483" s="1"/>
  <c r="AI69" i="483"/>
  <c r="AL69" i="483" s="1"/>
  <c r="P69" i="483"/>
  <c r="AF69" i="483"/>
  <c r="Q69" i="483"/>
  <c r="AG69" i="483"/>
  <c r="BA69" i="483"/>
  <c r="W69" i="483"/>
  <c r="Z69" i="483" s="1"/>
  <c r="AM69" i="483"/>
  <c r="AP69" i="483" s="1"/>
  <c r="T101" i="483"/>
  <c r="AJ101" i="483"/>
  <c r="U101" i="483"/>
  <c r="AK101" i="483"/>
  <c r="K101" i="483"/>
  <c r="N101" i="483" s="1"/>
  <c r="AA101" i="483"/>
  <c r="AD101" i="483" s="1"/>
  <c r="AQ101" i="483"/>
  <c r="AT101" i="483" s="1"/>
  <c r="H101" i="483"/>
  <c r="X101" i="483"/>
  <c r="AN101" i="483"/>
  <c r="I101" i="483"/>
  <c r="Y101" i="483"/>
  <c r="AO101" i="483"/>
  <c r="BB101" i="483"/>
  <c r="O101" i="483"/>
  <c r="R101" i="483" s="1"/>
  <c r="AE101" i="483"/>
  <c r="AH101" i="483" s="1"/>
  <c r="L101" i="483"/>
  <c r="AB101" i="483"/>
  <c r="AR101" i="483"/>
  <c r="M101" i="483"/>
  <c r="AC101" i="483"/>
  <c r="AS101" i="483"/>
  <c r="B101" i="483"/>
  <c r="S101" i="483"/>
  <c r="V101" i="483" s="1"/>
  <c r="AI101" i="483"/>
  <c r="AL101" i="483" s="1"/>
  <c r="P101" i="483"/>
  <c r="AF101" i="483"/>
  <c r="Q101" i="483"/>
  <c r="AG101" i="483"/>
  <c r="BA101" i="483"/>
  <c r="W101" i="483"/>
  <c r="Z101" i="483" s="1"/>
  <c r="AM101" i="483"/>
  <c r="AP101" i="483" s="1"/>
  <c r="P65" i="483"/>
  <c r="AF65" i="483"/>
  <c r="Q65" i="483"/>
  <c r="AG65" i="483"/>
  <c r="BA65" i="483"/>
  <c r="W65" i="483"/>
  <c r="Z65" i="483" s="1"/>
  <c r="AM65" i="483"/>
  <c r="AP65" i="483" s="1"/>
  <c r="T65" i="483"/>
  <c r="AJ65" i="483"/>
  <c r="U65" i="483"/>
  <c r="AK65" i="483"/>
  <c r="K65" i="483"/>
  <c r="N65" i="483" s="1"/>
  <c r="AA65" i="483"/>
  <c r="AD65" i="483" s="1"/>
  <c r="AQ65" i="483"/>
  <c r="AT65" i="483" s="1"/>
  <c r="L65" i="483"/>
  <c r="AB65" i="483"/>
  <c r="AR65" i="483"/>
  <c r="M65" i="483"/>
  <c r="AC65" i="483"/>
  <c r="AS65" i="483"/>
  <c r="B65" i="483"/>
  <c r="S65" i="483"/>
  <c r="V65" i="483" s="1"/>
  <c r="AI65" i="483"/>
  <c r="AL65" i="483" s="1"/>
  <c r="H65" i="483"/>
  <c r="Y65" i="483"/>
  <c r="AE65" i="483"/>
  <c r="AH65" i="483" s="1"/>
  <c r="X65" i="483"/>
  <c r="AO65" i="483"/>
  <c r="AN65" i="483"/>
  <c r="BB65" i="483"/>
  <c r="I65" i="483"/>
  <c r="O65" i="483"/>
  <c r="R65" i="483" s="1"/>
  <c r="W79" i="483"/>
  <c r="Z79" i="483" s="1"/>
  <c r="AM79" i="483"/>
  <c r="AP79" i="483" s="1"/>
  <c r="L79" i="483"/>
  <c r="AB79" i="483"/>
  <c r="AR79" i="483"/>
  <c r="M79" i="483"/>
  <c r="AC79" i="483"/>
  <c r="AS79" i="483"/>
  <c r="K79" i="483"/>
  <c r="N79" i="483" s="1"/>
  <c r="AA79" i="483"/>
  <c r="AD79" i="483" s="1"/>
  <c r="AQ79" i="483"/>
  <c r="AT79" i="483" s="1"/>
  <c r="P79" i="483"/>
  <c r="AF79" i="483"/>
  <c r="Q79" i="483"/>
  <c r="AG79" i="483"/>
  <c r="BA79" i="483"/>
  <c r="BB79" i="483"/>
  <c r="O79" i="483"/>
  <c r="R79" i="483" s="1"/>
  <c r="AE79" i="483"/>
  <c r="AH79" i="483" s="1"/>
  <c r="T79" i="483"/>
  <c r="AJ79" i="483"/>
  <c r="U79" i="483"/>
  <c r="AK79" i="483"/>
  <c r="B79" i="483"/>
  <c r="S79" i="483"/>
  <c r="V79" i="483" s="1"/>
  <c r="AI79" i="483"/>
  <c r="AL79" i="483" s="1"/>
  <c r="H79" i="483"/>
  <c r="X79" i="483"/>
  <c r="AN79" i="483"/>
  <c r="I79" i="483"/>
  <c r="Y79" i="483"/>
  <c r="AO79" i="483"/>
  <c r="BB111" i="483"/>
  <c r="O111" i="483"/>
  <c r="R111" i="483" s="1"/>
  <c r="AE111" i="483"/>
  <c r="AH111" i="483" s="1"/>
  <c r="T111" i="483"/>
  <c r="AJ111" i="483"/>
  <c r="U111" i="483"/>
  <c r="AK111" i="483"/>
  <c r="B111" i="483"/>
  <c r="S111" i="483"/>
  <c r="V111" i="483" s="1"/>
  <c r="AI111" i="483"/>
  <c r="AL111" i="483" s="1"/>
  <c r="H111" i="483"/>
  <c r="X111" i="483"/>
  <c r="AN111" i="483"/>
  <c r="I111" i="483"/>
  <c r="Y111" i="483"/>
  <c r="AO111" i="483"/>
  <c r="W111" i="483"/>
  <c r="Z111" i="483" s="1"/>
  <c r="AM111" i="483"/>
  <c r="AP111" i="483" s="1"/>
  <c r="L111" i="483"/>
  <c r="AB111" i="483"/>
  <c r="AR111" i="483"/>
  <c r="M111" i="483"/>
  <c r="AC111" i="483"/>
  <c r="AS111" i="483"/>
  <c r="K111" i="483"/>
  <c r="N111" i="483" s="1"/>
  <c r="AA111" i="483"/>
  <c r="AD111" i="483" s="1"/>
  <c r="AQ111" i="483"/>
  <c r="AT111" i="483" s="1"/>
  <c r="P111" i="483"/>
  <c r="AF111" i="483"/>
  <c r="Q111" i="483"/>
  <c r="AG111" i="483"/>
  <c r="BA111" i="483"/>
  <c r="Q80" i="483"/>
  <c r="AG80" i="483"/>
  <c r="BA80" i="483"/>
  <c r="W80" i="483"/>
  <c r="Z80" i="483" s="1"/>
  <c r="AM80" i="483"/>
  <c r="AP80" i="483" s="1"/>
  <c r="L80" i="483"/>
  <c r="AB80" i="483"/>
  <c r="AR80" i="483"/>
  <c r="I80" i="483"/>
  <c r="AC80" i="483"/>
  <c r="O80" i="483"/>
  <c r="R80" i="483" s="1"/>
  <c r="AI80" i="483"/>
  <c r="AL80" i="483" s="1"/>
  <c r="P80" i="483"/>
  <c r="AJ80" i="483"/>
  <c r="M80" i="483"/>
  <c r="AK80" i="483"/>
  <c r="BB80" i="483"/>
  <c r="S80" i="483"/>
  <c r="V80" i="483" s="1"/>
  <c r="AQ80" i="483"/>
  <c r="AT80" i="483" s="1"/>
  <c r="T80" i="483"/>
  <c r="AN80" i="483"/>
  <c r="U80" i="483"/>
  <c r="AO80" i="483"/>
  <c r="B80" i="483"/>
  <c r="AA80" i="483"/>
  <c r="AD80" i="483" s="1"/>
  <c r="X80" i="483"/>
  <c r="Y80" i="483"/>
  <c r="AS80" i="483"/>
  <c r="K80" i="483"/>
  <c r="N80" i="483" s="1"/>
  <c r="AE80" i="483"/>
  <c r="AH80" i="483" s="1"/>
  <c r="H80" i="483"/>
  <c r="AF80" i="483"/>
  <c r="M76" i="483"/>
  <c r="AC76" i="483"/>
  <c r="AS76" i="483"/>
  <c r="B76" i="483"/>
  <c r="S76" i="483"/>
  <c r="V76" i="483" s="1"/>
  <c r="AI76" i="483"/>
  <c r="AL76" i="483" s="1"/>
  <c r="H76" i="483"/>
  <c r="X76" i="483"/>
  <c r="AN76" i="483"/>
  <c r="I76" i="483"/>
  <c r="AG76" i="483"/>
  <c r="O76" i="483"/>
  <c r="R76" i="483" s="1"/>
  <c r="AM76" i="483"/>
  <c r="AP76" i="483" s="1"/>
  <c r="P76" i="483"/>
  <c r="AJ76" i="483"/>
  <c r="Q76" i="483"/>
  <c r="AK76" i="483"/>
  <c r="BB76" i="483"/>
  <c r="W76" i="483"/>
  <c r="Z76" i="483" s="1"/>
  <c r="AQ76" i="483"/>
  <c r="AT76" i="483" s="1"/>
  <c r="T76" i="483"/>
  <c r="AR76" i="483"/>
  <c r="U76" i="483"/>
  <c r="AO76" i="483"/>
  <c r="AA76" i="483"/>
  <c r="AD76" i="483" s="1"/>
  <c r="AB76" i="483"/>
  <c r="Y76" i="483"/>
  <c r="BA76" i="483"/>
  <c r="K76" i="483"/>
  <c r="N76" i="483" s="1"/>
  <c r="AE76" i="483"/>
  <c r="AH76" i="483" s="1"/>
  <c r="L76" i="483"/>
  <c r="AF76" i="483"/>
  <c r="O50" i="483"/>
  <c r="R50" i="483" s="1"/>
  <c r="AE50" i="483"/>
  <c r="AH50" i="483" s="1"/>
  <c r="T50" i="483"/>
  <c r="AJ50" i="483"/>
  <c r="U50" i="483"/>
  <c r="AK50" i="483"/>
  <c r="K50" i="483"/>
  <c r="N50" i="483" s="1"/>
  <c r="AI50" i="483"/>
  <c r="AL50" i="483" s="1"/>
  <c r="L50" i="483"/>
  <c r="AF50" i="483"/>
  <c r="I50" i="483"/>
  <c r="AC50" i="483"/>
  <c r="BA50" i="483"/>
  <c r="S50" i="483"/>
  <c r="V50" i="483" s="1"/>
  <c r="AM50" i="483"/>
  <c r="AP50" i="483" s="1"/>
  <c r="P50" i="483"/>
  <c r="AN50" i="483"/>
  <c r="M50" i="483"/>
  <c r="AG50" i="483"/>
  <c r="BB50" i="483"/>
  <c r="B50" i="483"/>
  <c r="W50" i="483"/>
  <c r="Z50" i="483" s="1"/>
  <c r="AQ50" i="483"/>
  <c r="AT50" i="483" s="1"/>
  <c r="X50" i="483"/>
  <c r="AR50" i="483"/>
  <c r="Q50" i="483"/>
  <c r="AO50" i="483"/>
  <c r="J50" i="483"/>
  <c r="AA50" i="483"/>
  <c r="AD50" i="483" s="1"/>
  <c r="H50" i="483"/>
  <c r="AB50" i="483"/>
  <c r="Y50" i="483"/>
  <c r="AS50" i="483"/>
  <c r="K106" i="483"/>
  <c r="N106" i="483" s="1"/>
  <c r="AA106" i="483"/>
  <c r="AD106" i="483" s="1"/>
  <c r="AQ106" i="483"/>
  <c r="AT106" i="483" s="1"/>
  <c r="P106" i="483"/>
  <c r="AF106" i="483"/>
  <c r="Q106" i="483"/>
  <c r="AG106" i="483"/>
  <c r="BA106" i="483"/>
  <c r="O106" i="483"/>
  <c r="R106" i="483" s="1"/>
  <c r="AE106" i="483"/>
  <c r="AH106" i="483" s="1"/>
  <c r="T106" i="483"/>
  <c r="AJ106" i="483"/>
  <c r="U106" i="483"/>
  <c r="AK106" i="483"/>
  <c r="B106" i="483"/>
  <c r="S106" i="483"/>
  <c r="V106" i="483" s="1"/>
  <c r="AI106" i="483"/>
  <c r="AL106" i="483" s="1"/>
  <c r="H106" i="483"/>
  <c r="X106" i="483"/>
  <c r="AN106" i="483"/>
  <c r="I106" i="483"/>
  <c r="Y106" i="483"/>
  <c r="AO106" i="483"/>
  <c r="BB106" i="483"/>
  <c r="W106" i="483"/>
  <c r="Z106" i="483" s="1"/>
  <c r="AM106" i="483"/>
  <c r="AP106" i="483" s="1"/>
  <c r="L106" i="483"/>
  <c r="AB106" i="483"/>
  <c r="AR106" i="483"/>
  <c r="M106" i="483"/>
  <c r="AC106" i="483"/>
  <c r="AS106" i="483"/>
  <c r="L61" i="483"/>
  <c r="AB61" i="483"/>
  <c r="AR61" i="483"/>
  <c r="M61" i="483"/>
  <c r="AC61" i="483"/>
  <c r="AS61" i="483"/>
  <c r="B61" i="483"/>
  <c r="S61" i="483"/>
  <c r="V61" i="483" s="1"/>
  <c r="AI61" i="483"/>
  <c r="AL61" i="483" s="1"/>
  <c r="P61" i="483"/>
  <c r="AF61" i="483"/>
  <c r="Q61" i="483"/>
  <c r="AG61" i="483"/>
  <c r="H61" i="483"/>
  <c r="X61" i="483"/>
  <c r="AN61" i="483"/>
  <c r="I61" i="483"/>
  <c r="Y61" i="483"/>
  <c r="AO61" i="483"/>
  <c r="BB61" i="483"/>
  <c r="O61" i="483"/>
  <c r="R61" i="483" s="1"/>
  <c r="AE61" i="483"/>
  <c r="AH61" i="483" s="1"/>
  <c r="AA61" i="483"/>
  <c r="AD61" i="483" s="1"/>
  <c r="U61" i="483"/>
  <c r="AM61" i="483"/>
  <c r="AP61" i="483" s="1"/>
  <c r="T61" i="483"/>
  <c r="AK61" i="483"/>
  <c r="K61" i="483"/>
  <c r="N61" i="483" s="1"/>
  <c r="AQ61" i="483"/>
  <c r="AT61" i="483" s="1"/>
  <c r="AJ61" i="483"/>
  <c r="BA61" i="483"/>
  <c r="W61" i="483"/>
  <c r="Z61" i="483" s="1"/>
  <c r="W51" i="483"/>
  <c r="Z51" i="483" s="1"/>
  <c r="AM51" i="483"/>
  <c r="AP51" i="483" s="1"/>
  <c r="L51" i="483"/>
  <c r="AB51" i="483"/>
  <c r="AR51" i="483"/>
  <c r="M51" i="483"/>
  <c r="AC51" i="483"/>
  <c r="AS51" i="483"/>
  <c r="AQ51" i="483"/>
  <c r="AT51" i="483" s="1"/>
  <c r="AG51" i="483"/>
  <c r="K51" i="483"/>
  <c r="N51" i="483" s="1"/>
  <c r="P51" i="483"/>
  <c r="BA51" i="483"/>
  <c r="BB51" i="483"/>
  <c r="O51" i="483"/>
  <c r="R51" i="483" s="1"/>
  <c r="AE51" i="483"/>
  <c r="AH51" i="483" s="1"/>
  <c r="T51" i="483"/>
  <c r="AJ51" i="483"/>
  <c r="U51" i="483"/>
  <c r="AK51" i="483"/>
  <c r="B51" i="483"/>
  <c r="S51" i="483"/>
  <c r="V51" i="483" s="1"/>
  <c r="AI51" i="483"/>
  <c r="AL51" i="483" s="1"/>
  <c r="H51" i="483"/>
  <c r="X51" i="483"/>
  <c r="AN51" i="483"/>
  <c r="I51" i="483"/>
  <c r="Y51" i="483"/>
  <c r="AO51" i="483"/>
  <c r="AA51" i="483"/>
  <c r="AD51" i="483" s="1"/>
  <c r="AF51" i="483"/>
  <c r="Q51" i="483"/>
  <c r="I116" i="483"/>
  <c r="Y116" i="483"/>
  <c r="AO116" i="483"/>
  <c r="BB116" i="483"/>
  <c r="O116" i="483"/>
  <c r="R116" i="483" s="1"/>
  <c r="AE116" i="483"/>
  <c r="AH116" i="483" s="1"/>
  <c r="T116" i="483"/>
  <c r="AJ116" i="483"/>
  <c r="U116" i="483"/>
  <c r="AK116" i="483"/>
  <c r="K116" i="483"/>
  <c r="N116" i="483" s="1"/>
  <c r="AA116" i="483"/>
  <c r="AD116" i="483" s="1"/>
  <c r="AQ116" i="483"/>
  <c r="AT116" i="483" s="1"/>
  <c r="P116" i="483"/>
  <c r="AF116" i="483"/>
  <c r="M116" i="483"/>
  <c r="AS116" i="483"/>
  <c r="S116" i="483"/>
  <c r="V116" i="483" s="1"/>
  <c r="H116" i="483"/>
  <c r="AN116" i="483"/>
  <c r="Q116" i="483"/>
  <c r="BA116" i="483"/>
  <c r="W116" i="483"/>
  <c r="Z116" i="483" s="1"/>
  <c r="L116" i="483"/>
  <c r="AR116" i="483"/>
  <c r="AC116" i="483"/>
  <c r="B116" i="483"/>
  <c r="AI116" i="483"/>
  <c r="AL116" i="483" s="1"/>
  <c r="X116" i="483"/>
  <c r="AG116" i="483"/>
  <c r="AM116" i="483"/>
  <c r="AP116" i="483" s="1"/>
  <c r="AB116" i="483"/>
  <c r="T117" i="483"/>
  <c r="P117" i="483"/>
  <c r="AJ117" i="483"/>
  <c r="U117" i="483"/>
  <c r="AK117" i="483"/>
  <c r="K117" i="483"/>
  <c r="N117" i="483" s="1"/>
  <c r="AA117" i="483"/>
  <c r="AD117" i="483" s="1"/>
  <c r="AQ117" i="483"/>
  <c r="AT117" i="483" s="1"/>
  <c r="X117" i="483"/>
  <c r="AN117" i="483"/>
  <c r="I117" i="483"/>
  <c r="Y117" i="483"/>
  <c r="AO117" i="483"/>
  <c r="BB117" i="483"/>
  <c r="O117" i="483"/>
  <c r="R117" i="483" s="1"/>
  <c r="AE117" i="483"/>
  <c r="AH117" i="483" s="1"/>
  <c r="H117" i="483"/>
  <c r="AB117" i="483"/>
  <c r="AR117" i="483"/>
  <c r="M117" i="483"/>
  <c r="AC117" i="483"/>
  <c r="AS117" i="483"/>
  <c r="B117" i="483"/>
  <c r="S117" i="483"/>
  <c r="V117" i="483" s="1"/>
  <c r="AI117" i="483"/>
  <c r="AL117" i="483" s="1"/>
  <c r="L117" i="483"/>
  <c r="AF117" i="483"/>
  <c r="Q117" i="483"/>
  <c r="AG117" i="483"/>
  <c r="BA117" i="483"/>
  <c r="W117" i="483"/>
  <c r="Z117" i="483" s="1"/>
  <c r="AM117" i="483"/>
  <c r="AP117" i="483" s="1"/>
  <c r="B63" i="483"/>
  <c r="S63" i="483"/>
  <c r="V63" i="483" s="1"/>
  <c r="AI63" i="483"/>
  <c r="AL63" i="483" s="1"/>
  <c r="H63" i="483"/>
  <c r="X63" i="483"/>
  <c r="AN63" i="483"/>
  <c r="I63" i="483"/>
  <c r="Y63" i="483"/>
  <c r="AO63" i="483"/>
  <c r="J63" i="483"/>
  <c r="W63" i="483"/>
  <c r="Z63" i="483" s="1"/>
  <c r="AM63" i="483"/>
  <c r="AP63" i="483" s="1"/>
  <c r="L63" i="483"/>
  <c r="AB63" i="483"/>
  <c r="AR63" i="483"/>
  <c r="M63" i="483"/>
  <c r="AC63" i="483"/>
  <c r="AS63" i="483"/>
  <c r="K63" i="483"/>
  <c r="N63" i="483" s="1"/>
  <c r="AA63" i="483"/>
  <c r="AD63" i="483" s="1"/>
  <c r="AQ63" i="483"/>
  <c r="AT63" i="483" s="1"/>
  <c r="P63" i="483"/>
  <c r="AF63" i="483"/>
  <c r="Q63" i="483"/>
  <c r="AG63" i="483"/>
  <c r="BA63" i="483"/>
  <c r="BB63" i="483"/>
  <c r="O63" i="483"/>
  <c r="R63" i="483" s="1"/>
  <c r="AE63" i="483"/>
  <c r="AH63" i="483" s="1"/>
  <c r="T63" i="483"/>
  <c r="AJ63" i="483"/>
  <c r="U63" i="483"/>
  <c r="AK63" i="483"/>
  <c r="H73" i="483"/>
  <c r="X73" i="483"/>
  <c r="AN73" i="483"/>
  <c r="I73" i="483"/>
  <c r="Y73" i="483"/>
  <c r="AO73" i="483"/>
  <c r="BB73" i="483"/>
  <c r="O73" i="483"/>
  <c r="R73" i="483" s="1"/>
  <c r="AE73" i="483"/>
  <c r="AH73" i="483" s="1"/>
  <c r="L73" i="483"/>
  <c r="AB73" i="483"/>
  <c r="AR73" i="483"/>
  <c r="M73" i="483"/>
  <c r="AC73" i="483"/>
  <c r="AS73" i="483"/>
  <c r="B73" i="483"/>
  <c r="S73" i="483"/>
  <c r="V73" i="483" s="1"/>
  <c r="AI73" i="483"/>
  <c r="AL73" i="483" s="1"/>
  <c r="P73" i="483"/>
  <c r="AF73" i="483"/>
  <c r="Q73" i="483"/>
  <c r="AG73" i="483"/>
  <c r="BA73" i="483"/>
  <c r="J73" i="483"/>
  <c r="W73" i="483"/>
  <c r="Z73" i="483" s="1"/>
  <c r="AM73" i="483"/>
  <c r="AP73" i="483" s="1"/>
  <c r="T73" i="483"/>
  <c r="AJ73" i="483"/>
  <c r="U73" i="483"/>
  <c r="AK73" i="483"/>
  <c r="K73" i="483"/>
  <c r="N73" i="483" s="1"/>
  <c r="AA73" i="483"/>
  <c r="AD73" i="483" s="1"/>
  <c r="AQ73" i="483"/>
  <c r="AT73" i="483" s="1"/>
  <c r="B240" i="1"/>
  <c r="J32" i="470"/>
  <c r="M32" i="470"/>
  <c r="T32" i="470"/>
  <c r="M33" i="470"/>
  <c r="N32" i="470"/>
  <c r="H33" i="470"/>
  <c r="L33" i="470"/>
  <c r="S32" i="470"/>
  <c r="U32" i="470"/>
  <c r="K32" i="470"/>
  <c r="Y33" i="470"/>
  <c r="X33" i="470"/>
  <c r="W32" i="470"/>
  <c r="I33" i="470"/>
  <c r="V33" i="470"/>
  <c r="R32" i="470"/>
  <c r="O32" i="470"/>
  <c r="O33" i="470"/>
  <c r="L32" i="470"/>
  <c r="Q32" i="470"/>
  <c r="P32" i="470"/>
  <c r="Y32" i="470"/>
  <c r="V32" i="470"/>
  <c r="Q33" i="470"/>
  <c r="H32" i="470"/>
  <c r="P33" i="470"/>
  <c r="X32" i="470"/>
  <c r="R33" i="470"/>
  <c r="T33" i="470"/>
  <c r="S33" i="470"/>
  <c r="U33" i="470"/>
  <c r="N33" i="470"/>
  <c r="I32" i="470"/>
  <c r="K33" i="470"/>
  <c r="J33" i="470"/>
  <c r="W33" i="470"/>
  <c r="G40" i="483" l="1"/>
  <c r="J40" i="483" s="1"/>
  <c r="H40" i="483"/>
  <c r="G39" i="483"/>
  <c r="J39" i="483" s="1"/>
  <c r="H39" i="483"/>
  <c r="I40" i="483"/>
  <c r="I39" i="483"/>
  <c r="K40" i="483"/>
  <c r="N40" i="483" s="1"/>
  <c r="L40" i="483"/>
  <c r="K39" i="483"/>
  <c r="N39" i="483" s="1"/>
  <c r="L39" i="483"/>
  <c r="H38" i="488"/>
  <c r="E34" i="483"/>
  <c r="C39" i="488"/>
  <c r="E39" i="483"/>
  <c r="C33" i="488"/>
  <c r="E33" i="483"/>
  <c r="C36" i="488"/>
  <c r="E36" i="483"/>
  <c r="C32" i="488"/>
  <c r="E32" i="483"/>
  <c r="C40" i="488"/>
  <c r="E40" i="483"/>
  <c r="BA34" i="483"/>
  <c r="C34" i="488"/>
  <c r="E34" i="488" s="1"/>
  <c r="H37" i="488"/>
  <c r="BB34" i="483"/>
  <c r="B34" i="483"/>
  <c r="C35" i="483"/>
  <c r="AV40" i="483"/>
  <c r="E40" i="489" s="1"/>
  <c r="D40" i="483"/>
  <c r="AV39" i="483"/>
  <c r="E39" i="489" s="1"/>
  <c r="D39" i="483"/>
  <c r="B36" i="483"/>
  <c r="BA36" i="483"/>
  <c r="BB36" i="483"/>
  <c r="U32" i="479"/>
  <c r="W32" i="479" s="1"/>
  <c r="Y32" i="479" s="1"/>
  <c r="B39" i="483"/>
  <c r="BB39" i="483"/>
  <c r="BA39" i="483"/>
  <c r="AU40" i="483"/>
  <c r="G40" i="488" s="1"/>
  <c r="AU39" i="483"/>
  <c r="G39" i="488" s="1"/>
  <c r="B32" i="483"/>
  <c r="BA40" i="483"/>
  <c r="B40" i="483"/>
  <c r="BB40" i="483"/>
  <c r="BB32" i="483"/>
  <c r="BA32" i="483"/>
  <c r="U35" i="479"/>
  <c r="W35" i="479" s="1"/>
  <c r="Y35" i="479" s="1"/>
  <c r="E37" i="488"/>
  <c r="E38" i="488"/>
  <c r="Z41" i="475"/>
  <c r="I41" i="370" s="1"/>
  <c r="AM41" i="370" s="1"/>
  <c r="Z42" i="475"/>
  <c r="I42" i="370" s="1"/>
  <c r="AM42" i="370" s="1"/>
  <c r="Z43" i="475"/>
  <c r="I43" i="370" s="1"/>
  <c r="AM43" i="370" s="1"/>
  <c r="Z44" i="475"/>
  <c r="I44" i="370" s="1"/>
  <c r="AM44" i="370" s="1"/>
  <c r="Z46" i="475"/>
  <c r="I46" i="370" s="1"/>
  <c r="AM46" i="370" s="1"/>
  <c r="Z47" i="475"/>
  <c r="I47" i="370" s="1"/>
  <c r="AM47" i="370" s="1"/>
  <c r="Z48" i="475"/>
  <c r="I48" i="370" s="1"/>
  <c r="AM48" i="370" s="1"/>
  <c r="Z49" i="475"/>
  <c r="I49" i="370" s="1"/>
  <c r="AM49" i="370" s="1"/>
  <c r="Z50" i="475"/>
  <c r="I50" i="370" s="1"/>
  <c r="AM50" i="370" s="1"/>
  <c r="Z51" i="475"/>
  <c r="I51" i="370" s="1"/>
  <c r="AM51" i="370" s="1"/>
  <c r="Z52" i="475"/>
  <c r="I52" i="370" s="1"/>
  <c r="AM52" i="370" s="1"/>
  <c r="Z53" i="475"/>
  <c r="I53" i="370" s="1"/>
  <c r="AM53" i="370" s="1"/>
  <c r="Z54" i="475"/>
  <c r="I54" i="370" s="1"/>
  <c r="AM54" i="370" s="1"/>
  <c r="Z55" i="475"/>
  <c r="I55" i="370" s="1"/>
  <c r="AM55" i="370" s="1"/>
  <c r="Z56" i="475"/>
  <c r="I56" i="370" s="1"/>
  <c r="AM56" i="370" s="1"/>
  <c r="Z57" i="475"/>
  <c r="I57" i="370" s="1"/>
  <c r="AM57" i="370" s="1"/>
  <c r="Z58" i="475"/>
  <c r="I58" i="370" s="1"/>
  <c r="AM58" i="370" s="1"/>
  <c r="Z59" i="475"/>
  <c r="I59" i="370" s="1"/>
  <c r="AM59" i="370" s="1"/>
  <c r="Z60" i="475"/>
  <c r="I60" i="370" s="1"/>
  <c r="AM60" i="370" s="1"/>
  <c r="Z61" i="475"/>
  <c r="I61" i="370" s="1"/>
  <c r="AM61" i="370" s="1"/>
  <c r="Z62" i="475"/>
  <c r="I62" i="370" s="1"/>
  <c r="AM62" i="370" s="1"/>
  <c r="Z63" i="475"/>
  <c r="I63" i="370" s="1"/>
  <c r="AM63" i="370" s="1"/>
  <c r="Z64" i="475"/>
  <c r="I64" i="370" s="1"/>
  <c r="AM64" i="370" s="1"/>
  <c r="Z65" i="475"/>
  <c r="I65" i="370" s="1"/>
  <c r="AM65" i="370" s="1"/>
  <c r="Z66" i="475"/>
  <c r="I66" i="370" s="1"/>
  <c r="AM66" i="370" s="1"/>
  <c r="Z67" i="475"/>
  <c r="I67" i="370" s="1"/>
  <c r="AM67" i="370" s="1"/>
  <c r="Z68" i="475"/>
  <c r="I68" i="370" s="1"/>
  <c r="AM68" i="370" s="1"/>
  <c r="Z69" i="475"/>
  <c r="I69" i="370" s="1"/>
  <c r="AM69" i="370" s="1"/>
  <c r="Z70" i="475"/>
  <c r="I70" i="370" s="1"/>
  <c r="AM70" i="370" s="1"/>
  <c r="Z71" i="475"/>
  <c r="I71" i="370" s="1"/>
  <c r="AM71" i="370" s="1"/>
  <c r="Z72" i="475"/>
  <c r="I72" i="370" s="1"/>
  <c r="AM72" i="370" s="1"/>
  <c r="Z73" i="475"/>
  <c r="I73" i="370" s="1"/>
  <c r="AM73" i="370" s="1"/>
  <c r="Z74" i="475"/>
  <c r="I74" i="370" s="1"/>
  <c r="AM74" i="370" s="1"/>
  <c r="Z75" i="475"/>
  <c r="I75" i="370" s="1"/>
  <c r="AM75" i="370" s="1"/>
  <c r="Z76" i="475"/>
  <c r="I76" i="370" s="1"/>
  <c r="AM76" i="370" s="1"/>
  <c r="Z77" i="475"/>
  <c r="I77" i="370" s="1"/>
  <c r="AM77" i="370" s="1"/>
  <c r="Z78" i="475"/>
  <c r="I78" i="370" s="1"/>
  <c r="AM78" i="370" s="1"/>
  <c r="Z79" i="475"/>
  <c r="I79" i="370" s="1"/>
  <c r="AM79" i="370" s="1"/>
  <c r="Z80" i="475"/>
  <c r="I80" i="370" s="1"/>
  <c r="AM80" i="370" s="1"/>
  <c r="Z81" i="475"/>
  <c r="I81" i="370" s="1"/>
  <c r="AM81" i="370" s="1"/>
  <c r="Z82" i="475"/>
  <c r="I82" i="370" s="1"/>
  <c r="AM82" i="370" s="1"/>
  <c r="Z83" i="475"/>
  <c r="I83" i="370" s="1"/>
  <c r="AM83" i="370" s="1"/>
  <c r="Z84" i="475"/>
  <c r="I84" i="370" s="1"/>
  <c r="AM84" i="370" s="1"/>
  <c r="Z85" i="475"/>
  <c r="I85" i="370" s="1"/>
  <c r="AM85" i="370" s="1"/>
  <c r="Z86" i="475"/>
  <c r="I86" i="370" s="1"/>
  <c r="AM86" i="370" s="1"/>
  <c r="Z87" i="475"/>
  <c r="I87" i="370" s="1"/>
  <c r="AM87" i="370" s="1"/>
  <c r="Z88" i="475"/>
  <c r="I88" i="370" s="1"/>
  <c r="AM88" i="370" s="1"/>
  <c r="Z89" i="475"/>
  <c r="I89" i="370" s="1"/>
  <c r="AM89" i="370" s="1"/>
  <c r="Z90" i="475"/>
  <c r="I90" i="370" s="1"/>
  <c r="AM90" i="370" s="1"/>
  <c r="Z91" i="475"/>
  <c r="I91" i="370" s="1"/>
  <c r="AM91" i="370" s="1"/>
  <c r="Z92" i="475"/>
  <c r="I92" i="370" s="1"/>
  <c r="AM92" i="370" s="1"/>
  <c r="Z93" i="475"/>
  <c r="I93" i="370" s="1"/>
  <c r="AM93" i="370" s="1"/>
  <c r="Z94" i="475"/>
  <c r="I94" i="370" s="1"/>
  <c r="AM94" i="370" s="1"/>
  <c r="Z95" i="475"/>
  <c r="I95" i="370" s="1"/>
  <c r="AM95" i="370" s="1"/>
  <c r="Z96" i="475"/>
  <c r="I96" i="370" s="1"/>
  <c r="AM96" i="370" s="1"/>
  <c r="Z97" i="475"/>
  <c r="I97" i="370" s="1"/>
  <c r="AM97" i="370" s="1"/>
  <c r="Z98" i="475"/>
  <c r="I98" i="370" s="1"/>
  <c r="AM98" i="370" s="1"/>
  <c r="Z99" i="475"/>
  <c r="I99" i="370" s="1"/>
  <c r="AM99" i="370" s="1"/>
  <c r="Z100" i="475"/>
  <c r="I100" i="370" s="1"/>
  <c r="AM100" i="370" s="1"/>
  <c r="Z101" i="475"/>
  <c r="I101" i="370" s="1"/>
  <c r="AM101" i="370" s="1"/>
  <c r="Z102" i="475"/>
  <c r="I102" i="370" s="1"/>
  <c r="AM102" i="370" s="1"/>
  <c r="Z103" i="475"/>
  <c r="I103" i="370" s="1"/>
  <c r="AM103" i="370" s="1"/>
  <c r="Z104" i="475"/>
  <c r="I104" i="370" s="1"/>
  <c r="AM104" i="370" s="1"/>
  <c r="Z105" i="475"/>
  <c r="I105" i="370" s="1"/>
  <c r="AM105" i="370" s="1"/>
  <c r="Z106" i="475"/>
  <c r="I106" i="370" s="1"/>
  <c r="AM106" i="370" s="1"/>
  <c r="Z107" i="475"/>
  <c r="I107" i="370" s="1"/>
  <c r="AM107" i="370" s="1"/>
  <c r="Z108" i="475"/>
  <c r="I108" i="370" s="1"/>
  <c r="AM108" i="370" s="1"/>
  <c r="Z109" i="475"/>
  <c r="I109" i="370" s="1"/>
  <c r="AM109" i="370" s="1"/>
  <c r="Z110" i="475"/>
  <c r="I110" i="370" s="1"/>
  <c r="AM110" i="370" s="1"/>
  <c r="Z111" i="475"/>
  <c r="I111" i="370" s="1"/>
  <c r="AM111" i="370" s="1"/>
  <c r="Z112" i="475"/>
  <c r="I112" i="370" s="1"/>
  <c r="AM112" i="370" s="1"/>
  <c r="Z113" i="475"/>
  <c r="I113" i="370" s="1"/>
  <c r="AM113" i="370" s="1"/>
  <c r="Z114" i="475"/>
  <c r="I114" i="370" s="1"/>
  <c r="AM114" i="370" s="1"/>
  <c r="Z115" i="475"/>
  <c r="I115" i="370" s="1"/>
  <c r="AM115" i="370" s="1"/>
  <c r="Z116" i="475"/>
  <c r="I116" i="370" s="1"/>
  <c r="AM116" i="370" s="1"/>
  <c r="Z117" i="475"/>
  <c r="I117" i="370" s="1"/>
  <c r="AM117" i="370" s="1"/>
  <c r="Z118" i="475"/>
  <c r="I118" i="370" s="1"/>
  <c r="AM118" i="370" s="1"/>
  <c r="Z119" i="475"/>
  <c r="I119" i="370" s="1"/>
  <c r="AM119" i="370" s="1"/>
  <c r="Z120" i="475"/>
  <c r="I120" i="370" s="1"/>
  <c r="AM120" i="370" s="1"/>
  <c r="Z121" i="475"/>
  <c r="I121" i="370" s="1"/>
  <c r="AM121" i="370" s="1"/>
  <c r="Z122" i="475"/>
  <c r="I122" i="370" s="1"/>
  <c r="AM122" i="370" s="1"/>
  <c r="Z123" i="475"/>
  <c r="I123" i="370" s="1"/>
  <c r="AM123" i="370" s="1"/>
  <c r="Z124" i="475"/>
  <c r="I124" i="370" s="1"/>
  <c r="AM124" i="370" s="1"/>
  <c r="Z125" i="475"/>
  <c r="I125" i="370" s="1"/>
  <c r="AM125" i="370" s="1"/>
  <c r="Z126" i="475"/>
  <c r="I126" i="370" s="1"/>
  <c r="AM126" i="370" s="1"/>
  <c r="Z127" i="475"/>
  <c r="I127" i="370" s="1"/>
  <c r="AM127" i="370" s="1"/>
  <c r="Z128" i="475"/>
  <c r="I128" i="370" s="1"/>
  <c r="AM128" i="370" s="1"/>
  <c r="Z129" i="475"/>
  <c r="I129" i="370" s="1"/>
  <c r="AM129" i="370" s="1"/>
  <c r="Z130" i="475"/>
  <c r="I130" i="370" s="1"/>
  <c r="AM130" i="370" s="1"/>
  <c r="BA130" i="475"/>
  <c r="BB130" i="475"/>
  <c r="BA36" i="475"/>
  <c r="BB36" i="475"/>
  <c r="BA37" i="475"/>
  <c r="BB37" i="475"/>
  <c r="BA38" i="475"/>
  <c r="BB38" i="475"/>
  <c r="BA39" i="475"/>
  <c r="BB39" i="475"/>
  <c r="BA40" i="475"/>
  <c r="BB40" i="475"/>
  <c r="BA41" i="475"/>
  <c r="BB41" i="475"/>
  <c r="BA42" i="475"/>
  <c r="BB42" i="475"/>
  <c r="BA43" i="475"/>
  <c r="BB43" i="475"/>
  <c r="BA44" i="475"/>
  <c r="BB44" i="475"/>
  <c r="BA46" i="475"/>
  <c r="BB46" i="475"/>
  <c r="BA47" i="475"/>
  <c r="BB47" i="475"/>
  <c r="BA48" i="475"/>
  <c r="BB48" i="475"/>
  <c r="BA49" i="475"/>
  <c r="BB49" i="475"/>
  <c r="BA50" i="475"/>
  <c r="BB50" i="475"/>
  <c r="BA51" i="475"/>
  <c r="BB51" i="475"/>
  <c r="BA52" i="475"/>
  <c r="BB52" i="475"/>
  <c r="BA53" i="475"/>
  <c r="BB53" i="475"/>
  <c r="BA54" i="475"/>
  <c r="BB54" i="475"/>
  <c r="BA55" i="475"/>
  <c r="BB55" i="475"/>
  <c r="BA56" i="475"/>
  <c r="BB56" i="475"/>
  <c r="BA57" i="475"/>
  <c r="BB57" i="475"/>
  <c r="BA58" i="475"/>
  <c r="BB58" i="475"/>
  <c r="BA59" i="475"/>
  <c r="BB59" i="475"/>
  <c r="BA60" i="475"/>
  <c r="BB60" i="475"/>
  <c r="BA61" i="475"/>
  <c r="BB61" i="475"/>
  <c r="BA62" i="475"/>
  <c r="BB62" i="475"/>
  <c r="BA63" i="475"/>
  <c r="BB63" i="475"/>
  <c r="BA64" i="475"/>
  <c r="BB64" i="475"/>
  <c r="BA65" i="475"/>
  <c r="BB65" i="475"/>
  <c r="BA66" i="475"/>
  <c r="BB66" i="475"/>
  <c r="BA67" i="475"/>
  <c r="BB67" i="475"/>
  <c r="BA68" i="475"/>
  <c r="BB68" i="475"/>
  <c r="BA69" i="475"/>
  <c r="BB69" i="475"/>
  <c r="BA70" i="475"/>
  <c r="BB70" i="475"/>
  <c r="BA71" i="475"/>
  <c r="BB71" i="475"/>
  <c r="BA72" i="475"/>
  <c r="BB72" i="475"/>
  <c r="BA73" i="475"/>
  <c r="BB73" i="475"/>
  <c r="BA74" i="475"/>
  <c r="BB74" i="475"/>
  <c r="BA75" i="475"/>
  <c r="BB75" i="475"/>
  <c r="BA76" i="475"/>
  <c r="BB76" i="475"/>
  <c r="BA77" i="475"/>
  <c r="BB77" i="475"/>
  <c r="BA78" i="475"/>
  <c r="BB78" i="475"/>
  <c r="BA79" i="475"/>
  <c r="BB79" i="475"/>
  <c r="BA80" i="475"/>
  <c r="BB80" i="475"/>
  <c r="BA81" i="475"/>
  <c r="BB81" i="475"/>
  <c r="BA82" i="475"/>
  <c r="BB82" i="475"/>
  <c r="BA83" i="475"/>
  <c r="BB83" i="475"/>
  <c r="BA84" i="475"/>
  <c r="BB84" i="475"/>
  <c r="BA85" i="475"/>
  <c r="BB85" i="475"/>
  <c r="BA86" i="475"/>
  <c r="BB86" i="475"/>
  <c r="BA87" i="475"/>
  <c r="BB87" i="475"/>
  <c r="BA88" i="475"/>
  <c r="BB88" i="475"/>
  <c r="BA89" i="475"/>
  <c r="BB89" i="475"/>
  <c r="BA90" i="475"/>
  <c r="BB90" i="475"/>
  <c r="BA91" i="475"/>
  <c r="BB91" i="475"/>
  <c r="BA92" i="475"/>
  <c r="BB92" i="475"/>
  <c r="BA93" i="475"/>
  <c r="BB93" i="475"/>
  <c r="BA94" i="475"/>
  <c r="BB94" i="475"/>
  <c r="BA95" i="475"/>
  <c r="BB95" i="475"/>
  <c r="BA96" i="475"/>
  <c r="BB96" i="475"/>
  <c r="BA97" i="475"/>
  <c r="BB97" i="475"/>
  <c r="BA98" i="475"/>
  <c r="BB98" i="475"/>
  <c r="BA99" i="475"/>
  <c r="BB99" i="475"/>
  <c r="BA100" i="475"/>
  <c r="BB100" i="475"/>
  <c r="BA101" i="475"/>
  <c r="BB101" i="475"/>
  <c r="BA102" i="475"/>
  <c r="BB102" i="475"/>
  <c r="BA103" i="475"/>
  <c r="BB103" i="475"/>
  <c r="BA104" i="475"/>
  <c r="BB104" i="475"/>
  <c r="BA105" i="475"/>
  <c r="BB105" i="475"/>
  <c r="BA106" i="475"/>
  <c r="BB106" i="475"/>
  <c r="BA107" i="475"/>
  <c r="BB107" i="475"/>
  <c r="BA108" i="475"/>
  <c r="BB108" i="475"/>
  <c r="BA109" i="475"/>
  <c r="BB109" i="475"/>
  <c r="BA110" i="475"/>
  <c r="BB110" i="475"/>
  <c r="BA111" i="475"/>
  <c r="BB111" i="475"/>
  <c r="BA112" i="475"/>
  <c r="BB112" i="475"/>
  <c r="BA113" i="475"/>
  <c r="BB113" i="475"/>
  <c r="BA114" i="475"/>
  <c r="BB114" i="475"/>
  <c r="BA115" i="475"/>
  <c r="BB115" i="475"/>
  <c r="BA116" i="475"/>
  <c r="BB116" i="475"/>
  <c r="BA117" i="475"/>
  <c r="BB117" i="475"/>
  <c r="BA118" i="475"/>
  <c r="BB118" i="475"/>
  <c r="BA119" i="475"/>
  <c r="BB119" i="475"/>
  <c r="BA120" i="475"/>
  <c r="BB120" i="475"/>
  <c r="BA121" i="475"/>
  <c r="BB121" i="475"/>
  <c r="BA122" i="475"/>
  <c r="BB122" i="475"/>
  <c r="BA123" i="475"/>
  <c r="BB123" i="475"/>
  <c r="BA124" i="475"/>
  <c r="BB124" i="475"/>
  <c r="BA125" i="475"/>
  <c r="BB125" i="475"/>
  <c r="BA126" i="475"/>
  <c r="BB126" i="475"/>
  <c r="BA127" i="475"/>
  <c r="BB127" i="475"/>
  <c r="BA128" i="475"/>
  <c r="BB128" i="475"/>
  <c r="BA129" i="475"/>
  <c r="BB129" i="475"/>
  <c r="AE30" i="475"/>
  <c r="AE33" i="475"/>
  <c r="AE36" i="475"/>
  <c r="AE37" i="475"/>
  <c r="AE38" i="475"/>
  <c r="AE39" i="475"/>
  <c r="AE40" i="475"/>
  <c r="AE41" i="475"/>
  <c r="AE42" i="475"/>
  <c r="AE43" i="475"/>
  <c r="AE44" i="475"/>
  <c r="AE45" i="475"/>
  <c r="AE46" i="475"/>
  <c r="AE47" i="475"/>
  <c r="AE48" i="475"/>
  <c r="AE49" i="475"/>
  <c r="AE50" i="475"/>
  <c r="AE51" i="475"/>
  <c r="AE52" i="475"/>
  <c r="AE53" i="475"/>
  <c r="AE54" i="475"/>
  <c r="AE55" i="475"/>
  <c r="AE56" i="475"/>
  <c r="AE57" i="475"/>
  <c r="AE58" i="475"/>
  <c r="AE59" i="475"/>
  <c r="AE60" i="475"/>
  <c r="AE61" i="475"/>
  <c r="AE62" i="475"/>
  <c r="AE63" i="475"/>
  <c r="AE64" i="475"/>
  <c r="AE65" i="475"/>
  <c r="AE66" i="475"/>
  <c r="AE67" i="475"/>
  <c r="AE68" i="475"/>
  <c r="AE69" i="475"/>
  <c r="AE70" i="475"/>
  <c r="AE71" i="475"/>
  <c r="AE72" i="475"/>
  <c r="AE73" i="475"/>
  <c r="AE74" i="475"/>
  <c r="AE75" i="475"/>
  <c r="AE76" i="475"/>
  <c r="AE77" i="475"/>
  <c r="AE78" i="475"/>
  <c r="AE79" i="475"/>
  <c r="AE80" i="475"/>
  <c r="AE81" i="475"/>
  <c r="AE82" i="475"/>
  <c r="AE83" i="475"/>
  <c r="AE84" i="475"/>
  <c r="AE85" i="475"/>
  <c r="AE86" i="475"/>
  <c r="AE87" i="475"/>
  <c r="AE88" i="475"/>
  <c r="AE89" i="475"/>
  <c r="AE90" i="475"/>
  <c r="AE91" i="475"/>
  <c r="AE92" i="475"/>
  <c r="AE93" i="475"/>
  <c r="AE94" i="475"/>
  <c r="AE95" i="475"/>
  <c r="AE96" i="475"/>
  <c r="AE97" i="475"/>
  <c r="AE98" i="475"/>
  <c r="AE99" i="475"/>
  <c r="AE100" i="475"/>
  <c r="AE101" i="475"/>
  <c r="AE102" i="475"/>
  <c r="AE103" i="475"/>
  <c r="AE104" i="475"/>
  <c r="AE105" i="475"/>
  <c r="AE106" i="475"/>
  <c r="AE107" i="475"/>
  <c r="AE108" i="475"/>
  <c r="AE109" i="475"/>
  <c r="AE110" i="475"/>
  <c r="AE111" i="475"/>
  <c r="AE112" i="475"/>
  <c r="AE113" i="475"/>
  <c r="AE114" i="475"/>
  <c r="AE115" i="475"/>
  <c r="AE116" i="475"/>
  <c r="AE117" i="475"/>
  <c r="AE118" i="475"/>
  <c r="AE119" i="475"/>
  <c r="AE120" i="475"/>
  <c r="AE121" i="475"/>
  <c r="AE122" i="475"/>
  <c r="AE123" i="475"/>
  <c r="AE124" i="475"/>
  <c r="AE125" i="475"/>
  <c r="AE126" i="475"/>
  <c r="AE127" i="475"/>
  <c r="AE128" i="475"/>
  <c r="AE129" i="475"/>
  <c r="AE130" i="475"/>
  <c r="F6" i="475"/>
  <c r="G6" i="475"/>
  <c r="F7" i="475"/>
  <c r="G7" i="475"/>
  <c r="F8" i="475"/>
  <c r="G8" i="475"/>
  <c r="G5" i="475"/>
  <c r="F5" i="475"/>
  <c r="G4" i="475"/>
  <c r="F4" i="475"/>
  <c r="AD130" i="475"/>
  <c r="AD129" i="475"/>
  <c r="W129" i="475"/>
  <c r="AD128" i="475"/>
  <c r="AD127" i="475"/>
  <c r="W127" i="475"/>
  <c r="AD126" i="475"/>
  <c r="AD125" i="475"/>
  <c r="W125" i="475"/>
  <c r="AD124" i="475"/>
  <c r="AD123" i="475"/>
  <c r="W123" i="475"/>
  <c r="AD122" i="475"/>
  <c r="AD121" i="475"/>
  <c r="W121" i="475"/>
  <c r="AD120" i="475"/>
  <c r="AD119" i="475"/>
  <c r="W119" i="475"/>
  <c r="AD118" i="475"/>
  <c r="AB118" i="475"/>
  <c r="AD117" i="475"/>
  <c r="AA117" i="475" s="1"/>
  <c r="W117" i="475"/>
  <c r="AD116" i="475"/>
  <c r="AD115" i="475"/>
  <c r="W115" i="475"/>
  <c r="AD114" i="475"/>
  <c r="AB114" i="475"/>
  <c r="AD113" i="475"/>
  <c r="W113" i="475"/>
  <c r="AD112" i="475"/>
  <c r="W112" i="475"/>
  <c r="AD111" i="475"/>
  <c r="W111" i="475"/>
  <c r="AD110" i="475"/>
  <c r="W110" i="475"/>
  <c r="AD109" i="475"/>
  <c r="W109" i="475"/>
  <c r="AD108" i="475"/>
  <c r="W108" i="475"/>
  <c r="AD107" i="475"/>
  <c r="W107" i="475"/>
  <c r="AD106" i="475"/>
  <c r="W106" i="475"/>
  <c r="AD105" i="475"/>
  <c r="W105" i="475"/>
  <c r="AB105" i="475"/>
  <c r="B105" i="475"/>
  <c r="AD104" i="475"/>
  <c r="AD103" i="475"/>
  <c r="AB103" i="475"/>
  <c r="W103" i="475"/>
  <c r="B103" i="475"/>
  <c r="AD102" i="475"/>
  <c r="W102" i="475"/>
  <c r="AD101" i="475"/>
  <c r="AD100" i="475"/>
  <c r="W100" i="475"/>
  <c r="AD99" i="475"/>
  <c r="AD98" i="475"/>
  <c r="W98" i="475"/>
  <c r="AD97" i="475"/>
  <c r="AD96" i="475"/>
  <c r="W96" i="475"/>
  <c r="AD95" i="475"/>
  <c r="AD94" i="475"/>
  <c r="W94" i="475"/>
  <c r="AD93" i="475"/>
  <c r="AD92" i="475"/>
  <c r="W92" i="475"/>
  <c r="AD91" i="475"/>
  <c r="AD90" i="475"/>
  <c r="W90" i="475"/>
  <c r="AD89" i="475"/>
  <c r="AD88" i="475"/>
  <c r="W88" i="475"/>
  <c r="AD87" i="475"/>
  <c r="AD86" i="475"/>
  <c r="W86" i="475"/>
  <c r="AD85" i="475"/>
  <c r="AB85" i="475"/>
  <c r="W85" i="475"/>
  <c r="AD84" i="475"/>
  <c r="AB84" i="475"/>
  <c r="Y84" i="475"/>
  <c r="B84" i="475"/>
  <c r="AD83" i="475"/>
  <c r="AC83" i="475"/>
  <c r="Y83" i="475"/>
  <c r="B83" i="475"/>
  <c r="AD82" i="475"/>
  <c r="AC82" i="475"/>
  <c r="Y82" i="475"/>
  <c r="B82" i="475"/>
  <c r="AD81" i="475"/>
  <c r="AC81" i="475"/>
  <c r="Y81" i="475"/>
  <c r="B81" i="475"/>
  <c r="AD80" i="475"/>
  <c r="AC80" i="475"/>
  <c r="Y80" i="475"/>
  <c r="B80" i="475"/>
  <c r="AD79" i="475"/>
  <c r="AC79" i="475"/>
  <c r="Y79" i="475"/>
  <c r="B79" i="475"/>
  <c r="AD78" i="475"/>
  <c r="AC78" i="475"/>
  <c r="Y78" i="475"/>
  <c r="B78" i="475"/>
  <c r="AD77" i="475"/>
  <c r="AC77" i="475"/>
  <c r="Y77" i="475"/>
  <c r="B77" i="475"/>
  <c r="AD76" i="475"/>
  <c r="AC76" i="475"/>
  <c r="Y76" i="475"/>
  <c r="B76" i="475"/>
  <c r="AD75" i="475"/>
  <c r="AC75" i="475"/>
  <c r="Y75" i="475"/>
  <c r="B75" i="475"/>
  <c r="AD74" i="475"/>
  <c r="AC74" i="475"/>
  <c r="Y74" i="475"/>
  <c r="B74" i="475"/>
  <c r="AD73" i="475"/>
  <c r="AC73" i="475"/>
  <c r="Y73" i="475"/>
  <c r="B73" i="475"/>
  <c r="AD72" i="475"/>
  <c r="AC72" i="475"/>
  <c r="Y72" i="475"/>
  <c r="B72" i="475"/>
  <c r="AD71" i="475"/>
  <c r="AC71" i="475"/>
  <c r="Y71" i="475"/>
  <c r="B71" i="475"/>
  <c r="AD70" i="475"/>
  <c r="AC70" i="475"/>
  <c r="Y70" i="475"/>
  <c r="B70" i="475"/>
  <c r="AD69" i="475"/>
  <c r="AC69" i="475"/>
  <c r="Y69" i="475"/>
  <c r="B69" i="475"/>
  <c r="AD68" i="475"/>
  <c r="AC68" i="475"/>
  <c r="Y68" i="475"/>
  <c r="B68" i="475"/>
  <c r="AD67" i="475"/>
  <c r="AC67" i="475"/>
  <c r="Y67" i="475"/>
  <c r="B67" i="475"/>
  <c r="AD66" i="475"/>
  <c r="AC66" i="475"/>
  <c r="Y66" i="475"/>
  <c r="B66" i="475"/>
  <c r="AD65" i="475"/>
  <c r="AC65" i="475"/>
  <c r="Y65" i="475"/>
  <c r="B65" i="475"/>
  <c r="AD64" i="475"/>
  <c r="AC64" i="475"/>
  <c r="Y64" i="475"/>
  <c r="B64" i="475"/>
  <c r="AD63" i="475"/>
  <c r="AC63" i="475"/>
  <c r="Y63" i="475"/>
  <c r="B63" i="475"/>
  <c r="AD62" i="475"/>
  <c r="AC62" i="475"/>
  <c r="Y62" i="475"/>
  <c r="B62" i="475"/>
  <c r="AD61" i="475"/>
  <c r="AC61" i="475"/>
  <c r="Y61" i="475"/>
  <c r="B61" i="475"/>
  <c r="AD60" i="475"/>
  <c r="AC60" i="475"/>
  <c r="Y60" i="475"/>
  <c r="B60" i="475"/>
  <c r="AD59" i="475"/>
  <c r="AC59" i="475"/>
  <c r="Y59" i="475"/>
  <c r="B59" i="475"/>
  <c r="AD58" i="475"/>
  <c r="AC58" i="475"/>
  <c r="Y58" i="475"/>
  <c r="B58" i="475"/>
  <c r="AD57" i="475"/>
  <c r="AC57" i="475"/>
  <c r="Y57" i="475"/>
  <c r="B57" i="475"/>
  <c r="AD56" i="475"/>
  <c r="AC56" i="475"/>
  <c r="Y56" i="475"/>
  <c r="B56" i="475"/>
  <c r="AD55" i="475"/>
  <c r="AC55" i="475"/>
  <c r="Y55" i="475"/>
  <c r="B55" i="475"/>
  <c r="AD54" i="475"/>
  <c r="AC54" i="475"/>
  <c r="Y54" i="475"/>
  <c r="B54" i="475"/>
  <c r="AD53" i="475"/>
  <c r="AC53" i="475"/>
  <c r="Y53" i="475"/>
  <c r="B53" i="475"/>
  <c r="AD52" i="475"/>
  <c r="AC52" i="475"/>
  <c r="Y52" i="475"/>
  <c r="B52" i="475"/>
  <c r="AD51" i="475"/>
  <c r="AC51" i="475"/>
  <c r="Y51" i="475"/>
  <c r="B51" i="475"/>
  <c r="AD50" i="475"/>
  <c r="AC50" i="475"/>
  <c r="Y50" i="475"/>
  <c r="B50" i="475"/>
  <c r="AD49" i="475"/>
  <c r="AC49" i="475"/>
  <c r="Y49" i="475"/>
  <c r="B49" i="475"/>
  <c r="AD48" i="475"/>
  <c r="AC48" i="475"/>
  <c r="Y48" i="475"/>
  <c r="B48" i="475"/>
  <c r="AD47" i="475"/>
  <c r="AC47" i="475"/>
  <c r="Y47" i="475"/>
  <c r="B47" i="475"/>
  <c r="AD46" i="475"/>
  <c r="AC46" i="475"/>
  <c r="Y46" i="475"/>
  <c r="B46" i="475"/>
  <c r="AD45" i="475"/>
  <c r="AC45" i="475"/>
  <c r="B45" i="475"/>
  <c r="AD44" i="475"/>
  <c r="AC44" i="475"/>
  <c r="Y44" i="475"/>
  <c r="B44" i="475"/>
  <c r="AD43" i="475"/>
  <c r="AC43" i="475"/>
  <c r="Y43" i="475"/>
  <c r="B43" i="475"/>
  <c r="AD42" i="475"/>
  <c r="AC42" i="475"/>
  <c r="Y42" i="475"/>
  <c r="B42" i="475"/>
  <c r="AD41" i="475"/>
  <c r="AC41" i="475"/>
  <c r="Y41" i="475"/>
  <c r="B41" i="475"/>
  <c r="AD40" i="475"/>
  <c r="AC40" i="475"/>
  <c r="B40" i="475"/>
  <c r="AD39" i="475"/>
  <c r="AC39" i="475"/>
  <c r="B39" i="475"/>
  <c r="AD38" i="475"/>
  <c r="AC38" i="475"/>
  <c r="B38" i="475"/>
  <c r="AD37" i="475"/>
  <c r="AC37" i="475"/>
  <c r="B37" i="475"/>
  <c r="AD36" i="475"/>
  <c r="AC36" i="475"/>
  <c r="B36" i="475"/>
  <c r="AD35" i="475"/>
  <c r="AC35" i="475"/>
  <c r="B35" i="475"/>
  <c r="AD34" i="475"/>
  <c r="AC34" i="475"/>
  <c r="B34" i="475"/>
  <c r="AD33" i="475"/>
  <c r="AC33" i="475"/>
  <c r="B33" i="475"/>
  <c r="AD32" i="475"/>
  <c r="AC32" i="475"/>
  <c r="B32" i="475"/>
  <c r="AD31" i="475"/>
  <c r="AV30" i="475"/>
  <c r="AU30" i="475"/>
  <c r="AT30" i="475"/>
  <c r="AS30" i="475"/>
  <c r="AR30" i="475"/>
  <c r="AQ30" i="475"/>
  <c r="AP30" i="475"/>
  <c r="AO30" i="475"/>
  <c r="AN30" i="475"/>
  <c r="AM30" i="475"/>
  <c r="AL30" i="475"/>
  <c r="AK30" i="475"/>
  <c r="AJ30" i="475"/>
  <c r="AI30" i="475"/>
  <c r="AH30" i="475"/>
  <c r="AG30" i="475"/>
  <c r="AF30" i="475"/>
  <c r="AD30" i="475"/>
  <c r="AV29" i="475"/>
  <c r="AU29" i="475"/>
  <c r="AT29" i="475"/>
  <c r="AS29" i="475"/>
  <c r="AR29" i="475"/>
  <c r="AM29" i="475"/>
  <c r="AL29" i="475"/>
  <c r="AK29" i="475"/>
  <c r="AJ29" i="475"/>
  <c r="AI29" i="475"/>
  <c r="AH29" i="475"/>
  <c r="AG29" i="475"/>
  <c r="AF29" i="475"/>
  <c r="AE29" i="475"/>
  <c r="AD29" i="475"/>
  <c r="T29" i="475"/>
  <c r="AQ29" i="475" s="1"/>
  <c r="S29" i="475"/>
  <c r="AP29" i="475" s="1"/>
  <c r="R29" i="475"/>
  <c r="AO29" i="475" s="1"/>
  <c r="Q29" i="475"/>
  <c r="AN29" i="475" s="1"/>
  <c r="E29" i="475"/>
  <c r="D29" i="475"/>
  <c r="C29" i="475"/>
  <c r="X28" i="475"/>
  <c r="V28" i="475"/>
  <c r="T28" i="475"/>
  <c r="S28" i="475"/>
  <c r="R28" i="475"/>
  <c r="Q28" i="475"/>
  <c r="O28" i="475"/>
  <c r="N28" i="475"/>
  <c r="M28" i="475"/>
  <c r="L28" i="475"/>
  <c r="K28" i="475"/>
  <c r="J28" i="475"/>
  <c r="I28" i="475"/>
  <c r="G28" i="475"/>
  <c r="X27" i="475"/>
  <c r="V27" i="475"/>
  <c r="T27" i="475"/>
  <c r="S27" i="475"/>
  <c r="R27" i="475"/>
  <c r="Q27" i="475"/>
  <c r="O27" i="475"/>
  <c r="N27" i="475"/>
  <c r="M27" i="475"/>
  <c r="L27" i="475"/>
  <c r="K27" i="475"/>
  <c r="J27" i="475"/>
  <c r="I27" i="475"/>
  <c r="G27" i="475"/>
  <c r="X26" i="475"/>
  <c r="V26" i="475"/>
  <c r="T26" i="475"/>
  <c r="S26" i="475"/>
  <c r="R26" i="475"/>
  <c r="Q26" i="475"/>
  <c r="O26" i="475"/>
  <c r="N26" i="475"/>
  <c r="M26" i="475"/>
  <c r="L26" i="475"/>
  <c r="K26" i="475"/>
  <c r="J26" i="475"/>
  <c r="I26" i="475"/>
  <c r="G26" i="475"/>
  <c r="Y25" i="475"/>
  <c r="X25" i="475"/>
  <c r="W25" i="475"/>
  <c r="V25" i="475"/>
  <c r="U25" i="475"/>
  <c r="T25" i="475"/>
  <c r="S25" i="475"/>
  <c r="R25" i="475"/>
  <c r="Q25" i="475"/>
  <c r="P25" i="475"/>
  <c r="O25" i="475"/>
  <c r="N25" i="475"/>
  <c r="M25" i="475"/>
  <c r="L25" i="475"/>
  <c r="K25" i="475"/>
  <c r="J25" i="475"/>
  <c r="I25" i="475"/>
  <c r="H25" i="475"/>
  <c r="G25" i="475"/>
  <c r="AC3" i="475"/>
  <c r="Z3" i="475"/>
  <c r="Y3" i="475"/>
  <c r="U3" i="475"/>
  <c r="AK2" i="475"/>
  <c r="AJ2" i="475"/>
  <c r="AI2" i="475"/>
  <c r="AH2" i="475"/>
  <c r="AG2" i="475"/>
  <c r="AF2" i="475"/>
  <c r="AE2" i="475"/>
  <c r="Z2" i="475"/>
  <c r="Y2" i="475"/>
  <c r="U2" i="475"/>
  <c r="B1" i="475"/>
  <c r="B210" i="1"/>
  <c r="U41" i="469"/>
  <c r="U42" i="469"/>
  <c r="U43" i="469"/>
  <c r="U44" i="469"/>
  <c r="U45" i="469"/>
  <c r="U46" i="469"/>
  <c r="U47" i="469"/>
  <c r="U48" i="469"/>
  <c r="U49" i="469"/>
  <c r="U50" i="469"/>
  <c r="U51" i="469"/>
  <c r="U52" i="469"/>
  <c r="U53" i="469"/>
  <c r="U54" i="469"/>
  <c r="U55" i="469"/>
  <c r="U56" i="469"/>
  <c r="U57" i="469"/>
  <c r="U58" i="469"/>
  <c r="U59" i="469"/>
  <c r="U60" i="469"/>
  <c r="U61" i="469"/>
  <c r="U62" i="469"/>
  <c r="U63" i="469"/>
  <c r="U64" i="469"/>
  <c r="U65" i="469"/>
  <c r="U66" i="469"/>
  <c r="U67" i="469"/>
  <c r="U68" i="469"/>
  <c r="U69" i="469"/>
  <c r="U70" i="469"/>
  <c r="U71" i="469"/>
  <c r="U72" i="469"/>
  <c r="U73" i="469"/>
  <c r="U74" i="469"/>
  <c r="U75" i="469"/>
  <c r="U76" i="469"/>
  <c r="U77" i="469"/>
  <c r="U78" i="469"/>
  <c r="U79" i="469"/>
  <c r="U80" i="469"/>
  <c r="U81" i="469"/>
  <c r="U82" i="469"/>
  <c r="U83" i="469"/>
  <c r="U84" i="469"/>
  <c r="U85" i="469"/>
  <c r="U86" i="469"/>
  <c r="U87" i="469"/>
  <c r="U88" i="469"/>
  <c r="U89" i="469"/>
  <c r="U90" i="469"/>
  <c r="U91" i="469"/>
  <c r="U92" i="469"/>
  <c r="U93" i="469"/>
  <c r="U94" i="469"/>
  <c r="U95" i="469"/>
  <c r="U96" i="469"/>
  <c r="U97" i="469"/>
  <c r="U98" i="469"/>
  <c r="U99" i="469"/>
  <c r="U100" i="469"/>
  <c r="U101" i="469"/>
  <c r="U102" i="469"/>
  <c r="U103" i="469"/>
  <c r="U104" i="469"/>
  <c r="U105" i="469"/>
  <c r="U106" i="469"/>
  <c r="U107" i="469"/>
  <c r="U108" i="469"/>
  <c r="U109" i="469"/>
  <c r="U110" i="469"/>
  <c r="U111" i="469"/>
  <c r="U112" i="469"/>
  <c r="U113" i="469"/>
  <c r="U114" i="469"/>
  <c r="U115" i="469"/>
  <c r="U116" i="469"/>
  <c r="U117" i="469"/>
  <c r="U118" i="469"/>
  <c r="U119" i="469"/>
  <c r="U120" i="469"/>
  <c r="U121" i="469"/>
  <c r="U122" i="469"/>
  <c r="U123" i="469"/>
  <c r="U124" i="469"/>
  <c r="U125" i="469"/>
  <c r="U126" i="469"/>
  <c r="U127" i="469"/>
  <c r="U128" i="469"/>
  <c r="U129" i="469"/>
  <c r="U130" i="469"/>
  <c r="H6" i="474"/>
  <c r="G6" i="474"/>
  <c r="G5" i="474"/>
  <c r="H5" i="474"/>
  <c r="F6" i="474"/>
  <c r="F5" i="474"/>
  <c r="G4" i="474"/>
  <c r="H4" i="474"/>
  <c r="F4" i="474"/>
  <c r="AD130" i="474"/>
  <c r="AA130" i="474" s="1"/>
  <c r="Z130" i="474"/>
  <c r="H130" i="370" s="1"/>
  <c r="AL130" i="370" s="1"/>
  <c r="P130" i="474"/>
  <c r="AC130" i="474"/>
  <c r="AD129" i="474"/>
  <c r="AA129" i="474" s="1"/>
  <c r="Z129" i="474"/>
  <c r="H129" i="370" s="1"/>
  <c r="AL129" i="370" s="1"/>
  <c r="P129" i="474"/>
  <c r="AC129" i="474"/>
  <c r="AD128" i="474"/>
  <c r="AA128" i="474" s="1"/>
  <c r="Z128" i="474"/>
  <c r="H128" i="370" s="1"/>
  <c r="AL128" i="370" s="1"/>
  <c r="P128" i="474"/>
  <c r="AC128" i="474"/>
  <c r="AD127" i="474"/>
  <c r="AA127" i="474" s="1"/>
  <c r="Z127" i="474"/>
  <c r="H127" i="370" s="1"/>
  <c r="AL127" i="370" s="1"/>
  <c r="P127" i="474"/>
  <c r="AC127" i="474"/>
  <c r="AD126" i="474"/>
  <c r="AA126" i="474" s="1"/>
  <c r="Z126" i="474"/>
  <c r="H126" i="370" s="1"/>
  <c r="AL126" i="370" s="1"/>
  <c r="P126" i="474"/>
  <c r="AC126" i="474"/>
  <c r="AD125" i="474"/>
  <c r="AA125" i="474" s="1"/>
  <c r="Z125" i="474"/>
  <c r="H125" i="370" s="1"/>
  <c r="AL125" i="370" s="1"/>
  <c r="P125" i="474"/>
  <c r="AC125" i="474"/>
  <c r="AD124" i="474"/>
  <c r="AA124" i="474" s="1"/>
  <c r="Z124" i="474"/>
  <c r="H124" i="370" s="1"/>
  <c r="AL124" i="370" s="1"/>
  <c r="P124" i="474"/>
  <c r="AC124" i="474"/>
  <c r="AD123" i="474"/>
  <c r="AA123" i="474" s="1"/>
  <c r="Z123" i="474"/>
  <c r="H123" i="370" s="1"/>
  <c r="AL123" i="370" s="1"/>
  <c r="P123" i="474"/>
  <c r="AC123" i="474"/>
  <c r="AD122" i="474"/>
  <c r="AA122" i="474" s="1"/>
  <c r="Z122" i="474"/>
  <c r="H122" i="370" s="1"/>
  <c r="AL122" i="370" s="1"/>
  <c r="P122" i="474"/>
  <c r="AC122" i="474"/>
  <c r="AD121" i="474"/>
  <c r="AA121" i="474" s="1"/>
  <c r="P121" i="474"/>
  <c r="Z121" i="474"/>
  <c r="H121" i="370" s="1"/>
  <c r="AL121" i="370" s="1"/>
  <c r="AD120" i="474"/>
  <c r="AA120" i="474" s="1"/>
  <c r="Z120" i="474"/>
  <c r="H120" i="370" s="1"/>
  <c r="AL120" i="370" s="1"/>
  <c r="W120" i="474"/>
  <c r="P120" i="474"/>
  <c r="AD119" i="474"/>
  <c r="AA119" i="474" s="1"/>
  <c r="P119" i="474"/>
  <c r="Z119" i="474"/>
  <c r="H119" i="370" s="1"/>
  <c r="AL119" i="370" s="1"/>
  <c r="AD118" i="474"/>
  <c r="AA118" i="474" s="1"/>
  <c r="Z118" i="474"/>
  <c r="H118" i="370" s="1"/>
  <c r="AL118" i="370" s="1"/>
  <c r="W118" i="474"/>
  <c r="P118" i="474"/>
  <c r="AD117" i="474"/>
  <c r="AA117" i="474" s="1"/>
  <c r="P117" i="474"/>
  <c r="Z117" i="474"/>
  <c r="H117" i="370" s="1"/>
  <c r="AL117" i="370" s="1"/>
  <c r="AD116" i="474"/>
  <c r="AA116" i="474" s="1"/>
  <c r="Z116" i="474"/>
  <c r="H116" i="370" s="1"/>
  <c r="AL116" i="370" s="1"/>
  <c r="W116" i="474"/>
  <c r="P116" i="474"/>
  <c r="AD115" i="474"/>
  <c r="AA115" i="474" s="1"/>
  <c r="P115" i="474"/>
  <c r="Z115" i="474"/>
  <c r="H115" i="370" s="1"/>
  <c r="AL115" i="370" s="1"/>
  <c r="AD114" i="474"/>
  <c r="AA114" i="474" s="1"/>
  <c r="Z114" i="474"/>
  <c r="H114" i="370" s="1"/>
  <c r="AL114" i="370" s="1"/>
  <c r="W114" i="474"/>
  <c r="P114" i="474"/>
  <c r="AD113" i="474"/>
  <c r="AA113" i="474" s="1"/>
  <c r="P113" i="474"/>
  <c r="Z113" i="474"/>
  <c r="H113" i="370" s="1"/>
  <c r="AL113" i="370" s="1"/>
  <c r="AD112" i="474"/>
  <c r="AA112" i="474" s="1"/>
  <c r="Z112" i="474"/>
  <c r="H112" i="370" s="1"/>
  <c r="AL112" i="370" s="1"/>
  <c r="W112" i="474"/>
  <c r="P112" i="474"/>
  <c r="AD111" i="474"/>
  <c r="AA111" i="474" s="1"/>
  <c r="P111" i="474"/>
  <c r="Z111" i="474"/>
  <c r="H111" i="370" s="1"/>
  <c r="AL111" i="370" s="1"/>
  <c r="AD110" i="474"/>
  <c r="AA110" i="474" s="1"/>
  <c r="Z110" i="474"/>
  <c r="H110" i="370" s="1"/>
  <c r="AL110" i="370" s="1"/>
  <c r="W110" i="474"/>
  <c r="P110" i="474"/>
  <c r="AD109" i="474"/>
  <c r="AA109" i="474" s="1"/>
  <c r="P109" i="474"/>
  <c r="Z109" i="474"/>
  <c r="H109" i="370" s="1"/>
  <c r="AL109" i="370" s="1"/>
  <c r="AD108" i="474"/>
  <c r="AA108" i="474" s="1"/>
  <c r="Z108" i="474"/>
  <c r="H108" i="370" s="1"/>
  <c r="AL108" i="370" s="1"/>
  <c r="W108" i="474"/>
  <c r="P108" i="474"/>
  <c r="AD107" i="474"/>
  <c r="AA107" i="474" s="1"/>
  <c r="P107" i="474"/>
  <c r="Z107" i="474"/>
  <c r="H107" i="370" s="1"/>
  <c r="AL107" i="370" s="1"/>
  <c r="AD106" i="474"/>
  <c r="AA106" i="474" s="1"/>
  <c r="Z106" i="474"/>
  <c r="H106" i="370" s="1"/>
  <c r="AL106" i="370" s="1"/>
  <c r="W106" i="474"/>
  <c r="P106" i="474"/>
  <c r="AD105" i="474"/>
  <c r="AA105" i="474" s="1"/>
  <c r="AB105" i="474"/>
  <c r="P105" i="474"/>
  <c r="W105" i="474"/>
  <c r="AD104" i="474"/>
  <c r="AA104" i="474" s="1"/>
  <c r="AB104" i="474"/>
  <c r="W104" i="474"/>
  <c r="P104" i="474"/>
  <c r="B104" i="474"/>
  <c r="AD103" i="474"/>
  <c r="AA103" i="474" s="1"/>
  <c r="W103" i="474"/>
  <c r="AD102" i="474"/>
  <c r="AA102" i="474" s="1"/>
  <c r="Z102" i="474"/>
  <c r="H102" i="370" s="1"/>
  <c r="AL102" i="370" s="1"/>
  <c r="Y102" i="474"/>
  <c r="P102" i="474"/>
  <c r="AC102" i="474"/>
  <c r="B102" i="474"/>
  <c r="AD101" i="474"/>
  <c r="AA101" i="474" s="1"/>
  <c r="AC101" i="474"/>
  <c r="Z101" i="474"/>
  <c r="H101" i="370" s="1"/>
  <c r="AL101" i="370" s="1"/>
  <c r="Y101" i="474"/>
  <c r="P101" i="474"/>
  <c r="AB101" i="474"/>
  <c r="B101" i="474"/>
  <c r="AD100" i="474"/>
  <c r="AA100" i="474" s="1"/>
  <c r="AC100" i="474"/>
  <c r="Z100" i="474"/>
  <c r="H100" i="370" s="1"/>
  <c r="AL100" i="370" s="1"/>
  <c r="Y100" i="474"/>
  <c r="P100" i="474"/>
  <c r="AB100" i="474"/>
  <c r="B100" i="474"/>
  <c r="AD99" i="474"/>
  <c r="AA99" i="474" s="1"/>
  <c r="AC99" i="474"/>
  <c r="Z99" i="474"/>
  <c r="H99" i="370" s="1"/>
  <c r="AL99" i="370" s="1"/>
  <c r="Y99" i="474"/>
  <c r="P99" i="474"/>
  <c r="AB99" i="474"/>
  <c r="B99" i="474"/>
  <c r="AD98" i="474"/>
  <c r="AA98" i="474" s="1"/>
  <c r="AC98" i="474"/>
  <c r="Z98" i="474"/>
  <c r="H98" i="370" s="1"/>
  <c r="AL98" i="370" s="1"/>
  <c r="Y98" i="474"/>
  <c r="P98" i="474"/>
  <c r="AB98" i="474"/>
  <c r="B98" i="474"/>
  <c r="AD97" i="474"/>
  <c r="AA97" i="474" s="1"/>
  <c r="AC97" i="474"/>
  <c r="Z97" i="474"/>
  <c r="H97" i="370" s="1"/>
  <c r="AL97" i="370" s="1"/>
  <c r="Y97" i="474"/>
  <c r="P97" i="474"/>
  <c r="AB97" i="474"/>
  <c r="B97" i="474"/>
  <c r="AD96" i="474"/>
  <c r="AA96" i="474" s="1"/>
  <c r="AC96" i="474"/>
  <c r="Z96" i="474"/>
  <c r="H96" i="370" s="1"/>
  <c r="AL96" i="370" s="1"/>
  <c r="Y96" i="474"/>
  <c r="P96" i="474"/>
  <c r="AB96" i="474"/>
  <c r="B96" i="474"/>
  <c r="AD95" i="474"/>
  <c r="AA95" i="474" s="1"/>
  <c r="AC95" i="474"/>
  <c r="Z95" i="474"/>
  <c r="H95" i="370" s="1"/>
  <c r="AL95" i="370" s="1"/>
  <c r="Y95" i="474"/>
  <c r="P95" i="474"/>
  <c r="AB95" i="474"/>
  <c r="B95" i="474"/>
  <c r="AD94" i="474"/>
  <c r="AA94" i="474" s="1"/>
  <c r="AC94" i="474"/>
  <c r="Z94" i="474"/>
  <c r="H94" i="370" s="1"/>
  <c r="AL94" i="370" s="1"/>
  <c r="Y94" i="474"/>
  <c r="P94" i="474"/>
  <c r="AB94" i="474"/>
  <c r="B94" i="474"/>
  <c r="AD93" i="474"/>
  <c r="AA93" i="474" s="1"/>
  <c r="AC93" i="474"/>
  <c r="Z93" i="474"/>
  <c r="H93" i="370" s="1"/>
  <c r="AL93" i="370" s="1"/>
  <c r="Y93" i="474"/>
  <c r="P93" i="474"/>
  <c r="AB93" i="474"/>
  <c r="B93" i="474"/>
  <c r="AD92" i="474"/>
  <c r="AA92" i="474" s="1"/>
  <c r="AC92" i="474"/>
  <c r="Z92" i="474"/>
  <c r="H92" i="370" s="1"/>
  <c r="AL92" i="370" s="1"/>
  <c r="Y92" i="474"/>
  <c r="P92" i="474"/>
  <c r="AB92" i="474"/>
  <c r="B92" i="474"/>
  <c r="AD91" i="474"/>
  <c r="AA91" i="474" s="1"/>
  <c r="AC91" i="474"/>
  <c r="Z91" i="474"/>
  <c r="H91" i="370" s="1"/>
  <c r="AL91" i="370" s="1"/>
  <c r="Y91" i="474"/>
  <c r="P91" i="474"/>
  <c r="AB91" i="474"/>
  <c r="B91" i="474"/>
  <c r="AD90" i="474"/>
  <c r="AA90" i="474" s="1"/>
  <c r="AC90" i="474"/>
  <c r="Z90" i="474"/>
  <c r="H90" i="370" s="1"/>
  <c r="AL90" i="370" s="1"/>
  <c r="Y90" i="474"/>
  <c r="P90" i="474"/>
  <c r="AB90" i="474"/>
  <c r="B90" i="474"/>
  <c r="AD89" i="474"/>
  <c r="AA89" i="474" s="1"/>
  <c r="AC89" i="474"/>
  <c r="Z89" i="474"/>
  <c r="H89" i="370" s="1"/>
  <c r="AL89" i="370" s="1"/>
  <c r="Y89" i="474"/>
  <c r="P89" i="474"/>
  <c r="AB89" i="474"/>
  <c r="B89" i="474"/>
  <c r="AD88" i="474"/>
  <c r="AA88" i="474" s="1"/>
  <c r="AC88" i="474"/>
  <c r="Z88" i="474"/>
  <c r="H88" i="370" s="1"/>
  <c r="AL88" i="370" s="1"/>
  <c r="Y88" i="474"/>
  <c r="P88" i="474"/>
  <c r="AB88" i="474"/>
  <c r="B88" i="474"/>
  <c r="AD87" i="474"/>
  <c r="AA87" i="474" s="1"/>
  <c r="AC87" i="474"/>
  <c r="Z87" i="474"/>
  <c r="H87" i="370" s="1"/>
  <c r="AL87" i="370" s="1"/>
  <c r="Y87" i="474"/>
  <c r="P87" i="474"/>
  <c r="AB87" i="474"/>
  <c r="B87" i="474"/>
  <c r="AD86" i="474"/>
  <c r="AA86" i="474" s="1"/>
  <c r="AC86" i="474"/>
  <c r="Z86" i="474"/>
  <c r="H86" i="370" s="1"/>
  <c r="AL86" i="370" s="1"/>
  <c r="Y86" i="474"/>
  <c r="P86" i="474"/>
  <c r="AB86" i="474"/>
  <c r="B86" i="474"/>
  <c r="AD85" i="474"/>
  <c r="AA85" i="474" s="1"/>
  <c r="AC85" i="474"/>
  <c r="Z85" i="474"/>
  <c r="H85" i="370" s="1"/>
  <c r="AL85" i="370" s="1"/>
  <c r="Y85" i="474"/>
  <c r="P85" i="474"/>
  <c r="AB85" i="474"/>
  <c r="B85" i="474"/>
  <c r="AD84" i="474"/>
  <c r="AA84" i="474" s="1"/>
  <c r="AC84" i="474"/>
  <c r="Z84" i="474"/>
  <c r="H84" i="370" s="1"/>
  <c r="AL84" i="370" s="1"/>
  <c r="Y84" i="474"/>
  <c r="P84" i="474"/>
  <c r="AB84" i="474"/>
  <c r="B84" i="474"/>
  <c r="AD83" i="474"/>
  <c r="AA83" i="474" s="1"/>
  <c r="AC83" i="474"/>
  <c r="Z83" i="474"/>
  <c r="H83" i="370" s="1"/>
  <c r="AL83" i="370" s="1"/>
  <c r="Y83" i="474"/>
  <c r="P83" i="474"/>
  <c r="AB83" i="474"/>
  <c r="B83" i="474"/>
  <c r="AD82" i="474"/>
  <c r="AA82" i="474" s="1"/>
  <c r="AC82" i="474"/>
  <c r="Z82" i="474"/>
  <c r="H82" i="370" s="1"/>
  <c r="AL82" i="370" s="1"/>
  <c r="Y82" i="474"/>
  <c r="P82" i="474"/>
  <c r="AB82" i="474"/>
  <c r="B82" i="474"/>
  <c r="AD81" i="474"/>
  <c r="AA81" i="474" s="1"/>
  <c r="AC81" i="474"/>
  <c r="Z81" i="474"/>
  <c r="H81" i="370" s="1"/>
  <c r="AL81" i="370" s="1"/>
  <c r="Y81" i="474"/>
  <c r="P81" i="474"/>
  <c r="AB81" i="474"/>
  <c r="B81" i="474"/>
  <c r="AD80" i="474"/>
  <c r="AA80" i="474" s="1"/>
  <c r="AC80" i="474"/>
  <c r="Z80" i="474"/>
  <c r="H80" i="370" s="1"/>
  <c r="AL80" i="370" s="1"/>
  <c r="Y80" i="474"/>
  <c r="P80" i="474"/>
  <c r="AB80" i="474"/>
  <c r="B80" i="474"/>
  <c r="AD79" i="474"/>
  <c r="AA79" i="474" s="1"/>
  <c r="AC79" i="474"/>
  <c r="Z79" i="474"/>
  <c r="H79" i="370" s="1"/>
  <c r="AL79" i="370" s="1"/>
  <c r="Y79" i="474"/>
  <c r="P79" i="474"/>
  <c r="AB79" i="474"/>
  <c r="B79" i="474"/>
  <c r="AD78" i="474"/>
  <c r="AA78" i="474" s="1"/>
  <c r="AC78" i="474"/>
  <c r="Z78" i="474"/>
  <c r="H78" i="370" s="1"/>
  <c r="AL78" i="370" s="1"/>
  <c r="Y78" i="474"/>
  <c r="P78" i="474"/>
  <c r="AB78" i="474"/>
  <c r="B78" i="474"/>
  <c r="AD77" i="474"/>
  <c r="AA77" i="474" s="1"/>
  <c r="AC77" i="474"/>
  <c r="Z77" i="474"/>
  <c r="H77" i="370" s="1"/>
  <c r="AL77" i="370" s="1"/>
  <c r="Y77" i="474"/>
  <c r="P77" i="474"/>
  <c r="AB77" i="474"/>
  <c r="B77" i="474"/>
  <c r="AD76" i="474"/>
  <c r="AA76" i="474" s="1"/>
  <c r="AC76" i="474"/>
  <c r="Z76" i="474"/>
  <c r="H76" i="370" s="1"/>
  <c r="AL76" i="370" s="1"/>
  <c r="Y76" i="474"/>
  <c r="P76" i="474"/>
  <c r="AB76" i="474"/>
  <c r="B76" i="474"/>
  <c r="AD75" i="474"/>
  <c r="AA75" i="474" s="1"/>
  <c r="AC75" i="474"/>
  <c r="Z75" i="474"/>
  <c r="H75" i="370" s="1"/>
  <c r="AL75" i="370" s="1"/>
  <c r="Y75" i="474"/>
  <c r="P75" i="474"/>
  <c r="AB75" i="474"/>
  <c r="B75" i="474"/>
  <c r="AD74" i="474"/>
  <c r="AA74" i="474" s="1"/>
  <c r="AC74" i="474"/>
  <c r="Z74" i="474"/>
  <c r="H74" i="370" s="1"/>
  <c r="AL74" i="370" s="1"/>
  <c r="Y74" i="474"/>
  <c r="P74" i="474"/>
  <c r="AB74" i="474"/>
  <c r="B74" i="474"/>
  <c r="AD73" i="474"/>
  <c r="AA73" i="474" s="1"/>
  <c r="AC73" i="474"/>
  <c r="Z73" i="474"/>
  <c r="H73" i="370" s="1"/>
  <c r="AL73" i="370" s="1"/>
  <c r="Y73" i="474"/>
  <c r="P73" i="474"/>
  <c r="AB73" i="474"/>
  <c r="B73" i="474"/>
  <c r="AD72" i="474"/>
  <c r="AA72" i="474" s="1"/>
  <c r="Z72" i="474"/>
  <c r="H72" i="370" s="1"/>
  <c r="AL72" i="370" s="1"/>
  <c r="P72" i="474"/>
  <c r="AB72" i="474"/>
  <c r="AD71" i="474"/>
  <c r="AA71" i="474" s="1"/>
  <c r="Z71" i="474"/>
  <c r="H71" i="370" s="1"/>
  <c r="AL71" i="370" s="1"/>
  <c r="P71" i="474"/>
  <c r="AC71" i="474"/>
  <c r="AD70" i="474"/>
  <c r="AA70" i="474" s="1"/>
  <c r="Z70" i="474"/>
  <c r="H70" i="370" s="1"/>
  <c r="AL70" i="370" s="1"/>
  <c r="P70" i="474"/>
  <c r="AC70" i="474"/>
  <c r="AD69" i="474"/>
  <c r="AA69" i="474" s="1"/>
  <c r="Z69" i="474"/>
  <c r="H69" i="370" s="1"/>
  <c r="AL69" i="370" s="1"/>
  <c r="P69" i="474"/>
  <c r="AC69" i="474"/>
  <c r="AD68" i="474"/>
  <c r="AA68" i="474" s="1"/>
  <c r="Z68" i="474"/>
  <c r="H68" i="370" s="1"/>
  <c r="AL68" i="370" s="1"/>
  <c r="P68" i="474"/>
  <c r="AC68" i="474"/>
  <c r="AD67" i="474"/>
  <c r="AA67" i="474" s="1"/>
  <c r="Z67" i="474"/>
  <c r="H67" i="370" s="1"/>
  <c r="AL67" i="370" s="1"/>
  <c r="P67" i="474"/>
  <c r="AC67" i="474"/>
  <c r="AD66" i="474"/>
  <c r="AA66" i="474" s="1"/>
  <c r="Z66" i="474"/>
  <c r="H66" i="370" s="1"/>
  <c r="AL66" i="370" s="1"/>
  <c r="P66" i="474"/>
  <c r="AC66" i="474"/>
  <c r="AD65" i="474"/>
  <c r="AA65" i="474" s="1"/>
  <c r="Z65" i="474"/>
  <c r="H65" i="370" s="1"/>
  <c r="AL65" i="370" s="1"/>
  <c r="P65" i="474"/>
  <c r="AC65" i="474"/>
  <c r="AD64" i="474"/>
  <c r="AA64" i="474" s="1"/>
  <c r="Z64" i="474"/>
  <c r="H64" i="370" s="1"/>
  <c r="AL64" i="370" s="1"/>
  <c r="P64" i="474"/>
  <c r="AC64" i="474"/>
  <c r="AD63" i="474"/>
  <c r="AA63" i="474" s="1"/>
  <c r="Z63" i="474"/>
  <c r="H63" i="370" s="1"/>
  <c r="AL63" i="370" s="1"/>
  <c r="P63" i="474"/>
  <c r="AC63" i="474"/>
  <c r="AD62" i="474"/>
  <c r="AA62" i="474" s="1"/>
  <c r="Z62" i="474"/>
  <c r="H62" i="370" s="1"/>
  <c r="AL62" i="370" s="1"/>
  <c r="P62" i="474"/>
  <c r="AC62" i="474"/>
  <c r="AD61" i="474"/>
  <c r="AA61" i="474" s="1"/>
  <c r="Z61" i="474"/>
  <c r="H61" i="370" s="1"/>
  <c r="AL61" i="370" s="1"/>
  <c r="P61" i="474"/>
  <c r="AC61" i="474"/>
  <c r="AD60" i="474"/>
  <c r="AA60" i="474" s="1"/>
  <c r="Z60" i="474"/>
  <c r="H60" i="370" s="1"/>
  <c r="AL60" i="370" s="1"/>
  <c r="P60" i="474"/>
  <c r="AC60" i="474"/>
  <c r="AD59" i="474"/>
  <c r="AA59" i="474" s="1"/>
  <c r="Z59" i="474"/>
  <c r="H59" i="370" s="1"/>
  <c r="AL59" i="370" s="1"/>
  <c r="P59" i="474"/>
  <c r="AC59" i="474"/>
  <c r="AD58" i="474"/>
  <c r="AA58" i="474" s="1"/>
  <c r="Z58" i="474"/>
  <c r="H58" i="370" s="1"/>
  <c r="AL58" i="370" s="1"/>
  <c r="P58" i="474"/>
  <c r="AC58" i="474"/>
  <c r="AD57" i="474"/>
  <c r="AA57" i="474" s="1"/>
  <c r="Z57" i="474"/>
  <c r="H57" i="370" s="1"/>
  <c r="AL57" i="370" s="1"/>
  <c r="P57" i="474"/>
  <c r="AC57" i="474"/>
  <c r="AD56" i="474"/>
  <c r="AA56" i="474" s="1"/>
  <c r="Z56" i="474"/>
  <c r="H56" i="370" s="1"/>
  <c r="AL56" i="370" s="1"/>
  <c r="P56" i="474"/>
  <c r="AC56" i="474"/>
  <c r="AD55" i="474"/>
  <c r="AA55" i="474" s="1"/>
  <c r="Z55" i="474"/>
  <c r="H55" i="370" s="1"/>
  <c r="AL55" i="370" s="1"/>
  <c r="P55" i="474"/>
  <c r="AC55" i="474"/>
  <c r="AD54" i="474"/>
  <c r="AA54" i="474" s="1"/>
  <c r="Z54" i="474"/>
  <c r="H54" i="370" s="1"/>
  <c r="AL54" i="370" s="1"/>
  <c r="P54" i="474"/>
  <c r="AC54" i="474"/>
  <c r="AD53" i="474"/>
  <c r="AA53" i="474" s="1"/>
  <c r="Z53" i="474"/>
  <c r="H53" i="370" s="1"/>
  <c r="AL53" i="370" s="1"/>
  <c r="P53" i="474"/>
  <c r="AC53" i="474"/>
  <c r="AD52" i="474"/>
  <c r="AA52" i="474" s="1"/>
  <c r="Z52" i="474"/>
  <c r="H52" i="370" s="1"/>
  <c r="AL52" i="370" s="1"/>
  <c r="P52" i="474"/>
  <c r="AC52" i="474"/>
  <c r="AD51" i="474"/>
  <c r="AA51" i="474" s="1"/>
  <c r="Z51" i="474"/>
  <c r="H51" i="370" s="1"/>
  <c r="AL51" i="370" s="1"/>
  <c r="P51" i="474"/>
  <c r="AC51" i="474"/>
  <c r="AD50" i="474"/>
  <c r="AA50" i="474" s="1"/>
  <c r="Z50" i="474"/>
  <c r="H50" i="370" s="1"/>
  <c r="AL50" i="370" s="1"/>
  <c r="P50" i="474"/>
  <c r="AC50" i="474"/>
  <c r="AD49" i="474"/>
  <c r="AA49" i="474" s="1"/>
  <c r="Z49" i="474"/>
  <c r="H49" i="370" s="1"/>
  <c r="AL49" i="370" s="1"/>
  <c r="P49" i="474"/>
  <c r="AC49" i="474"/>
  <c r="AD48" i="474"/>
  <c r="AA48" i="474" s="1"/>
  <c r="Z48" i="474"/>
  <c r="H48" i="370" s="1"/>
  <c r="AL48" i="370" s="1"/>
  <c r="P48" i="474"/>
  <c r="AC48" i="474"/>
  <c r="AD47" i="474"/>
  <c r="AA47" i="474" s="1"/>
  <c r="Z47" i="474"/>
  <c r="H47" i="370" s="1"/>
  <c r="AL47" i="370" s="1"/>
  <c r="P47" i="474"/>
  <c r="AC47" i="474"/>
  <c r="AD46" i="474"/>
  <c r="AA46" i="474" s="1"/>
  <c r="Z46" i="474"/>
  <c r="H46" i="370" s="1"/>
  <c r="AL46" i="370" s="1"/>
  <c r="P46" i="474"/>
  <c r="AC46" i="474"/>
  <c r="AD45" i="474"/>
  <c r="AA45" i="474" s="1"/>
  <c r="Z45" i="474"/>
  <c r="H45" i="370" s="1"/>
  <c r="AL45" i="370" s="1"/>
  <c r="P45" i="474"/>
  <c r="AC45" i="474"/>
  <c r="AD44" i="474"/>
  <c r="AA44" i="474" s="1"/>
  <c r="Z44" i="474"/>
  <c r="H44" i="370" s="1"/>
  <c r="AL44" i="370" s="1"/>
  <c r="P44" i="474"/>
  <c r="AC44" i="474"/>
  <c r="AD43" i="474"/>
  <c r="AA43" i="474" s="1"/>
  <c r="Z43" i="474"/>
  <c r="H43" i="370" s="1"/>
  <c r="AL43" i="370" s="1"/>
  <c r="P43" i="474"/>
  <c r="AC43" i="474"/>
  <c r="AD42" i="474"/>
  <c r="AA42" i="474" s="1"/>
  <c r="Z42" i="474"/>
  <c r="H42" i="370" s="1"/>
  <c r="AL42" i="370" s="1"/>
  <c r="P42" i="474"/>
  <c r="AC42" i="474"/>
  <c r="AD41" i="474"/>
  <c r="AA41" i="474" s="1"/>
  <c r="Z41" i="474"/>
  <c r="H41" i="370" s="1"/>
  <c r="AL41" i="370" s="1"/>
  <c r="P41" i="474"/>
  <c r="AC41" i="474"/>
  <c r="AD40" i="474"/>
  <c r="AA40" i="474" s="1"/>
  <c r="U40" i="474" s="1"/>
  <c r="P40" i="474"/>
  <c r="AC40" i="474"/>
  <c r="AD39" i="474"/>
  <c r="AA39" i="474" s="1"/>
  <c r="U39" i="474" s="1"/>
  <c r="P39" i="474"/>
  <c r="AC39" i="474"/>
  <c r="AD38" i="474"/>
  <c r="AA38" i="474" s="1"/>
  <c r="U38" i="474" s="1"/>
  <c r="P38" i="474"/>
  <c r="AC38" i="474"/>
  <c r="AD37" i="474"/>
  <c r="AA37" i="474" s="1"/>
  <c r="U37" i="474" s="1"/>
  <c r="P37" i="474"/>
  <c r="AC37" i="474"/>
  <c r="AD36" i="474"/>
  <c r="AA36" i="474" s="1"/>
  <c r="U36" i="474" s="1"/>
  <c r="P36" i="474"/>
  <c r="AC36" i="474"/>
  <c r="AD35" i="474"/>
  <c r="AA35" i="474" s="1"/>
  <c r="P35" i="474"/>
  <c r="AC35" i="474"/>
  <c r="AD34" i="474"/>
  <c r="AA34" i="474" s="1"/>
  <c r="P34" i="474"/>
  <c r="AC34" i="474"/>
  <c r="AD33" i="474"/>
  <c r="AA33" i="474" s="1"/>
  <c r="P33" i="474"/>
  <c r="AC33" i="474"/>
  <c r="AD32" i="474"/>
  <c r="AA32" i="474" s="1"/>
  <c r="P32" i="474"/>
  <c r="AC32" i="474"/>
  <c r="AD31" i="474"/>
  <c r="AA31" i="474" s="1"/>
  <c r="BJ30" i="474"/>
  <c r="BI30" i="474"/>
  <c r="BH30" i="474"/>
  <c r="BG30" i="474"/>
  <c r="BF30" i="474"/>
  <c r="BE30" i="474"/>
  <c r="BD30" i="474"/>
  <c r="BC30" i="474"/>
  <c r="BB30" i="474"/>
  <c r="BA30" i="474"/>
  <c r="AV30" i="474"/>
  <c r="AU30" i="474"/>
  <c r="AT30" i="474"/>
  <c r="AS30" i="474"/>
  <c r="AR30" i="474"/>
  <c r="AQ30" i="474"/>
  <c r="AP30" i="474"/>
  <c r="AO30" i="474"/>
  <c r="AN30" i="474"/>
  <c r="AM30" i="474"/>
  <c r="AL30" i="474"/>
  <c r="AK30" i="474"/>
  <c r="AJ30" i="474"/>
  <c r="AI30" i="474"/>
  <c r="AH30" i="474"/>
  <c r="AG30" i="474"/>
  <c r="AF30" i="474"/>
  <c r="AE30" i="474"/>
  <c r="AD30" i="474"/>
  <c r="AV29" i="474"/>
  <c r="AU29" i="474"/>
  <c r="AT29" i="474"/>
  <c r="AS29" i="474"/>
  <c r="AR29" i="474"/>
  <c r="AM29" i="474"/>
  <c r="AL29" i="474"/>
  <c r="AK29" i="474"/>
  <c r="AJ29" i="474"/>
  <c r="AI29" i="474"/>
  <c r="AH29" i="474"/>
  <c r="AG29" i="474"/>
  <c r="AF29" i="474"/>
  <c r="AE29" i="474"/>
  <c r="AD29" i="474"/>
  <c r="T29" i="474"/>
  <c r="AQ29" i="474" s="1"/>
  <c r="S29" i="474"/>
  <c r="AP29" i="474" s="1"/>
  <c r="R29" i="474"/>
  <c r="AO29" i="474" s="1"/>
  <c r="Q29" i="474"/>
  <c r="AN29" i="474" s="1"/>
  <c r="E29" i="474"/>
  <c r="D29" i="474"/>
  <c r="C29" i="474"/>
  <c r="X28" i="474"/>
  <c r="V28" i="474"/>
  <c r="T28" i="474"/>
  <c r="S28" i="474"/>
  <c r="R28" i="474"/>
  <c r="Q28" i="474"/>
  <c r="O28" i="474"/>
  <c r="N28" i="474"/>
  <c r="M28" i="474"/>
  <c r="L28" i="474"/>
  <c r="K28" i="474"/>
  <c r="J28" i="474"/>
  <c r="I28" i="474"/>
  <c r="G28" i="474"/>
  <c r="X27" i="474"/>
  <c r="V27" i="474"/>
  <c r="T27" i="474"/>
  <c r="S27" i="474"/>
  <c r="R27" i="474"/>
  <c r="Q27" i="474"/>
  <c r="O27" i="474"/>
  <c r="N27" i="474"/>
  <c r="M27" i="474"/>
  <c r="L27" i="474"/>
  <c r="K27" i="474"/>
  <c r="J27" i="474"/>
  <c r="I27" i="474"/>
  <c r="G27" i="474"/>
  <c r="X26" i="474"/>
  <c r="V26" i="474"/>
  <c r="T26" i="474"/>
  <c r="S26" i="474"/>
  <c r="R26" i="474"/>
  <c r="Q26" i="474"/>
  <c r="O26" i="474"/>
  <c r="N26" i="474"/>
  <c r="M26" i="474"/>
  <c r="L26" i="474"/>
  <c r="K26" i="474"/>
  <c r="J26" i="474"/>
  <c r="I26" i="474"/>
  <c r="G26" i="474"/>
  <c r="Y25" i="474"/>
  <c r="X25" i="474"/>
  <c r="W25" i="474"/>
  <c r="V25" i="474"/>
  <c r="U25" i="474"/>
  <c r="T25" i="474"/>
  <c r="S25" i="474"/>
  <c r="R25" i="474"/>
  <c r="Q25" i="474"/>
  <c r="P25" i="474"/>
  <c r="O25" i="474"/>
  <c r="N25" i="474"/>
  <c r="M25" i="474"/>
  <c r="L25" i="474"/>
  <c r="K25" i="474"/>
  <c r="J25" i="474"/>
  <c r="I25" i="474"/>
  <c r="H25" i="474"/>
  <c r="G25" i="474"/>
  <c r="AC3" i="474"/>
  <c r="Z3" i="474"/>
  <c r="Y3" i="474"/>
  <c r="U3" i="474"/>
  <c r="AK2" i="474"/>
  <c r="AJ2" i="474"/>
  <c r="AI2" i="474"/>
  <c r="AH2" i="474"/>
  <c r="AG2" i="474"/>
  <c r="AF2" i="474"/>
  <c r="AE2" i="474"/>
  <c r="Z2" i="474"/>
  <c r="Y2" i="474"/>
  <c r="U2" i="474"/>
  <c r="B1" i="474"/>
  <c r="B180" i="1"/>
  <c r="G5" i="473"/>
  <c r="F5" i="473"/>
  <c r="G4" i="473"/>
  <c r="F4" i="473"/>
  <c r="B150" i="1"/>
  <c r="B120" i="1"/>
  <c r="B60" i="1"/>
  <c r="B90" i="1"/>
  <c r="AD130" i="473"/>
  <c r="AA130" i="473" s="1"/>
  <c r="AC130" i="473"/>
  <c r="AB130" i="473"/>
  <c r="Y130" i="473"/>
  <c r="W130" i="473"/>
  <c r="Z130" i="473"/>
  <c r="G130" i="370" s="1"/>
  <c r="AK130" i="370" s="1"/>
  <c r="B130" i="473"/>
  <c r="AD129" i="473"/>
  <c r="AA129" i="473" s="1"/>
  <c r="AC129" i="473"/>
  <c r="Y129" i="473"/>
  <c r="AB129" i="473"/>
  <c r="B129" i="473"/>
  <c r="AD128" i="473"/>
  <c r="AA128" i="473" s="1"/>
  <c r="AC128" i="473"/>
  <c r="AB128" i="473"/>
  <c r="Y128" i="473"/>
  <c r="W128" i="473"/>
  <c r="Z128" i="473"/>
  <c r="G128" i="370" s="1"/>
  <c r="AK128" i="370" s="1"/>
  <c r="B128" i="473"/>
  <c r="AD127" i="473"/>
  <c r="AA127" i="473" s="1"/>
  <c r="AC127" i="473"/>
  <c r="Y127" i="473"/>
  <c r="AB127" i="473"/>
  <c r="B127" i="473"/>
  <c r="AD126" i="473"/>
  <c r="AA126" i="473" s="1"/>
  <c r="AC126" i="473"/>
  <c r="AB126" i="473"/>
  <c r="Y126" i="473"/>
  <c r="W126" i="473"/>
  <c r="Z126" i="473"/>
  <c r="G126" i="370" s="1"/>
  <c r="AK126" i="370" s="1"/>
  <c r="B126" i="473"/>
  <c r="AD125" i="473"/>
  <c r="AA125" i="473" s="1"/>
  <c r="AC125" i="473"/>
  <c r="Y125" i="473"/>
  <c r="AB125" i="473"/>
  <c r="B125" i="473"/>
  <c r="AD124" i="473"/>
  <c r="AA124" i="473" s="1"/>
  <c r="AC124" i="473"/>
  <c r="AB124" i="473"/>
  <c r="Y124" i="473"/>
  <c r="W124" i="473"/>
  <c r="Z124" i="473"/>
  <c r="G124" i="370" s="1"/>
  <c r="AK124" i="370" s="1"/>
  <c r="B124" i="473"/>
  <c r="AD123" i="473"/>
  <c r="AA123" i="473" s="1"/>
  <c r="AC123" i="473"/>
  <c r="Y123" i="473"/>
  <c r="AB123" i="473"/>
  <c r="B123" i="473"/>
  <c r="AD122" i="473"/>
  <c r="AA122" i="473" s="1"/>
  <c r="AC122" i="473"/>
  <c r="AB122" i="473"/>
  <c r="Y122" i="473"/>
  <c r="W122" i="473"/>
  <c r="Z122" i="473"/>
  <c r="G122" i="370" s="1"/>
  <c r="AK122" i="370" s="1"/>
  <c r="B122" i="473"/>
  <c r="AD121" i="473"/>
  <c r="AA121" i="473" s="1"/>
  <c r="AC121" i="473"/>
  <c r="Y121" i="473"/>
  <c r="AB121" i="473"/>
  <c r="B121" i="473"/>
  <c r="AD120" i="473"/>
  <c r="AA120" i="473" s="1"/>
  <c r="AC120" i="473"/>
  <c r="AB120" i="473"/>
  <c r="Y120" i="473"/>
  <c r="W120" i="473"/>
  <c r="Z120" i="473"/>
  <c r="G120" i="370" s="1"/>
  <c r="AK120" i="370" s="1"/>
  <c r="B120" i="473"/>
  <c r="AD119" i="473"/>
  <c r="AA119" i="473" s="1"/>
  <c r="AC119" i="473"/>
  <c r="Y119" i="473"/>
  <c r="AB119" i="473"/>
  <c r="B119" i="473"/>
  <c r="AD118" i="473"/>
  <c r="AA118" i="473" s="1"/>
  <c r="AC118" i="473"/>
  <c r="AB118" i="473"/>
  <c r="Y118" i="473"/>
  <c r="W118" i="473"/>
  <c r="Z118" i="473"/>
  <c r="G118" i="370" s="1"/>
  <c r="AK118" i="370" s="1"/>
  <c r="B118" i="473"/>
  <c r="AD117" i="473"/>
  <c r="AA117" i="473" s="1"/>
  <c r="AC117" i="473"/>
  <c r="Y117" i="473"/>
  <c r="AB117" i="473"/>
  <c r="B117" i="473"/>
  <c r="AD116" i="473"/>
  <c r="AA116" i="473" s="1"/>
  <c r="AC116" i="473"/>
  <c r="AB116" i="473"/>
  <c r="Y116" i="473"/>
  <c r="W116" i="473"/>
  <c r="Z116" i="473"/>
  <c r="G116" i="370" s="1"/>
  <c r="AK116" i="370" s="1"/>
  <c r="B116" i="473"/>
  <c r="AD115" i="473"/>
  <c r="AA115" i="473" s="1"/>
  <c r="AC115" i="473"/>
  <c r="Y115" i="473"/>
  <c r="AB115" i="473"/>
  <c r="B115" i="473"/>
  <c r="AD114" i="473"/>
  <c r="AA114" i="473" s="1"/>
  <c r="AC114" i="473"/>
  <c r="AB114" i="473"/>
  <c r="Y114" i="473"/>
  <c r="W114" i="473"/>
  <c r="Z114" i="473"/>
  <c r="G114" i="370" s="1"/>
  <c r="AK114" i="370" s="1"/>
  <c r="B114" i="473"/>
  <c r="AD113" i="473"/>
  <c r="AA113" i="473" s="1"/>
  <c r="AC113" i="473"/>
  <c r="Y113" i="473"/>
  <c r="AB113" i="473"/>
  <c r="B113" i="473"/>
  <c r="AD112" i="473"/>
  <c r="AA112" i="473" s="1"/>
  <c r="AC112" i="473"/>
  <c r="AB112" i="473"/>
  <c r="Y112" i="473"/>
  <c r="W112" i="473"/>
  <c r="Z112" i="473"/>
  <c r="G112" i="370" s="1"/>
  <c r="AK112" i="370" s="1"/>
  <c r="B112" i="473"/>
  <c r="AD111" i="473"/>
  <c r="AA111" i="473" s="1"/>
  <c r="AC111" i="473"/>
  <c r="Y111" i="473"/>
  <c r="AB111" i="473"/>
  <c r="B111" i="473"/>
  <c r="AD110" i="473"/>
  <c r="AA110" i="473" s="1"/>
  <c r="AC110" i="473"/>
  <c r="AB110" i="473"/>
  <c r="Y110" i="473"/>
  <c r="W110" i="473"/>
  <c r="Z110" i="473"/>
  <c r="G110" i="370" s="1"/>
  <c r="AK110" i="370" s="1"/>
  <c r="B110" i="473"/>
  <c r="AD109" i="473"/>
  <c r="AA109" i="473" s="1"/>
  <c r="AC109" i="473"/>
  <c r="Y109" i="473"/>
  <c r="AB109" i="473"/>
  <c r="B109" i="473"/>
  <c r="AD108" i="473"/>
  <c r="AA108" i="473" s="1"/>
  <c r="AC108" i="473"/>
  <c r="AB108" i="473"/>
  <c r="Y108" i="473"/>
  <c r="W108" i="473"/>
  <c r="Z108" i="473"/>
  <c r="G108" i="370" s="1"/>
  <c r="AK108" i="370" s="1"/>
  <c r="B108" i="473"/>
  <c r="AD107" i="473"/>
  <c r="AA107" i="473" s="1"/>
  <c r="AC107" i="473"/>
  <c r="Y107" i="473"/>
  <c r="AB107" i="473"/>
  <c r="B107" i="473"/>
  <c r="AD106" i="473"/>
  <c r="AA106" i="473" s="1"/>
  <c r="AC106" i="473"/>
  <c r="AB106" i="473"/>
  <c r="Y106" i="473"/>
  <c r="W106" i="473"/>
  <c r="Z106" i="473"/>
  <c r="G106" i="370" s="1"/>
  <c r="AK106" i="370" s="1"/>
  <c r="B106" i="473"/>
  <c r="AD105" i="473"/>
  <c r="AA105" i="473" s="1"/>
  <c r="AC105" i="473"/>
  <c r="Y105" i="473"/>
  <c r="AB105" i="473"/>
  <c r="B105" i="473"/>
  <c r="AD104" i="473"/>
  <c r="AA104" i="473" s="1"/>
  <c r="AC104" i="473"/>
  <c r="AB104" i="473"/>
  <c r="Y104" i="473"/>
  <c r="W104" i="473"/>
  <c r="Z104" i="473"/>
  <c r="G104" i="370" s="1"/>
  <c r="AK104" i="370" s="1"/>
  <c r="B104" i="473"/>
  <c r="AD103" i="473"/>
  <c r="AA103" i="473" s="1"/>
  <c r="Z103" i="473"/>
  <c r="G103" i="370" s="1"/>
  <c r="AK103" i="370" s="1"/>
  <c r="Y103" i="473"/>
  <c r="AD102" i="473"/>
  <c r="AA102" i="473" s="1"/>
  <c r="AC102" i="473"/>
  <c r="AB102" i="473"/>
  <c r="Y102" i="473"/>
  <c r="W102" i="473"/>
  <c r="Z102" i="473"/>
  <c r="G102" i="370" s="1"/>
  <c r="AK102" i="370" s="1"/>
  <c r="B102" i="473"/>
  <c r="AD101" i="473"/>
  <c r="AA101" i="473" s="1"/>
  <c r="AC101" i="473"/>
  <c r="AD100" i="473"/>
  <c r="AA100" i="473" s="1"/>
  <c r="AC100" i="473"/>
  <c r="AB100" i="473"/>
  <c r="Y100" i="473"/>
  <c r="W100" i="473"/>
  <c r="Z100" i="473"/>
  <c r="G100" i="370" s="1"/>
  <c r="AK100" i="370" s="1"/>
  <c r="B100" i="473"/>
  <c r="AD99" i="473"/>
  <c r="AA99" i="473" s="1"/>
  <c r="AC99" i="473"/>
  <c r="AD98" i="473"/>
  <c r="AA98" i="473" s="1"/>
  <c r="AC98" i="473"/>
  <c r="AB98" i="473"/>
  <c r="Y98" i="473"/>
  <c r="W98" i="473"/>
  <c r="Z98" i="473"/>
  <c r="G98" i="370" s="1"/>
  <c r="AK98" i="370" s="1"/>
  <c r="B98" i="473"/>
  <c r="AD97" i="473"/>
  <c r="AA97" i="473" s="1"/>
  <c r="AC97" i="473"/>
  <c r="Z97" i="473"/>
  <c r="G97" i="370" s="1"/>
  <c r="AK97" i="370" s="1"/>
  <c r="Y97" i="473"/>
  <c r="B97" i="473"/>
  <c r="AD96" i="473"/>
  <c r="AA96" i="473" s="1"/>
  <c r="AC96" i="473"/>
  <c r="AB96" i="473"/>
  <c r="Y96" i="473"/>
  <c r="W96" i="473"/>
  <c r="Z96" i="473"/>
  <c r="G96" i="370" s="1"/>
  <c r="AK96" i="370" s="1"/>
  <c r="B96" i="473"/>
  <c r="AD95" i="473"/>
  <c r="AA95" i="473" s="1"/>
  <c r="Z95" i="473"/>
  <c r="G95" i="370" s="1"/>
  <c r="AK95" i="370" s="1"/>
  <c r="Y95" i="473"/>
  <c r="AD94" i="473"/>
  <c r="AA94" i="473" s="1"/>
  <c r="AC94" i="473"/>
  <c r="AB94" i="473"/>
  <c r="Y94" i="473"/>
  <c r="W94" i="473"/>
  <c r="Z94" i="473"/>
  <c r="G94" i="370" s="1"/>
  <c r="AK94" i="370" s="1"/>
  <c r="B94" i="473"/>
  <c r="AD93" i="473"/>
  <c r="AA93" i="473" s="1"/>
  <c r="AC93" i="473"/>
  <c r="Z93" i="473"/>
  <c r="G93" i="370" s="1"/>
  <c r="AK93" i="370" s="1"/>
  <c r="Y93" i="473"/>
  <c r="B93" i="473"/>
  <c r="AD92" i="473"/>
  <c r="AA92" i="473" s="1"/>
  <c r="AC92" i="473"/>
  <c r="AB92" i="473"/>
  <c r="Y92" i="473"/>
  <c r="W92" i="473"/>
  <c r="Z92" i="473"/>
  <c r="G92" i="370" s="1"/>
  <c r="AK92" i="370" s="1"/>
  <c r="B92" i="473"/>
  <c r="AD91" i="473"/>
  <c r="AA91" i="473" s="1"/>
  <c r="Z91" i="473"/>
  <c r="G91" i="370" s="1"/>
  <c r="AK91" i="370" s="1"/>
  <c r="AD90" i="473"/>
  <c r="AA90" i="473" s="1"/>
  <c r="AC90" i="473"/>
  <c r="AB90" i="473"/>
  <c r="Y90" i="473"/>
  <c r="W90" i="473"/>
  <c r="Z90" i="473"/>
  <c r="G90" i="370" s="1"/>
  <c r="AK90" i="370" s="1"/>
  <c r="B90" i="473"/>
  <c r="AD89" i="473"/>
  <c r="AA89" i="473" s="1"/>
  <c r="AC89" i="473"/>
  <c r="Z89" i="473"/>
  <c r="G89" i="370" s="1"/>
  <c r="AK89" i="370" s="1"/>
  <c r="AD88" i="473"/>
  <c r="AA88" i="473" s="1"/>
  <c r="AC88" i="473"/>
  <c r="AB88" i="473"/>
  <c r="Y88" i="473"/>
  <c r="W88" i="473"/>
  <c r="Z88" i="473"/>
  <c r="G88" i="370" s="1"/>
  <c r="AK88" i="370" s="1"/>
  <c r="B88" i="473"/>
  <c r="AD87" i="473"/>
  <c r="AA87" i="473" s="1"/>
  <c r="AC87" i="473"/>
  <c r="Y87" i="473"/>
  <c r="AD86" i="473"/>
  <c r="AA86" i="473" s="1"/>
  <c r="AC86" i="473"/>
  <c r="AB86" i="473"/>
  <c r="Y86" i="473"/>
  <c r="W86" i="473"/>
  <c r="Z86" i="473"/>
  <c r="G86" i="370" s="1"/>
  <c r="AK86" i="370" s="1"/>
  <c r="B86" i="473"/>
  <c r="AD85" i="473"/>
  <c r="AA85" i="473" s="1"/>
  <c r="AC85" i="473"/>
  <c r="Z85" i="473"/>
  <c r="G85" i="370" s="1"/>
  <c r="AK85" i="370" s="1"/>
  <c r="Y85" i="473"/>
  <c r="B85" i="473"/>
  <c r="AD84" i="473"/>
  <c r="AA84" i="473" s="1"/>
  <c r="AC84" i="473"/>
  <c r="AB84" i="473"/>
  <c r="Y84" i="473"/>
  <c r="W84" i="473"/>
  <c r="Z84" i="473"/>
  <c r="G84" i="370" s="1"/>
  <c r="AK84" i="370" s="1"/>
  <c r="B84" i="473"/>
  <c r="AD83" i="473"/>
  <c r="AA83" i="473" s="1"/>
  <c r="Z83" i="473"/>
  <c r="G83" i="370" s="1"/>
  <c r="AK83" i="370" s="1"/>
  <c r="AD82" i="473"/>
  <c r="AA82" i="473" s="1"/>
  <c r="AC82" i="473"/>
  <c r="AB82" i="473"/>
  <c r="Y82" i="473"/>
  <c r="W82" i="473"/>
  <c r="Z82" i="473"/>
  <c r="G82" i="370" s="1"/>
  <c r="AK82" i="370" s="1"/>
  <c r="B82" i="473"/>
  <c r="AD81" i="473"/>
  <c r="AA81" i="473" s="1"/>
  <c r="AC81" i="473"/>
  <c r="Z81" i="473"/>
  <c r="G81" i="370" s="1"/>
  <c r="AK81" i="370" s="1"/>
  <c r="AD80" i="473"/>
  <c r="AA80" i="473" s="1"/>
  <c r="AC80" i="473"/>
  <c r="AB80" i="473"/>
  <c r="Y80" i="473"/>
  <c r="W80" i="473"/>
  <c r="Z80" i="473"/>
  <c r="G80" i="370" s="1"/>
  <c r="AK80" i="370" s="1"/>
  <c r="B80" i="473"/>
  <c r="AD79" i="473"/>
  <c r="AA79" i="473" s="1"/>
  <c r="AC79" i="473"/>
  <c r="Y79" i="473"/>
  <c r="AD78" i="473"/>
  <c r="AA78" i="473" s="1"/>
  <c r="AC78" i="473"/>
  <c r="AB78" i="473"/>
  <c r="Y78" i="473"/>
  <c r="W78" i="473"/>
  <c r="Z78" i="473"/>
  <c r="G78" i="370" s="1"/>
  <c r="AK78" i="370" s="1"/>
  <c r="B78" i="473"/>
  <c r="AD77" i="473"/>
  <c r="AA77" i="473" s="1"/>
  <c r="AC77" i="473"/>
  <c r="Z77" i="473"/>
  <c r="G77" i="370" s="1"/>
  <c r="AK77" i="370" s="1"/>
  <c r="Y77" i="473"/>
  <c r="B77" i="473"/>
  <c r="AD76" i="473"/>
  <c r="AA76" i="473" s="1"/>
  <c r="AC76" i="473"/>
  <c r="AB76" i="473"/>
  <c r="Y76" i="473"/>
  <c r="W76" i="473"/>
  <c r="Z76" i="473"/>
  <c r="G76" i="370" s="1"/>
  <c r="AK76" i="370" s="1"/>
  <c r="B76" i="473"/>
  <c r="AD75" i="473"/>
  <c r="AA75" i="473" s="1"/>
  <c r="Z75" i="473"/>
  <c r="G75" i="370" s="1"/>
  <c r="AK75" i="370" s="1"/>
  <c r="AD74" i="473"/>
  <c r="AA74" i="473" s="1"/>
  <c r="AB74" i="473"/>
  <c r="Z74" i="473"/>
  <c r="G74" i="370" s="1"/>
  <c r="AK74" i="370" s="1"/>
  <c r="AD73" i="473"/>
  <c r="AA73" i="473" s="1"/>
  <c r="AC73" i="473"/>
  <c r="AB73" i="473"/>
  <c r="Y73" i="473"/>
  <c r="W73" i="473"/>
  <c r="Z73" i="473"/>
  <c r="G73" i="370" s="1"/>
  <c r="AK73" i="370" s="1"/>
  <c r="B73" i="473"/>
  <c r="AD72" i="473"/>
  <c r="AA72" i="473" s="1"/>
  <c r="AB72" i="473"/>
  <c r="AD71" i="473"/>
  <c r="AA71" i="473" s="1"/>
  <c r="AC71" i="473"/>
  <c r="AB71" i="473"/>
  <c r="Y71" i="473"/>
  <c r="W71" i="473"/>
  <c r="Z71" i="473"/>
  <c r="G71" i="370" s="1"/>
  <c r="AK71" i="370" s="1"/>
  <c r="B71" i="473"/>
  <c r="AD70" i="473"/>
  <c r="AA70" i="473" s="1"/>
  <c r="AB70" i="473"/>
  <c r="AD69" i="473"/>
  <c r="AA69" i="473" s="1"/>
  <c r="AC69" i="473"/>
  <c r="AB69" i="473"/>
  <c r="Y69" i="473"/>
  <c r="W69" i="473"/>
  <c r="Z69" i="473"/>
  <c r="G69" i="370" s="1"/>
  <c r="AK69" i="370" s="1"/>
  <c r="B69" i="473"/>
  <c r="AD68" i="473"/>
  <c r="AA68" i="473" s="1"/>
  <c r="AB68" i="473"/>
  <c r="AD67" i="473"/>
  <c r="AA67" i="473" s="1"/>
  <c r="AC67" i="473"/>
  <c r="AB67" i="473"/>
  <c r="Y67" i="473"/>
  <c r="W67" i="473"/>
  <c r="Z67" i="473"/>
  <c r="G67" i="370" s="1"/>
  <c r="AK67" i="370" s="1"/>
  <c r="B67" i="473"/>
  <c r="AD66" i="473"/>
  <c r="AA66" i="473" s="1"/>
  <c r="AB66" i="473"/>
  <c r="AD65" i="473"/>
  <c r="AA65" i="473" s="1"/>
  <c r="AC65" i="473"/>
  <c r="AB65" i="473"/>
  <c r="Y65" i="473"/>
  <c r="W65" i="473"/>
  <c r="Z65" i="473"/>
  <c r="G65" i="370" s="1"/>
  <c r="AK65" i="370" s="1"/>
  <c r="B65" i="473"/>
  <c r="AD64" i="473"/>
  <c r="AA64" i="473" s="1"/>
  <c r="AB64" i="473"/>
  <c r="AD63" i="473"/>
  <c r="AA63" i="473" s="1"/>
  <c r="AC63" i="473"/>
  <c r="AB63" i="473"/>
  <c r="Y63" i="473"/>
  <c r="W63" i="473"/>
  <c r="Z63" i="473"/>
  <c r="G63" i="370" s="1"/>
  <c r="AK63" i="370" s="1"/>
  <c r="B63" i="473"/>
  <c r="AD62" i="473"/>
  <c r="AA62" i="473" s="1"/>
  <c r="Z62" i="473"/>
  <c r="G62" i="370" s="1"/>
  <c r="AK62" i="370" s="1"/>
  <c r="AD61" i="473"/>
  <c r="AA61" i="473" s="1"/>
  <c r="AC61" i="473"/>
  <c r="AB61" i="473"/>
  <c r="Y61" i="473"/>
  <c r="W61" i="473"/>
  <c r="Z61" i="473"/>
  <c r="G61" i="370" s="1"/>
  <c r="AK61" i="370" s="1"/>
  <c r="B61" i="473"/>
  <c r="AD60" i="473"/>
  <c r="AA60" i="473" s="1"/>
  <c r="AD59" i="473"/>
  <c r="AA59" i="473" s="1"/>
  <c r="AC59" i="473"/>
  <c r="AB59" i="473"/>
  <c r="Y59" i="473"/>
  <c r="W59" i="473"/>
  <c r="Z59" i="473"/>
  <c r="G59" i="370" s="1"/>
  <c r="AK59" i="370" s="1"/>
  <c r="B59" i="473"/>
  <c r="AD58" i="473"/>
  <c r="AA58" i="473" s="1"/>
  <c r="Z58" i="473"/>
  <c r="G58" i="370" s="1"/>
  <c r="AK58" i="370" s="1"/>
  <c r="AD57" i="473"/>
  <c r="AA57" i="473" s="1"/>
  <c r="AC57" i="473"/>
  <c r="AB57" i="473"/>
  <c r="Y57" i="473"/>
  <c r="W57" i="473"/>
  <c r="Z57" i="473"/>
  <c r="G57" i="370" s="1"/>
  <c r="AK57" i="370" s="1"/>
  <c r="B57" i="473"/>
  <c r="AD56" i="473"/>
  <c r="AA56" i="473" s="1"/>
  <c r="AD55" i="473"/>
  <c r="AA55" i="473" s="1"/>
  <c r="AC55" i="473"/>
  <c r="AB55" i="473"/>
  <c r="Y55" i="473"/>
  <c r="W55" i="473"/>
  <c r="Z55" i="473"/>
  <c r="G55" i="370" s="1"/>
  <c r="AK55" i="370" s="1"/>
  <c r="B55" i="473"/>
  <c r="AD54" i="473"/>
  <c r="AA54" i="473" s="1"/>
  <c r="Z54" i="473"/>
  <c r="G54" i="370" s="1"/>
  <c r="AK54" i="370" s="1"/>
  <c r="AD53" i="473"/>
  <c r="AA53" i="473" s="1"/>
  <c r="AC53" i="473"/>
  <c r="AB53" i="473"/>
  <c r="Y53" i="473"/>
  <c r="W53" i="473"/>
  <c r="Z53" i="473"/>
  <c r="G53" i="370" s="1"/>
  <c r="AK53" i="370" s="1"/>
  <c r="B53" i="473"/>
  <c r="AD52" i="473"/>
  <c r="AA52" i="473" s="1"/>
  <c r="AD51" i="473"/>
  <c r="AA51" i="473" s="1"/>
  <c r="AC51" i="473"/>
  <c r="AB51" i="473"/>
  <c r="Y51" i="473"/>
  <c r="W51" i="473"/>
  <c r="Z51" i="473"/>
  <c r="G51" i="370" s="1"/>
  <c r="AK51" i="370" s="1"/>
  <c r="B51" i="473"/>
  <c r="AD50" i="473"/>
  <c r="AA50" i="473" s="1"/>
  <c r="Z50" i="473"/>
  <c r="G50" i="370" s="1"/>
  <c r="AK50" i="370" s="1"/>
  <c r="AD49" i="473"/>
  <c r="AA49" i="473" s="1"/>
  <c r="AC49" i="473"/>
  <c r="AB49" i="473"/>
  <c r="Y49" i="473"/>
  <c r="W49" i="473"/>
  <c r="Z49" i="473"/>
  <c r="G49" i="370" s="1"/>
  <c r="AK49" i="370" s="1"/>
  <c r="B49" i="473"/>
  <c r="AD48" i="473"/>
  <c r="AA48" i="473" s="1"/>
  <c r="AD47" i="473"/>
  <c r="AA47" i="473" s="1"/>
  <c r="AC47" i="473"/>
  <c r="AB47" i="473"/>
  <c r="Y47" i="473"/>
  <c r="W47" i="473"/>
  <c r="Z47" i="473"/>
  <c r="G47" i="370" s="1"/>
  <c r="AK47" i="370" s="1"/>
  <c r="B47" i="473"/>
  <c r="AD46" i="473"/>
  <c r="AA46" i="473" s="1"/>
  <c r="Z46" i="473"/>
  <c r="G46" i="370" s="1"/>
  <c r="AK46" i="370" s="1"/>
  <c r="AD45" i="473"/>
  <c r="AA45" i="473" s="1"/>
  <c r="AC45" i="473"/>
  <c r="AB45" i="473"/>
  <c r="Y45" i="473"/>
  <c r="W45" i="473"/>
  <c r="Z45" i="473"/>
  <c r="G45" i="370" s="1"/>
  <c r="AK45" i="370" s="1"/>
  <c r="B45" i="473"/>
  <c r="AD44" i="473"/>
  <c r="AA44" i="473" s="1"/>
  <c r="AD43" i="473"/>
  <c r="AA43" i="473" s="1"/>
  <c r="AC43" i="473"/>
  <c r="AB43" i="473"/>
  <c r="Y43" i="473"/>
  <c r="W43" i="473"/>
  <c r="Z43" i="473"/>
  <c r="G43" i="370" s="1"/>
  <c r="AK43" i="370" s="1"/>
  <c r="B43" i="473"/>
  <c r="AD42" i="473"/>
  <c r="AA42" i="473" s="1"/>
  <c r="Z42" i="473"/>
  <c r="G42" i="370" s="1"/>
  <c r="AK42" i="370" s="1"/>
  <c r="AD41" i="473"/>
  <c r="AA41" i="473" s="1"/>
  <c r="AC41" i="473"/>
  <c r="AB41" i="473"/>
  <c r="Y41" i="473"/>
  <c r="W41" i="473"/>
  <c r="Z41" i="473"/>
  <c r="G41" i="370" s="1"/>
  <c r="AK41" i="370" s="1"/>
  <c r="B41" i="473"/>
  <c r="AD40" i="473"/>
  <c r="AA40" i="473" s="1"/>
  <c r="AD39" i="473"/>
  <c r="AA39" i="473" s="1"/>
  <c r="AC39" i="473"/>
  <c r="AB39" i="473"/>
  <c r="W39" i="473"/>
  <c r="Y39" i="473" s="1"/>
  <c r="B39" i="473"/>
  <c r="AD38" i="473"/>
  <c r="AA38" i="473" s="1"/>
  <c r="AD37" i="473"/>
  <c r="AA37" i="473" s="1"/>
  <c r="AC37" i="473"/>
  <c r="AB37" i="473"/>
  <c r="W37" i="473"/>
  <c r="Y37" i="473" s="1"/>
  <c r="B37" i="473"/>
  <c r="AD36" i="473"/>
  <c r="AA36" i="473" s="1"/>
  <c r="W36" i="473"/>
  <c r="AD35" i="473"/>
  <c r="AA35" i="473" s="1"/>
  <c r="B35" i="473"/>
  <c r="AD34" i="473"/>
  <c r="AA34" i="473" s="1"/>
  <c r="AB34" i="473"/>
  <c r="AD33" i="473"/>
  <c r="AA33" i="473" s="1"/>
  <c r="AC33" i="473"/>
  <c r="B33" i="473"/>
  <c r="AD32" i="473"/>
  <c r="AA32" i="473" s="1"/>
  <c r="AC32" i="473"/>
  <c r="B32" i="473"/>
  <c r="AD31" i="473"/>
  <c r="AA31" i="473" s="1"/>
  <c r="BJ30" i="473"/>
  <c r="BI30" i="473"/>
  <c r="BH30" i="473"/>
  <c r="BG30" i="473"/>
  <c r="BF30" i="473"/>
  <c r="BE30" i="473"/>
  <c r="BD30" i="473"/>
  <c r="BC30" i="473"/>
  <c r="BB30" i="473"/>
  <c r="BA30" i="473"/>
  <c r="AV30" i="473"/>
  <c r="AU30" i="473"/>
  <c r="AT30" i="473"/>
  <c r="AS30" i="473"/>
  <c r="AR30" i="473"/>
  <c r="AQ30" i="473"/>
  <c r="AP30" i="473"/>
  <c r="AO30" i="473"/>
  <c r="AN30" i="473"/>
  <c r="AM30" i="473"/>
  <c r="AL30" i="473"/>
  <c r="AK30" i="473"/>
  <c r="AJ30" i="473"/>
  <c r="AI30" i="473"/>
  <c r="AH30" i="473"/>
  <c r="AG30" i="473"/>
  <c r="AF30" i="473"/>
  <c r="AE30" i="473"/>
  <c r="AD30" i="473"/>
  <c r="AV29" i="473"/>
  <c r="AU29" i="473"/>
  <c r="AT29" i="473"/>
  <c r="AS29" i="473"/>
  <c r="AR29" i="473"/>
  <c r="AL29" i="473"/>
  <c r="AK29" i="473"/>
  <c r="AJ29" i="473"/>
  <c r="AI29" i="473"/>
  <c r="AH29" i="473"/>
  <c r="AG29" i="473"/>
  <c r="AF29" i="473"/>
  <c r="AE29" i="473"/>
  <c r="AD29" i="473"/>
  <c r="T29" i="473"/>
  <c r="AQ29" i="473" s="1"/>
  <c r="S29" i="473"/>
  <c r="AP29" i="473" s="1"/>
  <c r="R29" i="473"/>
  <c r="AO29" i="473" s="1"/>
  <c r="Q29" i="473"/>
  <c r="AN29" i="473" s="1"/>
  <c r="P29" i="473"/>
  <c r="AM29" i="473" s="1"/>
  <c r="E29" i="473"/>
  <c r="D29" i="473"/>
  <c r="C29" i="473"/>
  <c r="X28" i="473"/>
  <c r="V28" i="473"/>
  <c r="T28" i="473"/>
  <c r="S28" i="473"/>
  <c r="R28" i="473"/>
  <c r="Q28" i="473"/>
  <c r="P28" i="473"/>
  <c r="O28" i="473"/>
  <c r="N28" i="473"/>
  <c r="M28" i="473"/>
  <c r="L28" i="473"/>
  <c r="K28" i="473"/>
  <c r="J28" i="473"/>
  <c r="I28" i="473"/>
  <c r="H28" i="473"/>
  <c r="X27" i="473"/>
  <c r="V27" i="473"/>
  <c r="T27" i="473"/>
  <c r="S27" i="473"/>
  <c r="R27" i="473"/>
  <c r="Q27" i="473"/>
  <c r="P27" i="473"/>
  <c r="O27" i="473"/>
  <c r="N27" i="473"/>
  <c r="M27" i="473"/>
  <c r="L27" i="473"/>
  <c r="K27" i="473"/>
  <c r="J27" i="473"/>
  <c r="I27" i="473"/>
  <c r="H27" i="473"/>
  <c r="X26" i="473"/>
  <c r="V26" i="473"/>
  <c r="T26" i="473"/>
  <c r="S26" i="473"/>
  <c r="R26" i="473"/>
  <c r="Q26" i="473"/>
  <c r="P26" i="473"/>
  <c r="O26" i="473"/>
  <c r="N26" i="473"/>
  <c r="M26" i="473"/>
  <c r="L26" i="473"/>
  <c r="K26" i="473"/>
  <c r="J26" i="473"/>
  <c r="I26" i="473"/>
  <c r="H26" i="473"/>
  <c r="Y25" i="473"/>
  <c r="X25" i="473"/>
  <c r="W25" i="473"/>
  <c r="V25" i="473"/>
  <c r="U25" i="473"/>
  <c r="T25" i="473"/>
  <c r="S25" i="473"/>
  <c r="R25" i="473"/>
  <c r="Q25" i="473"/>
  <c r="P25" i="473"/>
  <c r="O25" i="473"/>
  <c r="N25" i="473"/>
  <c r="M25" i="473"/>
  <c r="L25" i="473"/>
  <c r="K25" i="473"/>
  <c r="J25" i="473"/>
  <c r="I25" i="473"/>
  <c r="H25" i="473"/>
  <c r="G25" i="473"/>
  <c r="AC3" i="473"/>
  <c r="Z3" i="473"/>
  <c r="Y3" i="473"/>
  <c r="U3" i="473"/>
  <c r="Z2" i="473"/>
  <c r="Y2" i="473"/>
  <c r="U2" i="473"/>
  <c r="B1" i="473"/>
  <c r="H4" i="472"/>
  <c r="H5" i="472"/>
  <c r="H6" i="472"/>
  <c r="P32" i="472"/>
  <c r="P33" i="472"/>
  <c r="P34" i="472"/>
  <c r="P35" i="472"/>
  <c r="P36" i="472"/>
  <c r="P37" i="472"/>
  <c r="P38" i="472"/>
  <c r="P39" i="472"/>
  <c r="P40" i="472"/>
  <c r="P41" i="472"/>
  <c r="P42" i="472"/>
  <c r="P43" i="472"/>
  <c r="P44" i="472"/>
  <c r="P45" i="472"/>
  <c r="P46" i="472"/>
  <c r="P47" i="472"/>
  <c r="P48" i="472"/>
  <c r="P49" i="472"/>
  <c r="P50" i="472"/>
  <c r="P51" i="472"/>
  <c r="P52" i="472"/>
  <c r="P53" i="472"/>
  <c r="P54" i="472"/>
  <c r="P55" i="472"/>
  <c r="P56" i="472"/>
  <c r="P57" i="472"/>
  <c r="P58" i="472"/>
  <c r="P59" i="472"/>
  <c r="P60" i="472"/>
  <c r="P61" i="472"/>
  <c r="P62" i="472"/>
  <c r="P63" i="472"/>
  <c r="P64" i="472"/>
  <c r="P65" i="472"/>
  <c r="P66" i="472"/>
  <c r="P67" i="472"/>
  <c r="P68" i="472"/>
  <c r="P69" i="472"/>
  <c r="P70" i="472"/>
  <c r="P71" i="472"/>
  <c r="P72" i="472"/>
  <c r="P73" i="472"/>
  <c r="P74" i="472"/>
  <c r="P75" i="472"/>
  <c r="P76" i="472"/>
  <c r="P77" i="472"/>
  <c r="P78" i="472"/>
  <c r="P79" i="472"/>
  <c r="P80" i="472"/>
  <c r="P81" i="472"/>
  <c r="P82" i="472"/>
  <c r="P83" i="472"/>
  <c r="P84" i="472"/>
  <c r="P85" i="472"/>
  <c r="P86" i="472"/>
  <c r="P87" i="472"/>
  <c r="P88" i="472"/>
  <c r="P89" i="472"/>
  <c r="P90" i="472"/>
  <c r="P91" i="472"/>
  <c r="P92" i="472"/>
  <c r="P93" i="472"/>
  <c r="P94" i="472"/>
  <c r="P95" i="472"/>
  <c r="P96" i="472"/>
  <c r="P97" i="472"/>
  <c r="P98" i="472"/>
  <c r="P99" i="472"/>
  <c r="P100" i="472"/>
  <c r="P101" i="472"/>
  <c r="P102" i="472"/>
  <c r="P103" i="472"/>
  <c r="P104" i="472"/>
  <c r="P105" i="472"/>
  <c r="P106" i="472"/>
  <c r="P107" i="472"/>
  <c r="P108" i="472"/>
  <c r="P109" i="472"/>
  <c r="P110" i="472"/>
  <c r="P111" i="472"/>
  <c r="P112" i="472"/>
  <c r="P113" i="472"/>
  <c r="P114" i="472"/>
  <c r="P115" i="472"/>
  <c r="P116" i="472"/>
  <c r="P117" i="472"/>
  <c r="P118" i="472"/>
  <c r="P119" i="472"/>
  <c r="P120" i="472"/>
  <c r="P121" i="472"/>
  <c r="P122" i="472"/>
  <c r="P123" i="472"/>
  <c r="P124" i="472"/>
  <c r="P125" i="472"/>
  <c r="P126" i="472"/>
  <c r="P127" i="472"/>
  <c r="P128" i="472"/>
  <c r="P129" i="472"/>
  <c r="P130" i="472"/>
  <c r="F6" i="472"/>
  <c r="G6" i="472"/>
  <c r="G5" i="472"/>
  <c r="F5" i="472"/>
  <c r="G4" i="472"/>
  <c r="F4" i="472"/>
  <c r="AD130" i="472"/>
  <c r="AA130" i="472" s="1"/>
  <c r="Z130" i="472"/>
  <c r="F130" i="370" s="1"/>
  <c r="AD129" i="472"/>
  <c r="AA129" i="472" s="1"/>
  <c r="AC129" i="472"/>
  <c r="AB129" i="472"/>
  <c r="Y129" i="472"/>
  <c r="W129" i="472"/>
  <c r="B129" i="472"/>
  <c r="AD128" i="472"/>
  <c r="AA128" i="472" s="1"/>
  <c r="Z128" i="472"/>
  <c r="F128" i="370" s="1"/>
  <c r="AD127" i="472"/>
  <c r="AA127" i="472" s="1"/>
  <c r="AC127" i="472"/>
  <c r="AB127" i="472"/>
  <c r="Y127" i="472"/>
  <c r="W127" i="472"/>
  <c r="B127" i="472"/>
  <c r="AD126" i="472"/>
  <c r="AA126" i="472" s="1"/>
  <c r="Z126" i="472"/>
  <c r="F126" i="370" s="1"/>
  <c r="AD125" i="472"/>
  <c r="AA125" i="472" s="1"/>
  <c r="AC125" i="472"/>
  <c r="AB125" i="472"/>
  <c r="Y125" i="472"/>
  <c r="W125" i="472"/>
  <c r="B125" i="472"/>
  <c r="AD124" i="472"/>
  <c r="AA124" i="472" s="1"/>
  <c r="Z124" i="472"/>
  <c r="F124" i="370" s="1"/>
  <c r="AD123" i="472"/>
  <c r="AA123" i="472" s="1"/>
  <c r="AC123" i="472"/>
  <c r="AB123" i="472"/>
  <c r="Y123" i="472"/>
  <c r="W123" i="472"/>
  <c r="B123" i="472"/>
  <c r="AD122" i="472"/>
  <c r="AA122" i="472" s="1"/>
  <c r="Z122" i="472"/>
  <c r="F122" i="370" s="1"/>
  <c r="AD121" i="472"/>
  <c r="AA121" i="472" s="1"/>
  <c r="AC121" i="472"/>
  <c r="AB121" i="472"/>
  <c r="Y121" i="472"/>
  <c r="W121" i="472"/>
  <c r="B121" i="472"/>
  <c r="AD120" i="472"/>
  <c r="AA120" i="472" s="1"/>
  <c r="AD119" i="472"/>
  <c r="AA119" i="472" s="1"/>
  <c r="AC119" i="472"/>
  <c r="AB119" i="472"/>
  <c r="Y119" i="472"/>
  <c r="W119" i="472"/>
  <c r="B119" i="472"/>
  <c r="AD118" i="472"/>
  <c r="AA118" i="472" s="1"/>
  <c r="AD117" i="472"/>
  <c r="AA117" i="472" s="1"/>
  <c r="AC117" i="472"/>
  <c r="Z117" i="472"/>
  <c r="F117" i="370" s="1"/>
  <c r="W117" i="472"/>
  <c r="B117" i="472"/>
  <c r="AD116" i="472"/>
  <c r="AA116" i="472" s="1"/>
  <c r="AB116" i="472"/>
  <c r="Z116" i="472"/>
  <c r="F116" i="370" s="1"/>
  <c r="AD115" i="472"/>
  <c r="AA115" i="472" s="1"/>
  <c r="Y115" i="472"/>
  <c r="AD114" i="472"/>
  <c r="AA114" i="472" s="1"/>
  <c r="W114" i="472"/>
  <c r="Z114" i="472"/>
  <c r="F114" i="370" s="1"/>
  <c r="AD113" i="472"/>
  <c r="AA113" i="472" s="1"/>
  <c r="AC113" i="472"/>
  <c r="Z113" i="472"/>
  <c r="F113" i="370" s="1"/>
  <c r="Y113" i="472"/>
  <c r="W113" i="472"/>
  <c r="B113" i="472"/>
  <c r="AD112" i="472"/>
  <c r="AA112" i="472" s="1"/>
  <c r="AB112" i="472"/>
  <c r="Z112" i="472"/>
  <c r="F112" i="370" s="1"/>
  <c r="W112" i="472"/>
  <c r="AD111" i="472"/>
  <c r="AA111" i="472" s="1"/>
  <c r="AD110" i="472"/>
  <c r="AA110" i="472" s="1"/>
  <c r="AD109" i="472"/>
  <c r="AA109" i="472" s="1"/>
  <c r="AC109" i="472"/>
  <c r="Z109" i="472"/>
  <c r="F109" i="370" s="1"/>
  <c r="W109" i="472"/>
  <c r="B109" i="472"/>
  <c r="AD108" i="472"/>
  <c r="AA108" i="472" s="1"/>
  <c r="AB108" i="472"/>
  <c r="Z108" i="472"/>
  <c r="F108" i="370" s="1"/>
  <c r="AD107" i="472"/>
  <c r="AA107" i="472" s="1"/>
  <c r="Y107" i="472"/>
  <c r="AD106" i="472"/>
  <c r="AA106" i="472" s="1"/>
  <c r="W106" i="472"/>
  <c r="Z106" i="472"/>
  <c r="F106" i="370" s="1"/>
  <c r="AD105" i="472"/>
  <c r="AA105" i="472" s="1"/>
  <c r="AC105" i="472"/>
  <c r="Z105" i="472"/>
  <c r="F105" i="370" s="1"/>
  <c r="Y105" i="472"/>
  <c r="W105" i="472"/>
  <c r="B105" i="472"/>
  <c r="AD104" i="472"/>
  <c r="AA104" i="472" s="1"/>
  <c r="AB104" i="472"/>
  <c r="Z104" i="472"/>
  <c r="F104" i="370" s="1"/>
  <c r="W104" i="472"/>
  <c r="AD103" i="472"/>
  <c r="AA103" i="472" s="1"/>
  <c r="AB103" i="472"/>
  <c r="AD102" i="472"/>
  <c r="AA102" i="472" s="1"/>
  <c r="AD101" i="472"/>
  <c r="AA101" i="472" s="1"/>
  <c r="AC101" i="472"/>
  <c r="Z101" i="472"/>
  <c r="F101" i="370" s="1"/>
  <c r="W101" i="472"/>
  <c r="B101" i="472"/>
  <c r="AD100" i="472"/>
  <c r="AA100" i="472" s="1"/>
  <c r="AB100" i="472"/>
  <c r="Z100" i="472"/>
  <c r="F100" i="370" s="1"/>
  <c r="AD99" i="472"/>
  <c r="AA99" i="472" s="1"/>
  <c r="Y99" i="472"/>
  <c r="AD98" i="472"/>
  <c r="AA98" i="472" s="1"/>
  <c r="W98" i="472"/>
  <c r="Z98" i="472"/>
  <c r="F98" i="370" s="1"/>
  <c r="AD97" i="472"/>
  <c r="AA97" i="472" s="1"/>
  <c r="AC97" i="472"/>
  <c r="Z97" i="472"/>
  <c r="F97" i="370" s="1"/>
  <c r="Y97" i="472"/>
  <c r="W97" i="472"/>
  <c r="B97" i="472"/>
  <c r="AD96" i="472"/>
  <c r="AA96" i="472" s="1"/>
  <c r="AC96" i="472"/>
  <c r="Y96" i="472"/>
  <c r="AB96" i="472"/>
  <c r="B96" i="472"/>
  <c r="AD95" i="472"/>
  <c r="AA95" i="472" s="1"/>
  <c r="AC95" i="472"/>
  <c r="AB95" i="472"/>
  <c r="Y95" i="472"/>
  <c r="W95" i="472"/>
  <c r="Z95" i="472"/>
  <c r="F95" i="370" s="1"/>
  <c r="B95" i="472"/>
  <c r="AD94" i="472"/>
  <c r="AA94" i="472" s="1"/>
  <c r="AC94" i="472"/>
  <c r="Y94" i="472"/>
  <c r="AB94" i="472"/>
  <c r="B94" i="472"/>
  <c r="AD93" i="472"/>
  <c r="AA93" i="472" s="1"/>
  <c r="AC93" i="472"/>
  <c r="AB93" i="472"/>
  <c r="Y93" i="472"/>
  <c r="W93" i="472"/>
  <c r="Z93" i="472"/>
  <c r="F93" i="370" s="1"/>
  <c r="B93" i="472"/>
  <c r="AD92" i="472"/>
  <c r="AA92" i="472" s="1"/>
  <c r="AC92" i="472"/>
  <c r="Y92" i="472"/>
  <c r="AB92" i="472"/>
  <c r="B92" i="472"/>
  <c r="AD91" i="472"/>
  <c r="AA91" i="472" s="1"/>
  <c r="AC91" i="472"/>
  <c r="AB91" i="472"/>
  <c r="Y91" i="472"/>
  <c r="W91" i="472"/>
  <c r="Z91" i="472"/>
  <c r="F91" i="370" s="1"/>
  <c r="B91" i="472"/>
  <c r="AD90" i="472"/>
  <c r="AA90" i="472" s="1"/>
  <c r="AC90" i="472"/>
  <c r="Y90" i="472"/>
  <c r="AB90" i="472"/>
  <c r="B90" i="472"/>
  <c r="AD89" i="472"/>
  <c r="AA89" i="472" s="1"/>
  <c r="AC89" i="472"/>
  <c r="AB89" i="472"/>
  <c r="Y89" i="472"/>
  <c r="W89" i="472"/>
  <c r="Z89" i="472"/>
  <c r="F89" i="370" s="1"/>
  <c r="B89" i="472"/>
  <c r="AD88" i="472"/>
  <c r="AA88" i="472" s="1"/>
  <c r="AC88" i="472"/>
  <c r="Y88" i="472"/>
  <c r="AB88" i="472"/>
  <c r="B88" i="472"/>
  <c r="AD87" i="472"/>
  <c r="AA87" i="472" s="1"/>
  <c r="AC87" i="472"/>
  <c r="AB87" i="472"/>
  <c r="Y87" i="472"/>
  <c r="W87" i="472"/>
  <c r="Z87" i="472"/>
  <c r="F87" i="370" s="1"/>
  <c r="B87" i="472"/>
  <c r="AD86" i="472"/>
  <c r="AA86" i="472" s="1"/>
  <c r="AC86" i="472"/>
  <c r="Y86" i="472"/>
  <c r="AB86" i="472"/>
  <c r="B86" i="472"/>
  <c r="AD85" i="472"/>
  <c r="AA85" i="472" s="1"/>
  <c r="AC85" i="472"/>
  <c r="AB85" i="472"/>
  <c r="Y85" i="472"/>
  <c r="W85" i="472"/>
  <c r="Z85" i="472"/>
  <c r="F85" i="370" s="1"/>
  <c r="B85" i="472"/>
  <c r="AD84" i="472"/>
  <c r="AA84" i="472" s="1"/>
  <c r="AC84" i="472"/>
  <c r="Y84" i="472"/>
  <c r="AB84" i="472"/>
  <c r="B84" i="472"/>
  <c r="AD83" i="472"/>
  <c r="AA83" i="472" s="1"/>
  <c r="AC83" i="472"/>
  <c r="AB83" i="472"/>
  <c r="Y83" i="472"/>
  <c r="W83" i="472"/>
  <c r="Z83" i="472"/>
  <c r="F83" i="370" s="1"/>
  <c r="B83" i="472"/>
  <c r="AD82" i="472"/>
  <c r="AA82" i="472" s="1"/>
  <c r="AC82" i="472"/>
  <c r="Y82" i="472"/>
  <c r="AB82" i="472"/>
  <c r="B82" i="472"/>
  <c r="AD81" i="472"/>
  <c r="AA81" i="472" s="1"/>
  <c r="AC81" i="472"/>
  <c r="AB81" i="472"/>
  <c r="Y81" i="472"/>
  <c r="W81" i="472"/>
  <c r="Z81" i="472"/>
  <c r="F81" i="370" s="1"/>
  <c r="B81" i="472"/>
  <c r="AD80" i="472"/>
  <c r="AA80" i="472" s="1"/>
  <c r="AC80" i="472"/>
  <c r="Y80" i="472"/>
  <c r="AB80" i="472"/>
  <c r="B80" i="472"/>
  <c r="AD79" i="472"/>
  <c r="AA79" i="472" s="1"/>
  <c r="AC79" i="472"/>
  <c r="AB79" i="472"/>
  <c r="Y79" i="472"/>
  <c r="W79" i="472"/>
  <c r="Z79" i="472"/>
  <c r="F79" i="370" s="1"/>
  <c r="B79" i="472"/>
  <c r="AD78" i="472"/>
  <c r="AA78" i="472" s="1"/>
  <c r="AC78" i="472"/>
  <c r="Y78" i="472"/>
  <c r="AB78" i="472"/>
  <c r="B78" i="472"/>
  <c r="AD77" i="472"/>
  <c r="AA77" i="472" s="1"/>
  <c r="AC77" i="472"/>
  <c r="AB77" i="472"/>
  <c r="Y77" i="472"/>
  <c r="W77" i="472"/>
  <c r="Z77" i="472"/>
  <c r="F77" i="370" s="1"/>
  <c r="B77" i="472"/>
  <c r="AD76" i="472"/>
  <c r="AA76" i="472" s="1"/>
  <c r="AC76" i="472"/>
  <c r="Y76" i="472"/>
  <c r="AB76" i="472"/>
  <c r="B76" i="472"/>
  <c r="AD75" i="472"/>
  <c r="AA75" i="472" s="1"/>
  <c r="AC75" i="472"/>
  <c r="AB75" i="472"/>
  <c r="Y75" i="472"/>
  <c r="W75" i="472"/>
  <c r="Z75" i="472"/>
  <c r="F75" i="370" s="1"/>
  <c r="B75" i="472"/>
  <c r="AD74" i="472"/>
  <c r="AA74" i="472" s="1"/>
  <c r="AC74" i="472"/>
  <c r="AD73" i="472"/>
  <c r="AA73" i="472" s="1"/>
  <c r="AC73" i="472"/>
  <c r="AB73" i="472"/>
  <c r="Y73" i="472"/>
  <c r="W73" i="472"/>
  <c r="Z73" i="472"/>
  <c r="F73" i="370" s="1"/>
  <c r="B73" i="472"/>
  <c r="AD72" i="472"/>
  <c r="AA72" i="472" s="1"/>
  <c r="AC72" i="472"/>
  <c r="Z72" i="472"/>
  <c r="F72" i="370" s="1"/>
  <c r="AD71" i="472"/>
  <c r="AA71" i="472" s="1"/>
  <c r="AC71" i="472"/>
  <c r="AB71" i="472"/>
  <c r="Y71" i="472"/>
  <c r="W71" i="472"/>
  <c r="Z71" i="472"/>
  <c r="F71" i="370" s="1"/>
  <c r="B71" i="472"/>
  <c r="AD70" i="472"/>
  <c r="AA70" i="472" s="1"/>
  <c r="AC70" i="472"/>
  <c r="Z70" i="472"/>
  <c r="F70" i="370" s="1"/>
  <c r="Y70" i="472"/>
  <c r="B70" i="472"/>
  <c r="AD69" i="472"/>
  <c r="AA69" i="472" s="1"/>
  <c r="AC69" i="472"/>
  <c r="AB69" i="472"/>
  <c r="Y69" i="472"/>
  <c r="W69" i="472"/>
  <c r="Z69" i="472"/>
  <c r="F69" i="370" s="1"/>
  <c r="B69" i="472"/>
  <c r="AD68" i="472"/>
  <c r="AA68" i="472" s="1"/>
  <c r="Z68" i="472"/>
  <c r="F68" i="370" s="1"/>
  <c r="Y68" i="472"/>
  <c r="B68" i="472"/>
  <c r="AD67" i="472"/>
  <c r="AA67" i="472" s="1"/>
  <c r="AC67" i="472"/>
  <c r="AB67" i="472"/>
  <c r="Y67" i="472"/>
  <c r="W67" i="472"/>
  <c r="Z67" i="472"/>
  <c r="F67" i="370" s="1"/>
  <c r="B67" i="472"/>
  <c r="AD66" i="472"/>
  <c r="AA66" i="472" s="1"/>
  <c r="AD65" i="472"/>
  <c r="AA65" i="472" s="1"/>
  <c r="AC65" i="472"/>
  <c r="AB65" i="472"/>
  <c r="Y65" i="472"/>
  <c r="W65" i="472"/>
  <c r="Z65" i="472"/>
  <c r="F65" i="370" s="1"/>
  <c r="B65" i="472"/>
  <c r="AD64" i="472"/>
  <c r="AA64" i="472" s="1"/>
  <c r="AC64" i="472"/>
  <c r="Z64" i="472"/>
  <c r="F64" i="370" s="1"/>
  <c r="AD63" i="472"/>
  <c r="AA63" i="472" s="1"/>
  <c r="AC63" i="472"/>
  <c r="AB63" i="472"/>
  <c r="Y63" i="472"/>
  <c r="W63" i="472"/>
  <c r="Z63" i="472"/>
  <c r="F63" i="370" s="1"/>
  <c r="B63" i="472"/>
  <c r="AD62" i="472"/>
  <c r="AA62" i="472" s="1"/>
  <c r="AC62" i="472"/>
  <c r="Z62" i="472"/>
  <c r="F62" i="370" s="1"/>
  <c r="Y62" i="472"/>
  <c r="B62" i="472"/>
  <c r="AD61" i="472"/>
  <c r="AA61" i="472" s="1"/>
  <c r="AC61" i="472"/>
  <c r="AD60" i="472"/>
  <c r="AA60" i="472" s="1"/>
  <c r="AC60" i="472"/>
  <c r="AB60" i="472"/>
  <c r="Y60" i="472"/>
  <c r="W60" i="472"/>
  <c r="Z60" i="472"/>
  <c r="F60" i="370" s="1"/>
  <c r="B60" i="472"/>
  <c r="AD59" i="472"/>
  <c r="AA59" i="472" s="1"/>
  <c r="AC59" i="472"/>
  <c r="AD58" i="472"/>
  <c r="AA58" i="472" s="1"/>
  <c r="AC58" i="472"/>
  <c r="AB58" i="472"/>
  <c r="Y58" i="472"/>
  <c r="W58" i="472"/>
  <c r="Z58" i="472"/>
  <c r="F58" i="370" s="1"/>
  <c r="B58" i="472"/>
  <c r="AD57" i="472"/>
  <c r="AA57" i="472" s="1"/>
  <c r="AC57" i="472"/>
  <c r="AD56" i="472"/>
  <c r="AA56" i="472" s="1"/>
  <c r="AC56" i="472"/>
  <c r="AB56" i="472"/>
  <c r="Y56" i="472"/>
  <c r="W56" i="472"/>
  <c r="Z56" i="472"/>
  <c r="F56" i="370" s="1"/>
  <c r="B56" i="472"/>
  <c r="AD55" i="472"/>
  <c r="AA55" i="472" s="1"/>
  <c r="AC55" i="472"/>
  <c r="AD54" i="472"/>
  <c r="AA54" i="472" s="1"/>
  <c r="AC54" i="472"/>
  <c r="AB54" i="472"/>
  <c r="Y54" i="472"/>
  <c r="W54" i="472"/>
  <c r="Z54" i="472"/>
  <c r="F54" i="370" s="1"/>
  <c r="B54" i="472"/>
  <c r="AD53" i="472"/>
  <c r="AA53" i="472" s="1"/>
  <c r="AC53" i="472"/>
  <c r="AD52" i="472"/>
  <c r="AA52" i="472" s="1"/>
  <c r="AC52" i="472"/>
  <c r="AB52" i="472"/>
  <c r="Y52" i="472"/>
  <c r="W52" i="472"/>
  <c r="Z52" i="472"/>
  <c r="F52" i="370" s="1"/>
  <c r="B52" i="472"/>
  <c r="AD51" i="472"/>
  <c r="AA51" i="472" s="1"/>
  <c r="AC51" i="472"/>
  <c r="AD50" i="472"/>
  <c r="AA50" i="472" s="1"/>
  <c r="AC50" i="472"/>
  <c r="AB50" i="472"/>
  <c r="Y50" i="472"/>
  <c r="W50" i="472"/>
  <c r="Z50" i="472"/>
  <c r="F50" i="370" s="1"/>
  <c r="B50" i="472"/>
  <c r="AD49" i="472"/>
  <c r="AA49" i="472" s="1"/>
  <c r="AC49" i="472"/>
  <c r="AD48" i="472"/>
  <c r="AA48" i="472" s="1"/>
  <c r="AC48" i="472"/>
  <c r="AB48" i="472"/>
  <c r="Y48" i="472"/>
  <c r="W48" i="472"/>
  <c r="Z48" i="472"/>
  <c r="F48" i="370" s="1"/>
  <c r="B48" i="472"/>
  <c r="AD47" i="472"/>
  <c r="AA47" i="472" s="1"/>
  <c r="AC47" i="472"/>
  <c r="AD46" i="472"/>
  <c r="AA46" i="472" s="1"/>
  <c r="AC46" i="472"/>
  <c r="AB46" i="472"/>
  <c r="Y46" i="472"/>
  <c r="W46" i="472"/>
  <c r="Z46" i="472"/>
  <c r="F46" i="370" s="1"/>
  <c r="B46" i="472"/>
  <c r="AD45" i="472"/>
  <c r="AA45" i="472" s="1"/>
  <c r="AC45" i="472"/>
  <c r="AD44" i="472"/>
  <c r="AA44" i="472" s="1"/>
  <c r="AC44" i="472"/>
  <c r="AB44" i="472"/>
  <c r="Y44" i="472"/>
  <c r="W44" i="472"/>
  <c r="Z44" i="472"/>
  <c r="F44" i="370" s="1"/>
  <c r="B44" i="472"/>
  <c r="AD43" i="472"/>
  <c r="AA43" i="472" s="1"/>
  <c r="AC43" i="472"/>
  <c r="AD42" i="472"/>
  <c r="AA42" i="472" s="1"/>
  <c r="AC42" i="472"/>
  <c r="AB42" i="472"/>
  <c r="Y42" i="472"/>
  <c r="W42" i="472"/>
  <c r="Z42" i="472"/>
  <c r="F42" i="370" s="1"/>
  <c r="B42" i="472"/>
  <c r="AD41" i="472"/>
  <c r="AA41" i="472" s="1"/>
  <c r="AC41" i="472"/>
  <c r="AD40" i="472"/>
  <c r="AA40" i="472" s="1"/>
  <c r="U40" i="472" s="1"/>
  <c r="AC40" i="472"/>
  <c r="AB40" i="472"/>
  <c r="B40" i="472"/>
  <c r="AD39" i="472"/>
  <c r="AA39" i="472" s="1"/>
  <c r="U39" i="472" s="1"/>
  <c r="AC39" i="472"/>
  <c r="AD38" i="472"/>
  <c r="AA38" i="472" s="1"/>
  <c r="U38" i="472" s="1"/>
  <c r="W38" i="472" s="1"/>
  <c r="AC38" i="472"/>
  <c r="AB38" i="472"/>
  <c r="B38" i="472"/>
  <c r="AD37" i="472"/>
  <c r="AA37" i="472" s="1"/>
  <c r="U37" i="472" s="1"/>
  <c r="AC37" i="472"/>
  <c r="AD36" i="472"/>
  <c r="AA36" i="472" s="1"/>
  <c r="U36" i="472" s="1"/>
  <c r="W36" i="472" s="1"/>
  <c r="AC36" i="472"/>
  <c r="AB36" i="472"/>
  <c r="B36" i="472"/>
  <c r="AD35" i="472"/>
  <c r="AA35" i="472" s="1"/>
  <c r="AC35" i="472"/>
  <c r="AD34" i="472"/>
  <c r="AA34" i="472" s="1"/>
  <c r="AC34" i="472"/>
  <c r="AB34" i="472"/>
  <c r="B34" i="472"/>
  <c r="AD33" i="472"/>
  <c r="AA33" i="472" s="1"/>
  <c r="AC33" i="472"/>
  <c r="AD32" i="472"/>
  <c r="AA32" i="472" s="1"/>
  <c r="AC32" i="472"/>
  <c r="AB32" i="472"/>
  <c r="B32" i="472"/>
  <c r="AD31" i="472"/>
  <c r="AA31" i="472" s="1"/>
  <c r="BJ30" i="472"/>
  <c r="BI30" i="472"/>
  <c r="BH30" i="472"/>
  <c r="BG30" i="472"/>
  <c r="BF30" i="472"/>
  <c r="BE30" i="472"/>
  <c r="BD30" i="472"/>
  <c r="BC30" i="472"/>
  <c r="BB30" i="472"/>
  <c r="BA30" i="472"/>
  <c r="AV30" i="472"/>
  <c r="AU30" i="472"/>
  <c r="AT30" i="472"/>
  <c r="AS30" i="472"/>
  <c r="AR30" i="472"/>
  <c r="AQ30" i="472"/>
  <c r="AP30" i="472"/>
  <c r="AO30" i="472"/>
  <c r="AN30" i="472"/>
  <c r="AM30" i="472"/>
  <c r="AL30" i="472"/>
  <c r="AK30" i="472"/>
  <c r="AJ30" i="472"/>
  <c r="AI30" i="472"/>
  <c r="AH30" i="472"/>
  <c r="AG30" i="472"/>
  <c r="AF30" i="472"/>
  <c r="AE30" i="472"/>
  <c r="AD30" i="472"/>
  <c r="AV29" i="472"/>
  <c r="AU29" i="472"/>
  <c r="AT29" i="472"/>
  <c r="AS29" i="472"/>
  <c r="AR29" i="472"/>
  <c r="AL29" i="472"/>
  <c r="AK29" i="472"/>
  <c r="AJ29" i="472"/>
  <c r="AI29" i="472"/>
  <c r="AH29" i="472"/>
  <c r="AG29" i="472"/>
  <c r="AF29" i="472"/>
  <c r="AE29" i="472"/>
  <c r="AD29" i="472"/>
  <c r="T29" i="472"/>
  <c r="AQ29" i="472" s="1"/>
  <c r="S29" i="472"/>
  <c r="AP29" i="472" s="1"/>
  <c r="R29" i="472"/>
  <c r="AO29" i="472" s="1"/>
  <c r="Q29" i="472"/>
  <c r="AN29" i="472" s="1"/>
  <c r="AM29" i="472"/>
  <c r="E29" i="472"/>
  <c r="D29" i="472"/>
  <c r="C29" i="472"/>
  <c r="X28" i="472"/>
  <c r="V28" i="472"/>
  <c r="T28" i="472"/>
  <c r="S28" i="472"/>
  <c r="R28" i="472"/>
  <c r="Q28" i="472"/>
  <c r="O28" i="472"/>
  <c r="N28" i="472"/>
  <c r="M28" i="472"/>
  <c r="L28" i="472"/>
  <c r="K28" i="472"/>
  <c r="J28" i="472"/>
  <c r="I28" i="472"/>
  <c r="G28" i="472"/>
  <c r="X27" i="472"/>
  <c r="V27" i="472"/>
  <c r="T27" i="472"/>
  <c r="S27" i="472"/>
  <c r="R27" i="472"/>
  <c r="Q27" i="472"/>
  <c r="O27" i="472"/>
  <c r="N27" i="472"/>
  <c r="M27" i="472"/>
  <c r="L27" i="472"/>
  <c r="K27" i="472"/>
  <c r="J27" i="472"/>
  <c r="I27" i="472"/>
  <c r="G27" i="472"/>
  <c r="X26" i="472"/>
  <c r="V26" i="472"/>
  <c r="T26" i="472"/>
  <c r="S26" i="472"/>
  <c r="R26" i="472"/>
  <c r="Q26" i="472"/>
  <c r="O26" i="472"/>
  <c r="N26" i="472"/>
  <c r="M26" i="472"/>
  <c r="L26" i="472"/>
  <c r="K26" i="472"/>
  <c r="J26" i="472"/>
  <c r="I26" i="472"/>
  <c r="G26" i="472"/>
  <c r="Y25" i="472"/>
  <c r="X25" i="472"/>
  <c r="W25" i="472"/>
  <c r="V25" i="472"/>
  <c r="U25" i="472"/>
  <c r="T25" i="472"/>
  <c r="S25" i="472"/>
  <c r="R25" i="472"/>
  <c r="Q25" i="472"/>
  <c r="P25" i="472"/>
  <c r="O25" i="472"/>
  <c r="N25" i="472"/>
  <c r="M25" i="472"/>
  <c r="L25" i="472"/>
  <c r="K25" i="472"/>
  <c r="J25" i="472"/>
  <c r="I25" i="472"/>
  <c r="H25" i="472"/>
  <c r="G25" i="472"/>
  <c r="AC3" i="472"/>
  <c r="Z3" i="472"/>
  <c r="Y3" i="472"/>
  <c r="U3" i="472"/>
  <c r="AK2" i="472"/>
  <c r="AJ2" i="472"/>
  <c r="AI2" i="472"/>
  <c r="AH2" i="472"/>
  <c r="AG2" i="472"/>
  <c r="AF2" i="472"/>
  <c r="AE2" i="472"/>
  <c r="Z2" i="472"/>
  <c r="Y2" i="472"/>
  <c r="U2" i="472"/>
  <c r="B1" i="472"/>
  <c r="Z41" i="469"/>
  <c r="D41" i="370" s="1"/>
  <c r="AH41" i="370" s="1"/>
  <c r="Z42" i="469"/>
  <c r="D42" i="370" s="1"/>
  <c r="AH42" i="370" s="1"/>
  <c r="Z43" i="469"/>
  <c r="D43" i="370" s="1"/>
  <c r="AH43" i="370" s="1"/>
  <c r="Z44" i="469"/>
  <c r="D44" i="370" s="1"/>
  <c r="AH44" i="370" s="1"/>
  <c r="Z45" i="469"/>
  <c r="D45" i="370" s="1"/>
  <c r="AH45" i="370" s="1"/>
  <c r="Z46" i="469"/>
  <c r="D46" i="370" s="1"/>
  <c r="AH46" i="370" s="1"/>
  <c r="Z47" i="469"/>
  <c r="D47" i="370" s="1"/>
  <c r="AH47" i="370" s="1"/>
  <c r="Z48" i="469"/>
  <c r="D48" i="370" s="1"/>
  <c r="AH48" i="370" s="1"/>
  <c r="Z49" i="469"/>
  <c r="D49" i="370" s="1"/>
  <c r="AH49" i="370" s="1"/>
  <c r="Z50" i="469"/>
  <c r="D50" i="370" s="1"/>
  <c r="AH50" i="370" s="1"/>
  <c r="Z51" i="469"/>
  <c r="D51" i="370" s="1"/>
  <c r="AH51" i="370" s="1"/>
  <c r="Z52" i="469"/>
  <c r="D52" i="370" s="1"/>
  <c r="AH52" i="370" s="1"/>
  <c r="Z53" i="469"/>
  <c r="D53" i="370" s="1"/>
  <c r="AH53" i="370" s="1"/>
  <c r="Z54" i="469"/>
  <c r="D54" i="370" s="1"/>
  <c r="AH54" i="370" s="1"/>
  <c r="Z55" i="469"/>
  <c r="D55" i="370" s="1"/>
  <c r="AH55" i="370" s="1"/>
  <c r="Z56" i="469"/>
  <c r="D56" i="370" s="1"/>
  <c r="AH56" i="370" s="1"/>
  <c r="Z57" i="469"/>
  <c r="D57" i="370" s="1"/>
  <c r="AH57" i="370" s="1"/>
  <c r="Z58" i="469"/>
  <c r="D58" i="370" s="1"/>
  <c r="AH58" i="370" s="1"/>
  <c r="Z59" i="469"/>
  <c r="D59" i="370" s="1"/>
  <c r="AH59" i="370" s="1"/>
  <c r="Z60" i="469"/>
  <c r="D60" i="370" s="1"/>
  <c r="AH60" i="370" s="1"/>
  <c r="Z61" i="469"/>
  <c r="D61" i="370" s="1"/>
  <c r="AH61" i="370" s="1"/>
  <c r="Z62" i="469"/>
  <c r="D62" i="370" s="1"/>
  <c r="AH62" i="370" s="1"/>
  <c r="Z63" i="469"/>
  <c r="D63" i="370" s="1"/>
  <c r="AH63" i="370" s="1"/>
  <c r="Z64" i="469"/>
  <c r="D64" i="370" s="1"/>
  <c r="AH64" i="370" s="1"/>
  <c r="Z65" i="469"/>
  <c r="D65" i="370" s="1"/>
  <c r="AH65" i="370" s="1"/>
  <c r="Z66" i="469"/>
  <c r="D66" i="370" s="1"/>
  <c r="AH66" i="370" s="1"/>
  <c r="Z67" i="469"/>
  <c r="D67" i="370" s="1"/>
  <c r="AH67" i="370" s="1"/>
  <c r="Z68" i="469"/>
  <c r="D68" i="370" s="1"/>
  <c r="AH68" i="370" s="1"/>
  <c r="Z69" i="469"/>
  <c r="D69" i="370" s="1"/>
  <c r="AH69" i="370" s="1"/>
  <c r="Z70" i="469"/>
  <c r="D70" i="370" s="1"/>
  <c r="AH70" i="370" s="1"/>
  <c r="Z71" i="469"/>
  <c r="D71" i="370" s="1"/>
  <c r="AH71" i="370" s="1"/>
  <c r="Z72" i="469"/>
  <c r="D72" i="370" s="1"/>
  <c r="AH72" i="370" s="1"/>
  <c r="Z73" i="469"/>
  <c r="D73" i="370" s="1"/>
  <c r="AH73" i="370" s="1"/>
  <c r="Z74" i="469"/>
  <c r="D74" i="370" s="1"/>
  <c r="AH74" i="370" s="1"/>
  <c r="Z75" i="469"/>
  <c r="D75" i="370" s="1"/>
  <c r="AH75" i="370" s="1"/>
  <c r="Z76" i="469"/>
  <c r="D76" i="370" s="1"/>
  <c r="AH76" i="370" s="1"/>
  <c r="Z77" i="469"/>
  <c r="D77" i="370" s="1"/>
  <c r="AH77" i="370" s="1"/>
  <c r="Z78" i="469"/>
  <c r="D78" i="370" s="1"/>
  <c r="AH78" i="370" s="1"/>
  <c r="Z79" i="469"/>
  <c r="D79" i="370" s="1"/>
  <c r="AH79" i="370" s="1"/>
  <c r="Z80" i="469"/>
  <c r="D80" i="370" s="1"/>
  <c r="AH80" i="370" s="1"/>
  <c r="Z81" i="469"/>
  <c r="D81" i="370" s="1"/>
  <c r="AH81" i="370" s="1"/>
  <c r="Z82" i="469"/>
  <c r="D82" i="370" s="1"/>
  <c r="AH82" i="370" s="1"/>
  <c r="Z83" i="469"/>
  <c r="D83" i="370" s="1"/>
  <c r="AH83" i="370" s="1"/>
  <c r="Z84" i="469"/>
  <c r="D84" i="370" s="1"/>
  <c r="AH84" i="370" s="1"/>
  <c r="Z85" i="469"/>
  <c r="D85" i="370" s="1"/>
  <c r="AH85" i="370" s="1"/>
  <c r="Z86" i="469"/>
  <c r="D86" i="370" s="1"/>
  <c r="AH86" i="370" s="1"/>
  <c r="Z87" i="469"/>
  <c r="D87" i="370" s="1"/>
  <c r="AH87" i="370" s="1"/>
  <c r="Z88" i="469"/>
  <c r="D88" i="370" s="1"/>
  <c r="AH88" i="370" s="1"/>
  <c r="Z89" i="469"/>
  <c r="D89" i="370" s="1"/>
  <c r="AH89" i="370" s="1"/>
  <c r="Z90" i="469"/>
  <c r="D90" i="370" s="1"/>
  <c r="AH90" i="370" s="1"/>
  <c r="Z91" i="469"/>
  <c r="D91" i="370" s="1"/>
  <c r="AH91" i="370" s="1"/>
  <c r="Z92" i="469"/>
  <c r="D92" i="370" s="1"/>
  <c r="AH92" i="370" s="1"/>
  <c r="Z93" i="469"/>
  <c r="D93" i="370" s="1"/>
  <c r="AH93" i="370" s="1"/>
  <c r="Z94" i="469"/>
  <c r="D94" i="370" s="1"/>
  <c r="AH94" i="370" s="1"/>
  <c r="Z95" i="469"/>
  <c r="D95" i="370" s="1"/>
  <c r="AH95" i="370" s="1"/>
  <c r="Z96" i="469"/>
  <c r="D96" i="370" s="1"/>
  <c r="AH96" i="370" s="1"/>
  <c r="Z97" i="469"/>
  <c r="D97" i="370" s="1"/>
  <c r="AH97" i="370" s="1"/>
  <c r="Z98" i="469"/>
  <c r="D98" i="370" s="1"/>
  <c r="AH98" i="370" s="1"/>
  <c r="Z99" i="469"/>
  <c r="D99" i="370" s="1"/>
  <c r="AH99" i="370" s="1"/>
  <c r="Z100" i="469"/>
  <c r="D100" i="370" s="1"/>
  <c r="AH100" i="370" s="1"/>
  <c r="Z101" i="469"/>
  <c r="D101" i="370" s="1"/>
  <c r="AH101" i="370" s="1"/>
  <c r="Z102" i="469"/>
  <c r="D102" i="370" s="1"/>
  <c r="AH102" i="370" s="1"/>
  <c r="Z103" i="469"/>
  <c r="D103" i="370" s="1"/>
  <c r="AH103" i="370" s="1"/>
  <c r="Z104" i="469"/>
  <c r="D104" i="370" s="1"/>
  <c r="AH104" i="370" s="1"/>
  <c r="Z105" i="469"/>
  <c r="D105" i="370" s="1"/>
  <c r="AH105" i="370" s="1"/>
  <c r="Z106" i="469"/>
  <c r="D106" i="370" s="1"/>
  <c r="AH106" i="370" s="1"/>
  <c r="Z107" i="469"/>
  <c r="D107" i="370" s="1"/>
  <c r="AH107" i="370" s="1"/>
  <c r="Z108" i="469"/>
  <c r="D108" i="370" s="1"/>
  <c r="AH108" i="370" s="1"/>
  <c r="Z109" i="469"/>
  <c r="D109" i="370" s="1"/>
  <c r="AH109" i="370" s="1"/>
  <c r="Z110" i="469"/>
  <c r="D110" i="370" s="1"/>
  <c r="AH110" i="370" s="1"/>
  <c r="Z111" i="469"/>
  <c r="D111" i="370" s="1"/>
  <c r="AH111" i="370" s="1"/>
  <c r="Z112" i="469"/>
  <c r="D112" i="370" s="1"/>
  <c r="AH112" i="370" s="1"/>
  <c r="Z113" i="469"/>
  <c r="D113" i="370" s="1"/>
  <c r="AH113" i="370" s="1"/>
  <c r="Z114" i="469"/>
  <c r="D114" i="370" s="1"/>
  <c r="AH114" i="370" s="1"/>
  <c r="Z115" i="469"/>
  <c r="D115" i="370" s="1"/>
  <c r="AH115" i="370" s="1"/>
  <c r="Z116" i="469"/>
  <c r="D116" i="370" s="1"/>
  <c r="AH116" i="370" s="1"/>
  <c r="Z117" i="469"/>
  <c r="D117" i="370" s="1"/>
  <c r="AH117" i="370" s="1"/>
  <c r="Z118" i="469"/>
  <c r="D118" i="370" s="1"/>
  <c r="AH118" i="370" s="1"/>
  <c r="Z119" i="469"/>
  <c r="D119" i="370" s="1"/>
  <c r="AH119" i="370" s="1"/>
  <c r="Z120" i="469"/>
  <c r="D120" i="370" s="1"/>
  <c r="AH120" i="370" s="1"/>
  <c r="Z121" i="469"/>
  <c r="D121" i="370" s="1"/>
  <c r="AH121" i="370" s="1"/>
  <c r="Z122" i="469"/>
  <c r="D122" i="370" s="1"/>
  <c r="AH122" i="370" s="1"/>
  <c r="Z123" i="469"/>
  <c r="D123" i="370" s="1"/>
  <c r="AH123" i="370" s="1"/>
  <c r="Z124" i="469"/>
  <c r="D124" i="370" s="1"/>
  <c r="AH124" i="370" s="1"/>
  <c r="Z125" i="469"/>
  <c r="D125" i="370" s="1"/>
  <c r="AH125" i="370" s="1"/>
  <c r="Z126" i="469"/>
  <c r="D126" i="370" s="1"/>
  <c r="AH126" i="370" s="1"/>
  <c r="Z127" i="469"/>
  <c r="D127" i="370" s="1"/>
  <c r="AH127" i="370" s="1"/>
  <c r="Z128" i="469"/>
  <c r="D128" i="370" s="1"/>
  <c r="AH128" i="370" s="1"/>
  <c r="Z129" i="469"/>
  <c r="D129" i="370" s="1"/>
  <c r="AH129" i="370" s="1"/>
  <c r="Z130" i="469"/>
  <c r="D130" i="370" s="1"/>
  <c r="AH130" i="370" s="1"/>
  <c r="Z41" i="471"/>
  <c r="E41" i="370" s="1"/>
  <c r="AI41" i="370" s="1"/>
  <c r="Z42" i="471"/>
  <c r="E42" i="370" s="1"/>
  <c r="AI42" i="370" s="1"/>
  <c r="Z43" i="471"/>
  <c r="E43" i="370" s="1"/>
  <c r="AI43" i="370" s="1"/>
  <c r="Z44" i="471"/>
  <c r="E44" i="370" s="1"/>
  <c r="AI44" i="370" s="1"/>
  <c r="Z45" i="471"/>
  <c r="E45" i="370" s="1"/>
  <c r="AI45" i="370" s="1"/>
  <c r="Z46" i="471"/>
  <c r="E46" i="370" s="1"/>
  <c r="AI46" i="370" s="1"/>
  <c r="Z47" i="471"/>
  <c r="E47" i="370" s="1"/>
  <c r="AI47" i="370" s="1"/>
  <c r="Z48" i="471"/>
  <c r="E48" i="370" s="1"/>
  <c r="AI48" i="370" s="1"/>
  <c r="Z49" i="471"/>
  <c r="E49" i="370" s="1"/>
  <c r="AI49" i="370" s="1"/>
  <c r="Z50" i="471"/>
  <c r="E50" i="370" s="1"/>
  <c r="AI50" i="370" s="1"/>
  <c r="Z51" i="471"/>
  <c r="E51" i="370" s="1"/>
  <c r="AI51" i="370" s="1"/>
  <c r="Z52" i="471"/>
  <c r="E52" i="370" s="1"/>
  <c r="AI52" i="370" s="1"/>
  <c r="Z53" i="471"/>
  <c r="E53" i="370" s="1"/>
  <c r="AI53" i="370" s="1"/>
  <c r="Z54" i="471"/>
  <c r="E54" i="370" s="1"/>
  <c r="AI54" i="370" s="1"/>
  <c r="Z55" i="471"/>
  <c r="E55" i="370" s="1"/>
  <c r="AI55" i="370" s="1"/>
  <c r="Z56" i="471"/>
  <c r="E56" i="370" s="1"/>
  <c r="AI56" i="370" s="1"/>
  <c r="Z57" i="471"/>
  <c r="E57" i="370" s="1"/>
  <c r="AI57" i="370" s="1"/>
  <c r="Z58" i="471"/>
  <c r="E58" i="370" s="1"/>
  <c r="AI58" i="370" s="1"/>
  <c r="Z59" i="471"/>
  <c r="E59" i="370" s="1"/>
  <c r="AI59" i="370" s="1"/>
  <c r="Z60" i="471"/>
  <c r="E60" i="370" s="1"/>
  <c r="AI60" i="370" s="1"/>
  <c r="Z61" i="471"/>
  <c r="E61" i="370" s="1"/>
  <c r="AI61" i="370" s="1"/>
  <c r="Z62" i="471"/>
  <c r="E62" i="370" s="1"/>
  <c r="AI62" i="370" s="1"/>
  <c r="Z63" i="471"/>
  <c r="E63" i="370" s="1"/>
  <c r="AI63" i="370" s="1"/>
  <c r="Z64" i="471"/>
  <c r="E64" i="370" s="1"/>
  <c r="AI64" i="370" s="1"/>
  <c r="Z65" i="471"/>
  <c r="E65" i="370" s="1"/>
  <c r="AI65" i="370" s="1"/>
  <c r="Z66" i="471"/>
  <c r="E66" i="370" s="1"/>
  <c r="AI66" i="370" s="1"/>
  <c r="Z67" i="471"/>
  <c r="E67" i="370" s="1"/>
  <c r="AI67" i="370" s="1"/>
  <c r="Z68" i="471"/>
  <c r="E68" i="370" s="1"/>
  <c r="AI68" i="370" s="1"/>
  <c r="Z69" i="471"/>
  <c r="E69" i="370" s="1"/>
  <c r="AI69" i="370" s="1"/>
  <c r="Z70" i="471"/>
  <c r="E70" i="370" s="1"/>
  <c r="AI70" i="370" s="1"/>
  <c r="Z71" i="471"/>
  <c r="E71" i="370" s="1"/>
  <c r="AI71" i="370" s="1"/>
  <c r="Z72" i="471"/>
  <c r="E72" i="370" s="1"/>
  <c r="AI72" i="370" s="1"/>
  <c r="Z73" i="471"/>
  <c r="E73" i="370" s="1"/>
  <c r="AI73" i="370" s="1"/>
  <c r="Z74" i="471"/>
  <c r="E74" i="370" s="1"/>
  <c r="AI74" i="370" s="1"/>
  <c r="Z75" i="471"/>
  <c r="E75" i="370" s="1"/>
  <c r="AI75" i="370" s="1"/>
  <c r="Z76" i="471"/>
  <c r="E76" i="370" s="1"/>
  <c r="AI76" i="370" s="1"/>
  <c r="Z77" i="471"/>
  <c r="E77" i="370" s="1"/>
  <c r="AI77" i="370" s="1"/>
  <c r="Z78" i="471"/>
  <c r="E78" i="370" s="1"/>
  <c r="AI78" i="370" s="1"/>
  <c r="Z79" i="471"/>
  <c r="E79" i="370" s="1"/>
  <c r="AI79" i="370" s="1"/>
  <c r="Z80" i="471"/>
  <c r="E80" i="370" s="1"/>
  <c r="AI80" i="370" s="1"/>
  <c r="Z81" i="471"/>
  <c r="E81" i="370" s="1"/>
  <c r="AI81" i="370" s="1"/>
  <c r="Z82" i="471"/>
  <c r="E82" i="370" s="1"/>
  <c r="AI82" i="370" s="1"/>
  <c r="Z83" i="471"/>
  <c r="E83" i="370" s="1"/>
  <c r="AI83" i="370" s="1"/>
  <c r="Z84" i="471"/>
  <c r="E84" i="370" s="1"/>
  <c r="AI84" i="370" s="1"/>
  <c r="Z85" i="471"/>
  <c r="E85" i="370" s="1"/>
  <c r="AI85" i="370" s="1"/>
  <c r="Z86" i="471"/>
  <c r="E86" i="370" s="1"/>
  <c r="AI86" i="370" s="1"/>
  <c r="Z87" i="471"/>
  <c r="E87" i="370" s="1"/>
  <c r="AI87" i="370" s="1"/>
  <c r="Z88" i="471"/>
  <c r="E88" i="370" s="1"/>
  <c r="AI88" i="370" s="1"/>
  <c r="Z89" i="471"/>
  <c r="E89" i="370" s="1"/>
  <c r="AI89" i="370" s="1"/>
  <c r="Z90" i="471"/>
  <c r="E90" i="370" s="1"/>
  <c r="AI90" i="370" s="1"/>
  <c r="Z91" i="471"/>
  <c r="E91" i="370" s="1"/>
  <c r="AI91" i="370" s="1"/>
  <c r="Z92" i="471"/>
  <c r="E92" i="370" s="1"/>
  <c r="AI92" i="370" s="1"/>
  <c r="Z93" i="471"/>
  <c r="E93" i="370" s="1"/>
  <c r="AI93" i="370" s="1"/>
  <c r="Z94" i="471"/>
  <c r="E94" i="370" s="1"/>
  <c r="AI94" i="370" s="1"/>
  <c r="Z95" i="471"/>
  <c r="E95" i="370" s="1"/>
  <c r="AI95" i="370" s="1"/>
  <c r="Z96" i="471"/>
  <c r="E96" i="370" s="1"/>
  <c r="AI96" i="370" s="1"/>
  <c r="Z97" i="471"/>
  <c r="E97" i="370" s="1"/>
  <c r="AI97" i="370" s="1"/>
  <c r="Z98" i="471"/>
  <c r="E98" i="370" s="1"/>
  <c r="AI98" i="370" s="1"/>
  <c r="Z99" i="471"/>
  <c r="E99" i="370" s="1"/>
  <c r="AI99" i="370" s="1"/>
  <c r="Z100" i="471"/>
  <c r="E100" i="370" s="1"/>
  <c r="AI100" i="370" s="1"/>
  <c r="Z101" i="471"/>
  <c r="E101" i="370" s="1"/>
  <c r="AI101" i="370" s="1"/>
  <c r="Z102" i="471"/>
  <c r="E102" i="370" s="1"/>
  <c r="AI102" i="370" s="1"/>
  <c r="Z103" i="471"/>
  <c r="E103" i="370" s="1"/>
  <c r="AI103" i="370" s="1"/>
  <c r="Z104" i="471"/>
  <c r="E104" i="370" s="1"/>
  <c r="AI104" i="370" s="1"/>
  <c r="Z105" i="471"/>
  <c r="E105" i="370" s="1"/>
  <c r="AI105" i="370" s="1"/>
  <c r="Z106" i="471"/>
  <c r="E106" i="370" s="1"/>
  <c r="AI106" i="370" s="1"/>
  <c r="Z107" i="471"/>
  <c r="E107" i="370" s="1"/>
  <c r="AI107" i="370" s="1"/>
  <c r="Z108" i="471"/>
  <c r="E108" i="370" s="1"/>
  <c r="AI108" i="370" s="1"/>
  <c r="Z109" i="471"/>
  <c r="E109" i="370" s="1"/>
  <c r="AI109" i="370" s="1"/>
  <c r="Z110" i="471"/>
  <c r="E110" i="370" s="1"/>
  <c r="AI110" i="370" s="1"/>
  <c r="Z111" i="471"/>
  <c r="E111" i="370" s="1"/>
  <c r="AI111" i="370" s="1"/>
  <c r="Z112" i="471"/>
  <c r="E112" i="370" s="1"/>
  <c r="AI112" i="370" s="1"/>
  <c r="Z113" i="471"/>
  <c r="E113" i="370" s="1"/>
  <c r="AI113" i="370" s="1"/>
  <c r="Z114" i="471"/>
  <c r="E114" i="370" s="1"/>
  <c r="AI114" i="370" s="1"/>
  <c r="Z115" i="471"/>
  <c r="E115" i="370" s="1"/>
  <c r="AI115" i="370" s="1"/>
  <c r="Z116" i="471"/>
  <c r="E116" i="370" s="1"/>
  <c r="AI116" i="370" s="1"/>
  <c r="Z117" i="471"/>
  <c r="E117" i="370" s="1"/>
  <c r="AI117" i="370" s="1"/>
  <c r="Z118" i="471"/>
  <c r="E118" i="370" s="1"/>
  <c r="AI118" i="370" s="1"/>
  <c r="Z119" i="471"/>
  <c r="E119" i="370" s="1"/>
  <c r="AI119" i="370" s="1"/>
  <c r="Z120" i="471"/>
  <c r="E120" i="370" s="1"/>
  <c r="AI120" i="370" s="1"/>
  <c r="Z121" i="471"/>
  <c r="E121" i="370" s="1"/>
  <c r="AI121" i="370" s="1"/>
  <c r="Z122" i="471"/>
  <c r="E122" i="370" s="1"/>
  <c r="AI122" i="370" s="1"/>
  <c r="Z123" i="471"/>
  <c r="E123" i="370" s="1"/>
  <c r="AI123" i="370" s="1"/>
  <c r="Z124" i="471"/>
  <c r="E124" i="370" s="1"/>
  <c r="AI124" i="370" s="1"/>
  <c r="Z125" i="471"/>
  <c r="E125" i="370" s="1"/>
  <c r="AI125" i="370" s="1"/>
  <c r="Z126" i="471"/>
  <c r="E126" i="370" s="1"/>
  <c r="AI126" i="370" s="1"/>
  <c r="Z127" i="471"/>
  <c r="E127" i="370" s="1"/>
  <c r="AI127" i="370" s="1"/>
  <c r="Z128" i="471"/>
  <c r="E128" i="370" s="1"/>
  <c r="AI128" i="370" s="1"/>
  <c r="Z129" i="471"/>
  <c r="E129" i="370" s="1"/>
  <c r="AI129" i="370" s="1"/>
  <c r="Z130" i="471"/>
  <c r="E130" i="370" s="1"/>
  <c r="AI130" i="370" s="1"/>
  <c r="G4" i="471"/>
  <c r="F4" i="471"/>
  <c r="F5" i="471"/>
  <c r="G5" i="471"/>
  <c r="AD130" i="471"/>
  <c r="AA130" i="471" s="1"/>
  <c r="AB130" i="471"/>
  <c r="W130" i="471"/>
  <c r="AD129" i="471"/>
  <c r="AA129" i="471" s="1"/>
  <c r="AD128" i="471"/>
  <c r="AA128" i="471" s="1"/>
  <c r="AB128" i="471"/>
  <c r="W128" i="471"/>
  <c r="AD127" i="471"/>
  <c r="AA127" i="471" s="1"/>
  <c r="AD126" i="471"/>
  <c r="AA126" i="471" s="1"/>
  <c r="AB126" i="471"/>
  <c r="W126" i="471"/>
  <c r="AD125" i="471"/>
  <c r="AA125" i="471" s="1"/>
  <c r="AD124" i="471"/>
  <c r="AA124" i="471" s="1"/>
  <c r="AB124" i="471"/>
  <c r="W124" i="471"/>
  <c r="AD123" i="471"/>
  <c r="AA123" i="471" s="1"/>
  <c r="AD122" i="471"/>
  <c r="AA122" i="471" s="1"/>
  <c r="AB122" i="471"/>
  <c r="W122" i="471"/>
  <c r="AD121" i="471"/>
  <c r="AA121" i="471" s="1"/>
  <c r="AD120" i="471"/>
  <c r="AA120" i="471" s="1"/>
  <c r="AB120" i="471"/>
  <c r="W120" i="471"/>
  <c r="AD119" i="471"/>
  <c r="AA119" i="471" s="1"/>
  <c r="AB119" i="471"/>
  <c r="W119" i="471"/>
  <c r="AD118" i="471"/>
  <c r="AA118" i="471" s="1"/>
  <c r="AB118" i="471"/>
  <c r="AD117" i="471"/>
  <c r="AA117" i="471" s="1"/>
  <c r="AB117" i="471"/>
  <c r="AD116" i="471"/>
  <c r="AA116" i="471" s="1"/>
  <c r="AB116" i="471"/>
  <c r="W116" i="471"/>
  <c r="AD115" i="471"/>
  <c r="AA115" i="471" s="1"/>
  <c r="AB115" i="471"/>
  <c r="W115" i="471"/>
  <c r="AD114" i="471"/>
  <c r="AA114" i="471" s="1"/>
  <c r="AB114" i="471"/>
  <c r="AD113" i="471"/>
  <c r="AA113" i="471" s="1"/>
  <c r="AB113" i="471"/>
  <c r="AD112" i="471"/>
  <c r="AA112" i="471" s="1"/>
  <c r="AB112" i="471"/>
  <c r="W112" i="471"/>
  <c r="AD111" i="471"/>
  <c r="AA111" i="471" s="1"/>
  <c r="AB111" i="471"/>
  <c r="W111" i="471"/>
  <c r="AD110" i="471"/>
  <c r="AA110" i="471" s="1"/>
  <c r="AB110" i="471"/>
  <c r="AD109" i="471"/>
  <c r="AA109" i="471" s="1"/>
  <c r="AB109" i="471"/>
  <c r="AD108" i="471"/>
  <c r="AA108" i="471" s="1"/>
  <c r="AB108" i="471"/>
  <c r="W108" i="471"/>
  <c r="AD107" i="471"/>
  <c r="AA107" i="471" s="1"/>
  <c r="AB107" i="471"/>
  <c r="W107" i="471"/>
  <c r="AD106" i="471"/>
  <c r="AA106" i="471" s="1"/>
  <c r="AB106" i="471"/>
  <c r="AD105" i="471"/>
  <c r="AA105" i="471" s="1"/>
  <c r="AB105" i="471"/>
  <c r="AD104" i="471"/>
  <c r="AA104" i="471" s="1"/>
  <c r="AB104" i="471"/>
  <c r="W104" i="471"/>
  <c r="AD103" i="471"/>
  <c r="AA103" i="471" s="1"/>
  <c r="AB103" i="471"/>
  <c r="W103" i="471"/>
  <c r="AD102" i="471"/>
  <c r="AA102" i="471" s="1"/>
  <c r="AB102" i="471"/>
  <c r="AD101" i="471"/>
  <c r="AA101" i="471" s="1"/>
  <c r="AB101" i="471"/>
  <c r="AD100" i="471"/>
  <c r="AA100" i="471" s="1"/>
  <c r="AB100" i="471"/>
  <c r="W100" i="471"/>
  <c r="AD99" i="471"/>
  <c r="AA99" i="471" s="1"/>
  <c r="AB99" i="471"/>
  <c r="W99" i="471"/>
  <c r="AD98" i="471"/>
  <c r="AA98" i="471" s="1"/>
  <c r="AB98" i="471"/>
  <c r="AD97" i="471"/>
  <c r="AA97" i="471" s="1"/>
  <c r="AB97" i="471"/>
  <c r="AD96" i="471"/>
  <c r="AA96" i="471" s="1"/>
  <c r="AC96" i="471"/>
  <c r="AB96" i="471"/>
  <c r="Y96" i="471"/>
  <c r="W96" i="471"/>
  <c r="B96" i="471"/>
  <c r="AD95" i="471"/>
  <c r="AA95" i="471" s="1"/>
  <c r="AC95" i="471"/>
  <c r="Y95" i="471"/>
  <c r="B95" i="471"/>
  <c r="AD94" i="471"/>
  <c r="AA94" i="471" s="1"/>
  <c r="AC94" i="471"/>
  <c r="AB94" i="471"/>
  <c r="Y94" i="471"/>
  <c r="W94" i="471"/>
  <c r="B94" i="471"/>
  <c r="AD93" i="471"/>
  <c r="AA93" i="471" s="1"/>
  <c r="AC93" i="471"/>
  <c r="Y93" i="471"/>
  <c r="B93" i="471"/>
  <c r="AD92" i="471"/>
  <c r="AA92" i="471" s="1"/>
  <c r="AC92" i="471"/>
  <c r="AB92" i="471"/>
  <c r="Y92" i="471"/>
  <c r="W92" i="471"/>
  <c r="B92" i="471"/>
  <c r="AD91" i="471"/>
  <c r="AA91" i="471" s="1"/>
  <c r="AC91" i="471"/>
  <c r="Y91" i="471"/>
  <c r="B91" i="471"/>
  <c r="AD90" i="471"/>
  <c r="AA90" i="471" s="1"/>
  <c r="AC90" i="471"/>
  <c r="AB90" i="471"/>
  <c r="Y90" i="471"/>
  <c r="W90" i="471"/>
  <c r="B90" i="471"/>
  <c r="AD89" i="471"/>
  <c r="AA89" i="471" s="1"/>
  <c r="AC89" i="471"/>
  <c r="Y89" i="471"/>
  <c r="B89" i="471"/>
  <c r="AD88" i="471"/>
  <c r="AA88" i="471" s="1"/>
  <c r="AC88" i="471"/>
  <c r="AB88" i="471"/>
  <c r="Y88" i="471"/>
  <c r="W88" i="471"/>
  <c r="B88" i="471"/>
  <c r="AD87" i="471"/>
  <c r="AA87" i="471" s="1"/>
  <c r="AC87" i="471"/>
  <c r="Y87" i="471"/>
  <c r="B87" i="471"/>
  <c r="AD86" i="471"/>
  <c r="AA86" i="471" s="1"/>
  <c r="AC86" i="471"/>
  <c r="AB86" i="471"/>
  <c r="Y86" i="471"/>
  <c r="W86" i="471"/>
  <c r="B86" i="471"/>
  <c r="AD85" i="471"/>
  <c r="AA85" i="471" s="1"/>
  <c r="AC85" i="471"/>
  <c r="Y85" i="471"/>
  <c r="B85" i="471"/>
  <c r="AD84" i="471"/>
  <c r="AA84" i="471" s="1"/>
  <c r="AC84" i="471"/>
  <c r="AB84" i="471"/>
  <c r="Y84" i="471"/>
  <c r="W84" i="471"/>
  <c r="B84" i="471"/>
  <c r="AD83" i="471"/>
  <c r="AA83" i="471" s="1"/>
  <c r="AC83" i="471"/>
  <c r="Y83" i="471"/>
  <c r="B83" i="471"/>
  <c r="AD82" i="471"/>
  <c r="AA82" i="471" s="1"/>
  <c r="AC82" i="471"/>
  <c r="AB82" i="471"/>
  <c r="Y82" i="471"/>
  <c r="W82" i="471"/>
  <c r="B82" i="471"/>
  <c r="AD81" i="471"/>
  <c r="AA81" i="471" s="1"/>
  <c r="AC81" i="471"/>
  <c r="Y81" i="471"/>
  <c r="B81" i="471"/>
  <c r="AD80" i="471"/>
  <c r="AA80" i="471" s="1"/>
  <c r="AC80" i="471"/>
  <c r="AB80" i="471"/>
  <c r="Y80" i="471"/>
  <c r="W80" i="471"/>
  <c r="B80" i="471"/>
  <c r="AD79" i="471"/>
  <c r="AA79" i="471" s="1"/>
  <c r="AC79" i="471"/>
  <c r="Y79" i="471"/>
  <c r="B79" i="471"/>
  <c r="AD78" i="471"/>
  <c r="AA78" i="471" s="1"/>
  <c r="AC78" i="471"/>
  <c r="AB78" i="471"/>
  <c r="Y78" i="471"/>
  <c r="W78" i="471"/>
  <c r="B78" i="471"/>
  <c r="AD77" i="471"/>
  <c r="AA77" i="471" s="1"/>
  <c r="AC77" i="471"/>
  <c r="Y77" i="471"/>
  <c r="B77" i="471"/>
  <c r="AD76" i="471"/>
  <c r="AA76" i="471" s="1"/>
  <c r="AC76" i="471"/>
  <c r="AB76" i="471"/>
  <c r="Y76" i="471"/>
  <c r="W76" i="471"/>
  <c r="B76" i="471"/>
  <c r="AD75" i="471"/>
  <c r="AA75" i="471" s="1"/>
  <c r="AC75" i="471"/>
  <c r="Y75" i="471"/>
  <c r="B75" i="471"/>
  <c r="AD74" i="471"/>
  <c r="AA74" i="471" s="1"/>
  <c r="AC74" i="471"/>
  <c r="AB74" i="471"/>
  <c r="Y74" i="471"/>
  <c r="W74" i="471"/>
  <c r="B74" i="471"/>
  <c r="AD73" i="471"/>
  <c r="AA73" i="471" s="1"/>
  <c r="AC73" i="471"/>
  <c r="Y73" i="471"/>
  <c r="B73" i="471"/>
  <c r="AD72" i="471"/>
  <c r="AA72" i="471" s="1"/>
  <c r="AC72" i="471"/>
  <c r="AB72" i="471"/>
  <c r="Y72" i="471"/>
  <c r="W72" i="471"/>
  <c r="B72" i="471"/>
  <c r="AD71" i="471"/>
  <c r="AA71" i="471" s="1"/>
  <c r="AC71" i="471"/>
  <c r="Y71" i="471"/>
  <c r="B71" i="471"/>
  <c r="AD70" i="471"/>
  <c r="AA70" i="471" s="1"/>
  <c r="AC70" i="471"/>
  <c r="AB70" i="471"/>
  <c r="Y70" i="471"/>
  <c r="W70" i="471"/>
  <c r="B70" i="471"/>
  <c r="AD69" i="471"/>
  <c r="AA69" i="471" s="1"/>
  <c r="AC69" i="471"/>
  <c r="Y69" i="471"/>
  <c r="B69" i="471"/>
  <c r="AD68" i="471"/>
  <c r="AA68" i="471" s="1"/>
  <c r="AC68" i="471"/>
  <c r="AB68" i="471"/>
  <c r="Y68" i="471"/>
  <c r="W68" i="471"/>
  <c r="B68" i="471"/>
  <c r="AD67" i="471"/>
  <c r="AA67" i="471" s="1"/>
  <c r="AC67" i="471"/>
  <c r="Y67" i="471"/>
  <c r="B67" i="471"/>
  <c r="AD66" i="471"/>
  <c r="AA66" i="471" s="1"/>
  <c r="AC66" i="471"/>
  <c r="AB66" i="471"/>
  <c r="Y66" i="471"/>
  <c r="W66" i="471"/>
  <c r="B66" i="471"/>
  <c r="AD65" i="471"/>
  <c r="AA65" i="471" s="1"/>
  <c r="AC65" i="471"/>
  <c r="Y65" i="471"/>
  <c r="B65" i="471"/>
  <c r="AD64" i="471"/>
  <c r="AA64" i="471" s="1"/>
  <c r="AC64" i="471"/>
  <c r="AB64" i="471"/>
  <c r="Y64" i="471"/>
  <c r="W64" i="471"/>
  <c r="B64" i="471"/>
  <c r="AD63" i="471"/>
  <c r="AA63" i="471" s="1"/>
  <c r="AC63" i="471"/>
  <c r="Y63" i="471"/>
  <c r="B63" i="471"/>
  <c r="AD62" i="471"/>
  <c r="AA62" i="471" s="1"/>
  <c r="AC62" i="471"/>
  <c r="AB62" i="471"/>
  <c r="Y62" i="471"/>
  <c r="W62" i="471"/>
  <c r="B62" i="471"/>
  <c r="AD61" i="471"/>
  <c r="AA61" i="471" s="1"/>
  <c r="AC61" i="471"/>
  <c r="Y61" i="471"/>
  <c r="B61" i="471"/>
  <c r="AD60" i="471"/>
  <c r="AA60" i="471" s="1"/>
  <c r="AC60" i="471"/>
  <c r="AB60" i="471"/>
  <c r="Y60" i="471"/>
  <c r="W60" i="471"/>
  <c r="B60" i="471"/>
  <c r="AD59" i="471"/>
  <c r="AA59" i="471" s="1"/>
  <c r="AC59" i="471"/>
  <c r="Y59" i="471"/>
  <c r="B59" i="471"/>
  <c r="AD58" i="471"/>
  <c r="AA58" i="471" s="1"/>
  <c r="AC58" i="471"/>
  <c r="AB58" i="471"/>
  <c r="Y58" i="471"/>
  <c r="W58" i="471"/>
  <c r="B58" i="471"/>
  <c r="AD57" i="471"/>
  <c r="AA57" i="471" s="1"/>
  <c r="AC57" i="471"/>
  <c r="Y57" i="471"/>
  <c r="B57" i="471"/>
  <c r="AD56" i="471"/>
  <c r="AA56" i="471" s="1"/>
  <c r="AC56" i="471"/>
  <c r="AB56" i="471"/>
  <c r="Y56" i="471"/>
  <c r="W56" i="471"/>
  <c r="B56" i="471"/>
  <c r="AD55" i="471"/>
  <c r="AA55" i="471" s="1"/>
  <c r="AC55" i="471"/>
  <c r="Y55" i="471"/>
  <c r="B55" i="471"/>
  <c r="AD54" i="471"/>
  <c r="AA54" i="471" s="1"/>
  <c r="AC54" i="471"/>
  <c r="AB54" i="471"/>
  <c r="Y54" i="471"/>
  <c r="W54" i="471"/>
  <c r="B54" i="471"/>
  <c r="AD53" i="471"/>
  <c r="AA53" i="471" s="1"/>
  <c r="AC53" i="471"/>
  <c r="Y53" i="471"/>
  <c r="B53" i="471"/>
  <c r="AD52" i="471"/>
  <c r="AA52" i="471" s="1"/>
  <c r="AC52" i="471"/>
  <c r="AB52" i="471"/>
  <c r="Y52" i="471"/>
  <c r="W52" i="471"/>
  <c r="B52" i="471"/>
  <c r="AD51" i="471"/>
  <c r="AA51" i="471" s="1"/>
  <c r="AC51" i="471"/>
  <c r="Y51" i="471"/>
  <c r="B51" i="471"/>
  <c r="AD50" i="471"/>
  <c r="AA50" i="471" s="1"/>
  <c r="AC50" i="471"/>
  <c r="AB50" i="471"/>
  <c r="Y50" i="471"/>
  <c r="W50" i="471"/>
  <c r="B50" i="471"/>
  <c r="AD49" i="471"/>
  <c r="AA49" i="471" s="1"/>
  <c r="AC49" i="471"/>
  <c r="Y49" i="471"/>
  <c r="B49" i="471"/>
  <c r="AD48" i="471"/>
  <c r="AA48" i="471" s="1"/>
  <c r="AC48" i="471"/>
  <c r="AB48" i="471"/>
  <c r="Y48" i="471"/>
  <c r="W48" i="471"/>
  <c r="B48" i="471"/>
  <c r="AD47" i="471"/>
  <c r="AA47" i="471" s="1"/>
  <c r="AC47" i="471"/>
  <c r="Y47" i="471"/>
  <c r="B47" i="471"/>
  <c r="AD46" i="471"/>
  <c r="AA46" i="471" s="1"/>
  <c r="AC46" i="471"/>
  <c r="AB46" i="471"/>
  <c r="Y46" i="471"/>
  <c r="W46" i="471"/>
  <c r="B46" i="471"/>
  <c r="AD45" i="471"/>
  <c r="AA45" i="471" s="1"/>
  <c r="AC45" i="471"/>
  <c r="Y45" i="471"/>
  <c r="B45" i="471"/>
  <c r="AD44" i="471"/>
  <c r="AA44" i="471" s="1"/>
  <c r="AC44" i="471"/>
  <c r="AB44" i="471"/>
  <c r="Y44" i="471"/>
  <c r="W44" i="471"/>
  <c r="B44" i="471"/>
  <c r="AD43" i="471"/>
  <c r="AA43" i="471" s="1"/>
  <c r="AC43" i="471"/>
  <c r="AD42" i="471"/>
  <c r="AA42" i="471" s="1"/>
  <c r="AC42" i="471"/>
  <c r="AB42" i="471"/>
  <c r="Y42" i="471"/>
  <c r="W42" i="471"/>
  <c r="B42" i="471"/>
  <c r="AD41" i="471"/>
  <c r="AA41" i="471" s="1"/>
  <c r="AC41" i="471"/>
  <c r="B41" i="471"/>
  <c r="AD40" i="471"/>
  <c r="AA40" i="471" s="1"/>
  <c r="AC40" i="471"/>
  <c r="AB40" i="471"/>
  <c r="W40" i="471"/>
  <c r="Y40" i="471" s="1"/>
  <c r="B40" i="471"/>
  <c r="AD39" i="471"/>
  <c r="AA39" i="471" s="1"/>
  <c r="AC39" i="471"/>
  <c r="B39" i="471"/>
  <c r="AD38" i="471"/>
  <c r="AA38" i="471" s="1"/>
  <c r="AC38" i="471"/>
  <c r="AB38" i="471"/>
  <c r="W38" i="471"/>
  <c r="Y38" i="471" s="1"/>
  <c r="B38" i="471"/>
  <c r="AD37" i="471"/>
  <c r="AA37" i="471" s="1"/>
  <c r="AC37" i="471"/>
  <c r="B37" i="471"/>
  <c r="AD36" i="471"/>
  <c r="AA36" i="471" s="1"/>
  <c r="AC36" i="471"/>
  <c r="AB36" i="471"/>
  <c r="W36" i="471"/>
  <c r="Y36" i="471" s="1"/>
  <c r="B36" i="471"/>
  <c r="AD35" i="471"/>
  <c r="AA35" i="471" s="1"/>
  <c r="U35" i="471" s="1"/>
  <c r="AC35" i="471"/>
  <c r="AD34" i="471"/>
  <c r="AA34" i="471" s="1"/>
  <c r="AC34" i="471"/>
  <c r="AB34" i="471"/>
  <c r="B34" i="471"/>
  <c r="AD33" i="471"/>
  <c r="AA33" i="471" s="1"/>
  <c r="U33" i="471" s="1"/>
  <c r="AC33" i="471"/>
  <c r="B33" i="471"/>
  <c r="AD32" i="471"/>
  <c r="AA32" i="471" s="1"/>
  <c r="AC32" i="471"/>
  <c r="AB32" i="471"/>
  <c r="B32" i="471"/>
  <c r="AD31" i="471"/>
  <c r="AA31" i="471" s="1"/>
  <c r="BJ30" i="471"/>
  <c r="BI30" i="471"/>
  <c r="BH30" i="471"/>
  <c r="BG30" i="471"/>
  <c r="BF30" i="471"/>
  <c r="BE30" i="471"/>
  <c r="BD30" i="471"/>
  <c r="BC30" i="471"/>
  <c r="BB30" i="471"/>
  <c r="BA30" i="471"/>
  <c r="AV30" i="471"/>
  <c r="AU30" i="471"/>
  <c r="AT30" i="471"/>
  <c r="AS30" i="471"/>
  <c r="AR30" i="471"/>
  <c r="AQ30" i="471"/>
  <c r="AP30" i="471"/>
  <c r="AO30" i="471"/>
  <c r="AN30" i="471"/>
  <c r="AM30" i="471"/>
  <c r="AL30" i="471"/>
  <c r="AK30" i="471"/>
  <c r="AJ30" i="471"/>
  <c r="AI30" i="471"/>
  <c r="AH30" i="471"/>
  <c r="AG30" i="471"/>
  <c r="AF30" i="471"/>
  <c r="AE30" i="471"/>
  <c r="AD30" i="471"/>
  <c r="AV29" i="471"/>
  <c r="AU29" i="471"/>
  <c r="AT29" i="471"/>
  <c r="AS29" i="471"/>
  <c r="AR29" i="471"/>
  <c r="AL29" i="471"/>
  <c r="AK29" i="471"/>
  <c r="AJ29" i="471"/>
  <c r="AI29" i="471"/>
  <c r="AH29" i="471"/>
  <c r="AG29" i="471"/>
  <c r="AF29" i="471"/>
  <c r="AE29" i="471"/>
  <c r="AD29" i="471"/>
  <c r="T29" i="471"/>
  <c r="AQ29" i="471" s="1"/>
  <c r="S29" i="471"/>
  <c r="AP29" i="471" s="1"/>
  <c r="R29" i="471"/>
  <c r="AO29" i="471" s="1"/>
  <c r="Q29" i="471"/>
  <c r="AN29" i="471" s="1"/>
  <c r="P29" i="471"/>
  <c r="AM29" i="471" s="1"/>
  <c r="E29" i="471"/>
  <c r="D29" i="471"/>
  <c r="C29" i="471"/>
  <c r="X28" i="471"/>
  <c r="V28" i="471"/>
  <c r="T28" i="471"/>
  <c r="S28" i="471"/>
  <c r="R28" i="471"/>
  <c r="Q28" i="471"/>
  <c r="P28" i="471"/>
  <c r="O28" i="471"/>
  <c r="N28" i="471"/>
  <c r="M28" i="471"/>
  <c r="L28" i="471"/>
  <c r="K28" i="471"/>
  <c r="J28" i="471"/>
  <c r="I28" i="471"/>
  <c r="H28" i="471"/>
  <c r="X27" i="471"/>
  <c r="V27" i="471"/>
  <c r="T27" i="471"/>
  <c r="S27" i="471"/>
  <c r="R27" i="471"/>
  <c r="Q27" i="471"/>
  <c r="P27" i="471"/>
  <c r="O27" i="471"/>
  <c r="N27" i="471"/>
  <c r="M27" i="471"/>
  <c r="L27" i="471"/>
  <c r="K27" i="471"/>
  <c r="J27" i="471"/>
  <c r="I27" i="471"/>
  <c r="H27" i="471"/>
  <c r="X26" i="471"/>
  <c r="V26" i="471"/>
  <c r="T26" i="471"/>
  <c r="S26" i="471"/>
  <c r="R26" i="471"/>
  <c r="Q26" i="471"/>
  <c r="P26" i="471"/>
  <c r="O26" i="471"/>
  <c r="N26" i="471"/>
  <c r="M26" i="471"/>
  <c r="L26" i="471"/>
  <c r="K26" i="471"/>
  <c r="J26" i="471"/>
  <c r="I26" i="471"/>
  <c r="H26" i="471"/>
  <c r="Y25" i="471"/>
  <c r="X25" i="471"/>
  <c r="W25" i="471"/>
  <c r="V25" i="471"/>
  <c r="U25" i="471"/>
  <c r="T25" i="471"/>
  <c r="S25" i="471"/>
  <c r="R25" i="471"/>
  <c r="Q25" i="471"/>
  <c r="P25" i="471"/>
  <c r="O25" i="471"/>
  <c r="N25" i="471"/>
  <c r="M25" i="471"/>
  <c r="L25" i="471"/>
  <c r="K25" i="471"/>
  <c r="J25" i="471"/>
  <c r="I25" i="471"/>
  <c r="H25" i="471"/>
  <c r="G25" i="471"/>
  <c r="AC3" i="471"/>
  <c r="Z3" i="471"/>
  <c r="Y3" i="471"/>
  <c r="U3" i="471"/>
  <c r="Z2" i="471"/>
  <c r="Y2" i="471"/>
  <c r="U2" i="471"/>
  <c r="B1" i="471"/>
  <c r="AV130" i="470"/>
  <c r="AU130" i="470"/>
  <c r="AT130" i="470"/>
  <c r="AS130" i="470"/>
  <c r="AR130" i="470"/>
  <c r="AQ130" i="470"/>
  <c r="AP130" i="470"/>
  <c r="AO130" i="470"/>
  <c r="AN130" i="470"/>
  <c r="AM130" i="470"/>
  <c r="AL130" i="470"/>
  <c r="AK130" i="470"/>
  <c r="AJ130" i="470"/>
  <c r="AI130" i="470"/>
  <c r="AH130" i="470"/>
  <c r="AG130" i="470"/>
  <c r="AF130" i="470"/>
  <c r="AE130" i="470"/>
  <c r="AD130" i="470"/>
  <c r="AV129" i="470"/>
  <c r="AU129" i="470"/>
  <c r="AT129" i="470"/>
  <c r="AS129" i="470"/>
  <c r="AR129" i="470"/>
  <c r="AQ129" i="470"/>
  <c r="AP129" i="470"/>
  <c r="AO129" i="470"/>
  <c r="AN129" i="470"/>
  <c r="AM129" i="470"/>
  <c r="AL129" i="470"/>
  <c r="AK129" i="470"/>
  <c r="AJ129" i="470"/>
  <c r="AI129" i="470"/>
  <c r="AH129" i="470"/>
  <c r="AG129" i="470"/>
  <c r="AF129" i="470"/>
  <c r="AE129" i="470"/>
  <c r="AD129" i="470"/>
  <c r="AV128" i="470"/>
  <c r="AU128" i="470"/>
  <c r="AT128" i="470"/>
  <c r="AS128" i="470"/>
  <c r="AR128" i="470"/>
  <c r="AQ128" i="470"/>
  <c r="AP128" i="470"/>
  <c r="AO128" i="470"/>
  <c r="AN128" i="470"/>
  <c r="AM128" i="470"/>
  <c r="AL128" i="470"/>
  <c r="AK128" i="470"/>
  <c r="AJ128" i="470"/>
  <c r="AI128" i="470"/>
  <c r="AH128" i="470"/>
  <c r="AG128" i="470"/>
  <c r="AF128" i="470"/>
  <c r="AE128" i="470"/>
  <c r="AD128" i="470"/>
  <c r="AV127" i="470"/>
  <c r="AU127" i="470"/>
  <c r="AT127" i="470"/>
  <c r="AS127" i="470"/>
  <c r="AR127" i="470"/>
  <c r="AQ127" i="470"/>
  <c r="AP127" i="470"/>
  <c r="AO127" i="470"/>
  <c r="AN127" i="470"/>
  <c r="AM127" i="470"/>
  <c r="AL127" i="470"/>
  <c r="AK127" i="470"/>
  <c r="AJ127" i="470"/>
  <c r="AI127" i="470"/>
  <c r="AH127" i="470"/>
  <c r="AG127" i="470"/>
  <c r="AF127" i="470"/>
  <c r="AE127" i="470"/>
  <c r="AD127" i="470"/>
  <c r="AV126" i="470"/>
  <c r="AU126" i="470"/>
  <c r="AT126" i="470"/>
  <c r="AS126" i="470"/>
  <c r="AR126" i="470"/>
  <c r="AQ126" i="470"/>
  <c r="AP126" i="470"/>
  <c r="AO126" i="470"/>
  <c r="AN126" i="470"/>
  <c r="AM126" i="470"/>
  <c r="AL126" i="470"/>
  <c r="AK126" i="470"/>
  <c r="AJ126" i="470"/>
  <c r="AI126" i="470"/>
  <c r="AH126" i="470"/>
  <c r="AG126" i="470"/>
  <c r="AF126" i="470"/>
  <c r="AE126" i="470"/>
  <c r="AD126" i="470"/>
  <c r="AV125" i="470"/>
  <c r="AU125" i="470"/>
  <c r="AT125" i="470"/>
  <c r="AS125" i="470"/>
  <c r="AR125" i="470"/>
  <c r="AQ125" i="470"/>
  <c r="AP125" i="470"/>
  <c r="AO125" i="470"/>
  <c r="AN125" i="470"/>
  <c r="AM125" i="470"/>
  <c r="AL125" i="470"/>
  <c r="AK125" i="470"/>
  <c r="AJ125" i="470"/>
  <c r="AI125" i="470"/>
  <c r="AH125" i="470"/>
  <c r="AG125" i="470"/>
  <c r="AF125" i="470"/>
  <c r="AE125" i="470"/>
  <c r="AD125" i="470"/>
  <c r="AV124" i="470"/>
  <c r="AU124" i="470"/>
  <c r="AT124" i="470"/>
  <c r="AS124" i="470"/>
  <c r="AR124" i="470"/>
  <c r="AQ124" i="470"/>
  <c r="AP124" i="470"/>
  <c r="AO124" i="470"/>
  <c r="AN124" i="470"/>
  <c r="AM124" i="470"/>
  <c r="AL124" i="470"/>
  <c r="AK124" i="470"/>
  <c r="AJ124" i="470"/>
  <c r="AI124" i="470"/>
  <c r="AH124" i="470"/>
  <c r="AG124" i="470"/>
  <c r="AF124" i="470"/>
  <c r="AE124" i="470"/>
  <c r="AD124" i="470"/>
  <c r="AV123" i="470"/>
  <c r="AU123" i="470"/>
  <c r="AT123" i="470"/>
  <c r="AS123" i="470"/>
  <c r="AR123" i="470"/>
  <c r="AQ123" i="470"/>
  <c r="AP123" i="470"/>
  <c r="AO123" i="470"/>
  <c r="AN123" i="470"/>
  <c r="AM123" i="470"/>
  <c r="AL123" i="470"/>
  <c r="AK123" i="470"/>
  <c r="AJ123" i="470"/>
  <c r="AI123" i="470"/>
  <c r="AH123" i="470"/>
  <c r="AG123" i="470"/>
  <c r="AF123" i="470"/>
  <c r="AE123" i="470"/>
  <c r="AD123" i="470"/>
  <c r="AV122" i="470"/>
  <c r="AU122" i="470"/>
  <c r="AT122" i="470"/>
  <c r="AS122" i="470"/>
  <c r="AR122" i="470"/>
  <c r="AQ122" i="470"/>
  <c r="AP122" i="470"/>
  <c r="AO122" i="470"/>
  <c r="AN122" i="470"/>
  <c r="AM122" i="470"/>
  <c r="AL122" i="470"/>
  <c r="AK122" i="470"/>
  <c r="AJ122" i="470"/>
  <c r="AI122" i="470"/>
  <c r="AH122" i="470"/>
  <c r="AG122" i="470"/>
  <c r="AF122" i="470"/>
  <c r="AE122" i="470"/>
  <c r="AD122" i="470"/>
  <c r="AV121" i="470"/>
  <c r="AU121" i="470"/>
  <c r="AT121" i="470"/>
  <c r="AS121" i="470"/>
  <c r="AR121" i="470"/>
  <c r="AQ121" i="470"/>
  <c r="AP121" i="470"/>
  <c r="AO121" i="470"/>
  <c r="AN121" i="470"/>
  <c r="AM121" i="470"/>
  <c r="AL121" i="470"/>
  <c r="AK121" i="470"/>
  <c r="AJ121" i="470"/>
  <c r="AI121" i="470"/>
  <c r="AH121" i="470"/>
  <c r="AG121" i="470"/>
  <c r="AF121" i="470"/>
  <c r="AE121" i="470"/>
  <c r="AD121" i="470"/>
  <c r="AV120" i="470"/>
  <c r="AU120" i="470"/>
  <c r="AT120" i="470"/>
  <c r="AS120" i="470"/>
  <c r="AR120" i="470"/>
  <c r="AQ120" i="470"/>
  <c r="AP120" i="470"/>
  <c r="AO120" i="470"/>
  <c r="AN120" i="470"/>
  <c r="AM120" i="470"/>
  <c r="AL120" i="470"/>
  <c r="AK120" i="470"/>
  <c r="AJ120" i="470"/>
  <c r="AI120" i="470"/>
  <c r="AH120" i="470"/>
  <c r="AG120" i="470"/>
  <c r="AF120" i="470"/>
  <c r="AE120" i="470"/>
  <c r="AD120" i="470"/>
  <c r="AV119" i="470"/>
  <c r="AU119" i="470"/>
  <c r="AT119" i="470"/>
  <c r="AS119" i="470"/>
  <c r="AR119" i="470"/>
  <c r="AQ119" i="470"/>
  <c r="AP119" i="470"/>
  <c r="AO119" i="470"/>
  <c r="AN119" i="470"/>
  <c r="AM119" i="470"/>
  <c r="AL119" i="470"/>
  <c r="AK119" i="470"/>
  <c r="AJ119" i="470"/>
  <c r="AI119" i="470"/>
  <c r="AH119" i="470"/>
  <c r="AG119" i="470"/>
  <c r="AF119" i="470"/>
  <c r="AE119" i="470"/>
  <c r="AD119" i="470"/>
  <c r="AV118" i="470"/>
  <c r="AU118" i="470"/>
  <c r="AT118" i="470"/>
  <c r="AS118" i="470"/>
  <c r="AR118" i="470"/>
  <c r="AQ118" i="470"/>
  <c r="AP118" i="470"/>
  <c r="AO118" i="470"/>
  <c r="AN118" i="470"/>
  <c r="AM118" i="470"/>
  <c r="AL118" i="470"/>
  <c r="AK118" i="470"/>
  <c r="AJ118" i="470"/>
  <c r="AI118" i="470"/>
  <c r="AH118" i="470"/>
  <c r="AG118" i="470"/>
  <c r="AF118" i="470"/>
  <c r="AE118" i="470"/>
  <c r="AD118" i="470"/>
  <c r="AV117" i="470"/>
  <c r="AU117" i="470"/>
  <c r="AT117" i="470"/>
  <c r="AS117" i="470"/>
  <c r="AR117" i="470"/>
  <c r="AQ117" i="470"/>
  <c r="AP117" i="470"/>
  <c r="AO117" i="470"/>
  <c r="AN117" i="470"/>
  <c r="AM117" i="470"/>
  <c r="AL117" i="470"/>
  <c r="AK117" i="470"/>
  <c r="AJ117" i="470"/>
  <c r="AI117" i="470"/>
  <c r="AH117" i="470"/>
  <c r="AG117" i="470"/>
  <c r="AF117" i="470"/>
  <c r="AE117" i="470"/>
  <c r="AD117" i="470"/>
  <c r="AV116" i="470"/>
  <c r="AU116" i="470"/>
  <c r="AT116" i="470"/>
  <c r="AS116" i="470"/>
  <c r="AR116" i="470"/>
  <c r="AQ116" i="470"/>
  <c r="AP116" i="470"/>
  <c r="AO116" i="470"/>
  <c r="AN116" i="470"/>
  <c r="AM116" i="470"/>
  <c r="AL116" i="470"/>
  <c r="AK116" i="470"/>
  <c r="AJ116" i="470"/>
  <c r="AI116" i="470"/>
  <c r="AH116" i="470"/>
  <c r="AG116" i="470"/>
  <c r="AF116" i="470"/>
  <c r="AE116" i="470"/>
  <c r="AD116" i="470"/>
  <c r="AV115" i="470"/>
  <c r="AU115" i="470"/>
  <c r="AT115" i="470"/>
  <c r="AS115" i="470"/>
  <c r="AR115" i="470"/>
  <c r="AQ115" i="470"/>
  <c r="AP115" i="470"/>
  <c r="AO115" i="470"/>
  <c r="AN115" i="470"/>
  <c r="AM115" i="470"/>
  <c r="AL115" i="470"/>
  <c r="AK115" i="470"/>
  <c r="AJ115" i="470"/>
  <c r="AI115" i="470"/>
  <c r="AH115" i="470"/>
  <c r="AG115" i="470"/>
  <c r="AF115" i="470"/>
  <c r="AE115" i="470"/>
  <c r="AD115" i="470"/>
  <c r="AV114" i="470"/>
  <c r="AU114" i="470"/>
  <c r="AT114" i="470"/>
  <c r="AS114" i="470"/>
  <c r="AR114" i="470"/>
  <c r="AQ114" i="470"/>
  <c r="AP114" i="470"/>
  <c r="AO114" i="470"/>
  <c r="AN114" i="470"/>
  <c r="AM114" i="470"/>
  <c r="AL114" i="470"/>
  <c r="AK114" i="470"/>
  <c r="AJ114" i="470"/>
  <c r="AI114" i="470"/>
  <c r="AH114" i="470"/>
  <c r="AG114" i="470"/>
  <c r="AF114" i="470"/>
  <c r="AE114" i="470"/>
  <c r="AD114" i="470"/>
  <c r="AV113" i="470"/>
  <c r="AU113" i="470"/>
  <c r="AT113" i="470"/>
  <c r="AS113" i="470"/>
  <c r="AR113" i="470"/>
  <c r="AQ113" i="470"/>
  <c r="AP113" i="470"/>
  <c r="AO113" i="470"/>
  <c r="AN113" i="470"/>
  <c r="AM113" i="470"/>
  <c r="AL113" i="470"/>
  <c r="AK113" i="470"/>
  <c r="AJ113" i="470"/>
  <c r="AI113" i="470"/>
  <c r="AH113" i="470"/>
  <c r="AG113" i="470"/>
  <c r="AF113" i="470"/>
  <c r="AE113" i="470"/>
  <c r="AD113" i="470"/>
  <c r="AV112" i="470"/>
  <c r="AU112" i="470"/>
  <c r="AT112" i="470"/>
  <c r="AS112" i="470"/>
  <c r="AR112" i="470"/>
  <c r="AQ112" i="470"/>
  <c r="AP112" i="470"/>
  <c r="AO112" i="470"/>
  <c r="AN112" i="470"/>
  <c r="AM112" i="470"/>
  <c r="AL112" i="470"/>
  <c r="AK112" i="470"/>
  <c r="AJ112" i="470"/>
  <c r="AI112" i="470"/>
  <c r="AH112" i="470"/>
  <c r="AG112" i="470"/>
  <c r="AF112" i="470"/>
  <c r="AE112" i="470"/>
  <c r="AD112" i="470"/>
  <c r="AV111" i="470"/>
  <c r="AU111" i="470"/>
  <c r="AT111" i="470"/>
  <c r="AS111" i="470"/>
  <c r="AR111" i="470"/>
  <c r="AQ111" i="470"/>
  <c r="AP111" i="470"/>
  <c r="AO111" i="470"/>
  <c r="AN111" i="470"/>
  <c r="AM111" i="470"/>
  <c r="AL111" i="470"/>
  <c r="AK111" i="470"/>
  <c r="AJ111" i="470"/>
  <c r="AI111" i="470"/>
  <c r="AH111" i="470"/>
  <c r="AG111" i="470"/>
  <c r="AF111" i="470"/>
  <c r="AE111" i="470"/>
  <c r="AD111" i="470"/>
  <c r="AV110" i="470"/>
  <c r="AU110" i="470"/>
  <c r="AT110" i="470"/>
  <c r="AS110" i="470"/>
  <c r="AR110" i="470"/>
  <c r="AQ110" i="470"/>
  <c r="AP110" i="470"/>
  <c r="AO110" i="470"/>
  <c r="AN110" i="470"/>
  <c r="AM110" i="470"/>
  <c r="AL110" i="470"/>
  <c r="AK110" i="470"/>
  <c r="AJ110" i="470"/>
  <c r="AI110" i="470"/>
  <c r="AH110" i="470"/>
  <c r="AG110" i="470"/>
  <c r="AF110" i="470"/>
  <c r="AE110" i="470"/>
  <c r="AD110" i="470"/>
  <c r="AV109" i="470"/>
  <c r="AU109" i="470"/>
  <c r="AT109" i="470"/>
  <c r="AS109" i="470"/>
  <c r="AR109" i="470"/>
  <c r="AQ109" i="470"/>
  <c r="AP109" i="470"/>
  <c r="AO109" i="470"/>
  <c r="AN109" i="470"/>
  <c r="AM109" i="470"/>
  <c r="AL109" i="470"/>
  <c r="AK109" i="470"/>
  <c r="AJ109" i="470"/>
  <c r="AI109" i="470"/>
  <c r="AH109" i="470"/>
  <c r="AG109" i="470"/>
  <c r="AF109" i="470"/>
  <c r="AE109" i="470"/>
  <c r="AD109" i="470"/>
  <c r="AV108" i="470"/>
  <c r="AU108" i="470"/>
  <c r="AT108" i="470"/>
  <c r="AS108" i="470"/>
  <c r="AR108" i="470"/>
  <c r="AQ108" i="470"/>
  <c r="AP108" i="470"/>
  <c r="AO108" i="470"/>
  <c r="AN108" i="470"/>
  <c r="AM108" i="470"/>
  <c r="AL108" i="470"/>
  <c r="AK108" i="470"/>
  <c r="AJ108" i="470"/>
  <c r="AI108" i="470"/>
  <c r="AH108" i="470"/>
  <c r="AG108" i="470"/>
  <c r="AF108" i="470"/>
  <c r="AE108" i="470"/>
  <c r="AD108" i="470"/>
  <c r="AV107" i="470"/>
  <c r="AU107" i="470"/>
  <c r="AT107" i="470"/>
  <c r="AS107" i="470"/>
  <c r="AR107" i="470"/>
  <c r="AQ107" i="470"/>
  <c r="AP107" i="470"/>
  <c r="AO107" i="470"/>
  <c r="AN107" i="470"/>
  <c r="AM107" i="470"/>
  <c r="AL107" i="470"/>
  <c r="AK107" i="470"/>
  <c r="AJ107" i="470"/>
  <c r="AI107" i="470"/>
  <c r="AH107" i="470"/>
  <c r="AG107" i="470"/>
  <c r="AF107" i="470"/>
  <c r="AE107" i="470"/>
  <c r="AD107" i="470"/>
  <c r="AV106" i="470"/>
  <c r="AU106" i="470"/>
  <c r="AT106" i="470"/>
  <c r="AS106" i="470"/>
  <c r="AR106" i="470"/>
  <c r="AQ106" i="470"/>
  <c r="AP106" i="470"/>
  <c r="AO106" i="470"/>
  <c r="AN106" i="470"/>
  <c r="AM106" i="470"/>
  <c r="AL106" i="470"/>
  <c r="AK106" i="470"/>
  <c r="AJ106" i="470"/>
  <c r="AI106" i="470"/>
  <c r="AH106" i="470"/>
  <c r="AG106" i="470"/>
  <c r="AF106" i="470"/>
  <c r="AE106" i="470"/>
  <c r="AD106" i="470"/>
  <c r="AV105" i="470"/>
  <c r="AU105" i="470"/>
  <c r="AT105" i="470"/>
  <c r="AS105" i="470"/>
  <c r="AR105" i="470"/>
  <c r="AQ105" i="470"/>
  <c r="AP105" i="470"/>
  <c r="AO105" i="470"/>
  <c r="AN105" i="470"/>
  <c r="AM105" i="470"/>
  <c r="AL105" i="470"/>
  <c r="AK105" i="470"/>
  <c r="AJ105" i="470"/>
  <c r="AI105" i="470"/>
  <c r="AH105" i="470"/>
  <c r="AG105" i="470"/>
  <c r="AF105" i="470"/>
  <c r="AE105" i="470"/>
  <c r="AD105" i="470"/>
  <c r="AV104" i="470"/>
  <c r="AU104" i="470"/>
  <c r="AT104" i="470"/>
  <c r="AS104" i="470"/>
  <c r="AR104" i="470"/>
  <c r="AQ104" i="470"/>
  <c r="AP104" i="470"/>
  <c r="AO104" i="470"/>
  <c r="AN104" i="470"/>
  <c r="AM104" i="470"/>
  <c r="AL104" i="470"/>
  <c r="AK104" i="470"/>
  <c r="AJ104" i="470"/>
  <c r="AI104" i="470"/>
  <c r="AH104" i="470"/>
  <c r="AG104" i="470"/>
  <c r="AF104" i="470"/>
  <c r="AE104" i="470"/>
  <c r="AD104" i="470"/>
  <c r="AV103" i="470"/>
  <c r="AU103" i="470"/>
  <c r="AT103" i="470"/>
  <c r="AS103" i="470"/>
  <c r="AR103" i="470"/>
  <c r="AQ103" i="470"/>
  <c r="AP103" i="470"/>
  <c r="AO103" i="470"/>
  <c r="AN103" i="470"/>
  <c r="AM103" i="470"/>
  <c r="AL103" i="470"/>
  <c r="AK103" i="470"/>
  <c r="AJ103" i="470"/>
  <c r="AI103" i="470"/>
  <c r="AH103" i="470"/>
  <c r="AG103" i="470"/>
  <c r="AF103" i="470"/>
  <c r="AE103" i="470"/>
  <c r="AD103" i="470"/>
  <c r="AV102" i="470"/>
  <c r="AU102" i="470"/>
  <c r="AT102" i="470"/>
  <c r="AS102" i="470"/>
  <c r="AR102" i="470"/>
  <c r="AQ102" i="470"/>
  <c r="AP102" i="470"/>
  <c r="AO102" i="470"/>
  <c r="AN102" i="470"/>
  <c r="AM102" i="470"/>
  <c r="AL102" i="470"/>
  <c r="AK102" i="470"/>
  <c r="AJ102" i="470"/>
  <c r="AI102" i="470"/>
  <c r="AH102" i="470"/>
  <c r="AG102" i="470"/>
  <c r="AF102" i="470"/>
  <c r="AE102" i="470"/>
  <c r="AD102" i="470"/>
  <c r="AV101" i="470"/>
  <c r="AU101" i="470"/>
  <c r="AT101" i="470"/>
  <c r="AS101" i="470"/>
  <c r="AR101" i="470"/>
  <c r="AQ101" i="470"/>
  <c r="AP101" i="470"/>
  <c r="AO101" i="470"/>
  <c r="AN101" i="470"/>
  <c r="AM101" i="470"/>
  <c r="AL101" i="470"/>
  <c r="AK101" i="470"/>
  <c r="AJ101" i="470"/>
  <c r="AI101" i="470"/>
  <c r="AH101" i="470"/>
  <c r="AG101" i="470"/>
  <c r="AF101" i="470"/>
  <c r="AE101" i="470"/>
  <c r="AD101" i="470"/>
  <c r="AV100" i="470"/>
  <c r="AU100" i="470"/>
  <c r="AT100" i="470"/>
  <c r="AS100" i="470"/>
  <c r="AR100" i="470"/>
  <c r="AQ100" i="470"/>
  <c r="AP100" i="470"/>
  <c r="AO100" i="470"/>
  <c r="AN100" i="470"/>
  <c r="AM100" i="470"/>
  <c r="AL100" i="470"/>
  <c r="AK100" i="470"/>
  <c r="AJ100" i="470"/>
  <c r="AI100" i="470"/>
  <c r="AH100" i="470"/>
  <c r="AG100" i="470"/>
  <c r="AF100" i="470"/>
  <c r="AE100" i="470"/>
  <c r="AD100" i="470"/>
  <c r="AV99" i="470"/>
  <c r="AU99" i="470"/>
  <c r="AT99" i="470"/>
  <c r="AS99" i="470"/>
  <c r="AR99" i="470"/>
  <c r="AQ99" i="470"/>
  <c r="AP99" i="470"/>
  <c r="AO99" i="470"/>
  <c r="AN99" i="470"/>
  <c r="AM99" i="470"/>
  <c r="AL99" i="470"/>
  <c r="AK99" i="470"/>
  <c r="AJ99" i="470"/>
  <c r="AI99" i="470"/>
  <c r="AH99" i="470"/>
  <c r="AG99" i="470"/>
  <c r="AF99" i="470"/>
  <c r="AE99" i="470"/>
  <c r="AD99" i="470"/>
  <c r="AV98" i="470"/>
  <c r="AU98" i="470"/>
  <c r="AT98" i="470"/>
  <c r="AS98" i="470"/>
  <c r="AR98" i="470"/>
  <c r="AQ98" i="470"/>
  <c r="AP98" i="470"/>
  <c r="AO98" i="470"/>
  <c r="AN98" i="470"/>
  <c r="AM98" i="470"/>
  <c r="AL98" i="470"/>
  <c r="AK98" i="470"/>
  <c r="AJ98" i="470"/>
  <c r="AI98" i="470"/>
  <c r="AH98" i="470"/>
  <c r="AG98" i="470"/>
  <c r="AF98" i="470"/>
  <c r="AE98" i="470"/>
  <c r="AD98" i="470"/>
  <c r="AV97" i="470"/>
  <c r="AU97" i="470"/>
  <c r="AT97" i="470"/>
  <c r="AS97" i="470"/>
  <c r="AR97" i="470"/>
  <c r="AQ97" i="470"/>
  <c r="AP97" i="470"/>
  <c r="AO97" i="470"/>
  <c r="AN97" i="470"/>
  <c r="AM97" i="470"/>
  <c r="AL97" i="470"/>
  <c r="AK97" i="470"/>
  <c r="AJ97" i="470"/>
  <c r="AI97" i="470"/>
  <c r="AH97" i="470"/>
  <c r="AG97" i="470"/>
  <c r="AF97" i="470"/>
  <c r="AE97" i="470"/>
  <c r="AD97" i="470"/>
  <c r="AV96" i="470"/>
  <c r="AU96" i="470"/>
  <c r="AT96" i="470"/>
  <c r="AS96" i="470"/>
  <c r="AR96" i="470"/>
  <c r="AQ96" i="470"/>
  <c r="AP96" i="470"/>
  <c r="AO96" i="470"/>
  <c r="AN96" i="470"/>
  <c r="AM96" i="470"/>
  <c r="AL96" i="470"/>
  <c r="AK96" i="470"/>
  <c r="AJ96" i="470"/>
  <c r="AI96" i="470"/>
  <c r="AH96" i="470"/>
  <c r="AG96" i="470"/>
  <c r="AF96" i="470"/>
  <c r="AE96" i="470"/>
  <c r="AD96" i="470"/>
  <c r="AV95" i="470"/>
  <c r="AU95" i="470"/>
  <c r="AT95" i="470"/>
  <c r="AS95" i="470"/>
  <c r="AR95" i="470"/>
  <c r="AQ95" i="470"/>
  <c r="AP95" i="470"/>
  <c r="AO95" i="470"/>
  <c r="AN95" i="470"/>
  <c r="AM95" i="470"/>
  <c r="AL95" i="470"/>
  <c r="AK95" i="470"/>
  <c r="AJ95" i="470"/>
  <c r="AI95" i="470"/>
  <c r="AH95" i="470"/>
  <c r="AG95" i="470"/>
  <c r="AF95" i="470"/>
  <c r="AE95" i="470"/>
  <c r="AD95" i="470"/>
  <c r="AV94" i="470"/>
  <c r="AU94" i="470"/>
  <c r="AT94" i="470"/>
  <c r="AS94" i="470"/>
  <c r="AR94" i="470"/>
  <c r="AQ94" i="470"/>
  <c r="AP94" i="470"/>
  <c r="AO94" i="470"/>
  <c r="AN94" i="470"/>
  <c r="AM94" i="470"/>
  <c r="AL94" i="470"/>
  <c r="AK94" i="470"/>
  <c r="AJ94" i="470"/>
  <c r="AI94" i="470"/>
  <c r="AH94" i="470"/>
  <c r="AG94" i="470"/>
  <c r="AF94" i="470"/>
  <c r="AE94" i="470"/>
  <c r="AD94" i="470"/>
  <c r="AV93" i="470"/>
  <c r="AU93" i="470"/>
  <c r="AT93" i="470"/>
  <c r="AS93" i="470"/>
  <c r="AR93" i="470"/>
  <c r="AQ93" i="470"/>
  <c r="AP93" i="470"/>
  <c r="AO93" i="470"/>
  <c r="AN93" i="470"/>
  <c r="AM93" i="470"/>
  <c r="AL93" i="470"/>
  <c r="AK93" i="470"/>
  <c r="AJ93" i="470"/>
  <c r="AI93" i="470"/>
  <c r="AH93" i="470"/>
  <c r="AG93" i="470"/>
  <c r="AF93" i="470"/>
  <c r="AE93" i="470"/>
  <c r="AD93" i="470"/>
  <c r="AV92" i="470"/>
  <c r="AU92" i="470"/>
  <c r="AT92" i="470"/>
  <c r="AS92" i="470"/>
  <c r="AR92" i="470"/>
  <c r="AQ92" i="470"/>
  <c r="AP92" i="470"/>
  <c r="AO92" i="470"/>
  <c r="AN92" i="470"/>
  <c r="AM92" i="470"/>
  <c r="AL92" i="470"/>
  <c r="AK92" i="470"/>
  <c r="AJ92" i="470"/>
  <c r="AI92" i="470"/>
  <c r="AH92" i="470"/>
  <c r="AG92" i="470"/>
  <c r="AF92" i="470"/>
  <c r="AE92" i="470"/>
  <c r="AD92" i="470"/>
  <c r="AV91" i="470"/>
  <c r="AU91" i="470"/>
  <c r="AT91" i="470"/>
  <c r="AS91" i="470"/>
  <c r="AR91" i="470"/>
  <c r="AQ91" i="470"/>
  <c r="AP91" i="470"/>
  <c r="AO91" i="470"/>
  <c r="AN91" i="470"/>
  <c r="AM91" i="470"/>
  <c r="AL91" i="470"/>
  <c r="AK91" i="470"/>
  <c r="AJ91" i="470"/>
  <c r="AI91" i="470"/>
  <c r="AH91" i="470"/>
  <c r="AG91" i="470"/>
  <c r="AF91" i="470"/>
  <c r="AE91" i="470"/>
  <c r="AD91" i="470"/>
  <c r="AV90" i="470"/>
  <c r="AU90" i="470"/>
  <c r="AT90" i="470"/>
  <c r="AS90" i="470"/>
  <c r="AR90" i="470"/>
  <c r="AQ90" i="470"/>
  <c r="AP90" i="470"/>
  <c r="AO90" i="470"/>
  <c r="AN90" i="470"/>
  <c r="AM90" i="470"/>
  <c r="AL90" i="470"/>
  <c r="AK90" i="470"/>
  <c r="AJ90" i="470"/>
  <c r="AI90" i="470"/>
  <c r="AH90" i="470"/>
  <c r="AG90" i="470"/>
  <c r="AF90" i="470"/>
  <c r="AE90" i="470"/>
  <c r="AD90" i="470"/>
  <c r="AV89" i="470"/>
  <c r="AU89" i="470"/>
  <c r="AT89" i="470"/>
  <c r="AS89" i="470"/>
  <c r="AR89" i="470"/>
  <c r="AQ89" i="470"/>
  <c r="AP89" i="470"/>
  <c r="AO89" i="470"/>
  <c r="AN89" i="470"/>
  <c r="AM89" i="470"/>
  <c r="AL89" i="470"/>
  <c r="AK89" i="470"/>
  <c r="AJ89" i="470"/>
  <c r="AI89" i="470"/>
  <c r="AH89" i="470"/>
  <c r="AG89" i="470"/>
  <c r="AF89" i="470"/>
  <c r="AE89" i="470"/>
  <c r="AD89" i="470"/>
  <c r="AV88" i="470"/>
  <c r="AU88" i="470"/>
  <c r="AT88" i="470"/>
  <c r="AS88" i="470"/>
  <c r="AR88" i="470"/>
  <c r="AQ88" i="470"/>
  <c r="AP88" i="470"/>
  <c r="AO88" i="470"/>
  <c r="AN88" i="470"/>
  <c r="AM88" i="470"/>
  <c r="AL88" i="470"/>
  <c r="AK88" i="470"/>
  <c r="AJ88" i="470"/>
  <c r="AI88" i="470"/>
  <c r="AH88" i="470"/>
  <c r="AG88" i="470"/>
  <c r="AF88" i="470"/>
  <c r="AE88" i="470"/>
  <c r="AD88" i="470"/>
  <c r="AV87" i="470"/>
  <c r="AU87" i="470"/>
  <c r="AT87" i="470"/>
  <c r="AS87" i="470"/>
  <c r="AR87" i="470"/>
  <c r="AQ87" i="470"/>
  <c r="AP87" i="470"/>
  <c r="AO87" i="470"/>
  <c r="AN87" i="470"/>
  <c r="AM87" i="470"/>
  <c r="AL87" i="470"/>
  <c r="AK87" i="470"/>
  <c r="AJ87" i="470"/>
  <c r="AI87" i="470"/>
  <c r="AH87" i="470"/>
  <c r="AG87" i="470"/>
  <c r="AF87" i="470"/>
  <c r="AE87" i="470"/>
  <c r="AD87" i="470"/>
  <c r="AV86" i="470"/>
  <c r="AU86" i="470"/>
  <c r="AT86" i="470"/>
  <c r="AS86" i="470"/>
  <c r="AR86" i="470"/>
  <c r="AQ86" i="470"/>
  <c r="AP86" i="470"/>
  <c r="AO86" i="470"/>
  <c r="AN86" i="470"/>
  <c r="AM86" i="470"/>
  <c r="AL86" i="470"/>
  <c r="AK86" i="470"/>
  <c r="AJ86" i="470"/>
  <c r="AI86" i="470"/>
  <c r="AH86" i="470"/>
  <c r="AG86" i="470"/>
  <c r="AF86" i="470"/>
  <c r="AE86" i="470"/>
  <c r="AD86" i="470"/>
  <c r="AV85" i="470"/>
  <c r="AU85" i="470"/>
  <c r="AT85" i="470"/>
  <c r="AS85" i="470"/>
  <c r="AR85" i="470"/>
  <c r="AQ85" i="470"/>
  <c r="AP85" i="470"/>
  <c r="AO85" i="470"/>
  <c r="AN85" i="470"/>
  <c r="AM85" i="470"/>
  <c r="AL85" i="470"/>
  <c r="AK85" i="470"/>
  <c r="AJ85" i="470"/>
  <c r="AI85" i="470"/>
  <c r="AH85" i="470"/>
  <c r="AG85" i="470"/>
  <c r="AF85" i="470"/>
  <c r="AE85" i="470"/>
  <c r="AD85" i="470"/>
  <c r="AV84" i="470"/>
  <c r="AU84" i="470"/>
  <c r="AT84" i="470"/>
  <c r="AS84" i="470"/>
  <c r="AR84" i="470"/>
  <c r="AQ84" i="470"/>
  <c r="AP84" i="470"/>
  <c r="AO84" i="470"/>
  <c r="AN84" i="470"/>
  <c r="AM84" i="470"/>
  <c r="AL84" i="470"/>
  <c r="AK84" i="470"/>
  <c r="AJ84" i="470"/>
  <c r="AI84" i="470"/>
  <c r="AH84" i="470"/>
  <c r="AG84" i="470"/>
  <c r="AF84" i="470"/>
  <c r="AE84" i="470"/>
  <c r="AD84" i="470"/>
  <c r="AV83" i="470"/>
  <c r="AU83" i="470"/>
  <c r="AT83" i="470"/>
  <c r="AS83" i="470"/>
  <c r="AR83" i="470"/>
  <c r="AQ83" i="470"/>
  <c r="AP83" i="470"/>
  <c r="AO83" i="470"/>
  <c r="AN83" i="470"/>
  <c r="AM83" i="470"/>
  <c r="AL83" i="470"/>
  <c r="AK83" i="470"/>
  <c r="AJ83" i="470"/>
  <c r="AI83" i="470"/>
  <c r="AH83" i="470"/>
  <c r="AG83" i="470"/>
  <c r="AF83" i="470"/>
  <c r="AE83" i="470"/>
  <c r="AD83" i="470"/>
  <c r="AV82" i="470"/>
  <c r="AU82" i="470"/>
  <c r="AT82" i="470"/>
  <c r="AS82" i="470"/>
  <c r="AR82" i="470"/>
  <c r="AQ82" i="470"/>
  <c r="AP82" i="470"/>
  <c r="AO82" i="470"/>
  <c r="AN82" i="470"/>
  <c r="AM82" i="470"/>
  <c r="AL82" i="470"/>
  <c r="AK82" i="470"/>
  <c r="AJ82" i="470"/>
  <c r="AI82" i="470"/>
  <c r="AH82" i="470"/>
  <c r="AG82" i="470"/>
  <c r="AF82" i="470"/>
  <c r="AE82" i="470"/>
  <c r="AD82" i="470"/>
  <c r="AV81" i="470"/>
  <c r="AU81" i="470"/>
  <c r="AT81" i="470"/>
  <c r="AS81" i="470"/>
  <c r="AR81" i="470"/>
  <c r="AQ81" i="470"/>
  <c r="AP81" i="470"/>
  <c r="AO81" i="470"/>
  <c r="AN81" i="470"/>
  <c r="AM81" i="470"/>
  <c r="AL81" i="470"/>
  <c r="AK81" i="470"/>
  <c r="AJ81" i="470"/>
  <c r="AI81" i="470"/>
  <c r="AH81" i="470"/>
  <c r="AG81" i="470"/>
  <c r="AF81" i="470"/>
  <c r="AE81" i="470"/>
  <c r="AD81" i="470"/>
  <c r="AV80" i="470"/>
  <c r="AU80" i="470"/>
  <c r="AT80" i="470"/>
  <c r="AS80" i="470"/>
  <c r="AR80" i="470"/>
  <c r="AQ80" i="470"/>
  <c r="AP80" i="470"/>
  <c r="AO80" i="470"/>
  <c r="AN80" i="470"/>
  <c r="AM80" i="470"/>
  <c r="AL80" i="470"/>
  <c r="AK80" i="470"/>
  <c r="AJ80" i="470"/>
  <c r="AI80" i="470"/>
  <c r="AH80" i="470"/>
  <c r="AG80" i="470"/>
  <c r="AF80" i="470"/>
  <c r="AE80" i="470"/>
  <c r="AD80" i="470"/>
  <c r="AV79" i="470"/>
  <c r="AU79" i="470"/>
  <c r="AT79" i="470"/>
  <c r="AS79" i="470"/>
  <c r="AR79" i="470"/>
  <c r="AQ79" i="470"/>
  <c r="AP79" i="470"/>
  <c r="AO79" i="470"/>
  <c r="AN79" i="470"/>
  <c r="AM79" i="470"/>
  <c r="AL79" i="470"/>
  <c r="AK79" i="470"/>
  <c r="AJ79" i="470"/>
  <c r="AI79" i="470"/>
  <c r="AH79" i="470"/>
  <c r="AG79" i="470"/>
  <c r="AF79" i="470"/>
  <c r="AE79" i="470"/>
  <c r="AD79" i="470"/>
  <c r="AV78" i="470"/>
  <c r="AU78" i="470"/>
  <c r="AT78" i="470"/>
  <c r="AS78" i="470"/>
  <c r="AR78" i="470"/>
  <c r="AQ78" i="470"/>
  <c r="AP78" i="470"/>
  <c r="AO78" i="470"/>
  <c r="AN78" i="470"/>
  <c r="AM78" i="470"/>
  <c r="AL78" i="470"/>
  <c r="AK78" i="470"/>
  <c r="AJ78" i="470"/>
  <c r="AI78" i="470"/>
  <c r="AH78" i="470"/>
  <c r="AG78" i="470"/>
  <c r="AF78" i="470"/>
  <c r="AE78" i="470"/>
  <c r="AD78" i="470"/>
  <c r="AV77" i="470"/>
  <c r="AU77" i="470"/>
  <c r="AT77" i="470"/>
  <c r="AS77" i="470"/>
  <c r="AR77" i="470"/>
  <c r="AQ77" i="470"/>
  <c r="AP77" i="470"/>
  <c r="AO77" i="470"/>
  <c r="AN77" i="470"/>
  <c r="AM77" i="470"/>
  <c r="AL77" i="470"/>
  <c r="AK77" i="470"/>
  <c r="AJ77" i="470"/>
  <c r="AI77" i="470"/>
  <c r="AH77" i="470"/>
  <c r="AG77" i="470"/>
  <c r="AF77" i="470"/>
  <c r="AE77" i="470"/>
  <c r="AD77" i="470"/>
  <c r="AV76" i="470"/>
  <c r="AU76" i="470"/>
  <c r="AT76" i="470"/>
  <c r="AS76" i="470"/>
  <c r="AR76" i="470"/>
  <c r="AQ76" i="470"/>
  <c r="AP76" i="470"/>
  <c r="AO76" i="470"/>
  <c r="AN76" i="470"/>
  <c r="AM76" i="470"/>
  <c r="AL76" i="470"/>
  <c r="AK76" i="470"/>
  <c r="AJ76" i="470"/>
  <c r="AI76" i="470"/>
  <c r="AH76" i="470"/>
  <c r="AG76" i="470"/>
  <c r="AF76" i="470"/>
  <c r="AE76" i="470"/>
  <c r="AD76" i="470"/>
  <c r="AV75" i="470"/>
  <c r="AU75" i="470"/>
  <c r="AT75" i="470"/>
  <c r="AS75" i="470"/>
  <c r="AR75" i="470"/>
  <c r="AQ75" i="470"/>
  <c r="AP75" i="470"/>
  <c r="AO75" i="470"/>
  <c r="AN75" i="470"/>
  <c r="AM75" i="470"/>
  <c r="AL75" i="470"/>
  <c r="AK75" i="470"/>
  <c r="AJ75" i="470"/>
  <c r="AI75" i="470"/>
  <c r="AH75" i="470"/>
  <c r="AG75" i="470"/>
  <c r="AF75" i="470"/>
  <c r="AE75" i="470"/>
  <c r="AD75" i="470"/>
  <c r="AV74" i="470"/>
  <c r="AU74" i="470"/>
  <c r="AT74" i="470"/>
  <c r="AS74" i="470"/>
  <c r="AR74" i="470"/>
  <c r="AQ74" i="470"/>
  <c r="AP74" i="470"/>
  <c r="AO74" i="470"/>
  <c r="AN74" i="470"/>
  <c r="AM74" i="470"/>
  <c r="AL74" i="470"/>
  <c r="AK74" i="470"/>
  <c r="AJ74" i="470"/>
  <c r="AI74" i="470"/>
  <c r="AH74" i="470"/>
  <c r="AG74" i="470"/>
  <c r="AF74" i="470"/>
  <c r="AE74" i="470"/>
  <c r="AD74" i="470"/>
  <c r="AV73" i="470"/>
  <c r="AU73" i="470"/>
  <c r="AT73" i="470"/>
  <c r="AS73" i="470"/>
  <c r="AR73" i="470"/>
  <c r="AQ73" i="470"/>
  <c r="AP73" i="470"/>
  <c r="AO73" i="470"/>
  <c r="AN73" i="470"/>
  <c r="AM73" i="470"/>
  <c r="AL73" i="470"/>
  <c r="AK73" i="470"/>
  <c r="AJ73" i="470"/>
  <c r="AI73" i="470"/>
  <c r="AH73" i="470"/>
  <c r="AG73" i="470"/>
  <c r="AF73" i="470"/>
  <c r="AE73" i="470"/>
  <c r="AD73" i="470"/>
  <c r="AV72" i="470"/>
  <c r="AU72" i="470"/>
  <c r="AT72" i="470"/>
  <c r="AS72" i="470"/>
  <c r="AR72" i="470"/>
  <c r="AQ72" i="470"/>
  <c r="AP72" i="470"/>
  <c r="AO72" i="470"/>
  <c r="AN72" i="470"/>
  <c r="AM72" i="470"/>
  <c r="AL72" i="470"/>
  <c r="AK72" i="470"/>
  <c r="AJ72" i="470"/>
  <c r="AI72" i="470"/>
  <c r="AH72" i="470"/>
  <c r="AG72" i="470"/>
  <c r="AF72" i="470"/>
  <c r="AE72" i="470"/>
  <c r="AD72" i="470"/>
  <c r="AV71" i="470"/>
  <c r="AU71" i="470"/>
  <c r="AT71" i="470"/>
  <c r="AS71" i="470"/>
  <c r="AR71" i="470"/>
  <c r="AQ71" i="470"/>
  <c r="AP71" i="470"/>
  <c r="AO71" i="470"/>
  <c r="AN71" i="470"/>
  <c r="AM71" i="470"/>
  <c r="AL71" i="470"/>
  <c r="AK71" i="470"/>
  <c r="AJ71" i="470"/>
  <c r="AI71" i="470"/>
  <c r="AH71" i="470"/>
  <c r="AG71" i="470"/>
  <c r="AF71" i="470"/>
  <c r="AE71" i="470"/>
  <c r="AD71" i="470"/>
  <c r="AV70" i="470"/>
  <c r="AU70" i="470"/>
  <c r="AT70" i="470"/>
  <c r="AS70" i="470"/>
  <c r="AR70" i="470"/>
  <c r="AQ70" i="470"/>
  <c r="AP70" i="470"/>
  <c r="AO70" i="470"/>
  <c r="AN70" i="470"/>
  <c r="AM70" i="470"/>
  <c r="AL70" i="470"/>
  <c r="AK70" i="470"/>
  <c r="AJ70" i="470"/>
  <c r="AI70" i="470"/>
  <c r="AH70" i="470"/>
  <c r="AG70" i="470"/>
  <c r="AF70" i="470"/>
  <c r="AE70" i="470"/>
  <c r="AD70" i="470"/>
  <c r="AV69" i="470"/>
  <c r="AU69" i="470"/>
  <c r="AT69" i="470"/>
  <c r="AS69" i="470"/>
  <c r="AR69" i="470"/>
  <c r="AQ69" i="470"/>
  <c r="AP69" i="470"/>
  <c r="AO69" i="470"/>
  <c r="AN69" i="470"/>
  <c r="AM69" i="470"/>
  <c r="AL69" i="470"/>
  <c r="AK69" i="470"/>
  <c r="AJ69" i="470"/>
  <c r="AI69" i="470"/>
  <c r="AH69" i="470"/>
  <c r="AG69" i="470"/>
  <c r="AF69" i="470"/>
  <c r="AE69" i="470"/>
  <c r="AD69" i="470"/>
  <c r="AV68" i="470"/>
  <c r="AU68" i="470"/>
  <c r="AT68" i="470"/>
  <c r="AS68" i="470"/>
  <c r="AR68" i="470"/>
  <c r="AQ68" i="470"/>
  <c r="AP68" i="470"/>
  <c r="AO68" i="470"/>
  <c r="AN68" i="470"/>
  <c r="AM68" i="470"/>
  <c r="AL68" i="470"/>
  <c r="AK68" i="470"/>
  <c r="AJ68" i="470"/>
  <c r="AI68" i="470"/>
  <c r="AH68" i="470"/>
  <c r="AG68" i="470"/>
  <c r="AF68" i="470"/>
  <c r="AE68" i="470"/>
  <c r="AD68" i="470"/>
  <c r="AV67" i="470"/>
  <c r="AU67" i="470"/>
  <c r="AT67" i="470"/>
  <c r="AS67" i="470"/>
  <c r="AR67" i="470"/>
  <c r="AQ67" i="470"/>
  <c r="AP67" i="470"/>
  <c r="AO67" i="470"/>
  <c r="AN67" i="470"/>
  <c r="AM67" i="470"/>
  <c r="AL67" i="470"/>
  <c r="AK67" i="470"/>
  <c r="AJ67" i="470"/>
  <c r="AI67" i="470"/>
  <c r="AH67" i="470"/>
  <c r="AG67" i="470"/>
  <c r="AF67" i="470"/>
  <c r="AE67" i="470"/>
  <c r="AD67" i="470"/>
  <c r="AV66" i="470"/>
  <c r="AU66" i="470"/>
  <c r="AT66" i="470"/>
  <c r="AS66" i="470"/>
  <c r="AR66" i="470"/>
  <c r="AQ66" i="470"/>
  <c r="AP66" i="470"/>
  <c r="AO66" i="470"/>
  <c r="AN66" i="470"/>
  <c r="AM66" i="470"/>
  <c r="AL66" i="470"/>
  <c r="AK66" i="470"/>
  <c r="AJ66" i="470"/>
  <c r="AI66" i="470"/>
  <c r="AH66" i="470"/>
  <c r="AG66" i="470"/>
  <c r="AF66" i="470"/>
  <c r="AE66" i="470"/>
  <c r="AD66" i="470"/>
  <c r="AV65" i="470"/>
  <c r="AU65" i="470"/>
  <c r="AT65" i="470"/>
  <c r="AS65" i="470"/>
  <c r="AR65" i="470"/>
  <c r="AQ65" i="470"/>
  <c r="AP65" i="470"/>
  <c r="AO65" i="470"/>
  <c r="AN65" i="470"/>
  <c r="AM65" i="470"/>
  <c r="AL65" i="470"/>
  <c r="AK65" i="470"/>
  <c r="AJ65" i="470"/>
  <c r="AI65" i="470"/>
  <c r="AH65" i="470"/>
  <c r="AG65" i="470"/>
  <c r="AF65" i="470"/>
  <c r="AE65" i="470"/>
  <c r="AD65" i="470"/>
  <c r="AV64" i="470"/>
  <c r="AU64" i="470"/>
  <c r="AT64" i="470"/>
  <c r="AS64" i="470"/>
  <c r="AR64" i="470"/>
  <c r="AQ64" i="470"/>
  <c r="AP64" i="470"/>
  <c r="AO64" i="470"/>
  <c r="AN64" i="470"/>
  <c r="AM64" i="470"/>
  <c r="AL64" i="470"/>
  <c r="AK64" i="470"/>
  <c r="AJ64" i="470"/>
  <c r="AI64" i="470"/>
  <c r="AH64" i="470"/>
  <c r="AG64" i="470"/>
  <c r="AF64" i="470"/>
  <c r="AE64" i="470"/>
  <c r="AD64" i="470"/>
  <c r="AV63" i="470"/>
  <c r="AU63" i="470"/>
  <c r="AT63" i="470"/>
  <c r="AS63" i="470"/>
  <c r="AR63" i="470"/>
  <c r="AQ63" i="470"/>
  <c r="AP63" i="470"/>
  <c r="AO63" i="470"/>
  <c r="AN63" i="470"/>
  <c r="AM63" i="470"/>
  <c r="AL63" i="470"/>
  <c r="AK63" i="470"/>
  <c r="AJ63" i="470"/>
  <c r="AI63" i="470"/>
  <c r="AH63" i="470"/>
  <c r="AG63" i="470"/>
  <c r="AF63" i="470"/>
  <c r="AE63" i="470"/>
  <c r="AD63" i="470"/>
  <c r="AV62" i="470"/>
  <c r="AU62" i="470"/>
  <c r="AT62" i="470"/>
  <c r="AS62" i="470"/>
  <c r="AR62" i="470"/>
  <c r="AQ62" i="470"/>
  <c r="AP62" i="470"/>
  <c r="AO62" i="470"/>
  <c r="AN62" i="470"/>
  <c r="AM62" i="470"/>
  <c r="AL62" i="470"/>
  <c r="AK62" i="470"/>
  <c r="AJ62" i="470"/>
  <c r="AI62" i="470"/>
  <c r="AH62" i="470"/>
  <c r="AG62" i="470"/>
  <c r="AF62" i="470"/>
  <c r="AE62" i="470"/>
  <c r="AD62" i="470"/>
  <c r="AV61" i="470"/>
  <c r="AU61" i="470"/>
  <c r="AT61" i="470"/>
  <c r="AS61" i="470"/>
  <c r="AR61" i="470"/>
  <c r="AQ61" i="470"/>
  <c r="AP61" i="470"/>
  <c r="AO61" i="470"/>
  <c r="AN61" i="470"/>
  <c r="AM61" i="470"/>
  <c r="AL61" i="470"/>
  <c r="AK61" i="470"/>
  <c r="AJ61" i="470"/>
  <c r="AI61" i="470"/>
  <c r="AH61" i="470"/>
  <c r="AG61" i="470"/>
  <c r="AF61" i="470"/>
  <c r="AE61" i="470"/>
  <c r="AD61" i="470"/>
  <c r="AV60" i="470"/>
  <c r="AU60" i="470"/>
  <c r="AT60" i="470"/>
  <c r="AS60" i="470"/>
  <c r="AR60" i="470"/>
  <c r="AQ60" i="470"/>
  <c r="AP60" i="470"/>
  <c r="AO60" i="470"/>
  <c r="AN60" i="470"/>
  <c r="AM60" i="470"/>
  <c r="AL60" i="470"/>
  <c r="AK60" i="470"/>
  <c r="AJ60" i="470"/>
  <c r="AI60" i="470"/>
  <c r="AH60" i="470"/>
  <c r="AG60" i="470"/>
  <c r="AF60" i="470"/>
  <c r="AE60" i="470"/>
  <c r="AD60" i="470"/>
  <c r="AV59" i="470"/>
  <c r="AU59" i="470"/>
  <c r="AT59" i="470"/>
  <c r="AS59" i="470"/>
  <c r="AR59" i="470"/>
  <c r="AQ59" i="470"/>
  <c r="AP59" i="470"/>
  <c r="AO59" i="470"/>
  <c r="AN59" i="470"/>
  <c r="AM59" i="470"/>
  <c r="AL59" i="470"/>
  <c r="AK59" i="470"/>
  <c r="AJ59" i="470"/>
  <c r="AI59" i="470"/>
  <c r="AH59" i="470"/>
  <c r="AG59" i="470"/>
  <c r="AF59" i="470"/>
  <c r="AE59" i="470"/>
  <c r="AD59" i="470"/>
  <c r="AV58" i="470"/>
  <c r="AU58" i="470"/>
  <c r="AT58" i="470"/>
  <c r="AS58" i="470"/>
  <c r="AR58" i="470"/>
  <c r="AQ58" i="470"/>
  <c r="AP58" i="470"/>
  <c r="AO58" i="470"/>
  <c r="AN58" i="470"/>
  <c r="AM58" i="470"/>
  <c r="AL58" i="470"/>
  <c r="AK58" i="470"/>
  <c r="AJ58" i="470"/>
  <c r="AI58" i="470"/>
  <c r="AH58" i="470"/>
  <c r="AG58" i="470"/>
  <c r="AF58" i="470"/>
  <c r="AE58" i="470"/>
  <c r="AD58" i="470"/>
  <c r="AV57" i="470"/>
  <c r="AU57" i="470"/>
  <c r="AT57" i="470"/>
  <c r="AS57" i="470"/>
  <c r="AR57" i="470"/>
  <c r="AQ57" i="470"/>
  <c r="AP57" i="470"/>
  <c r="AO57" i="470"/>
  <c r="AN57" i="470"/>
  <c r="AM57" i="470"/>
  <c r="AL57" i="470"/>
  <c r="AK57" i="470"/>
  <c r="AJ57" i="470"/>
  <c r="AI57" i="470"/>
  <c r="AH57" i="470"/>
  <c r="AG57" i="470"/>
  <c r="AF57" i="470"/>
  <c r="AE57" i="470"/>
  <c r="AD57" i="470"/>
  <c r="AV56" i="470"/>
  <c r="AU56" i="470"/>
  <c r="AT56" i="470"/>
  <c r="AS56" i="470"/>
  <c r="AR56" i="470"/>
  <c r="AQ56" i="470"/>
  <c r="AP56" i="470"/>
  <c r="AO56" i="470"/>
  <c r="AN56" i="470"/>
  <c r="AM56" i="470"/>
  <c r="AL56" i="470"/>
  <c r="AK56" i="470"/>
  <c r="AJ56" i="470"/>
  <c r="AI56" i="470"/>
  <c r="AH56" i="470"/>
  <c r="AG56" i="470"/>
  <c r="AF56" i="470"/>
  <c r="AE56" i="470"/>
  <c r="AD56" i="470"/>
  <c r="AV55" i="470"/>
  <c r="AU55" i="470"/>
  <c r="AT55" i="470"/>
  <c r="AS55" i="470"/>
  <c r="AR55" i="470"/>
  <c r="AQ55" i="470"/>
  <c r="AP55" i="470"/>
  <c r="AO55" i="470"/>
  <c r="AN55" i="470"/>
  <c r="AM55" i="470"/>
  <c r="AL55" i="470"/>
  <c r="AK55" i="470"/>
  <c r="AJ55" i="470"/>
  <c r="AI55" i="470"/>
  <c r="AH55" i="470"/>
  <c r="AG55" i="470"/>
  <c r="AF55" i="470"/>
  <c r="AE55" i="470"/>
  <c r="AD55" i="470"/>
  <c r="AV54" i="470"/>
  <c r="AU54" i="470"/>
  <c r="AT54" i="470"/>
  <c r="AS54" i="470"/>
  <c r="AR54" i="470"/>
  <c r="AQ54" i="470"/>
  <c r="AP54" i="470"/>
  <c r="AO54" i="470"/>
  <c r="AN54" i="470"/>
  <c r="AM54" i="470"/>
  <c r="AL54" i="470"/>
  <c r="AK54" i="470"/>
  <c r="AJ54" i="470"/>
  <c r="AI54" i="470"/>
  <c r="AH54" i="470"/>
  <c r="AG54" i="470"/>
  <c r="AF54" i="470"/>
  <c r="AE54" i="470"/>
  <c r="AD54" i="470"/>
  <c r="AV53" i="470"/>
  <c r="AU53" i="470"/>
  <c r="AT53" i="470"/>
  <c r="AS53" i="470"/>
  <c r="AR53" i="470"/>
  <c r="AQ53" i="470"/>
  <c r="AP53" i="470"/>
  <c r="AO53" i="470"/>
  <c r="AN53" i="470"/>
  <c r="AM53" i="470"/>
  <c r="AL53" i="470"/>
  <c r="AK53" i="470"/>
  <c r="AJ53" i="470"/>
  <c r="AI53" i="470"/>
  <c r="AH53" i="470"/>
  <c r="AG53" i="470"/>
  <c r="AF53" i="470"/>
  <c r="AE53" i="470"/>
  <c r="AD53" i="470"/>
  <c r="AV52" i="470"/>
  <c r="AU52" i="470"/>
  <c r="AT52" i="470"/>
  <c r="AS52" i="470"/>
  <c r="AR52" i="470"/>
  <c r="AQ52" i="470"/>
  <c r="AP52" i="470"/>
  <c r="AO52" i="470"/>
  <c r="AN52" i="470"/>
  <c r="AM52" i="470"/>
  <c r="AL52" i="470"/>
  <c r="AK52" i="470"/>
  <c r="AJ52" i="470"/>
  <c r="AI52" i="470"/>
  <c r="AH52" i="470"/>
  <c r="AG52" i="470"/>
  <c r="AF52" i="470"/>
  <c r="AE52" i="470"/>
  <c r="AD52" i="470"/>
  <c r="AV51" i="470"/>
  <c r="AU51" i="470"/>
  <c r="AT51" i="470"/>
  <c r="AS51" i="470"/>
  <c r="AR51" i="470"/>
  <c r="AQ51" i="470"/>
  <c r="AP51" i="470"/>
  <c r="AO51" i="470"/>
  <c r="AN51" i="470"/>
  <c r="AM51" i="470"/>
  <c r="AL51" i="470"/>
  <c r="AK51" i="470"/>
  <c r="AJ51" i="470"/>
  <c r="AI51" i="470"/>
  <c r="AH51" i="470"/>
  <c r="AG51" i="470"/>
  <c r="AF51" i="470"/>
  <c r="AE51" i="470"/>
  <c r="AD51" i="470"/>
  <c r="AV50" i="470"/>
  <c r="AU50" i="470"/>
  <c r="AT50" i="470"/>
  <c r="AS50" i="470"/>
  <c r="AR50" i="470"/>
  <c r="AQ50" i="470"/>
  <c r="AP50" i="470"/>
  <c r="AO50" i="470"/>
  <c r="AN50" i="470"/>
  <c r="AM50" i="470"/>
  <c r="AL50" i="470"/>
  <c r="AK50" i="470"/>
  <c r="AJ50" i="470"/>
  <c r="AI50" i="470"/>
  <c r="AH50" i="470"/>
  <c r="AG50" i="470"/>
  <c r="AF50" i="470"/>
  <c r="AE50" i="470"/>
  <c r="AD50" i="470"/>
  <c r="AV49" i="470"/>
  <c r="AU49" i="470"/>
  <c r="AT49" i="470"/>
  <c r="AS49" i="470"/>
  <c r="AR49" i="470"/>
  <c r="AQ49" i="470"/>
  <c r="AP49" i="470"/>
  <c r="AO49" i="470"/>
  <c r="AN49" i="470"/>
  <c r="AM49" i="470"/>
  <c r="AL49" i="470"/>
  <c r="AK49" i="470"/>
  <c r="AJ49" i="470"/>
  <c r="AI49" i="470"/>
  <c r="AH49" i="470"/>
  <c r="AG49" i="470"/>
  <c r="AF49" i="470"/>
  <c r="AE49" i="470"/>
  <c r="AD49" i="470"/>
  <c r="AV48" i="470"/>
  <c r="AU48" i="470"/>
  <c r="AT48" i="470"/>
  <c r="AS48" i="470"/>
  <c r="AR48" i="470"/>
  <c r="AQ48" i="470"/>
  <c r="AP48" i="470"/>
  <c r="AO48" i="470"/>
  <c r="AN48" i="470"/>
  <c r="AM48" i="470"/>
  <c r="AL48" i="470"/>
  <c r="AK48" i="470"/>
  <c r="AJ48" i="470"/>
  <c r="AI48" i="470"/>
  <c r="AH48" i="470"/>
  <c r="AG48" i="470"/>
  <c r="AF48" i="470"/>
  <c r="AE48" i="470"/>
  <c r="AD48" i="470"/>
  <c r="AV47" i="470"/>
  <c r="AU47" i="470"/>
  <c r="AT47" i="470"/>
  <c r="AS47" i="470"/>
  <c r="AR47" i="470"/>
  <c r="AQ47" i="470"/>
  <c r="AP47" i="470"/>
  <c r="AO47" i="470"/>
  <c r="AN47" i="470"/>
  <c r="AM47" i="470"/>
  <c r="AL47" i="470"/>
  <c r="AK47" i="470"/>
  <c r="AJ47" i="470"/>
  <c r="AI47" i="470"/>
  <c r="AH47" i="470"/>
  <c r="AG47" i="470"/>
  <c r="AF47" i="470"/>
  <c r="AE47" i="470"/>
  <c r="AD47" i="470"/>
  <c r="AV46" i="470"/>
  <c r="AU46" i="470"/>
  <c r="AT46" i="470"/>
  <c r="AS46" i="470"/>
  <c r="AR46" i="470"/>
  <c r="AQ46" i="470"/>
  <c r="AP46" i="470"/>
  <c r="AO46" i="470"/>
  <c r="AN46" i="470"/>
  <c r="AM46" i="470"/>
  <c r="AL46" i="470"/>
  <c r="AK46" i="470"/>
  <c r="AJ46" i="470"/>
  <c r="AI46" i="470"/>
  <c r="AH46" i="470"/>
  <c r="AG46" i="470"/>
  <c r="AF46" i="470"/>
  <c r="AE46" i="470"/>
  <c r="AD46" i="470"/>
  <c r="AV45" i="470"/>
  <c r="AU45" i="470"/>
  <c r="AT45" i="470"/>
  <c r="AS45" i="470"/>
  <c r="AR45" i="470"/>
  <c r="AQ45" i="470"/>
  <c r="AP45" i="470"/>
  <c r="AO45" i="470"/>
  <c r="AN45" i="470"/>
  <c r="AM45" i="470"/>
  <c r="AL45" i="470"/>
  <c r="AK45" i="470"/>
  <c r="AJ45" i="470"/>
  <c r="AI45" i="470"/>
  <c r="AH45" i="470"/>
  <c r="AG45" i="470"/>
  <c r="AF45" i="470"/>
  <c r="AE45" i="470"/>
  <c r="AD45" i="470"/>
  <c r="AV44" i="470"/>
  <c r="AU44" i="470"/>
  <c r="AT44" i="470"/>
  <c r="AS44" i="470"/>
  <c r="AR44" i="470"/>
  <c r="AQ44" i="470"/>
  <c r="AP44" i="470"/>
  <c r="AO44" i="470"/>
  <c r="AN44" i="470"/>
  <c r="AM44" i="470"/>
  <c r="AL44" i="470"/>
  <c r="AK44" i="470"/>
  <c r="AJ44" i="470"/>
  <c r="AI44" i="470"/>
  <c r="AH44" i="470"/>
  <c r="AG44" i="470"/>
  <c r="AF44" i="470"/>
  <c r="AE44" i="470"/>
  <c r="AD44" i="470"/>
  <c r="AV43" i="470"/>
  <c r="AU43" i="470"/>
  <c r="AT43" i="470"/>
  <c r="AS43" i="470"/>
  <c r="AR43" i="470"/>
  <c r="AQ43" i="470"/>
  <c r="AP43" i="470"/>
  <c r="AO43" i="470"/>
  <c r="AN43" i="470"/>
  <c r="AM43" i="470"/>
  <c r="AL43" i="470"/>
  <c r="AK43" i="470"/>
  <c r="AJ43" i="470"/>
  <c r="AI43" i="470"/>
  <c r="AH43" i="470"/>
  <c r="AG43" i="470"/>
  <c r="AF43" i="470"/>
  <c r="AE43" i="470"/>
  <c r="AD43" i="470"/>
  <c r="AV42" i="470"/>
  <c r="AU42" i="470"/>
  <c r="AT42" i="470"/>
  <c r="AS42" i="470"/>
  <c r="AR42" i="470"/>
  <c r="AQ42" i="470"/>
  <c r="AP42" i="470"/>
  <c r="AO42" i="470"/>
  <c r="AN42" i="470"/>
  <c r="AM42" i="470"/>
  <c r="AL42" i="470"/>
  <c r="AK42" i="470"/>
  <c r="AJ42" i="470"/>
  <c r="AI42" i="470"/>
  <c r="AH42" i="470"/>
  <c r="AG42" i="470"/>
  <c r="AF42" i="470"/>
  <c r="AE42" i="470"/>
  <c r="AD42" i="470"/>
  <c r="AV41" i="470"/>
  <c r="AU41" i="470"/>
  <c r="AT41" i="470"/>
  <c r="AS41" i="470"/>
  <c r="AR41" i="470"/>
  <c r="AQ41" i="470"/>
  <c r="AP41" i="470"/>
  <c r="AO41" i="470"/>
  <c r="AN41" i="470"/>
  <c r="AM41" i="470"/>
  <c r="AL41" i="470"/>
  <c r="AK41" i="470"/>
  <c r="AJ41" i="470"/>
  <c r="AI41" i="470"/>
  <c r="AH41" i="470"/>
  <c r="AG41" i="470"/>
  <c r="AF41" i="470"/>
  <c r="AE41" i="470"/>
  <c r="AD41" i="470"/>
  <c r="AV40" i="470"/>
  <c r="AU40" i="470"/>
  <c r="AT40" i="470"/>
  <c r="AS40" i="470"/>
  <c r="AR40" i="470"/>
  <c r="AQ40" i="470"/>
  <c r="AP40" i="470"/>
  <c r="AO40" i="470"/>
  <c r="AN40" i="470"/>
  <c r="AM40" i="470"/>
  <c r="AL40" i="470"/>
  <c r="AK40" i="470"/>
  <c r="AJ40" i="470"/>
  <c r="AI40" i="470"/>
  <c r="AH40" i="470"/>
  <c r="AG40" i="470"/>
  <c r="AF40" i="470"/>
  <c r="AE40" i="470"/>
  <c r="AD40" i="470"/>
  <c r="AV39" i="470"/>
  <c r="AU39" i="470"/>
  <c r="AT39" i="470"/>
  <c r="AS39" i="470"/>
  <c r="AR39" i="470"/>
  <c r="AQ39" i="470"/>
  <c r="AP39" i="470"/>
  <c r="AO39" i="470"/>
  <c r="AN39" i="470"/>
  <c r="AM39" i="470"/>
  <c r="AL39" i="470"/>
  <c r="AK39" i="470"/>
  <c r="AJ39" i="470"/>
  <c r="AI39" i="470"/>
  <c r="AH39" i="470"/>
  <c r="AG39" i="470"/>
  <c r="AF39" i="470"/>
  <c r="AE39" i="470"/>
  <c r="AD39" i="470"/>
  <c r="AV38" i="470"/>
  <c r="AU38" i="470"/>
  <c r="AT38" i="470"/>
  <c r="AS38" i="470"/>
  <c r="AR38" i="470"/>
  <c r="AQ38" i="470"/>
  <c r="AP38" i="470"/>
  <c r="AO38" i="470"/>
  <c r="AN38" i="470"/>
  <c r="AM38" i="470"/>
  <c r="AL38" i="470"/>
  <c r="AK38" i="470"/>
  <c r="AJ38" i="470"/>
  <c r="AI38" i="470"/>
  <c r="AH38" i="470"/>
  <c r="AG38" i="470"/>
  <c r="AF38" i="470"/>
  <c r="AE38" i="470"/>
  <c r="AD38" i="470"/>
  <c r="AV37" i="470"/>
  <c r="AU37" i="470"/>
  <c r="AT37" i="470"/>
  <c r="AS37" i="470"/>
  <c r="AR37" i="470"/>
  <c r="AQ37" i="470"/>
  <c r="AP37" i="470"/>
  <c r="AO37" i="470"/>
  <c r="AN37" i="470"/>
  <c r="AM37" i="470"/>
  <c r="AL37" i="470"/>
  <c r="AK37" i="470"/>
  <c r="AJ37" i="470"/>
  <c r="AI37" i="470"/>
  <c r="AH37" i="470"/>
  <c r="AG37" i="470"/>
  <c r="AF37" i="470"/>
  <c r="AE37" i="470"/>
  <c r="AD37" i="470"/>
  <c r="AV36" i="470"/>
  <c r="AU36" i="470"/>
  <c r="AT36" i="470"/>
  <c r="AS36" i="470"/>
  <c r="AR36" i="470"/>
  <c r="AQ36" i="470"/>
  <c r="AP36" i="470"/>
  <c r="AO36" i="470"/>
  <c r="AN36" i="470"/>
  <c r="AM36" i="470"/>
  <c r="AL36" i="470"/>
  <c r="AK36" i="470"/>
  <c r="AJ36" i="470"/>
  <c r="AI36" i="470"/>
  <c r="AH36" i="470"/>
  <c r="AG36" i="470"/>
  <c r="AF36" i="470"/>
  <c r="AE36" i="470"/>
  <c r="AD36" i="470"/>
  <c r="AV35" i="470"/>
  <c r="AU35" i="470"/>
  <c r="AT35" i="470"/>
  <c r="AS35" i="470"/>
  <c r="AR35" i="470"/>
  <c r="AQ35" i="470"/>
  <c r="AP35" i="470"/>
  <c r="AO35" i="470"/>
  <c r="AN35" i="470"/>
  <c r="AM35" i="470"/>
  <c r="AL35" i="470"/>
  <c r="AK35" i="470"/>
  <c r="AJ35" i="470"/>
  <c r="AI35" i="470"/>
  <c r="AH35" i="470"/>
  <c r="AG35" i="470"/>
  <c r="AF35" i="470"/>
  <c r="AE35" i="470"/>
  <c r="AD35" i="470"/>
  <c r="AV34" i="470"/>
  <c r="AU34" i="470"/>
  <c r="AT34" i="470"/>
  <c r="AS34" i="470"/>
  <c r="AR34" i="470"/>
  <c r="AQ34" i="470"/>
  <c r="AP34" i="470"/>
  <c r="AO34" i="470"/>
  <c r="AN34" i="470"/>
  <c r="AM34" i="470"/>
  <c r="AL34" i="470"/>
  <c r="AK34" i="470"/>
  <c r="AJ34" i="470"/>
  <c r="AI34" i="470"/>
  <c r="AH34" i="470"/>
  <c r="AG34" i="470"/>
  <c r="AF34" i="470"/>
  <c r="AE34" i="470"/>
  <c r="AD34" i="470"/>
  <c r="AV33" i="470"/>
  <c r="AU33" i="470"/>
  <c r="AT33" i="470"/>
  <c r="AS33" i="470"/>
  <c r="AR33" i="470"/>
  <c r="AQ33" i="470"/>
  <c r="AP33" i="470"/>
  <c r="AO33" i="470"/>
  <c r="AN33" i="470"/>
  <c r="AM33" i="470"/>
  <c r="AL33" i="470"/>
  <c r="AK33" i="470"/>
  <c r="AJ33" i="470"/>
  <c r="AI33" i="470"/>
  <c r="AH33" i="470"/>
  <c r="AG33" i="470"/>
  <c r="AF33" i="470"/>
  <c r="AE33" i="470"/>
  <c r="AD33" i="470"/>
  <c r="AV32" i="470"/>
  <c r="AU32" i="470"/>
  <c r="AT32" i="470"/>
  <c r="AS32" i="470"/>
  <c r="AR32" i="470"/>
  <c r="AQ32" i="470"/>
  <c r="AP32" i="470"/>
  <c r="AO32" i="470"/>
  <c r="AN32" i="470"/>
  <c r="AM32" i="470"/>
  <c r="AL32" i="470"/>
  <c r="AK32" i="470"/>
  <c r="AJ32" i="470"/>
  <c r="AI32" i="470"/>
  <c r="AH32" i="470"/>
  <c r="AG32" i="470"/>
  <c r="AF32" i="470"/>
  <c r="AE32" i="470"/>
  <c r="AD32" i="470"/>
  <c r="AV31" i="470"/>
  <c r="AU31" i="470"/>
  <c r="AT31" i="470"/>
  <c r="AS31" i="470"/>
  <c r="AR31" i="470"/>
  <c r="AQ31" i="470"/>
  <c r="AP31" i="470"/>
  <c r="AO31" i="470"/>
  <c r="AN31" i="470"/>
  <c r="AM31" i="470"/>
  <c r="AL31" i="470"/>
  <c r="AK31" i="470"/>
  <c r="AJ31" i="470"/>
  <c r="AI31" i="470"/>
  <c r="AH31" i="470"/>
  <c r="AG31" i="470"/>
  <c r="AF31" i="470"/>
  <c r="AE31" i="470"/>
  <c r="AD31" i="470"/>
  <c r="AV30" i="470"/>
  <c r="AU30" i="470"/>
  <c r="AT30" i="470"/>
  <c r="AS30" i="470"/>
  <c r="AR30" i="470"/>
  <c r="AQ30" i="470"/>
  <c r="AP30" i="470"/>
  <c r="AO30" i="470"/>
  <c r="AN30" i="470"/>
  <c r="AM30" i="470"/>
  <c r="AL30" i="470"/>
  <c r="AK30" i="470"/>
  <c r="AJ30" i="470"/>
  <c r="AI30" i="470"/>
  <c r="AH30" i="470"/>
  <c r="AG30" i="470"/>
  <c r="AF30" i="470"/>
  <c r="AE30" i="470"/>
  <c r="AD30" i="470"/>
  <c r="AV29" i="470"/>
  <c r="AU29" i="470"/>
  <c r="AT29" i="470"/>
  <c r="AS29" i="470"/>
  <c r="AR29" i="470"/>
  <c r="AL29" i="470"/>
  <c r="AK29" i="470"/>
  <c r="AJ29" i="470"/>
  <c r="AI29" i="470"/>
  <c r="AH29" i="470"/>
  <c r="AG29" i="470"/>
  <c r="AF29" i="470"/>
  <c r="AE29" i="470"/>
  <c r="AD29" i="470"/>
  <c r="AQ29" i="470"/>
  <c r="AP29" i="470"/>
  <c r="AO29" i="470"/>
  <c r="AN29" i="470"/>
  <c r="AM29" i="470"/>
  <c r="E29" i="470"/>
  <c r="D29" i="470"/>
  <c r="C29" i="470"/>
  <c r="Y25" i="470"/>
  <c r="X25" i="470"/>
  <c r="W25" i="470"/>
  <c r="V25" i="470"/>
  <c r="U25" i="470"/>
  <c r="T25" i="470"/>
  <c r="S25" i="470"/>
  <c r="R25" i="470"/>
  <c r="Q25" i="470"/>
  <c r="P25" i="470"/>
  <c r="O25" i="470"/>
  <c r="N25" i="470"/>
  <c r="M25" i="470"/>
  <c r="L25" i="470"/>
  <c r="K25" i="470"/>
  <c r="J25" i="470"/>
  <c r="I25" i="470"/>
  <c r="H25" i="470"/>
  <c r="G25" i="470"/>
  <c r="AE4" i="470" a="1"/>
  <c r="AC3" i="470"/>
  <c r="Y3" i="470"/>
  <c r="U3" i="470"/>
  <c r="Y2" i="470"/>
  <c r="U2" i="470"/>
  <c r="A1" i="470"/>
  <c r="G5" i="469"/>
  <c r="F5" i="469"/>
  <c r="G4" i="469"/>
  <c r="F4" i="469"/>
  <c r="Z3" i="469"/>
  <c r="Z2" i="469"/>
  <c r="U3" i="469"/>
  <c r="U2" i="469"/>
  <c r="Y3" i="469"/>
  <c r="Y2" i="469"/>
  <c r="AC3" i="469"/>
  <c r="B1" i="469"/>
  <c r="AD32" i="469"/>
  <c r="AD33" i="469"/>
  <c r="AD34" i="469"/>
  <c r="AD35" i="469"/>
  <c r="AD36" i="469"/>
  <c r="AD37" i="469"/>
  <c r="AD38" i="469"/>
  <c r="AD39" i="469"/>
  <c r="AD40" i="469"/>
  <c r="AD41" i="469"/>
  <c r="AD42" i="469"/>
  <c r="AD43" i="469"/>
  <c r="AD44" i="469"/>
  <c r="AD45" i="469"/>
  <c r="AD46" i="469"/>
  <c r="AD47" i="469"/>
  <c r="AD48" i="469"/>
  <c r="AD49" i="469"/>
  <c r="AD50" i="469"/>
  <c r="AD51" i="469"/>
  <c r="AD52" i="469"/>
  <c r="AD53" i="469"/>
  <c r="AD54" i="469"/>
  <c r="AD55" i="469"/>
  <c r="AD56" i="469"/>
  <c r="AD57" i="469"/>
  <c r="AD58" i="469"/>
  <c r="AD59" i="469"/>
  <c r="AD60" i="469"/>
  <c r="AD61" i="469"/>
  <c r="AD62" i="469"/>
  <c r="AD63" i="469"/>
  <c r="AD64" i="469"/>
  <c r="AD65" i="469"/>
  <c r="AD66" i="469"/>
  <c r="AD67" i="469"/>
  <c r="AD68" i="469"/>
  <c r="AD69" i="469"/>
  <c r="AD70" i="469"/>
  <c r="AD71" i="469"/>
  <c r="AD72" i="469"/>
  <c r="AD73" i="469"/>
  <c r="AD74" i="469"/>
  <c r="AD75" i="469"/>
  <c r="AD76" i="469"/>
  <c r="AD77" i="469"/>
  <c r="AD78" i="469"/>
  <c r="AD79" i="469"/>
  <c r="AD80" i="469"/>
  <c r="AD81" i="469"/>
  <c r="AD82" i="469"/>
  <c r="AD83" i="469"/>
  <c r="AD84" i="469"/>
  <c r="AD85" i="469"/>
  <c r="AD86" i="469"/>
  <c r="AD87" i="469"/>
  <c r="AD88" i="469"/>
  <c r="AD89" i="469"/>
  <c r="AD90" i="469"/>
  <c r="AD91" i="469"/>
  <c r="AD92" i="469"/>
  <c r="AD93" i="469"/>
  <c r="AD94" i="469"/>
  <c r="AD95" i="469"/>
  <c r="AD96" i="469"/>
  <c r="AD97" i="469"/>
  <c r="AD98" i="469"/>
  <c r="AD99" i="469"/>
  <c r="AD100" i="469"/>
  <c r="AD101" i="469"/>
  <c r="AD102" i="469"/>
  <c r="AD103" i="469"/>
  <c r="AD104" i="469"/>
  <c r="AD105" i="469"/>
  <c r="AD106" i="469"/>
  <c r="AD107" i="469"/>
  <c r="AD108" i="469"/>
  <c r="AD109" i="469"/>
  <c r="AD110" i="469"/>
  <c r="AD111" i="469"/>
  <c r="AD112" i="469"/>
  <c r="AD113" i="469"/>
  <c r="AD114" i="469"/>
  <c r="AD115" i="469"/>
  <c r="AD116" i="469"/>
  <c r="AD117" i="469"/>
  <c r="AD118" i="469"/>
  <c r="AD119" i="469"/>
  <c r="AD120" i="469"/>
  <c r="AD121" i="469"/>
  <c r="AD122" i="469"/>
  <c r="AD123" i="469"/>
  <c r="AD124" i="469"/>
  <c r="AD125" i="469"/>
  <c r="AD126" i="469"/>
  <c r="AD127" i="469"/>
  <c r="AD128" i="469"/>
  <c r="AD129" i="469"/>
  <c r="AD130" i="469"/>
  <c r="AD31" i="469"/>
  <c r="AI29" i="469"/>
  <c r="AF29" i="469"/>
  <c r="T29" i="469"/>
  <c r="AQ29" i="469" s="1"/>
  <c r="AJ29" i="469"/>
  <c r="P29" i="469"/>
  <c r="AM29" i="469" s="1"/>
  <c r="Q29" i="469"/>
  <c r="AN29" i="469" s="1"/>
  <c r="R29" i="469"/>
  <c r="AO29" i="469" s="1"/>
  <c r="S29" i="469"/>
  <c r="AP29" i="469" s="1"/>
  <c r="AE30" i="469"/>
  <c r="AF30" i="469"/>
  <c r="AG30" i="469"/>
  <c r="AH30" i="469"/>
  <c r="AI30" i="469"/>
  <c r="AJ30" i="469"/>
  <c r="AK30" i="469"/>
  <c r="AL30" i="469"/>
  <c r="AM30" i="469"/>
  <c r="AN30" i="469"/>
  <c r="AO30" i="469"/>
  <c r="AP30" i="469"/>
  <c r="AQ30" i="469"/>
  <c r="AR30" i="469"/>
  <c r="AS30" i="469"/>
  <c r="AT30" i="469"/>
  <c r="AU30" i="469"/>
  <c r="AV30" i="469"/>
  <c r="AD30" i="469"/>
  <c r="AE29" i="469"/>
  <c r="AG29" i="469"/>
  <c r="AH29" i="469"/>
  <c r="AK29" i="469"/>
  <c r="AL29" i="469"/>
  <c r="AR29" i="469"/>
  <c r="AS29" i="469"/>
  <c r="AT29" i="469"/>
  <c r="AU29" i="469"/>
  <c r="AV29" i="469"/>
  <c r="AD29" i="469"/>
  <c r="BB30" i="469"/>
  <c r="BC30" i="469"/>
  <c r="BD30" i="469"/>
  <c r="BE30" i="469"/>
  <c r="BF30" i="469"/>
  <c r="BG30" i="469"/>
  <c r="BH30" i="469"/>
  <c r="BI30" i="469"/>
  <c r="BJ30" i="469"/>
  <c r="BA30" i="469"/>
  <c r="AK2" i="469"/>
  <c r="AJ2" i="469"/>
  <c r="AI2" i="469"/>
  <c r="AH2" i="469"/>
  <c r="AG2" i="469"/>
  <c r="AF2" i="469"/>
  <c r="AE2" i="469"/>
  <c r="I25" i="469"/>
  <c r="J25" i="469"/>
  <c r="K25" i="469"/>
  <c r="L25" i="469"/>
  <c r="M25" i="469"/>
  <c r="N25" i="469"/>
  <c r="O25" i="469"/>
  <c r="P25" i="469"/>
  <c r="Q25" i="469"/>
  <c r="R25" i="469"/>
  <c r="S25" i="469"/>
  <c r="T25" i="469"/>
  <c r="U25" i="469"/>
  <c r="V25" i="469"/>
  <c r="W25" i="469"/>
  <c r="X25" i="469"/>
  <c r="Y25" i="469"/>
  <c r="H25" i="469"/>
  <c r="G25" i="469"/>
  <c r="H26" i="469"/>
  <c r="I26" i="469"/>
  <c r="J26" i="469"/>
  <c r="K26" i="469"/>
  <c r="L26" i="469"/>
  <c r="M26" i="469"/>
  <c r="N26" i="469"/>
  <c r="O26" i="469"/>
  <c r="P26" i="469"/>
  <c r="Q26" i="469"/>
  <c r="R26" i="469"/>
  <c r="S26" i="469"/>
  <c r="T26" i="469"/>
  <c r="X26" i="469"/>
  <c r="G26" i="469"/>
  <c r="H27" i="469"/>
  <c r="I27" i="469"/>
  <c r="J27" i="469"/>
  <c r="K27" i="469"/>
  <c r="L27" i="469"/>
  <c r="M27" i="469"/>
  <c r="N27" i="469"/>
  <c r="O27" i="469"/>
  <c r="P27" i="469"/>
  <c r="Q27" i="469"/>
  <c r="R27" i="469"/>
  <c r="S27" i="469"/>
  <c r="T27" i="469"/>
  <c r="X27" i="469"/>
  <c r="G27" i="469"/>
  <c r="H28" i="469"/>
  <c r="I28" i="469"/>
  <c r="J28" i="469"/>
  <c r="K28" i="469"/>
  <c r="L28" i="469"/>
  <c r="M28" i="469"/>
  <c r="N28" i="469"/>
  <c r="O28" i="469"/>
  <c r="P28" i="469"/>
  <c r="Q28" i="469"/>
  <c r="R28" i="469"/>
  <c r="S28" i="469"/>
  <c r="T28" i="469"/>
  <c r="X28" i="469"/>
  <c r="G28" i="469"/>
  <c r="U33" i="474" l="1"/>
  <c r="W33" i="474" s="1"/>
  <c r="Y33" i="474" s="1"/>
  <c r="U33" i="472"/>
  <c r="W33" i="472" s="1"/>
  <c r="Y33" i="472" s="1"/>
  <c r="C35" i="488"/>
  <c r="E35" i="483"/>
  <c r="H39" i="488"/>
  <c r="H40" i="488"/>
  <c r="E32" i="488"/>
  <c r="BB33" i="483"/>
  <c r="D119" i="488"/>
  <c r="L94" i="493"/>
  <c r="D104" i="488"/>
  <c r="D130" i="488"/>
  <c r="D53" i="488"/>
  <c r="D47" i="488"/>
  <c r="D64" i="488"/>
  <c r="D128" i="488"/>
  <c r="D81" i="488"/>
  <c r="D124" i="488"/>
  <c r="D122" i="488"/>
  <c r="D102" i="488"/>
  <c r="D101" i="488"/>
  <c r="D79" i="488"/>
  <c r="D80" i="488"/>
  <c r="D106" i="488"/>
  <c r="D51" i="488"/>
  <c r="D117" i="488"/>
  <c r="D73" i="488"/>
  <c r="D115" i="488"/>
  <c r="D98" i="488"/>
  <c r="L120" i="493"/>
  <c r="L121" i="493"/>
  <c r="D77" i="488"/>
  <c r="D42" i="488"/>
  <c r="D82" i="488"/>
  <c r="D108" i="488"/>
  <c r="D72" i="488"/>
  <c r="D118" i="488"/>
  <c r="D84" i="488"/>
  <c r="L45" i="493"/>
  <c r="L86" i="493"/>
  <c r="L57" i="493"/>
  <c r="L124" i="493"/>
  <c r="L80" i="493"/>
  <c r="L115" i="493"/>
  <c r="D46" i="488"/>
  <c r="D112" i="488"/>
  <c r="D107" i="488"/>
  <c r="D71" i="488"/>
  <c r="L110" i="493"/>
  <c r="L43" i="493"/>
  <c r="L49" i="493"/>
  <c r="L127" i="493"/>
  <c r="L41" i="493"/>
  <c r="L65" i="493"/>
  <c r="L116" i="493"/>
  <c r="L82" i="493"/>
  <c r="D60" i="488"/>
  <c r="D45" i="488"/>
  <c r="D126" i="488"/>
  <c r="D87" i="488"/>
  <c r="D88" i="488"/>
  <c r="L78" i="493"/>
  <c r="D78" i="488"/>
  <c r="D97" i="488"/>
  <c r="L48" i="493"/>
  <c r="D48" i="488"/>
  <c r="L114" i="493"/>
  <c r="D114" i="488"/>
  <c r="L100" i="493"/>
  <c r="L64" i="493"/>
  <c r="L102" i="493"/>
  <c r="L79" i="493"/>
  <c r="L106" i="493"/>
  <c r="D52" i="488"/>
  <c r="D110" i="488"/>
  <c r="L59" i="493"/>
  <c r="D59" i="488"/>
  <c r="L92" i="493"/>
  <c r="D92" i="488"/>
  <c r="D66" i="488"/>
  <c r="D90" i="488"/>
  <c r="D56" i="488"/>
  <c r="D120" i="488"/>
  <c r="D54" i="488"/>
  <c r="L67" i="493"/>
  <c r="D67" i="488"/>
  <c r="D43" i="488"/>
  <c r="D105" i="488"/>
  <c r="L75" i="493"/>
  <c r="D75" i="488"/>
  <c r="D109" i="488"/>
  <c r="D93" i="488"/>
  <c r="D85" i="488"/>
  <c r="D62" i="488"/>
  <c r="D123" i="488"/>
  <c r="L55" i="493"/>
  <c r="D55" i="488"/>
  <c r="D68" i="488"/>
  <c r="D74" i="488"/>
  <c r="D70" i="488"/>
  <c r="D58" i="488"/>
  <c r="D103" i="488"/>
  <c r="D49" i="488"/>
  <c r="D83" i="488"/>
  <c r="D121" i="488"/>
  <c r="D127" i="488"/>
  <c r="D96" i="488"/>
  <c r="D125" i="488"/>
  <c r="D91" i="488"/>
  <c r="D89" i="488"/>
  <c r="D41" i="488"/>
  <c r="D69" i="488"/>
  <c r="D65" i="488"/>
  <c r="D111" i="488"/>
  <c r="L76" i="493"/>
  <c r="D76" i="488"/>
  <c r="L50" i="493"/>
  <c r="D50" i="488"/>
  <c r="D61" i="488"/>
  <c r="D116" i="488"/>
  <c r="D63" i="488"/>
  <c r="L42" i="493"/>
  <c r="L108" i="493"/>
  <c r="L72" i="493"/>
  <c r="L118" i="493"/>
  <c r="L97" i="493"/>
  <c r="D86" i="488"/>
  <c r="D57" i="488"/>
  <c r="D95" i="488"/>
  <c r="D129" i="488"/>
  <c r="D113" i="488"/>
  <c r="D100" i="488"/>
  <c r="D99" i="488"/>
  <c r="D44" i="488"/>
  <c r="D94" i="488"/>
  <c r="L53" i="493"/>
  <c r="L47" i="493"/>
  <c r="L81" i="493"/>
  <c r="L51" i="493"/>
  <c r="L73" i="493"/>
  <c r="L66" i="493"/>
  <c r="L56" i="493"/>
  <c r="L105" i="493"/>
  <c r="L109" i="493"/>
  <c r="L93" i="493"/>
  <c r="L62" i="493"/>
  <c r="L123" i="493"/>
  <c r="L68" i="493"/>
  <c r="L83" i="493"/>
  <c r="L125" i="493"/>
  <c r="L91" i="493"/>
  <c r="L111" i="493"/>
  <c r="D37" i="488"/>
  <c r="D38" i="488"/>
  <c r="D34" i="488"/>
  <c r="B33" i="483"/>
  <c r="BA33" i="483"/>
  <c r="BA35" i="483"/>
  <c r="B35" i="483"/>
  <c r="BB35" i="483"/>
  <c r="W40" i="472"/>
  <c r="Y40" i="472" s="1"/>
  <c r="Y38" i="472"/>
  <c r="Y36" i="472"/>
  <c r="AA38" i="475"/>
  <c r="AA42" i="475"/>
  <c r="U35" i="474"/>
  <c r="U34" i="474"/>
  <c r="W34" i="474" s="1"/>
  <c r="Y34" i="474" s="1"/>
  <c r="AA33" i="475"/>
  <c r="U33" i="475" s="1"/>
  <c r="W33" i="475" s="1"/>
  <c r="Y33" i="475" s="1"/>
  <c r="U32" i="474"/>
  <c r="W32" i="474" s="1"/>
  <c r="Y32" i="474" s="1"/>
  <c r="AA39" i="475"/>
  <c r="U32" i="471"/>
  <c r="W32" i="471" s="1"/>
  <c r="Y32" i="471" s="1"/>
  <c r="U34" i="471"/>
  <c r="W34" i="471" s="1"/>
  <c r="Y34" i="471" s="1"/>
  <c r="AA36" i="475"/>
  <c r="AA37" i="475"/>
  <c r="AA40" i="475"/>
  <c r="AA41" i="475"/>
  <c r="AA44" i="475"/>
  <c r="AA45" i="475"/>
  <c r="AA48" i="475"/>
  <c r="AA49" i="475"/>
  <c r="AA52" i="475"/>
  <c r="AA53" i="475"/>
  <c r="AA56" i="475"/>
  <c r="AA57" i="475"/>
  <c r="AA60" i="475"/>
  <c r="AA61" i="475"/>
  <c r="AA64" i="475"/>
  <c r="AA65" i="475"/>
  <c r="AA68" i="475"/>
  <c r="AA69" i="475"/>
  <c r="AA73" i="475"/>
  <c r="AA77" i="475"/>
  <c r="AA81" i="475"/>
  <c r="U32" i="472"/>
  <c r="W32" i="472" s="1"/>
  <c r="Y32" i="472" s="1"/>
  <c r="U35" i="472"/>
  <c r="U34" i="472"/>
  <c r="W34" i="472" s="1"/>
  <c r="Y34" i="472" s="1"/>
  <c r="U35" i="473"/>
  <c r="W35" i="473" s="1"/>
  <c r="Y35" i="473" s="1"/>
  <c r="U34" i="473"/>
  <c r="W34" i="473" s="1"/>
  <c r="Y34" i="473" s="1"/>
  <c r="AA124" i="475"/>
  <c r="AA116" i="475"/>
  <c r="U32" i="473"/>
  <c r="W32" i="473" s="1"/>
  <c r="Y32" i="473" s="1"/>
  <c r="AA125" i="475"/>
  <c r="AF4" i="470"/>
  <c r="BB30" i="470" s="1"/>
  <c r="AK4" i="470"/>
  <c r="BG30" i="470" s="1"/>
  <c r="AE4" i="470"/>
  <c r="BA30" i="470" s="1"/>
  <c r="AJ4" i="470"/>
  <c r="BF30" i="470" s="1"/>
  <c r="AG4" i="470"/>
  <c r="BC30" i="470" s="1"/>
  <c r="AL4" i="470"/>
  <c r="BH30" i="470" s="1"/>
  <c r="AM4" i="470"/>
  <c r="BI30" i="470" s="1"/>
  <c r="AH4" i="470"/>
  <c r="BD30" i="470" s="1"/>
  <c r="AI4" i="470"/>
  <c r="BE30" i="470" s="1"/>
  <c r="AN4" i="470"/>
  <c r="BJ30" i="470" s="1"/>
  <c r="AM2" i="474"/>
  <c r="AA43" i="475"/>
  <c r="AA47" i="475"/>
  <c r="AA51" i="475"/>
  <c r="AA55" i="475"/>
  <c r="L77" i="493"/>
  <c r="L84" i="493"/>
  <c r="L87" i="493"/>
  <c r="L98" i="493"/>
  <c r="L46" i="493"/>
  <c r="L112" i="493"/>
  <c r="L104" i="493"/>
  <c r="L128" i="493"/>
  <c r="L117" i="493"/>
  <c r="L58" i="493"/>
  <c r="L129" i="493"/>
  <c r="L113" i="493"/>
  <c r="L99" i="493"/>
  <c r="L122" i="493"/>
  <c r="L101" i="493"/>
  <c r="L90" i="493"/>
  <c r="L54" i="493"/>
  <c r="L85" i="493"/>
  <c r="L74" i="493"/>
  <c r="L103" i="493"/>
  <c r="L96" i="493"/>
  <c r="L89" i="493"/>
  <c r="L69" i="493"/>
  <c r="L61" i="493"/>
  <c r="L63" i="493"/>
  <c r="L119" i="493"/>
  <c r="L60" i="493"/>
  <c r="L126" i="493"/>
  <c r="L88" i="493"/>
  <c r="L95" i="493"/>
  <c r="L44" i="493"/>
  <c r="L130" i="493"/>
  <c r="L107" i="493"/>
  <c r="L71" i="493"/>
  <c r="L52" i="493"/>
  <c r="L70" i="493"/>
  <c r="U33" i="473"/>
  <c r="W33" i="473" s="1"/>
  <c r="Y33" i="473" s="1"/>
  <c r="L106" i="488"/>
  <c r="B106" i="488"/>
  <c r="K106" i="488"/>
  <c r="C106" i="489"/>
  <c r="C106" i="515" s="1"/>
  <c r="I106" i="488"/>
  <c r="K51" i="488"/>
  <c r="I51" i="488"/>
  <c r="B51" i="488"/>
  <c r="L51" i="488"/>
  <c r="C51" i="489"/>
  <c r="C51" i="515" s="1"/>
  <c r="B117" i="488"/>
  <c r="C117" i="489"/>
  <c r="C117" i="515" s="1"/>
  <c r="L117" i="488"/>
  <c r="K117" i="488"/>
  <c r="I117" i="488"/>
  <c r="C73" i="489"/>
  <c r="C73" i="515" s="1"/>
  <c r="L73" i="488"/>
  <c r="K73" i="488"/>
  <c r="I73" i="488"/>
  <c r="B73" i="488"/>
  <c r="K115" i="488"/>
  <c r="I115" i="488"/>
  <c r="B115" i="488"/>
  <c r="L115" i="488"/>
  <c r="C115" i="489"/>
  <c r="C115" i="515" s="1"/>
  <c r="L98" i="488"/>
  <c r="K98" i="488"/>
  <c r="C98" i="489"/>
  <c r="C98" i="515" s="1"/>
  <c r="I98" i="488"/>
  <c r="B98" i="488"/>
  <c r="B37" i="488"/>
  <c r="C37" i="489"/>
  <c r="C37" i="515" s="1"/>
  <c r="I37" i="488"/>
  <c r="L46" i="488"/>
  <c r="K46" i="488"/>
  <c r="C46" i="489"/>
  <c r="C46" i="515" s="1"/>
  <c r="I46" i="488"/>
  <c r="B46" i="488"/>
  <c r="B112" i="488"/>
  <c r="L112" i="488"/>
  <c r="C112" i="489"/>
  <c r="C112" i="515" s="1"/>
  <c r="K112" i="488"/>
  <c r="I112" i="488"/>
  <c r="L107" i="488"/>
  <c r="K107" i="488"/>
  <c r="C107" i="489"/>
  <c r="C107" i="515" s="1"/>
  <c r="I107" i="488"/>
  <c r="B107" i="488"/>
  <c r="I71" i="488"/>
  <c r="K71" i="488"/>
  <c r="B71" i="488"/>
  <c r="L71" i="488"/>
  <c r="C71" i="489"/>
  <c r="C71" i="515" s="1"/>
  <c r="B34" i="488"/>
  <c r="C34" i="489"/>
  <c r="C34" i="515" s="1"/>
  <c r="I34" i="488"/>
  <c r="C52" i="489"/>
  <c r="C52" i="515" s="1"/>
  <c r="K52" i="488"/>
  <c r="L52" i="488"/>
  <c r="B52" i="488"/>
  <c r="I52" i="488"/>
  <c r="B110" i="488"/>
  <c r="K110" i="488"/>
  <c r="C110" i="489"/>
  <c r="C110" i="515" s="1"/>
  <c r="I110" i="488"/>
  <c r="L110" i="488"/>
  <c r="L59" i="488"/>
  <c r="K59" i="488"/>
  <c r="C59" i="489"/>
  <c r="C59" i="515" s="1"/>
  <c r="I59" i="488"/>
  <c r="B59" i="488"/>
  <c r="B92" i="488"/>
  <c r="C92" i="489"/>
  <c r="C92" i="515" s="1"/>
  <c r="K92" i="488"/>
  <c r="L92" i="488"/>
  <c r="I92" i="488"/>
  <c r="K66" i="488"/>
  <c r="C66" i="489"/>
  <c r="C66" i="515" s="1"/>
  <c r="I66" i="488"/>
  <c r="L66" i="488"/>
  <c r="B66" i="488"/>
  <c r="K90" i="488"/>
  <c r="C90" i="489"/>
  <c r="C90" i="515" s="1"/>
  <c r="L90" i="488"/>
  <c r="B90" i="488"/>
  <c r="I90" i="488"/>
  <c r="B56" i="488"/>
  <c r="C56" i="489"/>
  <c r="C56" i="515" s="1"/>
  <c r="K56" i="488"/>
  <c r="I56" i="488"/>
  <c r="L56" i="488"/>
  <c r="B120" i="488"/>
  <c r="C120" i="489"/>
  <c r="C120" i="515" s="1"/>
  <c r="K120" i="488"/>
  <c r="I120" i="488"/>
  <c r="L120" i="488"/>
  <c r="K54" i="488"/>
  <c r="C54" i="489"/>
  <c r="C54" i="515" s="1"/>
  <c r="B54" i="488"/>
  <c r="I54" i="488"/>
  <c r="L54" i="488"/>
  <c r="K67" i="488"/>
  <c r="I67" i="488"/>
  <c r="B67" i="488"/>
  <c r="L67" i="488"/>
  <c r="C67" i="489"/>
  <c r="C67" i="515" s="1"/>
  <c r="I43" i="488"/>
  <c r="B43" i="488"/>
  <c r="L43" i="488"/>
  <c r="K43" i="488"/>
  <c r="C43" i="489"/>
  <c r="C43" i="515" s="1"/>
  <c r="B105" i="488"/>
  <c r="C105" i="489"/>
  <c r="C105" i="515" s="1"/>
  <c r="L105" i="488"/>
  <c r="K105" i="488"/>
  <c r="I105" i="488"/>
  <c r="L75" i="488"/>
  <c r="K75" i="488"/>
  <c r="C75" i="489"/>
  <c r="C75" i="515" s="1"/>
  <c r="I75" i="488"/>
  <c r="B75" i="488"/>
  <c r="B109" i="488"/>
  <c r="C109" i="489"/>
  <c r="C109" i="515" s="1"/>
  <c r="L109" i="488"/>
  <c r="K109" i="488"/>
  <c r="I109" i="488"/>
  <c r="K93" i="488"/>
  <c r="I93" i="488"/>
  <c r="B93" i="488"/>
  <c r="C93" i="489"/>
  <c r="C93" i="515" s="1"/>
  <c r="L93" i="488"/>
  <c r="K85" i="488"/>
  <c r="I85" i="488"/>
  <c r="B85" i="488"/>
  <c r="C85" i="489"/>
  <c r="C85" i="515" s="1"/>
  <c r="L85" i="488"/>
  <c r="L62" i="488"/>
  <c r="B62" i="488"/>
  <c r="K62" i="488"/>
  <c r="C62" i="489"/>
  <c r="C62" i="515" s="1"/>
  <c r="I62" i="488"/>
  <c r="C123" i="489"/>
  <c r="C123" i="515" s="1"/>
  <c r="I123" i="488"/>
  <c r="B123" i="488"/>
  <c r="L123" i="488"/>
  <c r="K123" i="488"/>
  <c r="I55" i="488"/>
  <c r="B55" i="488"/>
  <c r="K55" i="488"/>
  <c r="L55" i="488"/>
  <c r="C55" i="489"/>
  <c r="C55" i="515" s="1"/>
  <c r="B68" i="488"/>
  <c r="L68" i="488"/>
  <c r="C68" i="489"/>
  <c r="C68" i="515" s="1"/>
  <c r="K68" i="488"/>
  <c r="I68" i="488"/>
  <c r="L74" i="488"/>
  <c r="B74" i="488"/>
  <c r="K74" i="488"/>
  <c r="C74" i="489"/>
  <c r="C74" i="515" s="1"/>
  <c r="I74" i="488"/>
  <c r="L70" i="488"/>
  <c r="B70" i="488"/>
  <c r="K70" i="488"/>
  <c r="C70" i="489"/>
  <c r="C70" i="515" s="1"/>
  <c r="I70" i="488"/>
  <c r="K119" i="488"/>
  <c r="I119" i="488"/>
  <c r="B119" i="488"/>
  <c r="L119" i="488"/>
  <c r="C119" i="489"/>
  <c r="C119" i="515" s="1"/>
  <c r="K77" i="488"/>
  <c r="I77" i="488"/>
  <c r="B77" i="488"/>
  <c r="C77" i="489"/>
  <c r="C77" i="515" s="1"/>
  <c r="L77" i="488"/>
  <c r="L42" i="488"/>
  <c r="B42" i="488"/>
  <c r="K42" i="488"/>
  <c r="C42" i="489"/>
  <c r="C42" i="515" s="1"/>
  <c r="I42" i="488"/>
  <c r="L82" i="488"/>
  <c r="B82" i="488"/>
  <c r="K82" i="488"/>
  <c r="C82" i="489"/>
  <c r="C82" i="515" s="1"/>
  <c r="I82" i="488"/>
  <c r="C108" i="489"/>
  <c r="C108" i="515" s="1"/>
  <c r="K108" i="488"/>
  <c r="L108" i="488"/>
  <c r="I108" i="488"/>
  <c r="B108" i="488"/>
  <c r="C72" i="489"/>
  <c r="C72" i="515" s="1"/>
  <c r="K72" i="488"/>
  <c r="I72" i="488"/>
  <c r="L72" i="488"/>
  <c r="B72" i="488"/>
  <c r="K118" i="488"/>
  <c r="C118" i="489"/>
  <c r="C118" i="515" s="1"/>
  <c r="B118" i="488"/>
  <c r="I118" i="488"/>
  <c r="L118" i="488"/>
  <c r="I84" i="488"/>
  <c r="B84" i="488"/>
  <c r="L84" i="488"/>
  <c r="C84" i="489"/>
  <c r="C84" i="515" s="1"/>
  <c r="K84" i="488"/>
  <c r="B38" i="488"/>
  <c r="C38" i="489"/>
  <c r="C38" i="515" s="1"/>
  <c r="I38" i="488"/>
  <c r="C60" i="489"/>
  <c r="C60" i="515" s="1"/>
  <c r="K60" i="488"/>
  <c r="L60" i="488"/>
  <c r="I60" i="488"/>
  <c r="B60" i="488"/>
  <c r="C45" i="489"/>
  <c r="C45" i="515" s="1"/>
  <c r="L45" i="488"/>
  <c r="K45" i="488"/>
  <c r="I45" i="488"/>
  <c r="B45" i="488"/>
  <c r="L126" i="488"/>
  <c r="B126" i="488"/>
  <c r="K126" i="488"/>
  <c r="C126" i="489"/>
  <c r="C126" i="515" s="1"/>
  <c r="I126" i="488"/>
  <c r="I87" i="488"/>
  <c r="B87" i="488"/>
  <c r="K87" i="488"/>
  <c r="L87" i="488"/>
  <c r="C87" i="489"/>
  <c r="C87" i="515" s="1"/>
  <c r="C88" i="489"/>
  <c r="C88" i="515" s="1"/>
  <c r="K88" i="488"/>
  <c r="B88" i="488"/>
  <c r="I88" i="488"/>
  <c r="L88" i="488"/>
  <c r="K78" i="488"/>
  <c r="C78" i="489"/>
  <c r="C78" i="515" s="1"/>
  <c r="L78" i="488"/>
  <c r="B78" i="488"/>
  <c r="I78" i="488"/>
  <c r="B97" i="488"/>
  <c r="C97" i="489"/>
  <c r="C97" i="515" s="1"/>
  <c r="L97" i="488"/>
  <c r="K97" i="488"/>
  <c r="I97" i="488"/>
  <c r="B48" i="488"/>
  <c r="L48" i="488"/>
  <c r="C48" i="489"/>
  <c r="C48" i="515" s="1"/>
  <c r="K48" i="488"/>
  <c r="I48" i="488"/>
  <c r="L114" i="488"/>
  <c r="B114" i="488"/>
  <c r="K114" i="488"/>
  <c r="C114" i="489"/>
  <c r="C114" i="515" s="1"/>
  <c r="I114" i="488"/>
  <c r="L86" i="488"/>
  <c r="B86" i="488"/>
  <c r="K86" i="488"/>
  <c r="C86" i="489"/>
  <c r="C86" i="515" s="1"/>
  <c r="I86" i="488"/>
  <c r="B57" i="488"/>
  <c r="C57" i="489"/>
  <c r="C57" i="515" s="1"/>
  <c r="L57" i="488"/>
  <c r="K57" i="488"/>
  <c r="I57" i="488"/>
  <c r="I95" i="488"/>
  <c r="B95" i="488"/>
  <c r="L95" i="488"/>
  <c r="K95" i="488"/>
  <c r="C95" i="489"/>
  <c r="C95" i="515" s="1"/>
  <c r="K129" i="488"/>
  <c r="I129" i="488"/>
  <c r="B129" i="488"/>
  <c r="C129" i="489"/>
  <c r="C129" i="515" s="1"/>
  <c r="L129" i="488"/>
  <c r="B113" i="488"/>
  <c r="C113" i="489"/>
  <c r="C113" i="515" s="1"/>
  <c r="L113" i="488"/>
  <c r="K113" i="488"/>
  <c r="I113" i="488"/>
  <c r="I100" i="488"/>
  <c r="B100" i="488"/>
  <c r="L100" i="488"/>
  <c r="C100" i="489"/>
  <c r="C100" i="515" s="1"/>
  <c r="K100" i="488"/>
  <c r="K99" i="488"/>
  <c r="I99" i="488"/>
  <c r="B99" i="488"/>
  <c r="L99" i="488"/>
  <c r="C99" i="489"/>
  <c r="C99" i="515" s="1"/>
  <c r="C44" i="489"/>
  <c r="C44" i="515" s="1"/>
  <c r="K44" i="488"/>
  <c r="L44" i="488"/>
  <c r="I44" i="488"/>
  <c r="B44" i="488"/>
  <c r="B94" i="488"/>
  <c r="K94" i="488"/>
  <c r="C94" i="489"/>
  <c r="C94" i="515" s="1"/>
  <c r="L94" i="488"/>
  <c r="I94" i="488"/>
  <c r="B104" i="488"/>
  <c r="C104" i="489"/>
  <c r="C104" i="515" s="1"/>
  <c r="K104" i="488"/>
  <c r="I104" i="488"/>
  <c r="L104" i="488"/>
  <c r="L130" i="488"/>
  <c r="B130" i="488"/>
  <c r="K130" i="488"/>
  <c r="C130" i="489"/>
  <c r="C130" i="515" s="1"/>
  <c r="I130" i="488"/>
  <c r="C53" i="489"/>
  <c r="C53" i="515" s="1"/>
  <c r="L53" i="488"/>
  <c r="K53" i="488"/>
  <c r="I53" i="488"/>
  <c r="B53" i="488"/>
  <c r="C47" i="489"/>
  <c r="C47" i="515" s="1"/>
  <c r="I47" i="488"/>
  <c r="B47" i="488"/>
  <c r="L47" i="488"/>
  <c r="K47" i="488"/>
  <c r="I64" i="488"/>
  <c r="B64" i="488"/>
  <c r="L64" i="488"/>
  <c r="C64" i="489"/>
  <c r="C64" i="515" s="1"/>
  <c r="K64" i="488"/>
  <c r="C128" i="489"/>
  <c r="C128" i="515" s="1"/>
  <c r="K128" i="488"/>
  <c r="L128" i="488"/>
  <c r="B128" i="488"/>
  <c r="I128" i="488"/>
  <c r="C81" i="489"/>
  <c r="C81" i="515" s="1"/>
  <c r="L81" i="488"/>
  <c r="K81" i="488"/>
  <c r="I81" i="488"/>
  <c r="B81" i="488"/>
  <c r="C124" i="489"/>
  <c r="C124" i="515" s="1"/>
  <c r="K124" i="488"/>
  <c r="L124" i="488"/>
  <c r="I124" i="488"/>
  <c r="B124" i="488"/>
  <c r="L122" i="488"/>
  <c r="B122" i="488"/>
  <c r="K122" i="488"/>
  <c r="C122" i="489"/>
  <c r="C122" i="515" s="1"/>
  <c r="I122" i="488"/>
  <c r="K102" i="488"/>
  <c r="C102" i="489"/>
  <c r="C102" i="515" s="1"/>
  <c r="I102" i="488"/>
  <c r="L102" i="488"/>
  <c r="B102" i="488"/>
  <c r="B101" i="488"/>
  <c r="C101" i="489"/>
  <c r="C101" i="515" s="1"/>
  <c r="L101" i="488"/>
  <c r="K101" i="488"/>
  <c r="I101" i="488"/>
  <c r="B79" i="488"/>
  <c r="L79" i="488"/>
  <c r="K79" i="488"/>
  <c r="C79" i="489"/>
  <c r="C79" i="515" s="1"/>
  <c r="I79" i="488"/>
  <c r="B80" i="488"/>
  <c r="L80" i="488"/>
  <c r="C80" i="489"/>
  <c r="C80" i="515" s="1"/>
  <c r="K80" i="488"/>
  <c r="I80" i="488"/>
  <c r="L58" i="488"/>
  <c r="B58" i="488"/>
  <c r="K58" i="488"/>
  <c r="C58" i="489"/>
  <c r="C58" i="515" s="1"/>
  <c r="I58" i="488"/>
  <c r="I103" i="488"/>
  <c r="B103" i="488"/>
  <c r="L103" i="488"/>
  <c r="C103" i="489"/>
  <c r="C103" i="515" s="1"/>
  <c r="K103" i="488"/>
  <c r="C49" i="489"/>
  <c r="C49" i="515" s="1"/>
  <c r="L49" i="488"/>
  <c r="K49" i="488"/>
  <c r="I49" i="488"/>
  <c r="B49" i="488"/>
  <c r="K83" i="488"/>
  <c r="I83" i="488"/>
  <c r="B83" i="488"/>
  <c r="L83" i="488"/>
  <c r="C83" i="489"/>
  <c r="C83" i="515" s="1"/>
  <c r="B121" i="488"/>
  <c r="C121" i="489"/>
  <c r="C121" i="515" s="1"/>
  <c r="L121" i="488"/>
  <c r="K121" i="488"/>
  <c r="I121" i="488"/>
  <c r="I127" i="488"/>
  <c r="B127" i="488"/>
  <c r="L127" i="488"/>
  <c r="K127" i="488"/>
  <c r="C127" i="489"/>
  <c r="C127" i="515" s="1"/>
  <c r="I96" i="488"/>
  <c r="B96" i="488"/>
  <c r="L96" i="488"/>
  <c r="C96" i="489"/>
  <c r="C96" i="515" s="1"/>
  <c r="K96" i="488"/>
  <c r="B125" i="488"/>
  <c r="C125" i="489"/>
  <c r="C125" i="515" s="1"/>
  <c r="L125" i="488"/>
  <c r="K125" i="488"/>
  <c r="I125" i="488"/>
  <c r="L91" i="488"/>
  <c r="K91" i="488"/>
  <c r="C91" i="489"/>
  <c r="C91" i="515" s="1"/>
  <c r="I91" i="488"/>
  <c r="B91" i="488"/>
  <c r="K89" i="488"/>
  <c r="I89" i="488"/>
  <c r="B89" i="488"/>
  <c r="C89" i="489"/>
  <c r="C89" i="515" s="1"/>
  <c r="L89" i="488"/>
  <c r="B41" i="488"/>
  <c r="C41" i="489"/>
  <c r="C41" i="515" s="1"/>
  <c r="L41" i="488"/>
  <c r="K41" i="488"/>
  <c r="I41" i="488"/>
  <c r="B69" i="488"/>
  <c r="C69" i="489"/>
  <c r="C69" i="515" s="1"/>
  <c r="L69" i="488"/>
  <c r="K69" i="488"/>
  <c r="I69" i="488"/>
  <c r="K65" i="488"/>
  <c r="I65" i="488"/>
  <c r="B65" i="488"/>
  <c r="C65" i="489"/>
  <c r="C65" i="515" s="1"/>
  <c r="L65" i="488"/>
  <c r="I111" i="488"/>
  <c r="B111" i="488"/>
  <c r="L111" i="488"/>
  <c r="K111" i="488"/>
  <c r="C111" i="489"/>
  <c r="C111" i="515" s="1"/>
  <c r="I76" i="488"/>
  <c r="B76" i="488"/>
  <c r="C76" i="489"/>
  <c r="C76" i="515" s="1"/>
  <c r="K76" i="488"/>
  <c r="L76" i="488"/>
  <c r="L50" i="488"/>
  <c r="B50" i="488"/>
  <c r="K50" i="488"/>
  <c r="C50" i="489"/>
  <c r="C50" i="515" s="1"/>
  <c r="I50" i="488"/>
  <c r="C61" i="489"/>
  <c r="C61" i="515" s="1"/>
  <c r="L61" i="488"/>
  <c r="K61" i="488"/>
  <c r="I61" i="488"/>
  <c r="B61" i="488"/>
  <c r="L116" i="488"/>
  <c r="C116" i="489"/>
  <c r="C116" i="515" s="1"/>
  <c r="K116" i="488"/>
  <c r="I116" i="488"/>
  <c r="B116" i="488"/>
  <c r="I63" i="488"/>
  <c r="B63" i="488"/>
  <c r="L63" i="488"/>
  <c r="K63" i="488"/>
  <c r="C63" i="489"/>
  <c r="C63" i="515" s="1"/>
  <c r="AA86" i="475"/>
  <c r="AA103" i="475"/>
  <c r="AE4" i="475" a="1"/>
  <c r="AE4" i="475" s="1"/>
  <c r="BA30" i="475" s="1"/>
  <c r="BA45" i="475" s="1"/>
  <c r="B48" i="370"/>
  <c r="AJ48" i="370"/>
  <c r="B56" i="370"/>
  <c r="AJ56" i="370"/>
  <c r="B62" i="370"/>
  <c r="AJ62" i="370"/>
  <c r="AG62" i="370" s="1"/>
  <c r="B63" i="370"/>
  <c r="AJ63" i="370"/>
  <c r="AG63" i="370" s="1"/>
  <c r="B75" i="370"/>
  <c r="AJ75" i="370"/>
  <c r="AG75" i="370" s="1"/>
  <c r="B77" i="370"/>
  <c r="AJ77" i="370"/>
  <c r="AG77" i="370" s="1"/>
  <c r="B79" i="370"/>
  <c r="AJ79" i="370"/>
  <c r="B81" i="370"/>
  <c r="AJ81" i="370"/>
  <c r="AG81" i="370" s="1"/>
  <c r="B83" i="370"/>
  <c r="AJ83" i="370"/>
  <c r="AG83" i="370" s="1"/>
  <c r="B85" i="370"/>
  <c r="AJ85" i="370"/>
  <c r="AG85" i="370" s="1"/>
  <c r="B87" i="370"/>
  <c r="AJ87" i="370"/>
  <c r="B89" i="370"/>
  <c r="AJ89" i="370"/>
  <c r="AG89" i="370" s="1"/>
  <c r="B91" i="370"/>
  <c r="AJ91" i="370"/>
  <c r="AG91" i="370" s="1"/>
  <c r="B93" i="370"/>
  <c r="AJ93" i="370"/>
  <c r="AG93" i="370" s="1"/>
  <c r="B95" i="370"/>
  <c r="AJ95" i="370"/>
  <c r="AG95" i="370" s="1"/>
  <c r="B105" i="370"/>
  <c r="AJ105" i="370"/>
  <c r="B108" i="370"/>
  <c r="AJ108" i="370"/>
  <c r="AG108" i="370" s="1"/>
  <c r="B114" i="370"/>
  <c r="AJ114" i="370"/>
  <c r="AG114" i="370" s="1"/>
  <c r="B42" i="370"/>
  <c r="AJ42" i="370"/>
  <c r="AG42" i="370" s="1"/>
  <c r="B50" i="370"/>
  <c r="AJ50" i="370"/>
  <c r="AG50" i="370" s="1"/>
  <c r="B58" i="370"/>
  <c r="AJ58" i="370"/>
  <c r="AG58" i="370" s="1"/>
  <c r="B69" i="370"/>
  <c r="AJ69" i="370"/>
  <c r="AG69" i="370" s="1"/>
  <c r="B70" i="370"/>
  <c r="AJ70" i="370"/>
  <c r="B71" i="370"/>
  <c r="AJ71" i="370"/>
  <c r="AG71" i="370" s="1"/>
  <c r="B98" i="370"/>
  <c r="AJ98" i="370"/>
  <c r="AG98" i="370" s="1"/>
  <c r="B109" i="370"/>
  <c r="AJ109" i="370"/>
  <c r="B113" i="370"/>
  <c r="AJ113" i="370"/>
  <c r="B116" i="370"/>
  <c r="AJ116" i="370"/>
  <c r="AG116" i="370" s="1"/>
  <c r="B44" i="370"/>
  <c r="AJ44" i="370"/>
  <c r="B52" i="370"/>
  <c r="AJ52" i="370"/>
  <c r="B60" i="370"/>
  <c r="AJ60" i="370"/>
  <c r="B64" i="370"/>
  <c r="AJ64" i="370"/>
  <c r="B65" i="370"/>
  <c r="AJ65" i="370"/>
  <c r="AG65" i="370" s="1"/>
  <c r="B67" i="370"/>
  <c r="AJ67" i="370"/>
  <c r="AG67" i="370" s="1"/>
  <c r="B68" i="370"/>
  <c r="AJ68" i="370"/>
  <c r="B97" i="370"/>
  <c r="AJ97" i="370"/>
  <c r="AG97" i="370" s="1"/>
  <c r="B100" i="370"/>
  <c r="AJ100" i="370"/>
  <c r="AG100" i="370" s="1"/>
  <c r="B104" i="370"/>
  <c r="AJ104" i="370"/>
  <c r="B117" i="370"/>
  <c r="AJ117" i="370"/>
  <c r="B46" i="370"/>
  <c r="AJ46" i="370"/>
  <c r="AG46" i="370" s="1"/>
  <c r="B54" i="370"/>
  <c r="AJ54" i="370"/>
  <c r="AG54" i="370" s="1"/>
  <c r="B72" i="370"/>
  <c r="AJ72" i="370"/>
  <c r="B73" i="370"/>
  <c r="AJ73" i="370"/>
  <c r="AG73" i="370" s="1"/>
  <c r="B101" i="370"/>
  <c r="AJ101" i="370"/>
  <c r="B106" i="370"/>
  <c r="AJ106" i="370"/>
  <c r="AG106" i="370" s="1"/>
  <c r="B112" i="370"/>
  <c r="AJ112" i="370"/>
  <c r="AG112" i="370" s="1"/>
  <c r="B122" i="370"/>
  <c r="AJ122" i="370"/>
  <c r="AG122" i="370" s="1"/>
  <c r="B124" i="370"/>
  <c r="AJ124" i="370"/>
  <c r="AG124" i="370" s="1"/>
  <c r="B126" i="370"/>
  <c r="AJ126" i="370"/>
  <c r="AG126" i="370" s="1"/>
  <c r="B128" i="370"/>
  <c r="AJ128" i="370"/>
  <c r="AG128" i="370" s="1"/>
  <c r="B130" i="370"/>
  <c r="AJ130" i="370"/>
  <c r="AG130" i="370" s="1"/>
  <c r="AA59" i="475"/>
  <c r="AA63" i="475"/>
  <c r="AA67" i="475"/>
  <c r="AA71" i="475"/>
  <c r="AA75" i="475"/>
  <c r="AA79" i="475"/>
  <c r="AA83" i="475"/>
  <c r="P131" i="472"/>
  <c r="AA108" i="475"/>
  <c r="AA112" i="475"/>
  <c r="AA104" i="475"/>
  <c r="AA72" i="475"/>
  <c r="AA76" i="475"/>
  <c r="AA80" i="475"/>
  <c r="AA84" i="475"/>
  <c r="AA88" i="475"/>
  <c r="AA96" i="475"/>
  <c r="AA106" i="475"/>
  <c r="AA110" i="475"/>
  <c r="AA87" i="475"/>
  <c r="AA95" i="475"/>
  <c r="AA85" i="475"/>
  <c r="AA92" i="475"/>
  <c r="AA93" i="475"/>
  <c r="AA100" i="475"/>
  <c r="AA101" i="475"/>
  <c r="AA46" i="475"/>
  <c r="AA50" i="475"/>
  <c r="AA54" i="475"/>
  <c r="AA58" i="475"/>
  <c r="AA62" i="475"/>
  <c r="AA66" i="475"/>
  <c r="AA70" i="475"/>
  <c r="AA74" i="475"/>
  <c r="AA78" i="475"/>
  <c r="AA82" i="475"/>
  <c r="AA90" i="475"/>
  <c r="AA91" i="475"/>
  <c r="AA98" i="475"/>
  <c r="AA99" i="475"/>
  <c r="AA107" i="475"/>
  <c r="AA111" i="475"/>
  <c r="AA114" i="475"/>
  <c r="AA122" i="475"/>
  <c r="AA130" i="475"/>
  <c r="AA94" i="475"/>
  <c r="AA102" i="475"/>
  <c r="AA118" i="475"/>
  <c r="AA126" i="475"/>
  <c r="AA120" i="475"/>
  <c r="AA128" i="475"/>
  <c r="AA119" i="475"/>
  <c r="AA127" i="475"/>
  <c r="AA89" i="475"/>
  <c r="AA97" i="475"/>
  <c r="AA105" i="475"/>
  <c r="AA109" i="475"/>
  <c r="AA113" i="475"/>
  <c r="AA121" i="475"/>
  <c r="AA129" i="475"/>
  <c r="AA115" i="475"/>
  <c r="AA123" i="475"/>
  <c r="AB32" i="475"/>
  <c r="AB33" i="475"/>
  <c r="AB34" i="475"/>
  <c r="AB35" i="475"/>
  <c r="AB36" i="475"/>
  <c r="AB37" i="475"/>
  <c r="AB38" i="475"/>
  <c r="AB39" i="475"/>
  <c r="AB40" i="475"/>
  <c r="W41" i="475"/>
  <c r="AB41" i="475"/>
  <c r="W42" i="475"/>
  <c r="AB42" i="475"/>
  <c r="W43" i="475"/>
  <c r="AB43" i="475"/>
  <c r="W44" i="475"/>
  <c r="AB44" i="475"/>
  <c r="W45" i="475"/>
  <c r="AB45" i="475"/>
  <c r="W46" i="475"/>
  <c r="AB46" i="475"/>
  <c r="W47" i="475"/>
  <c r="AB47" i="475"/>
  <c r="W48" i="475"/>
  <c r="AB48" i="475"/>
  <c r="W49" i="475"/>
  <c r="AB49" i="475"/>
  <c r="W50" i="475"/>
  <c r="AB50" i="475"/>
  <c r="W51" i="475"/>
  <c r="AB51" i="475"/>
  <c r="W52" i="475"/>
  <c r="AB52" i="475"/>
  <c r="W53" i="475"/>
  <c r="AB53" i="475"/>
  <c r="W54" i="475"/>
  <c r="AB54" i="475"/>
  <c r="W55" i="475"/>
  <c r="AB55" i="475"/>
  <c r="W56" i="475"/>
  <c r="AB56" i="475"/>
  <c r="W57" i="475"/>
  <c r="AB57" i="475"/>
  <c r="W58" i="475"/>
  <c r="AB58" i="475"/>
  <c r="W59" i="475"/>
  <c r="AB59" i="475"/>
  <c r="W60" i="475"/>
  <c r="AB60" i="475"/>
  <c r="W61" i="475"/>
  <c r="AB61" i="475"/>
  <c r="W62" i="475"/>
  <c r="AB62" i="475"/>
  <c r="W63" i="475"/>
  <c r="AB63" i="475"/>
  <c r="W64" i="475"/>
  <c r="AB64" i="475"/>
  <c r="W65" i="475"/>
  <c r="AB65" i="475"/>
  <c r="W66" i="475"/>
  <c r="AB66" i="475"/>
  <c r="W67" i="475"/>
  <c r="AB67" i="475"/>
  <c r="W68" i="475"/>
  <c r="AB68" i="475"/>
  <c r="W69" i="475"/>
  <c r="AB69" i="475"/>
  <c r="W70" i="475"/>
  <c r="AB70" i="475"/>
  <c r="W71" i="475"/>
  <c r="AB71" i="475"/>
  <c r="W72" i="475"/>
  <c r="AB72" i="475"/>
  <c r="W73" i="475"/>
  <c r="AB73" i="475"/>
  <c r="W74" i="475"/>
  <c r="AB74" i="475"/>
  <c r="W75" i="475"/>
  <c r="AB75" i="475"/>
  <c r="W76" i="475"/>
  <c r="AB76" i="475"/>
  <c r="W77" i="475"/>
  <c r="AB77" i="475"/>
  <c r="W78" i="475"/>
  <c r="AB78" i="475"/>
  <c r="W79" i="475"/>
  <c r="AB79" i="475"/>
  <c r="W80" i="475"/>
  <c r="AB80" i="475"/>
  <c r="W81" i="475"/>
  <c r="AB81" i="475"/>
  <c r="W82" i="475"/>
  <c r="AB82" i="475"/>
  <c r="W83" i="475"/>
  <c r="AB83" i="475"/>
  <c r="W84" i="475"/>
  <c r="AC84" i="475"/>
  <c r="AC87" i="475"/>
  <c r="Y87" i="475"/>
  <c r="B87" i="475"/>
  <c r="AB87" i="475"/>
  <c r="AC89" i="475"/>
  <c r="Y89" i="475"/>
  <c r="B89" i="475"/>
  <c r="AB89" i="475"/>
  <c r="AC91" i="475"/>
  <c r="Y91" i="475"/>
  <c r="B91" i="475"/>
  <c r="AB91" i="475"/>
  <c r="AC93" i="475"/>
  <c r="Y93" i="475"/>
  <c r="B93" i="475"/>
  <c r="AB93" i="475"/>
  <c r="AC95" i="475"/>
  <c r="Y95" i="475"/>
  <c r="B95" i="475"/>
  <c r="AB95" i="475"/>
  <c r="AC97" i="475"/>
  <c r="Y97" i="475"/>
  <c r="B97" i="475"/>
  <c r="AB97" i="475"/>
  <c r="AC99" i="475"/>
  <c r="Y99" i="475"/>
  <c r="B99" i="475"/>
  <c r="AB99" i="475"/>
  <c r="AC101" i="475"/>
  <c r="Y101" i="475"/>
  <c r="B101" i="475"/>
  <c r="AB101" i="475"/>
  <c r="AC104" i="475"/>
  <c r="Y104" i="475"/>
  <c r="W104" i="475"/>
  <c r="B104" i="475"/>
  <c r="AB104" i="475"/>
  <c r="AC106" i="475"/>
  <c r="Y106" i="475"/>
  <c r="B106" i="475"/>
  <c r="AC107" i="475"/>
  <c r="Y107" i="475"/>
  <c r="B107" i="475"/>
  <c r="AC108" i="475"/>
  <c r="Y108" i="475"/>
  <c r="B108" i="475"/>
  <c r="AC109" i="475"/>
  <c r="Y109" i="475"/>
  <c r="B109" i="475"/>
  <c r="AC110" i="475"/>
  <c r="Y110" i="475"/>
  <c r="B110" i="475"/>
  <c r="AC111" i="475"/>
  <c r="Y111" i="475"/>
  <c r="B111" i="475"/>
  <c r="AC112" i="475"/>
  <c r="Y112" i="475"/>
  <c r="B112" i="475"/>
  <c r="AC116" i="475"/>
  <c r="Y116" i="475"/>
  <c r="B116" i="475"/>
  <c r="W116" i="475"/>
  <c r="AC85" i="475"/>
  <c r="B85" i="475"/>
  <c r="Y85" i="475"/>
  <c r="AC86" i="475"/>
  <c r="Y86" i="475"/>
  <c r="B86" i="475"/>
  <c r="AB86" i="475"/>
  <c r="W87" i="475"/>
  <c r="AC88" i="475"/>
  <c r="Y88" i="475"/>
  <c r="B88" i="475"/>
  <c r="AB88" i="475"/>
  <c r="W89" i="475"/>
  <c r="AC90" i="475"/>
  <c r="Y90" i="475"/>
  <c r="B90" i="475"/>
  <c r="AB90" i="475"/>
  <c r="W91" i="475"/>
  <c r="AC92" i="475"/>
  <c r="Y92" i="475"/>
  <c r="B92" i="475"/>
  <c r="AB92" i="475"/>
  <c r="W93" i="475"/>
  <c r="AC94" i="475"/>
  <c r="Y94" i="475"/>
  <c r="B94" i="475"/>
  <c r="AB94" i="475"/>
  <c r="W95" i="475"/>
  <c r="AC96" i="475"/>
  <c r="Y96" i="475"/>
  <c r="B96" i="475"/>
  <c r="AB96" i="475"/>
  <c r="W97" i="475"/>
  <c r="AC98" i="475"/>
  <c r="Y98" i="475"/>
  <c r="B98" i="475"/>
  <c r="AB98" i="475"/>
  <c r="W99" i="475"/>
  <c r="AC100" i="475"/>
  <c r="Y100" i="475"/>
  <c r="B100" i="475"/>
  <c r="AB100" i="475"/>
  <c r="W101" i="475"/>
  <c r="AC102" i="475"/>
  <c r="Y102" i="475"/>
  <c r="B102" i="475"/>
  <c r="AB102" i="475"/>
  <c r="AB106" i="475"/>
  <c r="AB107" i="475"/>
  <c r="AB108" i="475"/>
  <c r="AB109" i="475"/>
  <c r="AB110" i="475"/>
  <c r="AB111" i="475"/>
  <c r="AB112" i="475"/>
  <c r="AB116" i="475"/>
  <c r="AC114" i="475"/>
  <c r="Y114" i="475"/>
  <c r="B114" i="475"/>
  <c r="W114" i="475"/>
  <c r="AC118" i="475"/>
  <c r="Y118" i="475"/>
  <c r="B118" i="475"/>
  <c r="W118" i="475"/>
  <c r="AC103" i="475"/>
  <c r="Y103" i="475"/>
  <c r="AC113" i="475"/>
  <c r="Y113" i="475"/>
  <c r="B113" i="475"/>
  <c r="AB113" i="475"/>
  <c r="AC115" i="475"/>
  <c r="Y115" i="475"/>
  <c r="B115" i="475"/>
  <c r="AB115" i="475"/>
  <c r="AC117" i="475"/>
  <c r="Y117" i="475"/>
  <c r="B117" i="475"/>
  <c r="AB117" i="475"/>
  <c r="AC119" i="475"/>
  <c r="Y119" i="475"/>
  <c r="B119" i="475"/>
  <c r="AB119" i="475"/>
  <c r="W120" i="475"/>
  <c r="AC121" i="475"/>
  <c r="Y121" i="475"/>
  <c r="B121" i="475"/>
  <c r="AB121" i="475"/>
  <c r="W122" i="475"/>
  <c r="AC123" i="475"/>
  <c r="Y123" i="475"/>
  <c r="B123" i="475"/>
  <c r="AB123" i="475"/>
  <c r="W124" i="475"/>
  <c r="AC125" i="475"/>
  <c r="Y125" i="475"/>
  <c r="B125" i="475"/>
  <c r="AB125" i="475"/>
  <c r="W126" i="475"/>
  <c r="AC127" i="475"/>
  <c r="Y127" i="475"/>
  <c r="B127" i="475"/>
  <c r="AB127" i="475"/>
  <c r="W128" i="475"/>
  <c r="AC129" i="475"/>
  <c r="Y129" i="475"/>
  <c r="B129" i="475"/>
  <c r="AB129" i="475"/>
  <c r="W130" i="475"/>
  <c r="AC105" i="475"/>
  <c r="Y105" i="475"/>
  <c r="AC120" i="475"/>
  <c r="Y120" i="475"/>
  <c r="B120" i="475"/>
  <c r="AB120" i="475"/>
  <c r="AC122" i="475"/>
  <c r="Y122" i="475"/>
  <c r="B122" i="475"/>
  <c r="AB122" i="475"/>
  <c r="AC124" i="475"/>
  <c r="Y124" i="475"/>
  <c r="B124" i="475"/>
  <c r="AB124" i="475"/>
  <c r="AC126" i="475"/>
  <c r="Y126" i="475"/>
  <c r="B126" i="475"/>
  <c r="AB126" i="475"/>
  <c r="AC128" i="475"/>
  <c r="Y128" i="475"/>
  <c r="B128" i="475"/>
  <c r="AB128" i="475"/>
  <c r="AC130" i="475"/>
  <c r="Y130" i="475"/>
  <c r="AB130" i="475"/>
  <c r="B130" i="475"/>
  <c r="AA28" i="474"/>
  <c r="B32" i="474"/>
  <c r="B33" i="474"/>
  <c r="B34" i="474"/>
  <c r="B35" i="474"/>
  <c r="B36" i="474"/>
  <c r="B37" i="474"/>
  <c r="B38" i="474"/>
  <c r="B39" i="474"/>
  <c r="B40" i="474"/>
  <c r="B41" i="474"/>
  <c r="B42" i="474"/>
  <c r="B43" i="474"/>
  <c r="B44" i="474"/>
  <c r="B45" i="474"/>
  <c r="B46" i="474"/>
  <c r="B47" i="474"/>
  <c r="B48" i="474"/>
  <c r="B49" i="474"/>
  <c r="B50" i="474"/>
  <c r="B51" i="474"/>
  <c r="B52" i="474"/>
  <c r="B53" i="474"/>
  <c r="B54" i="474"/>
  <c r="B55" i="474"/>
  <c r="B56" i="474"/>
  <c r="B57" i="474"/>
  <c r="B58" i="474"/>
  <c r="B59" i="474"/>
  <c r="B60" i="474"/>
  <c r="B61" i="474"/>
  <c r="B62" i="474"/>
  <c r="B63" i="474"/>
  <c r="B64" i="474"/>
  <c r="B65" i="474"/>
  <c r="B66" i="474"/>
  <c r="B67" i="474"/>
  <c r="B68" i="474"/>
  <c r="B69" i="474"/>
  <c r="B70" i="474"/>
  <c r="B71" i="474"/>
  <c r="B72" i="474"/>
  <c r="AB32" i="474"/>
  <c r="AB33" i="474"/>
  <c r="AB34" i="474"/>
  <c r="AB35" i="474"/>
  <c r="W36" i="474"/>
  <c r="Y36" i="474" s="1"/>
  <c r="AB36" i="474"/>
  <c r="W37" i="474"/>
  <c r="Y37" i="474" s="1"/>
  <c r="AB37" i="474"/>
  <c r="W38" i="474"/>
  <c r="Y38" i="474" s="1"/>
  <c r="AB38" i="474"/>
  <c r="W39" i="474"/>
  <c r="Y39" i="474" s="1"/>
  <c r="AB39" i="474"/>
  <c r="W40" i="474"/>
  <c r="Y40" i="474" s="1"/>
  <c r="AB40" i="474"/>
  <c r="W41" i="474"/>
  <c r="AB41" i="474"/>
  <c r="W42" i="474"/>
  <c r="AB42" i="474"/>
  <c r="W43" i="474"/>
  <c r="AB43" i="474"/>
  <c r="W44" i="474"/>
  <c r="AB44" i="474"/>
  <c r="W45" i="474"/>
  <c r="AB45" i="474"/>
  <c r="W46" i="474"/>
  <c r="AB46" i="474"/>
  <c r="W47" i="474"/>
  <c r="AB47" i="474"/>
  <c r="W48" i="474"/>
  <c r="AB48" i="474"/>
  <c r="W49" i="474"/>
  <c r="AB49" i="474"/>
  <c r="W50" i="474"/>
  <c r="AB50" i="474"/>
  <c r="W51" i="474"/>
  <c r="AB51" i="474"/>
  <c r="W52" i="474"/>
  <c r="AB52" i="474"/>
  <c r="W53" i="474"/>
  <c r="AB53" i="474"/>
  <c r="W54" i="474"/>
  <c r="AB54" i="474"/>
  <c r="W55" i="474"/>
  <c r="AB55" i="474"/>
  <c r="W56" i="474"/>
  <c r="AB56" i="474"/>
  <c r="W57" i="474"/>
  <c r="AB57" i="474"/>
  <c r="W58" i="474"/>
  <c r="AB58" i="474"/>
  <c r="W59" i="474"/>
  <c r="AB59" i="474"/>
  <c r="W60" i="474"/>
  <c r="AB60" i="474"/>
  <c r="W61" i="474"/>
  <c r="AB61" i="474"/>
  <c r="W62" i="474"/>
  <c r="AB62" i="474"/>
  <c r="W63" i="474"/>
  <c r="AB63" i="474"/>
  <c r="W64" i="474"/>
  <c r="AB64" i="474"/>
  <c r="W65" i="474"/>
  <c r="AB65" i="474"/>
  <c r="W66" i="474"/>
  <c r="AB66" i="474"/>
  <c r="W67" i="474"/>
  <c r="AB67" i="474"/>
  <c r="W68" i="474"/>
  <c r="AB68" i="474"/>
  <c r="W69" i="474"/>
  <c r="AB69" i="474"/>
  <c r="W70" i="474"/>
  <c r="AB70" i="474"/>
  <c r="W71" i="474"/>
  <c r="AB71" i="474"/>
  <c r="W72" i="474"/>
  <c r="AC72" i="474"/>
  <c r="W35" i="474"/>
  <c r="Y35" i="474" s="1"/>
  <c r="Y41" i="474"/>
  <c r="Y42" i="474"/>
  <c r="Y43" i="474"/>
  <c r="Y44" i="474"/>
  <c r="Y45" i="474"/>
  <c r="Y46" i="474"/>
  <c r="Y47" i="474"/>
  <c r="Y48" i="474"/>
  <c r="Y49" i="474"/>
  <c r="Y50" i="474"/>
  <c r="Y51" i="474"/>
  <c r="Y52" i="474"/>
  <c r="Y53" i="474"/>
  <c r="Y54" i="474"/>
  <c r="Y55" i="474"/>
  <c r="Y56" i="474"/>
  <c r="Y57" i="474"/>
  <c r="Y58" i="474"/>
  <c r="Y59" i="474"/>
  <c r="Y60" i="474"/>
  <c r="Y61" i="474"/>
  <c r="Y62" i="474"/>
  <c r="Y63" i="474"/>
  <c r="Y64" i="474"/>
  <c r="Y65" i="474"/>
  <c r="Y66" i="474"/>
  <c r="Y67" i="474"/>
  <c r="Y68" i="474"/>
  <c r="Y69" i="474"/>
  <c r="Y70" i="474"/>
  <c r="Y71" i="474"/>
  <c r="Y72" i="474"/>
  <c r="W73" i="474"/>
  <c r="W74" i="474"/>
  <c r="W75" i="474"/>
  <c r="W76" i="474"/>
  <c r="W77" i="474"/>
  <c r="W78" i="474"/>
  <c r="W79" i="474"/>
  <c r="W80" i="474"/>
  <c r="W81" i="474"/>
  <c r="W82" i="474"/>
  <c r="W83" i="474"/>
  <c r="W84" i="474"/>
  <c r="W85" i="474"/>
  <c r="W86" i="474"/>
  <c r="W87" i="474"/>
  <c r="W88" i="474"/>
  <c r="W89" i="474"/>
  <c r="W90" i="474"/>
  <c r="W91" i="474"/>
  <c r="W92" i="474"/>
  <c r="W93" i="474"/>
  <c r="W94" i="474"/>
  <c r="W95" i="474"/>
  <c r="W96" i="474"/>
  <c r="W97" i="474"/>
  <c r="W98" i="474"/>
  <c r="W99" i="474"/>
  <c r="W100" i="474"/>
  <c r="W101" i="474"/>
  <c r="W102" i="474"/>
  <c r="AB102" i="474"/>
  <c r="P103" i="474"/>
  <c r="P27" i="474" s="1"/>
  <c r="AC104" i="474"/>
  <c r="Y104" i="474"/>
  <c r="Z104" i="474"/>
  <c r="H104" i="370" s="1"/>
  <c r="AL104" i="370" s="1"/>
  <c r="B105" i="474"/>
  <c r="AC106" i="474"/>
  <c r="Y106" i="474"/>
  <c r="B106" i="474"/>
  <c r="AB106" i="474"/>
  <c r="W107" i="474"/>
  <c r="AC108" i="474"/>
  <c r="Y108" i="474"/>
  <c r="B108" i="474"/>
  <c r="AB108" i="474"/>
  <c r="W109" i="474"/>
  <c r="AC110" i="474"/>
  <c r="Y110" i="474"/>
  <c r="B110" i="474"/>
  <c r="AB110" i="474"/>
  <c r="W111" i="474"/>
  <c r="AC112" i="474"/>
  <c r="Y112" i="474"/>
  <c r="B112" i="474"/>
  <c r="AB112" i="474"/>
  <c r="W113" i="474"/>
  <c r="AC114" i="474"/>
  <c r="Y114" i="474"/>
  <c r="B114" i="474"/>
  <c r="AB114" i="474"/>
  <c r="W115" i="474"/>
  <c r="AC116" i="474"/>
  <c r="Y116" i="474"/>
  <c r="B116" i="474"/>
  <c r="AB116" i="474"/>
  <c r="W117" i="474"/>
  <c r="AC118" i="474"/>
  <c r="Y118" i="474"/>
  <c r="B118" i="474"/>
  <c r="AB118" i="474"/>
  <c r="W119" i="474"/>
  <c r="AC120" i="474"/>
  <c r="Y120" i="474"/>
  <c r="B120" i="474"/>
  <c r="AB120" i="474"/>
  <c r="W121" i="474"/>
  <c r="AB103" i="474"/>
  <c r="AC105" i="474"/>
  <c r="Y105" i="474"/>
  <c r="Z105" i="474"/>
  <c r="H105" i="370" s="1"/>
  <c r="AL105" i="370" s="1"/>
  <c r="B103" i="474"/>
  <c r="AC107" i="474"/>
  <c r="Y107" i="474"/>
  <c r="B107" i="474"/>
  <c r="AB107" i="474"/>
  <c r="AC109" i="474"/>
  <c r="Y109" i="474"/>
  <c r="B109" i="474"/>
  <c r="AB109" i="474"/>
  <c r="AC111" i="474"/>
  <c r="Y111" i="474"/>
  <c r="B111" i="474"/>
  <c r="AB111" i="474"/>
  <c r="AC113" i="474"/>
  <c r="Y113" i="474"/>
  <c r="B113" i="474"/>
  <c r="AB113" i="474"/>
  <c r="AC115" i="474"/>
  <c r="Y115" i="474"/>
  <c r="B115" i="474"/>
  <c r="AB115" i="474"/>
  <c r="AC117" i="474"/>
  <c r="Y117" i="474"/>
  <c r="B117" i="474"/>
  <c r="AB117" i="474"/>
  <c r="AC119" i="474"/>
  <c r="Y119" i="474"/>
  <c r="B119" i="474"/>
  <c r="AB119" i="474"/>
  <c r="AC121" i="474"/>
  <c r="Y121" i="474"/>
  <c r="B121" i="474"/>
  <c r="AB121" i="474"/>
  <c r="AC103" i="474"/>
  <c r="Y103" i="474"/>
  <c r="Z103" i="474"/>
  <c r="H103" i="370" s="1"/>
  <c r="AL103" i="370" s="1"/>
  <c r="B122" i="474"/>
  <c r="B123" i="474"/>
  <c r="B124" i="474"/>
  <c r="B125" i="474"/>
  <c r="B126" i="474"/>
  <c r="B127" i="474"/>
  <c r="B128" i="474"/>
  <c r="B129" i="474"/>
  <c r="B130" i="474"/>
  <c r="W122" i="474"/>
  <c r="AB122" i="474"/>
  <c r="W123" i="474"/>
  <c r="AB123" i="474"/>
  <c r="W124" i="474"/>
  <c r="AB124" i="474"/>
  <c r="W125" i="474"/>
  <c r="AB125" i="474"/>
  <c r="W126" i="474"/>
  <c r="AB126" i="474"/>
  <c r="W127" i="474"/>
  <c r="AB127" i="474"/>
  <c r="W128" i="474"/>
  <c r="AB128" i="474"/>
  <c r="W129" i="474"/>
  <c r="AB129" i="474"/>
  <c r="W130" i="474"/>
  <c r="AB130" i="474"/>
  <c r="Y122" i="474"/>
  <c r="Y123" i="474"/>
  <c r="Y124" i="474"/>
  <c r="Y125" i="474"/>
  <c r="Y126" i="474"/>
  <c r="Y127" i="474"/>
  <c r="Y128" i="474"/>
  <c r="Y129" i="474"/>
  <c r="Y130" i="474"/>
  <c r="AM2" i="472"/>
  <c r="AA28" i="473"/>
  <c r="AB32" i="473"/>
  <c r="AB33" i="473"/>
  <c r="AC35" i="473"/>
  <c r="AB42" i="473"/>
  <c r="W42" i="473"/>
  <c r="AC42" i="473"/>
  <c r="Y42" i="473"/>
  <c r="B42" i="473"/>
  <c r="AB44" i="473"/>
  <c r="W44" i="473"/>
  <c r="AC44" i="473"/>
  <c r="Y44" i="473"/>
  <c r="B44" i="473"/>
  <c r="AB48" i="473"/>
  <c r="W48" i="473"/>
  <c r="AC48" i="473"/>
  <c r="Y48" i="473"/>
  <c r="B48" i="473"/>
  <c r="AB52" i="473"/>
  <c r="W52" i="473"/>
  <c r="AC52" i="473"/>
  <c r="Y52" i="473"/>
  <c r="B52" i="473"/>
  <c r="AB56" i="473"/>
  <c r="W56" i="473"/>
  <c r="AC56" i="473"/>
  <c r="Y56" i="473"/>
  <c r="B56" i="473"/>
  <c r="AB60" i="473"/>
  <c r="W60" i="473"/>
  <c r="AC60" i="473"/>
  <c r="Y60" i="473"/>
  <c r="B60" i="473"/>
  <c r="AB36" i="473"/>
  <c r="AC36" i="473"/>
  <c r="Y36" i="473"/>
  <c r="B36" i="473"/>
  <c r="AC34" i="473"/>
  <c r="B34" i="473"/>
  <c r="AB35" i="473"/>
  <c r="AB38" i="473"/>
  <c r="W38" i="473"/>
  <c r="Y38" i="473" s="1"/>
  <c r="AC38" i="473"/>
  <c r="B38" i="473"/>
  <c r="AB40" i="473"/>
  <c r="W40" i="473"/>
  <c r="Y40" i="473" s="1"/>
  <c r="AC40" i="473"/>
  <c r="B40" i="473"/>
  <c r="Z44" i="473"/>
  <c r="G44" i="370" s="1"/>
  <c r="AK44" i="370" s="1"/>
  <c r="AB46" i="473"/>
  <c r="W46" i="473"/>
  <c r="AC46" i="473"/>
  <c r="Y46" i="473"/>
  <c r="B46" i="473"/>
  <c r="Z48" i="473"/>
  <c r="G48" i="370" s="1"/>
  <c r="AK48" i="370" s="1"/>
  <c r="AB50" i="473"/>
  <c r="W50" i="473"/>
  <c r="AC50" i="473"/>
  <c r="Y50" i="473"/>
  <c r="B50" i="473"/>
  <c r="Z52" i="473"/>
  <c r="G52" i="370" s="1"/>
  <c r="AK52" i="370" s="1"/>
  <c r="AB54" i="473"/>
  <c r="W54" i="473"/>
  <c r="AC54" i="473"/>
  <c r="Y54" i="473"/>
  <c r="B54" i="473"/>
  <c r="Z56" i="473"/>
  <c r="G56" i="370" s="1"/>
  <c r="AK56" i="370" s="1"/>
  <c r="AB58" i="473"/>
  <c r="W58" i="473"/>
  <c r="AC58" i="473"/>
  <c r="Y58" i="473"/>
  <c r="B58" i="473"/>
  <c r="Z60" i="473"/>
  <c r="G60" i="370" s="1"/>
  <c r="AK60" i="370" s="1"/>
  <c r="AB62" i="473"/>
  <c r="W62" i="473"/>
  <c r="AC62" i="473"/>
  <c r="Y62" i="473"/>
  <c r="B62" i="473"/>
  <c r="B64" i="473"/>
  <c r="Y64" i="473"/>
  <c r="AC64" i="473"/>
  <c r="B66" i="473"/>
  <c r="Y66" i="473"/>
  <c r="AC66" i="473"/>
  <c r="B68" i="473"/>
  <c r="Y68" i="473"/>
  <c r="AC68" i="473"/>
  <c r="B70" i="473"/>
  <c r="Y70" i="473"/>
  <c r="AC70" i="473"/>
  <c r="B72" i="473"/>
  <c r="Y72" i="473"/>
  <c r="AC72" i="473"/>
  <c r="B74" i="473"/>
  <c r="Y74" i="473"/>
  <c r="Y75" i="473"/>
  <c r="AB79" i="473"/>
  <c r="W79" i="473"/>
  <c r="B81" i="473"/>
  <c r="Y83" i="473"/>
  <c r="AB87" i="473"/>
  <c r="W87" i="473"/>
  <c r="B89" i="473"/>
  <c r="Y91" i="473"/>
  <c r="AB95" i="473"/>
  <c r="W95" i="473"/>
  <c r="Z99" i="473"/>
  <c r="G99" i="370" s="1"/>
  <c r="AK99" i="370" s="1"/>
  <c r="B101" i="473"/>
  <c r="AB103" i="473"/>
  <c r="W103" i="473"/>
  <c r="Z64" i="473"/>
  <c r="G64" i="370" s="1"/>
  <c r="AK64" i="370" s="1"/>
  <c r="Z66" i="473"/>
  <c r="G66" i="370" s="1"/>
  <c r="AK66" i="370" s="1"/>
  <c r="Z68" i="473"/>
  <c r="G68" i="370" s="1"/>
  <c r="AK68" i="370" s="1"/>
  <c r="Z70" i="473"/>
  <c r="G70" i="370" s="1"/>
  <c r="AK70" i="370" s="1"/>
  <c r="Z72" i="473"/>
  <c r="G72" i="370" s="1"/>
  <c r="AK72" i="370" s="1"/>
  <c r="B75" i="473"/>
  <c r="AB81" i="473"/>
  <c r="W81" i="473"/>
  <c r="B83" i="473"/>
  <c r="AB89" i="473"/>
  <c r="W89" i="473"/>
  <c r="B91" i="473"/>
  <c r="B99" i="473"/>
  <c r="AB101" i="473"/>
  <c r="W101" i="473"/>
  <c r="AB75" i="473"/>
  <c r="W75" i="473"/>
  <c r="AB83" i="473"/>
  <c r="W83" i="473"/>
  <c r="AB91" i="473"/>
  <c r="W91" i="473"/>
  <c r="AB99" i="473"/>
  <c r="W99" i="473"/>
  <c r="Y101" i="473"/>
  <c r="W64" i="473"/>
  <c r="W66" i="473"/>
  <c r="W68" i="473"/>
  <c r="W70" i="473"/>
  <c r="W72" i="473"/>
  <c r="W74" i="473"/>
  <c r="AC74" i="473"/>
  <c r="AC75" i="473"/>
  <c r="AB77" i="473"/>
  <c r="W77" i="473"/>
  <c r="B79" i="473"/>
  <c r="Z79" i="473"/>
  <c r="G79" i="370" s="1"/>
  <c r="AK79" i="370" s="1"/>
  <c r="Y81" i="473"/>
  <c r="AC83" i="473"/>
  <c r="AB85" i="473"/>
  <c r="W85" i="473"/>
  <c r="B87" i="473"/>
  <c r="Z87" i="473"/>
  <c r="G87" i="370" s="1"/>
  <c r="AK87" i="370" s="1"/>
  <c r="Y89" i="473"/>
  <c r="AC91" i="473"/>
  <c r="AB93" i="473"/>
  <c r="W93" i="473"/>
  <c r="B95" i="473"/>
  <c r="AC95" i="473"/>
  <c r="AB97" i="473"/>
  <c r="W97" i="473"/>
  <c r="Y99" i="473"/>
  <c r="Z101" i="473"/>
  <c r="G101" i="370" s="1"/>
  <c r="AK101" i="370" s="1"/>
  <c r="B103" i="473"/>
  <c r="AC103" i="473"/>
  <c r="Z105" i="473"/>
  <c r="G105" i="370" s="1"/>
  <c r="AK105" i="370" s="1"/>
  <c r="Z107" i="473"/>
  <c r="G107" i="370" s="1"/>
  <c r="AK107" i="370" s="1"/>
  <c r="Z109" i="473"/>
  <c r="G109" i="370" s="1"/>
  <c r="AK109" i="370" s="1"/>
  <c r="Z111" i="473"/>
  <c r="G111" i="370" s="1"/>
  <c r="AK111" i="370" s="1"/>
  <c r="Z113" i="473"/>
  <c r="G113" i="370" s="1"/>
  <c r="AK113" i="370" s="1"/>
  <c r="Z115" i="473"/>
  <c r="G115" i="370" s="1"/>
  <c r="AK115" i="370" s="1"/>
  <c r="Z117" i="473"/>
  <c r="G117" i="370" s="1"/>
  <c r="AK117" i="370" s="1"/>
  <c r="Z119" i="473"/>
  <c r="G119" i="370" s="1"/>
  <c r="AK119" i="370" s="1"/>
  <c r="Z121" i="473"/>
  <c r="G121" i="370" s="1"/>
  <c r="AK121" i="370" s="1"/>
  <c r="Z123" i="473"/>
  <c r="G123" i="370" s="1"/>
  <c r="AK123" i="370" s="1"/>
  <c r="Z125" i="473"/>
  <c r="G125" i="370" s="1"/>
  <c r="AK125" i="370" s="1"/>
  <c r="Z127" i="473"/>
  <c r="G127" i="370" s="1"/>
  <c r="AK127" i="370" s="1"/>
  <c r="Z129" i="473"/>
  <c r="G129" i="370" s="1"/>
  <c r="AK129" i="370" s="1"/>
  <c r="W105" i="473"/>
  <c r="W107" i="473"/>
  <c r="W109" i="473"/>
  <c r="W111" i="473"/>
  <c r="W113" i="473"/>
  <c r="W115" i="473"/>
  <c r="W117" i="473"/>
  <c r="W119" i="473"/>
  <c r="W121" i="473"/>
  <c r="W123" i="473"/>
  <c r="W125" i="473"/>
  <c r="W127" i="473"/>
  <c r="W129" i="473"/>
  <c r="AA69" i="470"/>
  <c r="AA44" i="470"/>
  <c r="AA62" i="470"/>
  <c r="AA89" i="470"/>
  <c r="AA80" i="470"/>
  <c r="AA84" i="470"/>
  <c r="P27" i="472"/>
  <c r="P26" i="472"/>
  <c r="P28" i="472"/>
  <c r="AA28" i="472"/>
  <c r="Z55" i="472"/>
  <c r="F55" i="370" s="1"/>
  <c r="AB66" i="472"/>
  <c r="W66" i="472"/>
  <c r="Z111" i="472"/>
  <c r="F111" i="370" s="1"/>
  <c r="B111" i="472"/>
  <c r="Y111" i="472"/>
  <c r="AC111" i="472"/>
  <c r="W111" i="472"/>
  <c r="Y64" i="472"/>
  <c r="AC66" i="472"/>
  <c r="AB68" i="472"/>
  <c r="W68" i="472"/>
  <c r="Y72" i="472"/>
  <c r="AC110" i="472"/>
  <c r="Y110" i="472"/>
  <c r="B110" i="472"/>
  <c r="Z110" i="472"/>
  <c r="F110" i="370" s="1"/>
  <c r="W110" i="472"/>
  <c r="AB110" i="472"/>
  <c r="AB111" i="472"/>
  <c r="Z43" i="472"/>
  <c r="F43" i="370" s="1"/>
  <c r="Z45" i="472"/>
  <c r="F45" i="370" s="1"/>
  <c r="Z51" i="472"/>
  <c r="F51" i="370" s="1"/>
  <c r="Z59" i="472"/>
  <c r="F59" i="370" s="1"/>
  <c r="AB74" i="472"/>
  <c r="W74" i="472"/>
  <c r="AC102" i="472"/>
  <c r="Y102" i="472"/>
  <c r="B102" i="472"/>
  <c r="Z102" i="472"/>
  <c r="F102" i="370" s="1"/>
  <c r="W102" i="472"/>
  <c r="AB102" i="472"/>
  <c r="AB33" i="472"/>
  <c r="W35" i="472"/>
  <c r="AB35" i="472"/>
  <c r="W37" i="472"/>
  <c r="Y37" i="472" s="1"/>
  <c r="AB37" i="472"/>
  <c r="W39" i="472"/>
  <c r="Y39" i="472" s="1"/>
  <c r="AB39" i="472"/>
  <c r="W41" i="472"/>
  <c r="AB41" i="472"/>
  <c r="W43" i="472"/>
  <c r="AB43" i="472"/>
  <c r="W45" i="472"/>
  <c r="AB45" i="472"/>
  <c r="W47" i="472"/>
  <c r="AB47" i="472"/>
  <c r="W49" i="472"/>
  <c r="AB49" i="472"/>
  <c r="W51" i="472"/>
  <c r="AB51" i="472"/>
  <c r="W53" i="472"/>
  <c r="AB53" i="472"/>
  <c r="W55" i="472"/>
  <c r="AB55" i="472"/>
  <c r="W57" i="472"/>
  <c r="AB57" i="472"/>
  <c r="W59" i="472"/>
  <c r="AB59" i="472"/>
  <c r="W61" i="472"/>
  <c r="AB61" i="472"/>
  <c r="AB62" i="472"/>
  <c r="W62" i="472"/>
  <c r="B64" i="472"/>
  <c r="Y66" i="472"/>
  <c r="AC68" i="472"/>
  <c r="AB70" i="472"/>
  <c r="W70" i="472"/>
  <c r="B72" i="472"/>
  <c r="Y74" i="472"/>
  <c r="AC118" i="472"/>
  <c r="Y118" i="472"/>
  <c r="B118" i="472"/>
  <c r="AB118" i="472"/>
  <c r="W118" i="472"/>
  <c r="Z118" i="472"/>
  <c r="F118" i="370" s="1"/>
  <c r="Z41" i="472"/>
  <c r="F41" i="370" s="1"/>
  <c r="Z47" i="472"/>
  <c r="F47" i="370" s="1"/>
  <c r="Z49" i="472"/>
  <c r="F49" i="370" s="1"/>
  <c r="Z53" i="472"/>
  <c r="F53" i="370" s="1"/>
  <c r="Z57" i="472"/>
  <c r="F57" i="370" s="1"/>
  <c r="Z61" i="472"/>
  <c r="F61" i="370" s="1"/>
  <c r="B33" i="472"/>
  <c r="B35" i="472"/>
  <c r="Y35" i="472"/>
  <c r="B37" i="472"/>
  <c r="B39" i="472"/>
  <c r="B41" i="472"/>
  <c r="Y41" i="472"/>
  <c r="B43" i="472"/>
  <c r="Y43" i="472"/>
  <c r="B45" i="472"/>
  <c r="Y45" i="472"/>
  <c r="B47" i="472"/>
  <c r="Y47" i="472"/>
  <c r="B49" i="472"/>
  <c r="Y49" i="472"/>
  <c r="B51" i="472"/>
  <c r="Y51" i="472"/>
  <c r="B53" i="472"/>
  <c r="Y53" i="472"/>
  <c r="B55" i="472"/>
  <c r="Y55" i="472"/>
  <c r="B57" i="472"/>
  <c r="Y57" i="472"/>
  <c r="B59" i="472"/>
  <c r="Y59" i="472"/>
  <c r="B61" i="472"/>
  <c r="Y61" i="472"/>
  <c r="AB64" i="472"/>
  <c r="W64" i="472"/>
  <c r="B66" i="472"/>
  <c r="Z66" i="472"/>
  <c r="F66" i="370" s="1"/>
  <c r="AB72" i="472"/>
  <c r="W72" i="472"/>
  <c r="B74" i="472"/>
  <c r="Z74" i="472"/>
  <c r="F74" i="370" s="1"/>
  <c r="Z103" i="472"/>
  <c r="F103" i="370" s="1"/>
  <c r="B103" i="472"/>
  <c r="Y103" i="472"/>
  <c r="AC103" i="472"/>
  <c r="W103" i="472"/>
  <c r="AC120" i="472"/>
  <c r="Y120" i="472"/>
  <c r="B120" i="472"/>
  <c r="AB120" i="472"/>
  <c r="W120" i="472"/>
  <c r="Z120" i="472"/>
  <c r="F120" i="370" s="1"/>
  <c r="Z76" i="472"/>
  <c r="F76" i="370" s="1"/>
  <c r="Z78" i="472"/>
  <c r="F78" i="370" s="1"/>
  <c r="Z80" i="472"/>
  <c r="F80" i="370" s="1"/>
  <c r="Z82" i="472"/>
  <c r="F82" i="370" s="1"/>
  <c r="Z84" i="472"/>
  <c r="F84" i="370" s="1"/>
  <c r="Z86" i="472"/>
  <c r="F86" i="370" s="1"/>
  <c r="Z88" i="472"/>
  <c r="F88" i="370" s="1"/>
  <c r="Z90" i="472"/>
  <c r="F90" i="370" s="1"/>
  <c r="Z92" i="472"/>
  <c r="F92" i="370" s="1"/>
  <c r="Z94" i="472"/>
  <c r="F94" i="370" s="1"/>
  <c r="Z96" i="472"/>
  <c r="F96" i="370" s="1"/>
  <c r="B99" i="472"/>
  <c r="Z99" i="472"/>
  <c r="F99" i="370" s="1"/>
  <c r="AC100" i="472"/>
  <c r="Y100" i="472"/>
  <c r="B100" i="472"/>
  <c r="AB101" i="472"/>
  <c r="B107" i="472"/>
  <c r="Z107" i="472"/>
  <c r="F107" i="370" s="1"/>
  <c r="AC108" i="472"/>
  <c r="Y108" i="472"/>
  <c r="B108" i="472"/>
  <c r="AB109" i="472"/>
  <c r="B115" i="472"/>
  <c r="Z115" i="472"/>
  <c r="F115" i="370" s="1"/>
  <c r="AC116" i="472"/>
  <c r="Y116" i="472"/>
  <c r="B116" i="472"/>
  <c r="AB117" i="472"/>
  <c r="AC98" i="472"/>
  <c r="Y98" i="472"/>
  <c r="B98" i="472"/>
  <c r="AB99" i="472"/>
  <c r="AC106" i="472"/>
  <c r="Y106" i="472"/>
  <c r="B106" i="472"/>
  <c r="AB107" i="472"/>
  <c r="AC114" i="472"/>
  <c r="Y114" i="472"/>
  <c r="B114" i="472"/>
  <c r="AB115" i="472"/>
  <c r="W76" i="472"/>
  <c r="W78" i="472"/>
  <c r="W80" i="472"/>
  <c r="W82" i="472"/>
  <c r="W84" i="472"/>
  <c r="W86" i="472"/>
  <c r="W88" i="472"/>
  <c r="W90" i="472"/>
  <c r="W92" i="472"/>
  <c r="W94" i="472"/>
  <c r="W96" i="472"/>
  <c r="AB97" i="472"/>
  <c r="AB98" i="472"/>
  <c r="W99" i="472"/>
  <c r="AC99" i="472"/>
  <c r="W100" i="472"/>
  <c r="Y101" i="472"/>
  <c r="AC104" i="472"/>
  <c r="Y104" i="472"/>
  <c r="B104" i="472"/>
  <c r="AB105" i="472"/>
  <c r="AB106" i="472"/>
  <c r="W107" i="472"/>
  <c r="AC107" i="472"/>
  <c r="W108" i="472"/>
  <c r="Y109" i="472"/>
  <c r="AC112" i="472"/>
  <c r="Y112" i="472"/>
  <c r="B112" i="472"/>
  <c r="AB113" i="472"/>
  <c r="AB114" i="472"/>
  <c r="W115" i="472"/>
  <c r="AC115" i="472"/>
  <c r="W116" i="472"/>
  <c r="Y117" i="472"/>
  <c r="Z119" i="472"/>
  <c r="F119" i="370" s="1"/>
  <c r="Z121" i="472"/>
  <c r="F121" i="370" s="1"/>
  <c r="W122" i="472"/>
  <c r="AB122" i="472"/>
  <c r="Z123" i="472"/>
  <c r="F123" i="370" s="1"/>
  <c r="W124" i="472"/>
  <c r="AB124" i="472"/>
  <c r="Z125" i="472"/>
  <c r="F125" i="370" s="1"/>
  <c r="W126" i="472"/>
  <c r="AB126" i="472"/>
  <c r="Z127" i="472"/>
  <c r="F127" i="370" s="1"/>
  <c r="W128" i="472"/>
  <c r="AB128" i="472"/>
  <c r="Z129" i="472"/>
  <c r="F129" i="370" s="1"/>
  <c r="W130" i="472"/>
  <c r="AB130" i="472"/>
  <c r="B122" i="472"/>
  <c r="Y122" i="472"/>
  <c r="AC122" i="472"/>
  <c r="B124" i="472"/>
  <c r="Y124" i="472"/>
  <c r="AC124" i="472"/>
  <c r="B126" i="472"/>
  <c r="Y126" i="472"/>
  <c r="AC126" i="472"/>
  <c r="B128" i="472"/>
  <c r="Y128" i="472"/>
  <c r="AC128" i="472"/>
  <c r="B130" i="472"/>
  <c r="Y130" i="472"/>
  <c r="AC130" i="472"/>
  <c r="AA28" i="471"/>
  <c r="B35" i="471"/>
  <c r="AB37" i="471"/>
  <c r="W37" i="471"/>
  <c r="Y37" i="471" s="1"/>
  <c r="B43" i="471"/>
  <c r="AB45" i="471"/>
  <c r="W45" i="471"/>
  <c r="AB35" i="471"/>
  <c r="W35" i="471"/>
  <c r="Y35" i="471" s="1"/>
  <c r="AB43" i="471"/>
  <c r="W43" i="471"/>
  <c r="AB33" i="471"/>
  <c r="W33" i="471"/>
  <c r="Y33" i="471" s="1"/>
  <c r="AB41" i="471"/>
  <c r="W41" i="471"/>
  <c r="Y43" i="471"/>
  <c r="AB39" i="471"/>
  <c r="W39" i="471"/>
  <c r="Y39" i="471" s="1"/>
  <c r="Y41" i="471"/>
  <c r="AB47" i="471"/>
  <c r="W47" i="471"/>
  <c r="W49" i="471"/>
  <c r="AB49" i="471"/>
  <c r="W51" i="471"/>
  <c r="AB51" i="471"/>
  <c r="W53" i="471"/>
  <c r="AB53" i="471"/>
  <c r="W55" i="471"/>
  <c r="AB55" i="471"/>
  <c r="W57" i="471"/>
  <c r="AB57" i="471"/>
  <c r="W59" i="471"/>
  <c r="AB59" i="471"/>
  <c r="W61" i="471"/>
  <c r="AB61" i="471"/>
  <c r="W63" i="471"/>
  <c r="AB63" i="471"/>
  <c r="W65" i="471"/>
  <c r="AB65" i="471"/>
  <c r="W67" i="471"/>
  <c r="AB67" i="471"/>
  <c r="W69" i="471"/>
  <c r="AB69" i="471"/>
  <c r="W71" i="471"/>
  <c r="AB71" i="471"/>
  <c r="W73" i="471"/>
  <c r="AB73" i="471"/>
  <c r="W75" i="471"/>
  <c r="AB75" i="471"/>
  <c r="W77" i="471"/>
  <c r="AB77" i="471"/>
  <c r="W79" i="471"/>
  <c r="AB79" i="471"/>
  <c r="W81" i="471"/>
  <c r="AB81" i="471"/>
  <c r="W83" i="471"/>
  <c r="AB83" i="471"/>
  <c r="W85" i="471"/>
  <c r="AB85" i="471"/>
  <c r="W87" i="471"/>
  <c r="AB87" i="471"/>
  <c r="W89" i="471"/>
  <c r="AB89" i="471"/>
  <c r="W91" i="471"/>
  <c r="AB91" i="471"/>
  <c r="W93" i="471"/>
  <c r="AB93" i="471"/>
  <c r="W95" i="471"/>
  <c r="AB95" i="471"/>
  <c r="AC100" i="471"/>
  <c r="Y100" i="471"/>
  <c r="B100" i="471"/>
  <c r="AC104" i="471"/>
  <c r="Y104" i="471"/>
  <c r="B104" i="471"/>
  <c r="AC108" i="471"/>
  <c r="Y108" i="471"/>
  <c r="B108" i="471"/>
  <c r="AC112" i="471"/>
  <c r="Y112" i="471"/>
  <c r="B112" i="471"/>
  <c r="AC116" i="471"/>
  <c r="Y116" i="471"/>
  <c r="B116" i="471"/>
  <c r="AC120" i="471"/>
  <c r="Y120" i="471"/>
  <c r="B120" i="471"/>
  <c r="AB123" i="471"/>
  <c r="W123" i="471"/>
  <c r="AC123" i="471"/>
  <c r="Y123" i="471"/>
  <c r="B123" i="471"/>
  <c r="AC97" i="471"/>
  <c r="Y97" i="471"/>
  <c r="B97" i="471"/>
  <c r="AC101" i="471"/>
  <c r="Y101" i="471"/>
  <c r="B101" i="471"/>
  <c r="AC105" i="471"/>
  <c r="Y105" i="471"/>
  <c r="B105" i="471"/>
  <c r="AC109" i="471"/>
  <c r="Y109" i="471"/>
  <c r="B109" i="471"/>
  <c r="AC113" i="471"/>
  <c r="Y113" i="471"/>
  <c r="B113" i="471"/>
  <c r="AC117" i="471"/>
  <c r="Y117" i="471"/>
  <c r="B117" i="471"/>
  <c r="AB121" i="471"/>
  <c r="W121" i="471"/>
  <c r="AC121" i="471"/>
  <c r="Y121" i="471"/>
  <c r="B121" i="471"/>
  <c r="AB129" i="471"/>
  <c r="W129" i="471"/>
  <c r="AC129" i="471"/>
  <c r="Y129" i="471"/>
  <c r="B129" i="471"/>
  <c r="W97" i="471"/>
  <c r="AC98" i="471"/>
  <c r="Y98" i="471"/>
  <c r="B98" i="471"/>
  <c r="W101" i="471"/>
  <c r="AC102" i="471"/>
  <c r="Y102" i="471"/>
  <c r="B102" i="471"/>
  <c r="W105" i="471"/>
  <c r="AC106" i="471"/>
  <c r="Y106" i="471"/>
  <c r="B106" i="471"/>
  <c r="W109" i="471"/>
  <c r="AC110" i="471"/>
  <c r="Y110" i="471"/>
  <c r="B110" i="471"/>
  <c r="W113" i="471"/>
  <c r="AC114" i="471"/>
  <c r="Y114" i="471"/>
  <c r="B114" i="471"/>
  <c r="W117" i="471"/>
  <c r="AC118" i="471"/>
  <c r="Y118" i="471"/>
  <c r="B118" i="471"/>
  <c r="AB127" i="471"/>
  <c r="W127" i="471"/>
  <c r="AC127" i="471"/>
  <c r="Y127" i="471"/>
  <c r="B127" i="471"/>
  <c r="W98" i="471"/>
  <c r="AC99" i="471"/>
  <c r="Y99" i="471"/>
  <c r="B99" i="471"/>
  <c r="W102" i="471"/>
  <c r="AC103" i="471"/>
  <c r="Y103" i="471"/>
  <c r="B103" i="471"/>
  <c r="W106" i="471"/>
  <c r="AC107" i="471"/>
  <c r="Y107" i="471"/>
  <c r="B107" i="471"/>
  <c r="W110" i="471"/>
  <c r="AC111" i="471"/>
  <c r="Y111" i="471"/>
  <c r="B111" i="471"/>
  <c r="W114" i="471"/>
  <c r="AC115" i="471"/>
  <c r="Y115" i="471"/>
  <c r="B115" i="471"/>
  <c r="W118" i="471"/>
  <c r="AC119" i="471"/>
  <c r="Y119" i="471"/>
  <c r="B119" i="471"/>
  <c r="AB125" i="471"/>
  <c r="W125" i="471"/>
  <c r="AC125" i="471"/>
  <c r="Y125" i="471"/>
  <c r="B125" i="471"/>
  <c r="B122" i="471"/>
  <c r="Y122" i="471"/>
  <c r="AC122" i="471"/>
  <c r="B124" i="471"/>
  <c r="Y124" i="471"/>
  <c r="AC124" i="471"/>
  <c r="B126" i="471"/>
  <c r="Y126" i="471"/>
  <c r="AC126" i="471"/>
  <c r="B128" i="471"/>
  <c r="Y128" i="471"/>
  <c r="AC128" i="471"/>
  <c r="B130" i="471"/>
  <c r="Y130" i="471"/>
  <c r="AC130" i="471"/>
  <c r="AA91" i="470"/>
  <c r="AA73" i="470"/>
  <c r="AA31" i="470"/>
  <c r="AA43" i="470"/>
  <c r="AA48" i="470"/>
  <c r="AA52" i="470"/>
  <c r="AA60" i="470"/>
  <c r="AA106" i="470"/>
  <c r="AA40" i="470"/>
  <c r="AA50" i="470"/>
  <c r="AA53" i="470"/>
  <c r="AA57" i="470"/>
  <c r="AA81" i="470"/>
  <c r="AA85" i="470"/>
  <c r="AA90" i="470"/>
  <c r="AA36" i="470"/>
  <c r="AA112" i="470"/>
  <c r="AA123" i="470"/>
  <c r="AA122" i="470"/>
  <c r="AA130" i="470"/>
  <c r="AA32" i="470"/>
  <c r="AA94" i="470"/>
  <c r="AA34" i="470"/>
  <c r="AA56" i="470"/>
  <c r="AA79" i="470"/>
  <c r="AA87" i="470"/>
  <c r="AA98" i="470"/>
  <c r="AA125" i="470"/>
  <c r="AA54" i="470"/>
  <c r="AA58" i="470"/>
  <c r="AA63" i="470"/>
  <c r="AA67" i="470"/>
  <c r="AA72" i="470"/>
  <c r="AA77" i="470"/>
  <c r="AA82" i="470"/>
  <c r="AA103" i="470"/>
  <c r="AA108" i="470"/>
  <c r="AA124" i="470"/>
  <c r="AA42" i="470"/>
  <c r="AA35" i="470"/>
  <c r="AA38" i="470"/>
  <c r="AA39" i="470"/>
  <c r="AA46" i="470"/>
  <c r="AA47" i="470"/>
  <c r="AA51" i="470"/>
  <c r="AA59" i="470"/>
  <c r="AA66" i="470"/>
  <c r="AA75" i="470"/>
  <c r="AA83" i="470"/>
  <c r="AA86" i="470"/>
  <c r="AA92" i="470"/>
  <c r="AA96" i="470"/>
  <c r="AA107" i="470"/>
  <c r="AA120" i="470"/>
  <c r="AA121" i="470"/>
  <c r="AA128" i="470"/>
  <c r="AA129" i="470"/>
  <c r="AA102" i="470"/>
  <c r="AA110" i="470"/>
  <c r="AA61" i="470"/>
  <c r="AA65" i="470"/>
  <c r="AA71" i="470"/>
  <c r="AA76" i="470"/>
  <c r="AA88" i="470"/>
  <c r="AA100" i="470"/>
  <c r="AA104" i="470"/>
  <c r="AA114" i="470"/>
  <c r="AA115" i="470"/>
  <c r="AA116" i="470"/>
  <c r="AA117" i="470"/>
  <c r="AA118" i="470"/>
  <c r="AA119" i="470"/>
  <c r="AA126" i="470"/>
  <c r="AA127" i="470"/>
  <c r="AA33" i="470"/>
  <c r="AA37" i="470"/>
  <c r="AA41" i="470"/>
  <c r="AA45" i="470"/>
  <c r="AA49" i="470"/>
  <c r="AA55" i="470"/>
  <c r="AA64" i="470"/>
  <c r="AA68" i="470"/>
  <c r="AA70" i="470"/>
  <c r="AA74" i="470"/>
  <c r="AA78" i="470"/>
  <c r="AA95" i="470"/>
  <c r="AA99" i="470"/>
  <c r="AA97" i="470"/>
  <c r="AA101" i="470"/>
  <c r="AA93" i="470"/>
  <c r="AA111" i="470"/>
  <c r="AA105" i="470"/>
  <c r="AA109" i="470"/>
  <c r="AA113" i="470"/>
  <c r="AA127" i="469"/>
  <c r="AA123" i="469"/>
  <c r="AA115" i="469"/>
  <c r="AA107" i="469"/>
  <c r="AA103" i="469"/>
  <c r="AA99" i="469"/>
  <c r="AA95" i="469"/>
  <c r="AA91" i="469"/>
  <c r="AA87" i="469"/>
  <c r="AA83" i="469"/>
  <c r="AA79" i="469"/>
  <c r="AA75" i="469"/>
  <c r="AA71" i="469"/>
  <c r="AA63" i="469"/>
  <c r="AA59" i="469"/>
  <c r="AA55" i="469"/>
  <c r="AA51" i="469"/>
  <c r="AA47" i="469"/>
  <c r="AA43" i="469"/>
  <c r="AA39" i="469"/>
  <c r="U39" i="469" s="1"/>
  <c r="AA35" i="469"/>
  <c r="U35" i="469" s="1"/>
  <c r="AA67" i="469"/>
  <c r="AA111" i="469"/>
  <c r="AA119" i="469"/>
  <c r="AA128" i="469"/>
  <c r="AA124" i="469"/>
  <c r="AA120" i="469"/>
  <c r="AA116" i="469"/>
  <c r="AA112" i="469"/>
  <c r="AA108" i="469"/>
  <c r="AA104" i="469"/>
  <c r="AA100" i="469"/>
  <c r="AA96" i="469"/>
  <c r="AA92" i="469"/>
  <c r="AA88" i="469"/>
  <c r="AA84" i="469"/>
  <c r="AA80" i="469"/>
  <c r="AA76" i="469"/>
  <c r="AA72" i="469"/>
  <c r="AA68" i="469"/>
  <c r="AA64" i="469"/>
  <c r="AA60" i="469"/>
  <c r="AA56" i="469"/>
  <c r="AA52" i="469"/>
  <c r="AA48" i="469"/>
  <c r="AA44" i="469"/>
  <c r="AA40" i="469"/>
  <c r="U40" i="469" s="1"/>
  <c r="AA36" i="469"/>
  <c r="U36" i="469" s="1"/>
  <c r="AA130" i="469"/>
  <c r="AA126" i="469"/>
  <c r="AA122" i="469"/>
  <c r="AA118" i="469"/>
  <c r="AA114" i="469"/>
  <c r="AA110" i="469"/>
  <c r="AA106" i="469"/>
  <c r="AA102" i="469"/>
  <c r="AA98" i="469"/>
  <c r="AA94" i="469"/>
  <c r="AA90" i="469"/>
  <c r="AA86" i="469"/>
  <c r="AA82" i="469"/>
  <c r="AA78" i="469"/>
  <c r="AA74" i="469"/>
  <c r="AA70" i="469"/>
  <c r="AA66" i="469"/>
  <c r="AA62" i="469"/>
  <c r="AA58" i="469"/>
  <c r="AA54" i="469"/>
  <c r="AA50" i="469"/>
  <c r="AA46" i="469"/>
  <c r="AA42" i="469"/>
  <c r="AA38" i="469"/>
  <c r="U38" i="469" s="1"/>
  <c r="AA34" i="469"/>
  <c r="U34" i="469" s="1"/>
  <c r="AA32" i="469"/>
  <c r="U32" i="469" s="1"/>
  <c r="AA31" i="469"/>
  <c r="AA129" i="469"/>
  <c r="AA125" i="469"/>
  <c r="AA121" i="469"/>
  <c r="AA117" i="469"/>
  <c r="AA113" i="469"/>
  <c r="AA109" i="469"/>
  <c r="AA105" i="469"/>
  <c r="AA101" i="469"/>
  <c r="AA97" i="469"/>
  <c r="AA93" i="469"/>
  <c r="AA89" i="469"/>
  <c r="AA85" i="469"/>
  <c r="AA81" i="469"/>
  <c r="AA77" i="469"/>
  <c r="AA73" i="469"/>
  <c r="AA69" i="469"/>
  <c r="AA65" i="469"/>
  <c r="AA61" i="469"/>
  <c r="AA57" i="469"/>
  <c r="AA53" i="469"/>
  <c r="AA49" i="469"/>
  <c r="AA45" i="469"/>
  <c r="AA41" i="469"/>
  <c r="AA37" i="469"/>
  <c r="U37" i="469" s="1"/>
  <c r="AA33" i="469"/>
  <c r="U33" i="469" s="1"/>
  <c r="AM2" i="469"/>
  <c r="M65" i="515" l="1"/>
  <c r="G65" i="515"/>
  <c r="H65" i="515"/>
  <c r="D65" i="516" s="1"/>
  <c r="J65" i="515"/>
  <c r="B65" i="515"/>
  <c r="C65" i="516"/>
  <c r="L65" i="515"/>
  <c r="K65" i="515"/>
  <c r="F65" i="515"/>
  <c r="N65" i="493" s="1"/>
  <c r="J41" i="515"/>
  <c r="F41" i="515"/>
  <c r="N41" i="493" s="1"/>
  <c r="C41" i="516"/>
  <c r="K41" i="515"/>
  <c r="L41" i="515"/>
  <c r="B41" i="515"/>
  <c r="H41" i="515"/>
  <c r="D41" i="516" s="1"/>
  <c r="G41" i="515"/>
  <c r="M41" i="515"/>
  <c r="B83" i="515"/>
  <c r="G83" i="515"/>
  <c r="L83" i="515"/>
  <c r="K83" i="515"/>
  <c r="F83" i="515"/>
  <c r="N83" i="493" s="1"/>
  <c r="H83" i="515"/>
  <c r="D83" i="516" s="1"/>
  <c r="J83" i="515"/>
  <c r="C83" i="516"/>
  <c r="M83" i="515"/>
  <c r="K58" i="515"/>
  <c r="J58" i="515"/>
  <c r="F58" i="515"/>
  <c r="N58" i="493" s="1"/>
  <c r="C58" i="516"/>
  <c r="L58" i="515"/>
  <c r="H58" i="515"/>
  <c r="D58" i="516" s="1"/>
  <c r="M58" i="515"/>
  <c r="B58" i="515"/>
  <c r="G58" i="515"/>
  <c r="C130" i="516"/>
  <c r="L130" i="515"/>
  <c r="B130" i="515"/>
  <c r="J130" i="515"/>
  <c r="G130" i="515"/>
  <c r="H130" i="515"/>
  <c r="D130" i="516" s="1"/>
  <c r="M130" i="515"/>
  <c r="K130" i="515"/>
  <c r="F130" i="515"/>
  <c r="N130" i="493" s="1"/>
  <c r="K113" i="515"/>
  <c r="C113" i="516"/>
  <c r="J113" i="515"/>
  <c r="B113" i="515"/>
  <c r="L113" i="515"/>
  <c r="G113" i="515"/>
  <c r="F113" i="515"/>
  <c r="N113" i="493" s="1"/>
  <c r="H113" i="515"/>
  <c r="D113" i="516" s="1"/>
  <c r="M113" i="515"/>
  <c r="C78" i="516"/>
  <c r="K78" i="515"/>
  <c r="J78" i="515"/>
  <c r="F78" i="515"/>
  <c r="N78" i="493" s="1"/>
  <c r="B78" i="515"/>
  <c r="G78" i="515"/>
  <c r="L78" i="515"/>
  <c r="H78" i="515"/>
  <c r="D78" i="516" s="1"/>
  <c r="M78" i="515"/>
  <c r="J72" i="515"/>
  <c r="F72" i="515"/>
  <c r="N72" i="493" s="1"/>
  <c r="C72" i="516"/>
  <c r="K72" i="515"/>
  <c r="G72" i="515"/>
  <c r="L72" i="515"/>
  <c r="B72" i="515"/>
  <c r="H72" i="515"/>
  <c r="D72" i="516" s="1"/>
  <c r="M72" i="515"/>
  <c r="G42" i="515"/>
  <c r="C42" i="516"/>
  <c r="B42" i="515"/>
  <c r="L42" i="515"/>
  <c r="F42" i="515"/>
  <c r="N42" i="493" s="1"/>
  <c r="J42" i="515"/>
  <c r="K42" i="515"/>
  <c r="H42" i="515"/>
  <c r="D42" i="516" s="1"/>
  <c r="M42" i="515"/>
  <c r="K74" i="515"/>
  <c r="J74" i="515"/>
  <c r="F74" i="515"/>
  <c r="N74" i="493" s="1"/>
  <c r="C74" i="516"/>
  <c r="L74" i="515"/>
  <c r="B74" i="515"/>
  <c r="G74" i="515"/>
  <c r="M74" i="515"/>
  <c r="H74" i="515"/>
  <c r="D74" i="516" s="1"/>
  <c r="F62" i="515"/>
  <c r="N62" i="493" s="1"/>
  <c r="C62" i="516"/>
  <c r="K62" i="515"/>
  <c r="J62" i="515"/>
  <c r="B62" i="515"/>
  <c r="G62" i="515"/>
  <c r="L62" i="515"/>
  <c r="H62" i="515"/>
  <c r="D62" i="516" s="1"/>
  <c r="M62" i="515"/>
  <c r="J56" i="515"/>
  <c r="F56" i="515"/>
  <c r="N56" i="493" s="1"/>
  <c r="C56" i="516"/>
  <c r="K56" i="515"/>
  <c r="G56" i="515"/>
  <c r="M56" i="515"/>
  <c r="L56" i="515"/>
  <c r="B56" i="515"/>
  <c r="H56" i="515"/>
  <c r="D56" i="516" s="1"/>
  <c r="G110" i="515"/>
  <c r="C110" i="516"/>
  <c r="B110" i="515"/>
  <c r="L110" i="515"/>
  <c r="J110" i="515"/>
  <c r="H110" i="515"/>
  <c r="D110" i="516" s="1"/>
  <c r="M110" i="515"/>
  <c r="F110" i="515"/>
  <c r="N110" i="493" s="1"/>
  <c r="K110" i="515"/>
  <c r="M46" i="515"/>
  <c r="H46" i="515"/>
  <c r="D46" i="516" s="1"/>
  <c r="C46" i="516"/>
  <c r="J46" i="515"/>
  <c r="L46" i="515"/>
  <c r="K46" i="515"/>
  <c r="G46" i="515"/>
  <c r="F46" i="515"/>
  <c r="N46" i="493" s="1"/>
  <c r="B46" i="515"/>
  <c r="C98" i="516"/>
  <c r="L98" i="515"/>
  <c r="B98" i="515"/>
  <c r="J98" i="515"/>
  <c r="G98" i="515"/>
  <c r="H98" i="515"/>
  <c r="D98" i="516" s="1"/>
  <c r="F98" i="515"/>
  <c r="N98" i="493" s="1"/>
  <c r="M98" i="515"/>
  <c r="K98" i="515"/>
  <c r="M73" i="515"/>
  <c r="G73" i="515"/>
  <c r="H73" i="515"/>
  <c r="D73" i="516" s="1"/>
  <c r="J73" i="515"/>
  <c r="B73" i="515"/>
  <c r="C73" i="516"/>
  <c r="L73" i="515"/>
  <c r="K73" i="515"/>
  <c r="F73" i="515"/>
  <c r="N73" i="493" s="1"/>
  <c r="K117" i="515"/>
  <c r="C117" i="516"/>
  <c r="J117" i="515"/>
  <c r="B117" i="515"/>
  <c r="L117" i="515"/>
  <c r="G117" i="515"/>
  <c r="F117" i="515"/>
  <c r="N117" i="493" s="1"/>
  <c r="H117" i="515"/>
  <c r="D117" i="516" s="1"/>
  <c r="M117" i="515"/>
  <c r="G106" i="515"/>
  <c r="C106" i="516"/>
  <c r="B106" i="515"/>
  <c r="L106" i="515"/>
  <c r="J106" i="515"/>
  <c r="H106" i="515"/>
  <c r="D106" i="516" s="1"/>
  <c r="F106" i="515"/>
  <c r="N106" i="493" s="1"/>
  <c r="M106" i="515"/>
  <c r="K106" i="515"/>
  <c r="G63" i="515"/>
  <c r="H63" i="515"/>
  <c r="D63" i="516" s="1"/>
  <c r="M63" i="515"/>
  <c r="B63" i="515"/>
  <c r="C63" i="516"/>
  <c r="L63" i="515"/>
  <c r="K63" i="515"/>
  <c r="F63" i="515"/>
  <c r="N63" i="493" s="1"/>
  <c r="J63" i="515"/>
  <c r="G116" i="515"/>
  <c r="C116" i="516"/>
  <c r="L116" i="515"/>
  <c r="J116" i="515"/>
  <c r="B116" i="515"/>
  <c r="M116" i="515"/>
  <c r="H116" i="515"/>
  <c r="D116" i="516" s="1"/>
  <c r="F116" i="515"/>
  <c r="N116" i="493" s="1"/>
  <c r="K116" i="515"/>
  <c r="H50" i="515"/>
  <c r="D50" i="516" s="1"/>
  <c r="L50" i="515"/>
  <c r="J50" i="515"/>
  <c r="G50" i="515"/>
  <c r="K50" i="515"/>
  <c r="F50" i="515"/>
  <c r="N50" i="493" s="1"/>
  <c r="B50" i="515"/>
  <c r="M50" i="515"/>
  <c r="C50" i="516"/>
  <c r="J91" i="515"/>
  <c r="B91" i="515"/>
  <c r="G91" i="515"/>
  <c r="L91" i="515"/>
  <c r="F91" i="515"/>
  <c r="N91" i="493" s="1"/>
  <c r="C91" i="516"/>
  <c r="K91" i="515"/>
  <c r="H91" i="515"/>
  <c r="D91" i="516" s="1"/>
  <c r="M91" i="515"/>
  <c r="L49" i="515"/>
  <c r="B49" i="515"/>
  <c r="M49" i="515"/>
  <c r="G49" i="515"/>
  <c r="K49" i="515"/>
  <c r="F49" i="515"/>
  <c r="N49" i="493" s="1"/>
  <c r="C49" i="516"/>
  <c r="J49" i="515"/>
  <c r="H49" i="515"/>
  <c r="D49" i="516" s="1"/>
  <c r="J101" i="515"/>
  <c r="B101" i="515"/>
  <c r="G101" i="515"/>
  <c r="L101" i="515"/>
  <c r="F101" i="515"/>
  <c r="N101" i="493" s="1"/>
  <c r="K101" i="515"/>
  <c r="C101" i="516"/>
  <c r="H101" i="515"/>
  <c r="D101" i="516" s="1"/>
  <c r="M101" i="515"/>
  <c r="G122" i="515"/>
  <c r="C122" i="516"/>
  <c r="B122" i="515"/>
  <c r="L122" i="515"/>
  <c r="J122" i="515"/>
  <c r="H122" i="515"/>
  <c r="D122" i="516" s="1"/>
  <c r="M122" i="515"/>
  <c r="F122" i="515"/>
  <c r="N122" i="493" s="1"/>
  <c r="K122" i="515"/>
  <c r="G124" i="515"/>
  <c r="K124" i="515"/>
  <c r="L124" i="515"/>
  <c r="J124" i="515"/>
  <c r="B124" i="515"/>
  <c r="M124" i="515"/>
  <c r="C124" i="516"/>
  <c r="H124" i="515"/>
  <c r="D124" i="516" s="1"/>
  <c r="F124" i="515"/>
  <c r="N124" i="493" s="1"/>
  <c r="J64" i="515"/>
  <c r="F64" i="515"/>
  <c r="N64" i="493" s="1"/>
  <c r="C64" i="516"/>
  <c r="K64" i="515"/>
  <c r="G64" i="515"/>
  <c r="M64" i="515"/>
  <c r="L64" i="515"/>
  <c r="B64" i="515"/>
  <c r="H64" i="515"/>
  <c r="D64" i="516" s="1"/>
  <c r="M47" i="515"/>
  <c r="G47" i="515"/>
  <c r="B47" i="515"/>
  <c r="C47" i="516"/>
  <c r="F47" i="515"/>
  <c r="N47" i="493" s="1"/>
  <c r="J47" i="515"/>
  <c r="L47" i="515"/>
  <c r="H47" i="515"/>
  <c r="D47" i="516" s="1"/>
  <c r="K47" i="515"/>
  <c r="C100" i="516"/>
  <c r="L100" i="515"/>
  <c r="B100" i="515"/>
  <c r="J100" i="515"/>
  <c r="G100" i="515"/>
  <c r="M100" i="515"/>
  <c r="F100" i="515"/>
  <c r="N100" i="493" s="1"/>
  <c r="K100" i="515"/>
  <c r="H100" i="515"/>
  <c r="D100" i="516" s="1"/>
  <c r="H48" i="515"/>
  <c r="D48" i="516" s="1"/>
  <c r="K48" i="515"/>
  <c r="G48" i="515"/>
  <c r="B48" i="515"/>
  <c r="C48" i="516"/>
  <c r="J48" i="515"/>
  <c r="F48" i="515"/>
  <c r="N48" i="493" s="1"/>
  <c r="L48" i="515"/>
  <c r="M48" i="515"/>
  <c r="G126" i="515"/>
  <c r="C126" i="516"/>
  <c r="B126" i="515"/>
  <c r="L126" i="515"/>
  <c r="J126" i="515"/>
  <c r="H126" i="515"/>
  <c r="D126" i="516" s="1"/>
  <c r="M126" i="515"/>
  <c r="F126" i="515"/>
  <c r="N126" i="493" s="1"/>
  <c r="K126" i="515"/>
  <c r="B45" i="515"/>
  <c r="M45" i="515"/>
  <c r="G45" i="515"/>
  <c r="K45" i="515"/>
  <c r="J45" i="515"/>
  <c r="F45" i="515"/>
  <c r="N45" i="493" s="1"/>
  <c r="L45" i="515"/>
  <c r="H45" i="515"/>
  <c r="D45" i="516" s="1"/>
  <c r="C45" i="516"/>
  <c r="G108" i="515"/>
  <c r="K108" i="515"/>
  <c r="L108" i="515"/>
  <c r="J108" i="515"/>
  <c r="B108" i="515"/>
  <c r="M108" i="515"/>
  <c r="C108" i="516"/>
  <c r="H108" i="515"/>
  <c r="D108" i="516" s="1"/>
  <c r="F108" i="515"/>
  <c r="N108" i="493" s="1"/>
  <c r="B77" i="515"/>
  <c r="L77" i="515"/>
  <c r="G77" i="515"/>
  <c r="C77" i="516"/>
  <c r="J77" i="515"/>
  <c r="F77" i="515"/>
  <c r="N77" i="493" s="1"/>
  <c r="K77" i="515"/>
  <c r="H77" i="515"/>
  <c r="D77" i="516" s="1"/>
  <c r="M77" i="515"/>
  <c r="K119" i="515"/>
  <c r="C119" i="516"/>
  <c r="J119" i="515"/>
  <c r="B119" i="515"/>
  <c r="G119" i="515"/>
  <c r="F119" i="515"/>
  <c r="N119" i="493" s="1"/>
  <c r="L119" i="515"/>
  <c r="H119" i="515"/>
  <c r="D119" i="516" s="1"/>
  <c r="M119" i="515"/>
  <c r="H55" i="515"/>
  <c r="D55" i="516" s="1"/>
  <c r="M55" i="515"/>
  <c r="G55" i="515"/>
  <c r="B55" i="515"/>
  <c r="C55" i="516"/>
  <c r="L55" i="515"/>
  <c r="K55" i="515"/>
  <c r="F55" i="515"/>
  <c r="N55" i="493" s="1"/>
  <c r="J55" i="515"/>
  <c r="L85" i="515"/>
  <c r="F85" i="515"/>
  <c r="N85" i="493" s="1"/>
  <c r="K85" i="515"/>
  <c r="C85" i="516"/>
  <c r="J85" i="515"/>
  <c r="B85" i="515"/>
  <c r="G85" i="515"/>
  <c r="H85" i="515"/>
  <c r="D85" i="516" s="1"/>
  <c r="M85" i="515"/>
  <c r="K109" i="515"/>
  <c r="C109" i="516"/>
  <c r="J109" i="515"/>
  <c r="B109" i="515"/>
  <c r="L109" i="515"/>
  <c r="G109" i="515"/>
  <c r="F109" i="515"/>
  <c r="N109" i="493" s="1"/>
  <c r="H109" i="515"/>
  <c r="D109" i="516" s="1"/>
  <c r="M109" i="515"/>
  <c r="M75" i="515"/>
  <c r="G75" i="515"/>
  <c r="H75" i="515"/>
  <c r="D75" i="516" s="1"/>
  <c r="F75" i="515"/>
  <c r="N75" i="493" s="1"/>
  <c r="J75" i="515"/>
  <c r="B75" i="515"/>
  <c r="C75" i="516"/>
  <c r="L75" i="515"/>
  <c r="K75" i="515"/>
  <c r="J43" i="515"/>
  <c r="F43" i="515"/>
  <c r="N43" i="493" s="1"/>
  <c r="C43" i="516"/>
  <c r="K43" i="515"/>
  <c r="L43" i="515"/>
  <c r="H43" i="515"/>
  <c r="D43" i="516" s="1"/>
  <c r="B43" i="515"/>
  <c r="M43" i="515"/>
  <c r="G43" i="515"/>
  <c r="H90" i="515"/>
  <c r="D90" i="516" s="1"/>
  <c r="M90" i="515"/>
  <c r="B90" i="515"/>
  <c r="L90" i="515"/>
  <c r="G90" i="515"/>
  <c r="C90" i="516"/>
  <c r="J90" i="515"/>
  <c r="K90" i="515"/>
  <c r="F90" i="515"/>
  <c r="N90" i="493" s="1"/>
  <c r="K111" i="515"/>
  <c r="C111" i="516"/>
  <c r="J111" i="515"/>
  <c r="B111" i="515"/>
  <c r="G111" i="515"/>
  <c r="F111" i="515"/>
  <c r="N111" i="493" s="1"/>
  <c r="L111" i="515"/>
  <c r="M111" i="515"/>
  <c r="H111" i="515"/>
  <c r="D111" i="516" s="1"/>
  <c r="C96" i="516"/>
  <c r="L96" i="515"/>
  <c r="B96" i="515"/>
  <c r="J96" i="515"/>
  <c r="G96" i="515"/>
  <c r="F96" i="515"/>
  <c r="N96" i="493" s="1"/>
  <c r="H96" i="515"/>
  <c r="D96" i="516" s="1"/>
  <c r="K96" i="515"/>
  <c r="M96" i="515"/>
  <c r="K127" i="515"/>
  <c r="C127" i="516"/>
  <c r="J127" i="515"/>
  <c r="B127" i="515"/>
  <c r="G127" i="515"/>
  <c r="F127" i="515"/>
  <c r="N127" i="493" s="1"/>
  <c r="L127" i="515"/>
  <c r="M127" i="515"/>
  <c r="H127" i="515"/>
  <c r="D127" i="516" s="1"/>
  <c r="K121" i="515"/>
  <c r="C121" i="516"/>
  <c r="J121" i="515"/>
  <c r="B121" i="515"/>
  <c r="L121" i="515"/>
  <c r="G121" i="515"/>
  <c r="F121" i="515"/>
  <c r="N121" i="493" s="1"/>
  <c r="M121" i="515"/>
  <c r="H121" i="515"/>
  <c r="D121" i="516" s="1"/>
  <c r="C80" i="516"/>
  <c r="K80" i="515"/>
  <c r="J80" i="515"/>
  <c r="F80" i="515"/>
  <c r="N80" i="493" s="1"/>
  <c r="B80" i="515"/>
  <c r="G80" i="515"/>
  <c r="L80" i="515"/>
  <c r="M80" i="515"/>
  <c r="H80" i="515"/>
  <c r="D80" i="516" s="1"/>
  <c r="B79" i="515"/>
  <c r="L79" i="515"/>
  <c r="G79" i="515"/>
  <c r="C79" i="516"/>
  <c r="J79" i="515"/>
  <c r="M79" i="515"/>
  <c r="F79" i="515"/>
  <c r="N79" i="493" s="1"/>
  <c r="K79" i="515"/>
  <c r="H79" i="515"/>
  <c r="D79" i="516" s="1"/>
  <c r="C102" i="516"/>
  <c r="L102" i="515"/>
  <c r="B102" i="515"/>
  <c r="J102" i="515"/>
  <c r="G102" i="515"/>
  <c r="M102" i="515"/>
  <c r="H102" i="515"/>
  <c r="D102" i="516" s="1"/>
  <c r="F102" i="515"/>
  <c r="N102" i="493" s="1"/>
  <c r="K102" i="515"/>
  <c r="B81" i="515"/>
  <c r="L81" i="515"/>
  <c r="G81" i="515"/>
  <c r="C81" i="516"/>
  <c r="J81" i="515"/>
  <c r="H81" i="515"/>
  <c r="D81" i="516" s="1"/>
  <c r="F81" i="515"/>
  <c r="N81" i="493" s="1"/>
  <c r="M81" i="515"/>
  <c r="K81" i="515"/>
  <c r="M53" i="515"/>
  <c r="G53" i="515"/>
  <c r="L53" i="515"/>
  <c r="B53" i="515"/>
  <c r="H53" i="515"/>
  <c r="D53" i="516" s="1"/>
  <c r="C53" i="516"/>
  <c r="K53" i="515"/>
  <c r="F53" i="515"/>
  <c r="N53" i="493" s="1"/>
  <c r="J53" i="515"/>
  <c r="H44" i="515"/>
  <c r="D44" i="516" s="1"/>
  <c r="B44" i="515"/>
  <c r="L44" i="515"/>
  <c r="M44" i="515"/>
  <c r="G44" i="515"/>
  <c r="K44" i="515"/>
  <c r="J44" i="515"/>
  <c r="C44" i="516"/>
  <c r="F44" i="515"/>
  <c r="N44" i="493" s="1"/>
  <c r="H86" i="515"/>
  <c r="D86" i="516" s="1"/>
  <c r="M86" i="515"/>
  <c r="B86" i="515"/>
  <c r="L86" i="515"/>
  <c r="F86" i="515"/>
  <c r="N86" i="493" s="1"/>
  <c r="J86" i="515"/>
  <c r="G86" i="515"/>
  <c r="C86" i="516"/>
  <c r="K86" i="515"/>
  <c r="M88" i="515"/>
  <c r="B88" i="515"/>
  <c r="H88" i="515"/>
  <c r="D88" i="516" s="1"/>
  <c r="L88" i="515"/>
  <c r="F88" i="515"/>
  <c r="N88" i="493" s="1"/>
  <c r="J88" i="515"/>
  <c r="C88" i="516"/>
  <c r="G88" i="515"/>
  <c r="K88" i="515"/>
  <c r="C60" i="516"/>
  <c r="K60" i="515"/>
  <c r="J60" i="515"/>
  <c r="F60" i="515"/>
  <c r="N60" i="493" s="1"/>
  <c r="B60" i="515"/>
  <c r="H60" i="515"/>
  <c r="D60" i="516" s="1"/>
  <c r="G60" i="515"/>
  <c r="M60" i="515"/>
  <c r="L60" i="515"/>
  <c r="G118" i="515"/>
  <c r="C118" i="516"/>
  <c r="B118" i="515"/>
  <c r="L118" i="515"/>
  <c r="J118" i="515"/>
  <c r="H118" i="515"/>
  <c r="D118" i="516" s="1"/>
  <c r="M118" i="515"/>
  <c r="K118" i="515"/>
  <c r="F118" i="515"/>
  <c r="N118" i="493" s="1"/>
  <c r="C68" i="516"/>
  <c r="K68" i="515"/>
  <c r="J68" i="515"/>
  <c r="F68" i="515"/>
  <c r="N68" i="493" s="1"/>
  <c r="B68" i="515"/>
  <c r="H68" i="515"/>
  <c r="D68" i="516" s="1"/>
  <c r="G68" i="515"/>
  <c r="M68" i="515"/>
  <c r="L68" i="515"/>
  <c r="K123" i="515"/>
  <c r="C123" i="516"/>
  <c r="J123" i="515"/>
  <c r="B123" i="515"/>
  <c r="G123" i="515"/>
  <c r="F123" i="515"/>
  <c r="N123" i="493" s="1"/>
  <c r="L123" i="515"/>
  <c r="H123" i="515"/>
  <c r="D123" i="516" s="1"/>
  <c r="M123" i="515"/>
  <c r="L93" i="515"/>
  <c r="F93" i="515"/>
  <c r="N93" i="493" s="1"/>
  <c r="K93" i="515"/>
  <c r="C93" i="516"/>
  <c r="J93" i="515"/>
  <c r="B93" i="515"/>
  <c r="G93" i="515"/>
  <c r="H93" i="515"/>
  <c r="D93" i="516" s="1"/>
  <c r="M93" i="515"/>
  <c r="M67" i="515"/>
  <c r="G67" i="515"/>
  <c r="H67" i="515"/>
  <c r="D67" i="516" s="1"/>
  <c r="F67" i="515"/>
  <c r="N67" i="493" s="1"/>
  <c r="J67" i="515"/>
  <c r="B67" i="515"/>
  <c r="C67" i="516"/>
  <c r="L67" i="515"/>
  <c r="K67" i="515"/>
  <c r="K54" i="515"/>
  <c r="J54" i="515"/>
  <c r="F54" i="515"/>
  <c r="N54" i="493" s="1"/>
  <c r="C54" i="516"/>
  <c r="B54" i="515"/>
  <c r="G54" i="515"/>
  <c r="L54" i="515"/>
  <c r="H54" i="515"/>
  <c r="D54" i="516" s="1"/>
  <c r="M54" i="515"/>
  <c r="K66" i="515"/>
  <c r="J66" i="515"/>
  <c r="F66" i="515"/>
  <c r="N66" i="493" s="1"/>
  <c r="C66" i="516"/>
  <c r="L66" i="515"/>
  <c r="H66" i="515"/>
  <c r="D66" i="516" s="1"/>
  <c r="M66" i="515"/>
  <c r="B66" i="515"/>
  <c r="G66" i="515"/>
  <c r="K107" i="515"/>
  <c r="C107" i="516"/>
  <c r="J107" i="515"/>
  <c r="B107" i="515"/>
  <c r="G107" i="515"/>
  <c r="F107" i="515"/>
  <c r="N107" i="493" s="1"/>
  <c r="L107" i="515"/>
  <c r="M107" i="515"/>
  <c r="H107" i="515"/>
  <c r="D107" i="516" s="1"/>
  <c r="B51" i="515"/>
  <c r="M51" i="515"/>
  <c r="G51" i="515"/>
  <c r="J51" i="515"/>
  <c r="L51" i="515"/>
  <c r="H51" i="515"/>
  <c r="D51" i="516" s="1"/>
  <c r="K51" i="515"/>
  <c r="C51" i="516"/>
  <c r="F51" i="515"/>
  <c r="N51" i="493" s="1"/>
  <c r="H61" i="515"/>
  <c r="D61" i="516" s="1"/>
  <c r="M61" i="515"/>
  <c r="G61" i="515"/>
  <c r="K61" i="515"/>
  <c r="F61" i="515"/>
  <c r="N61" i="493" s="1"/>
  <c r="J61" i="515"/>
  <c r="B61" i="515"/>
  <c r="C61" i="516"/>
  <c r="L61" i="515"/>
  <c r="C76" i="516"/>
  <c r="K76" i="515"/>
  <c r="J76" i="515"/>
  <c r="F76" i="515"/>
  <c r="N76" i="493" s="1"/>
  <c r="B76" i="515"/>
  <c r="G76" i="515"/>
  <c r="L76" i="515"/>
  <c r="H76" i="515"/>
  <c r="D76" i="516" s="1"/>
  <c r="M76" i="515"/>
  <c r="H69" i="515"/>
  <c r="D69" i="516" s="1"/>
  <c r="M69" i="515"/>
  <c r="G69" i="515"/>
  <c r="K69" i="515"/>
  <c r="F69" i="515"/>
  <c r="N69" i="493" s="1"/>
  <c r="J69" i="515"/>
  <c r="B69" i="515"/>
  <c r="C69" i="516"/>
  <c r="L69" i="515"/>
  <c r="L89" i="515"/>
  <c r="F89" i="515"/>
  <c r="N89" i="493" s="1"/>
  <c r="K89" i="515"/>
  <c r="C89" i="516"/>
  <c r="J89" i="515"/>
  <c r="B89" i="515"/>
  <c r="G89" i="515"/>
  <c r="H89" i="515"/>
  <c r="D89" i="516" s="1"/>
  <c r="M89" i="515"/>
  <c r="K125" i="515"/>
  <c r="C125" i="516"/>
  <c r="J125" i="515"/>
  <c r="B125" i="515"/>
  <c r="L125" i="515"/>
  <c r="G125" i="515"/>
  <c r="F125" i="515"/>
  <c r="N125" i="493" s="1"/>
  <c r="H125" i="515"/>
  <c r="D125" i="516" s="1"/>
  <c r="M125" i="515"/>
  <c r="J103" i="515"/>
  <c r="B103" i="515"/>
  <c r="G103" i="515"/>
  <c r="L103" i="515"/>
  <c r="F103" i="515"/>
  <c r="N103" i="493" s="1"/>
  <c r="K103" i="515"/>
  <c r="C103" i="516"/>
  <c r="M103" i="515"/>
  <c r="H103" i="515"/>
  <c r="D103" i="516" s="1"/>
  <c r="G128" i="515"/>
  <c r="J128" i="515"/>
  <c r="B128" i="515"/>
  <c r="C128" i="516"/>
  <c r="L128" i="515"/>
  <c r="H128" i="515"/>
  <c r="D128" i="516" s="1"/>
  <c r="M128" i="515"/>
  <c r="F128" i="515"/>
  <c r="N128" i="493" s="1"/>
  <c r="K128" i="515"/>
  <c r="G104" i="515"/>
  <c r="C104" i="516"/>
  <c r="B104" i="515"/>
  <c r="L104" i="515"/>
  <c r="J104" i="515"/>
  <c r="H104" i="515"/>
  <c r="D104" i="516" s="1"/>
  <c r="M104" i="515"/>
  <c r="K104" i="515"/>
  <c r="F104" i="515"/>
  <c r="N104" i="493" s="1"/>
  <c r="H94" i="515"/>
  <c r="D94" i="516" s="1"/>
  <c r="M94" i="515"/>
  <c r="B94" i="515"/>
  <c r="L94" i="515"/>
  <c r="F94" i="515"/>
  <c r="N94" i="493" s="1"/>
  <c r="J94" i="515"/>
  <c r="G94" i="515"/>
  <c r="C94" i="516"/>
  <c r="K94" i="515"/>
  <c r="J99" i="515"/>
  <c r="B99" i="515"/>
  <c r="G99" i="515"/>
  <c r="L99" i="515"/>
  <c r="F99" i="515"/>
  <c r="N99" i="493" s="1"/>
  <c r="K99" i="515"/>
  <c r="C99" i="516"/>
  <c r="M99" i="515"/>
  <c r="H99" i="515"/>
  <c r="D99" i="516" s="1"/>
  <c r="J129" i="515"/>
  <c r="B129" i="515"/>
  <c r="G129" i="515"/>
  <c r="F129" i="515"/>
  <c r="N129" i="493" s="1"/>
  <c r="C129" i="516"/>
  <c r="L129" i="515"/>
  <c r="K129" i="515"/>
  <c r="M129" i="515"/>
  <c r="H129" i="515"/>
  <c r="D129" i="516" s="1"/>
  <c r="J95" i="515"/>
  <c r="B95" i="515"/>
  <c r="G95" i="515"/>
  <c r="L95" i="515"/>
  <c r="F95" i="515"/>
  <c r="N95" i="493" s="1"/>
  <c r="K95" i="515"/>
  <c r="C95" i="516"/>
  <c r="H95" i="515"/>
  <c r="D95" i="516" s="1"/>
  <c r="M95" i="515"/>
  <c r="M57" i="515"/>
  <c r="G57" i="515"/>
  <c r="H57" i="515"/>
  <c r="D57" i="516" s="1"/>
  <c r="J57" i="515"/>
  <c r="B57" i="515"/>
  <c r="C57" i="516"/>
  <c r="L57" i="515"/>
  <c r="K57" i="515"/>
  <c r="F57" i="515"/>
  <c r="N57" i="493" s="1"/>
  <c r="G114" i="515"/>
  <c r="C114" i="516"/>
  <c r="B114" i="515"/>
  <c r="L114" i="515"/>
  <c r="J114" i="515"/>
  <c r="H114" i="515"/>
  <c r="D114" i="516" s="1"/>
  <c r="M114" i="515"/>
  <c r="F114" i="515"/>
  <c r="N114" i="493" s="1"/>
  <c r="K114" i="515"/>
  <c r="J97" i="515"/>
  <c r="B97" i="515"/>
  <c r="G97" i="515"/>
  <c r="L97" i="515"/>
  <c r="F97" i="515"/>
  <c r="N97" i="493" s="1"/>
  <c r="C97" i="516"/>
  <c r="K97" i="515"/>
  <c r="H97" i="515"/>
  <c r="D97" i="516" s="1"/>
  <c r="M97" i="515"/>
  <c r="J87" i="515"/>
  <c r="B87" i="515"/>
  <c r="G87" i="515"/>
  <c r="L87" i="515"/>
  <c r="F87" i="515"/>
  <c r="N87" i="493" s="1"/>
  <c r="K87" i="515"/>
  <c r="C87" i="516"/>
  <c r="H87" i="515"/>
  <c r="D87" i="516" s="1"/>
  <c r="M87" i="515"/>
  <c r="M84" i="515"/>
  <c r="B84" i="515"/>
  <c r="H84" i="515"/>
  <c r="D84" i="516" s="1"/>
  <c r="L84" i="515"/>
  <c r="F84" i="515"/>
  <c r="N84" i="493" s="1"/>
  <c r="G84" i="515"/>
  <c r="J84" i="515"/>
  <c r="C84" i="516"/>
  <c r="K84" i="515"/>
  <c r="C82" i="516"/>
  <c r="K82" i="515"/>
  <c r="J82" i="515"/>
  <c r="F82" i="515"/>
  <c r="N82" i="493" s="1"/>
  <c r="B82" i="515"/>
  <c r="G82" i="515"/>
  <c r="L82" i="515"/>
  <c r="H82" i="515"/>
  <c r="D82" i="516" s="1"/>
  <c r="M82" i="515"/>
  <c r="F70" i="515"/>
  <c r="N70" i="493" s="1"/>
  <c r="C70" i="516"/>
  <c r="K70" i="515"/>
  <c r="J70" i="515"/>
  <c r="B70" i="515"/>
  <c r="G70" i="515"/>
  <c r="L70" i="515"/>
  <c r="H70" i="515"/>
  <c r="D70" i="516" s="1"/>
  <c r="M70" i="515"/>
  <c r="K105" i="515"/>
  <c r="C105" i="516"/>
  <c r="F105" i="515"/>
  <c r="N105" i="493" s="1"/>
  <c r="L105" i="515"/>
  <c r="B105" i="515"/>
  <c r="J105" i="515"/>
  <c r="G105" i="515"/>
  <c r="H105" i="515"/>
  <c r="D105" i="516" s="1"/>
  <c r="M105" i="515"/>
  <c r="G120" i="515"/>
  <c r="C120" i="516"/>
  <c r="L120" i="515"/>
  <c r="J120" i="515"/>
  <c r="B120" i="515"/>
  <c r="H120" i="515"/>
  <c r="D120" i="516" s="1"/>
  <c r="M120" i="515"/>
  <c r="F120" i="515"/>
  <c r="N120" i="493" s="1"/>
  <c r="K120" i="515"/>
  <c r="M92" i="515"/>
  <c r="B92" i="515"/>
  <c r="H92" i="515"/>
  <c r="D92" i="516" s="1"/>
  <c r="L92" i="515"/>
  <c r="F92" i="515"/>
  <c r="N92" i="493" s="1"/>
  <c r="G92" i="515"/>
  <c r="J92" i="515"/>
  <c r="C92" i="516"/>
  <c r="K92" i="515"/>
  <c r="M59" i="515"/>
  <c r="G59" i="515"/>
  <c r="H59" i="515"/>
  <c r="D59" i="516" s="1"/>
  <c r="F59" i="515"/>
  <c r="N59" i="493" s="1"/>
  <c r="J59" i="515"/>
  <c r="B59" i="515"/>
  <c r="C59" i="516"/>
  <c r="L59" i="515"/>
  <c r="K59" i="515"/>
  <c r="H52" i="515"/>
  <c r="D52" i="516" s="1"/>
  <c r="K52" i="515"/>
  <c r="B52" i="515"/>
  <c r="C52" i="516"/>
  <c r="J52" i="515"/>
  <c r="F52" i="515"/>
  <c r="N52" i="493" s="1"/>
  <c r="L52" i="515"/>
  <c r="M52" i="515"/>
  <c r="G52" i="515"/>
  <c r="G71" i="515"/>
  <c r="H71" i="515"/>
  <c r="D71" i="516" s="1"/>
  <c r="M71" i="515"/>
  <c r="B71" i="515"/>
  <c r="C71" i="516"/>
  <c r="L71" i="515"/>
  <c r="K71" i="515"/>
  <c r="F71" i="515"/>
  <c r="N71" i="493" s="1"/>
  <c r="J71" i="515"/>
  <c r="G112" i="515"/>
  <c r="C112" i="516"/>
  <c r="L112" i="515"/>
  <c r="J112" i="515"/>
  <c r="B112" i="515"/>
  <c r="H112" i="515"/>
  <c r="D112" i="516" s="1"/>
  <c r="M112" i="515"/>
  <c r="F112" i="515"/>
  <c r="N112" i="493" s="1"/>
  <c r="K112" i="515"/>
  <c r="K115" i="515"/>
  <c r="C115" i="516"/>
  <c r="J115" i="515"/>
  <c r="B115" i="515"/>
  <c r="G115" i="515"/>
  <c r="F115" i="515"/>
  <c r="N115" i="493" s="1"/>
  <c r="L115" i="515"/>
  <c r="M115" i="515"/>
  <c r="H115" i="515"/>
  <c r="D115" i="516" s="1"/>
  <c r="F38" i="515"/>
  <c r="N38" i="493" s="1"/>
  <c r="J38" i="515"/>
  <c r="M38" i="515"/>
  <c r="H38" i="515"/>
  <c r="C38" i="516"/>
  <c r="B38" i="511" s="1"/>
  <c r="D38" i="511" s="1"/>
  <c r="L38" i="515"/>
  <c r="G38" i="515"/>
  <c r="K38" i="515"/>
  <c r="B38" i="515"/>
  <c r="C37" i="516"/>
  <c r="B37" i="511" s="1"/>
  <c r="D37" i="511" s="1"/>
  <c r="L37" i="515"/>
  <c r="J37" i="515"/>
  <c r="M37" i="515"/>
  <c r="G37" i="515"/>
  <c r="H37" i="515"/>
  <c r="B37" i="515"/>
  <c r="K37" i="515"/>
  <c r="F37" i="515"/>
  <c r="N37" i="493" s="1"/>
  <c r="C34" i="516"/>
  <c r="B34" i="511" s="1"/>
  <c r="B34" i="515"/>
  <c r="J34" i="515"/>
  <c r="K34" i="515"/>
  <c r="D40" i="488"/>
  <c r="E40" i="488"/>
  <c r="D39" i="488"/>
  <c r="E39" i="488"/>
  <c r="B36" i="488"/>
  <c r="E36" i="488"/>
  <c r="I39" i="488"/>
  <c r="C36" i="489"/>
  <c r="I36" i="488"/>
  <c r="D36" i="488"/>
  <c r="C39" i="489"/>
  <c r="B39" i="488"/>
  <c r="B40" i="488"/>
  <c r="C40" i="489"/>
  <c r="I40" i="488"/>
  <c r="C32" i="489"/>
  <c r="B32" i="488"/>
  <c r="I32" i="488"/>
  <c r="AG56" i="370"/>
  <c r="E35" i="488"/>
  <c r="U40" i="475"/>
  <c r="W40" i="475" s="1"/>
  <c r="Y40" i="475" s="1"/>
  <c r="U39" i="475"/>
  <c r="W39" i="475" s="1"/>
  <c r="Y39" i="475" s="1"/>
  <c r="U38" i="475"/>
  <c r="W38" i="475" s="1"/>
  <c r="Y38" i="475" s="1"/>
  <c r="U37" i="475"/>
  <c r="W37" i="475" s="1"/>
  <c r="Y37" i="475" s="1"/>
  <c r="U36" i="475"/>
  <c r="W36" i="475" s="1"/>
  <c r="Y36" i="475" s="1"/>
  <c r="Z45" i="475"/>
  <c r="I45" i="370" s="1"/>
  <c r="AM45" i="370" s="1"/>
  <c r="Y45" i="475"/>
  <c r="AF4" i="475"/>
  <c r="BB30" i="475" s="1"/>
  <c r="BB32" i="475" s="1"/>
  <c r="AE31" i="475"/>
  <c r="BA35" i="475"/>
  <c r="BA34" i="475"/>
  <c r="AE32" i="475"/>
  <c r="AE34" i="475"/>
  <c r="AG87" i="370"/>
  <c r="AG64" i="370"/>
  <c r="S41" i="489"/>
  <c r="M41" i="489"/>
  <c r="V41" i="489"/>
  <c r="B41" i="489"/>
  <c r="H41" i="489"/>
  <c r="Q41" i="489"/>
  <c r="J41" i="489"/>
  <c r="G41" i="489"/>
  <c r="P41" i="489"/>
  <c r="N41" i="489"/>
  <c r="K41" i="489"/>
  <c r="T41" i="489"/>
  <c r="U41" i="489" s="1"/>
  <c r="D41" i="515" s="1"/>
  <c r="F41" i="489"/>
  <c r="Q91" i="489"/>
  <c r="V91" i="489"/>
  <c r="S91" i="489"/>
  <c r="F91" i="489"/>
  <c r="B91" i="489"/>
  <c r="P91" i="489"/>
  <c r="J91" i="489"/>
  <c r="G91" i="489"/>
  <c r="T91" i="489"/>
  <c r="U91" i="489" s="1"/>
  <c r="D91" i="515" s="1"/>
  <c r="M91" i="489"/>
  <c r="N91" i="489"/>
  <c r="K91" i="489"/>
  <c r="H91" i="489"/>
  <c r="M83" i="489"/>
  <c r="N83" i="489"/>
  <c r="K83" i="489"/>
  <c r="H83" i="489"/>
  <c r="Q83" i="489"/>
  <c r="V83" i="489"/>
  <c r="S83" i="489"/>
  <c r="F83" i="489"/>
  <c r="B83" i="489"/>
  <c r="P83" i="489"/>
  <c r="J83" i="489"/>
  <c r="G83" i="489"/>
  <c r="T83" i="489"/>
  <c r="U83" i="489" s="1"/>
  <c r="D83" i="515" s="1"/>
  <c r="N58" i="489"/>
  <c r="K58" i="489"/>
  <c r="T58" i="489"/>
  <c r="U58" i="489" s="1"/>
  <c r="D58" i="515" s="1"/>
  <c r="V58" i="489"/>
  <c r="S58" i="489"/>
  <c r="M58" i="489"/>
  <c r="F58" i="489"/>
  <c r="B58" i="489"/>
  <c r="H58" i="489"/>
  <c r="Q58" i="489"/>
  <c r="J58" i="489"/>
  <c r="G58" i="489"/>
  <c r="P58" i="489"/>
  <c r="G101" i="489"/>
  <c r="P101" i="489"/>
  <c r="N101" i="489"/>
  <c r="K101" i="489"/>
  <c r="T101" i="489"/>
  <c r="U101" i="489" s="1"/>
  <c r="D101" i="515" s="1"/>
  <c r="F101" i="489"/>
  <c r="S101" i="489"/>
  <c r="M101" i="489"/>
  <c r="V101" i="489"/>
  <c r="B101" i="489"/>
  <c r="H101" i="489"/>
  <c r="Q101" i="489"/>
  <c r="J101" i="489"/>
  <c r="J122" i="489"/>
  <c r="G122" i="489"/>
  <c r="P122" i="489"/>
  <c r="N122" i="489"/>
  <c r="K122" i="489"/>
  <c r="T122" i="489"/>
  <c r="U122" i="489" s="1"/>
  <c r="D122" i="515" s="1"/>
  <c r="V122" i="489"/>
  <c r="S122" i="489"/>
  <c r="M122" i="489"/>
  <c r="F122" i="489"/>
  <c r="B122" i="489"/>
  <c r="H122" i="489"/>
  <c r="Q122" i="489"/>
  <c r="P128" i="489"/>
  <c r="Q128" i="489"/>
  <c r="V128" i="489"/>
  <c r="K128" i="489"/>
  <c r="T128" i="489"/>
  <c r="U128" i="489" s="1"/>
  <c r="D128" i="515" s="1"/>
  <c r="F128" i="489"/>
  <c r="B128" i="489"/>
  <c r="J128" i="489"/>
  <c r="S128" i="489"/>
  <c r="H128" i="489"/>
  <c r="M128" i="489"/>
  <c r="N128" i="489"/>
  <c r="G128" i="489"/>
  <c r="M64" i="489"/>
  <c r="N64" i="489"/>
  <c r="G64" i="489"/>
  <c r="H64" i="489"/>
  <c r="Q64" i="489"/>
  <c r="V64" i="489"/>
  <c r="K64" i="489"/>
  <c r="P64" i="489"/>
  <c r="F64" i="489"/>
  <c r="B64" i="489"/>
  <c r="T64" i="489"/>
  <c r="U64" i="489" s="1"/>
  <c r="D64" i="515" s="1"/>
  <c r="J64" i="489"/>
  <c r="S64" i="489"/>
  <c r="M44" i="489"/>
  <c r="N44" i="489"/>
  <c r="G44" i="489"/>
  <c r="H44" i="489"/>
  <c r="Q44" i="489"/>
  <c r="V44" i="489"/>
  <c r="K44" i="489"/>
  <c r="P44" i="489"/>
  <c r="F44" i="489"/>
  <c r="B44" i="489"/>
  <c r="T44" i="489"/>
  <c r="U44" i="489" s="1"/>
  <c r="D44" i="515" s="1"/>
  <c r="J44" i="489"/>
  <c r="S44" i="489"/>
  <c r="G113" i="489"/>
  <c r="P113" i="489"/>
  <c r="N113" i="489"/>
  <c r="K113" i="489"/>
  <c r="T113" i="489"/>
  <c r="U113" i="489" s="1"/>
  <c r="D113" i="515" s="1"/>
  <c r="F113" i="489"/>
  <c r="S113" i="489"/>
  <c r="M113" i="489"/>
  <c r="V113" i="489"/>
  <c r="B113" i="489"/>
  <c r="H113" i="489"/>
  <c r="Q113" i="489"/>
  <c r="J113" i="489"/>
  <c r="J114" i="489"/>
  <c r="G114" i="489"/>
  <c r="P114" i="489"/>
  <c r="N114" i="489"/>
  <c r="K114" i="489"/>
  <c r="T114" i="489"/>
  <c r="U114" i="489" s="1"/>
  <c r="D114" i="515" s="1"/>
  <c r="V114" i="489"/>
  <c r="S114" i="489"/>
  <c r="M114" i="489"/>
  <c r="F114" i="489"/>
  <c r="B114" i="489"/>
  <c r="H114" i="489"/>
  <c r="Q114" i="489"/>
  <c r="P48" i="489"/>
  <c r="F48" i="489"/>
  <c r="B48" i="489"/>
  <c r="T48" i="489"/>
  <c r="U48" i="489" s="1"/>
  <c r="D48" i="515" s="1"/>
  <c r="J48" i="489"/>
  <c r="S48" i="489"/>
  <c r="M48" i="489"/>
  <c r="N48" i="489"/>
  <c r="G48" i="489"/>
  <c r="H48" i="489"/>
  <c r="Q48" i="489"/>
  <c r="V48" i="489"/>
  <c r="K48" i="489"/>
  <c r="S97" i="489"/>
  <c r="M97" i="489"/>
  <c r="V97" i="489"/>
  <c r="B97" i="489"/>
  <c r="H97" i="489"/>
  <c r="Q97" i="489"/>
  <c r="J97" i="489"/>
  <c r="G97" i="489"/>
  <c r="P97" i="489"/>
  <c r="N97" i="489"/>
  <c r="K97" i="489"/>
  <c r="T97" i="489"/>
  <c r="U97" i="489" s="1"/>
  <c r="D97" i="515" s="1"/>
  <c r="F97" i="489"/>
  <c r="Q87" i="489"/>
  <c r="V87" i="489"/>
  <c r="S87" i="489"/>
  <c r="F87" i="489"/>
  <c r="B87" i="489"/>
  <c r="P87" i="489"/>
  <c r="J87" i="489"/>
  <c r="G87" i="489"/>
  <c r="T87" i="489"/>
  <c r="U87" i="489" s="1"/>
  <c r="D87" i="515" s="1"/>
  <c r="M87" i="489"/>
  <c r="N87" i="489"/>
  <c r="K87" i="489"/>
  <c r="H87" i="489"/>
  <c r="V42" i="489"/>
  <c r="S42" i="489"/>
  <c r="M42" i="489"/>
  <c r="F42" i="489"/>
  <c r="B42" i="489"/>
  <c r="H42" i="489"/>
  <c r="Q42" i="489"/>
  <c r="J42" i="489"/>
  <c r="G42" i="489"/>
  <c r="P42" i="489"/>
  <c r="N42" i="489"/>
  <c r="K42" i="489"/>
  <c r="T42" i="489"/>
  <c r="U42" i="489" s="1"/>
  <c r="D42" i="515" s="1"/>
  <c r="N70" i="489"/>
  <c r="K70" i="489"/>
  <c r="T70" i="489"/>
  <c r="U70" i="489" s="1"/>
  <c r="D70" i="515" s="1"/>
  <c r="V70" i="489"/>
  <c r="S70" i="489"/>
  <c r="M70" i="489"/>
  <c r="F70" i="489"/>
  <c r="B70" i="489"/>
  <c r="H70" i="489"/>
  <c r="Q70" i="489"/>
  <c r="J70" i="489"/>
  <c r="G70" i="489"/>
  <c r="P70" i="489"/>
  <c r="G85" i="489"/>
  <c r="P85" i="489"/>
  <c r="N85" i="489"/>
  <c r="K85" i="489"/>
  <c r="T85" i="489"/>
  <c r="U85" i="489" s="1"/>
  <c r="D85" i="515" s="1"/>
  <c r="F85" i="489"/>
  <c r="S85" i="489"/>
  <c r="M85" i="489"/>
  <c r="V85" i="489"/>
  <c r="B85" i="489"/>
  <c r="H85" i="489"/>
  <c r="Q85" i="489"/>
  <c r="J85" i="489"/>
  <c r="G105" i="489"/>
  <c r="P105" i="489"/>
  <c r="N105" i="489"/>
  <c r="K105" i="489"/>
  <c r="T105" i="489"/>
  <c r="U105" i="489" s="1"/>
  <c r="D105" i="515" s="1"/>
  <c r="F105" i="489"/>
  <c r="S105" i="489"/>
  <c r="M105" i="489"/>
  <c r="V105" i="489"/>
  <c r="B105" i="489"/>
  <c r="H105" i="489"/>
  <c r="Q105" i="489"/>
  <c r="J105" i="489"/>
  <c r="M92" i="489"/>
  <c r="N92" i="489"/>
  <c r="G92" i="489"/>
  <c r="H92" i="489"/>
  <c r="Q92" i="489"/>
  <c r="V92" i="489"/>
  <c r="K92" i="489"/>
  <c r="P92" i="489"/>
  <c r="F92" i="489"/>
  <c r="B92" i="489"/>
  <c r="T92" i="489"/>
  <c r="U92" i="489" s="1"/>
  <c r="D92" i="515" s="1"/>
  <c r="J92" i="489"/>
  <c r="S92" i="489"/>
  <c r="J107" i="489"/>
  <c r="G107" i="489"/>
  <c r="T107" i="489"/>
  <c r="U107" i="489" s="1"/>
  <c r="D107" i="515" s="1"/>
  <c r="M107" i="489"/>
  <c r="N107" i="489"/>
  <c r="K107" i="489"/>
  <c r="H107" i="489"/>
  <c r="Q107" i="489"/>
  <c r="V107" i="489"/>
  <c r="S107" i="489"/>
  <c r="F107" i="489"/>
  <c r="B107" i="489"/>
  <c r="P107" i="489"/>
  <c r="H112" i="489"/>
  <c r="Q112" i="489"/>
  <c r="V112" i="489"/>
  <c r="K112" i="489"/>
  <c r="P112" i="489"/>
  <c r="F112" i="489"/>
  <c r="B112" i="489"/>
  <c r="T112" i="489"/>
  <c r="U112" i="489" s="1"/>
  <c r="D112" i="515" s="1"/>
  <c r="J112" i="489"/>
  <c r="S112" i="489"/>
  <c r="M112" i="489"/>
  <c r="N112" i="489"/>
  <c r="G112" i="489"/>
  <c r="F115" i="489"/>
  <c r="B115" i="489"/>
  <c r="P115" i="489"/>
  <c r="J115" i="489"/>
  <c r="G115" i="489"/>
  <c r="T115" i="489"/>
  <c r="U115" i="489" s="1"/>
  <c r="D115" i="515" s="1"/>
  <c r="M115" i="489"/>
  <c r="N115" i="489"/>
  <c r="K115" i="489"/>
  <c r="H115" i="489"/>
  <c r="Q115" i="489"/>
  <c r="V115" i="489"/>
  <c r="S115" i="489"/>
  <c r="B125" i="489"/>
  <c r="H125" i="489"/>
  <c r="Q125" i="489"/>
  <c r="V125" i="489"/>
  <c r="G125" i="489"/>
  <c r="P125" i="489"/>
  <c r="N125" i="489"/>
  <c r="J125" i="489"/>
  <c r="K125" i="489"/>
  <c r="T125" i="489"/>
  <c r="U125" i="489" s="1"/>
  <c r="D125" i="515" s="1"/>
  <c r="S125" i="489"/>
  <c r="M125" i="489"/>
  <c r="F125" i="489"/>
  <c r="S49" i="489"/>
  <c r="M49" i="489"/>
  <c r="V49" i="489"/>
  <c r="B49" i="489"/>
  <c r="H49" i="489"/>
  <c r="Q49" i="489"/>
  <c r="J49" i="489"/>
  <c r="G49" i="489"/>
  <c r="P49" i="489"/>
  <c r="N49" i="489"/>
  <c r="K49" i="489"/>
  <c r="T49" i="489"/>
  <c r="U49" i="489" s="1"/>
  <c r="D49" i="515" s="1"/>
  <c r="F49" i="489"/>
  <c r="P80" i="489"/>
  <c r="F80" i="489"/>
  <c r="B80" i="489"/>
  <c r="T80" i="489"/>
  <c r="U80" i="489" s="1"/>
  <c r="D80" i="515" s="1"/>
  <c r="J80" i="489"/>
  <c r="S80" i="489"/>
  <c r="M80" i="489"/>
  <c r="N80" i="489"/>
  <c r="G80" i="489"/>
  <c r="H80" i="489"/>
  <c r="Q80" i="489"/>
  <c r="V80" i="489"/>
  <c r="K80" i="489"/>
  <c r="S81" i="489"/>
  <c r="M81" i="489"/>
  <c r="V81" i="489"/>
  <c r="B81" i="489"/>
  <c r="H81" i="489"/>
  <c r="Q81" i="489"/>
  <c r="J81" i="489"/>
  <c r="G81" i="489"/>
  <c r="P81" i="489"/>
  <c r="N81" i="489"/>
  <c r="K81" i="489"/>
  <c r="T81" i="489"/>
  <c r="U81" i="489" s="1"/>
  <c r="D81" i="515" s="1"/>
  <c r="F81" i="489"/>
  <c r="Q47" i="489"/>
  <c r="V47" i="489"/>
  <c r="S47" i="489"/>
  <c r="F47" i="489"/>
  <c r="B47" i="489"/>
  <c r="P47" i="489"/>
  <c r="J47" i="489"/>
  <c r="G47" i="489"/>
  <c r="T47" i="489"/>
  <c r="U47" i="489" s="1"/>
  <c r="D47" i="515" s="1"/>
  <c r="M47" i="489"/>
  <c r="N47" i="489"/>
  <c r="K47" i="489"/>
  <c r="H47" i="489"/>
  <c r="G53" i="489"/>
  <c r="P53" i="489"/>
  <c r="N53" i="489"/>
  <c r="K53" i="489"/>
  <c r="T53" i="489"/>
  <c r="U53" i="489" s="1"/>
  <c r="D53" i="515" s="1"/>
  <c r="F53" i="489"/>
  <c r="S53" i="489"/>
  <c r="M53" i="489"/>
  <c r="V53" i="489"/>
  <c r="B53" i="489"/>
  <c r="H53" i="489"/>
  <c r="Q53" i="489"/>
  <c r="J53" i="489"/>
  <c r="J130" i="489"/>
  <c r="G130" i="489"/>
  <c r="P130" i="489"/>
  <c r="Q130" i="489"/>
  <c r="N130" i="489"/>
  <c r="K130" i="489"/>
  <c r="T130" i="489"/>
  <c r="U130" i="489" s="1"/>
  <c r="D130" i="515" s="1"/>
  <c r="V130" i="489"/>
  <c r="S130" i="489"/>
  <c r="F130" i="489"/>
  <c r="B130" i="489"/>
  <c r="H130" i="489"/>
  <c r="M130" i="489"/>
  <c r="T104" i="489"/>
  <c r="U104" i="489" s="1"/>
  <c r="D104" i="515" s="1"/>
  <c r="J104" i="489"/>
  <c r="S104" i="489"/>
  <c r="M104" i="489"/>
  <c r="N104" i="489"/>
  <c r="G104" i="489"/>
  <c r="H104" i="489"/>
  <c r="Q104" i="489"/>
  <c r="V104" i="489"/>
  <c r="K104" i="489"/>
  <c r="P104" i="489"/>
  <c r="F104" i="489"/>
  <c r="B104" i="489"/>
  <c r="Q99" i="489"/>
  <c r="V99" i="489"/>
  <c r="S99" i="489"/>
  <c r="F99" i="489"/>
  <c r="B99" i="489"/>
  <c r="P99" i="489"/>
  <c r="J99" i="489"/>
  <c r="G99" i="489"/>
  <c r="T99" i="489"/>
  <c r="U99" i="489" s="1"/>
  <c r="D99" i="515" s="1"/>
  <c r="M99" i="489"/>
  <c r="N99" i="489"/>
  <c r="K99" i="489"/>
  <c r="H99" i="489"/>
  <c r="Q95" i="489"/>
  <c r="V95" i="489"/>
  <c r="S95" i="489"/>
  <c r="F95" i="489"/>
  <c r="B95" i="489"/>
  <c r="P95" i="489"/>
  <c r="J95" i="489"/>
  <c r="G95" i="489"/>
  <c r="T95" i="489"/>
  <c r="U95" i="489" s="1"/>
  <c r="D95" i="515" s="1"/>
  <c r="M95" i="489"/>
  <c r="N95" i="489"/>
  <c r="K95" i="489"/>
  <c r="H95" i="489"/>
  <c r="S57" i="489"/>
  <c r="M57" i="489"/>
  <c r="V57" i="489"/>
  <c r="B57" i="489"/>
  <c r="H57" i="489"/>
  <c r="Q57" i="489"/>
  <c r="J57" i="489"/>
  <c r="G57" i="489"/>
  <c r="P57" i="489"/>
  <c r="N57" i="489"/>
  <c r="K57" i="489"/>
  <c r="T57" i="489"/>
  <c r="U57" i="489" s="1"/>
  <c r="D57" i="515" s="1"/>
  <c r="F57" i="489"/>
  <c r="V126" i="489"/>
  <c r="F126" i="489"/>
  <c r="B126" i="489"/>
  <c r="M126" i="489"/>
  <c r="J126" i="489"/>
  <c r="G126" i="489"/>
  <c r="H126" i="489"/>
  <c r="Q126" i="489"/>
  <c r="N126" i="489"/>
  <c r="K126" i="489"/>
  <c r="P126" i="489"/>
  <c r="T126" i="489"/>
  <c r="U126" i="489" s="1"/>
  <c r="D126" i="515" s="1"/>
  <c r="S126" i="489"/>
  <c r="M84" i="489"/>
  <c r="N84" i="489"/>
  <c r="G84" i="489"/>
  <c r="H84" i="489"/>
  <c r="Q84" i="489"/>
  <c r="V84" i="489"/>
  <c r="K84" i="489"/>
  <c r="P84" i="489"/>
  <c r="F84" i="489"/>
  <c r="B84" i="489"/>
  <c r="T84" i="489"/>
  <c r="U84" i="489" s="1"/>
  <c r="D84" i="515" s="1"/>
  <c r="J84" i="489"/>
  <c r="S84" i="489"/>
  <c r="P108" i="489"/>
  <c r="F108" i="489"/>
  <c r="B108" i="489"/>
  <c r="T108" i="489"/>
  <c r="U108" i="489" s="1"/>
  <c r="D108" i="515" s="1"/>
  <c r="J108" i="489"/>
  <c r="S108" i="489"/>
  <c r="M108" i="489"/>
  <c r="N108" i="489"/>
  <c r="G108" i="489"/>
  <c r="H108" i="489"/>
  <c r="Q108" i="489"/>
  <c r="V108" i="489"/>
  <c r="K108" i="489"/>
  <c r="V82" i="489"/>
  <c r="S82" i="489"/>
  <c r="M82" i="489"/>
  <c r="F82" i="489"/>
  <c r="B82" i="489"/>
  <c r="H82" i="489"/>
  <c r="Q82" i="489"/>
  <c r="J82" i="489"/>
  <c r="G82" i="489"/>
  <c r="P82" i="489"/>
  <c r="N82" i="489"/>
  <c r="K82" i="489"/>
  <c r="T82" i="489"/>
  <c r="U82" i="489" s="1"/>
  <c r="D82" i="515" s="1"/>
  <c r="S77" i="489"/>
  <c r="M77" i="489"/>
  <c r="V77" i="489"/>
  <c r="B77" i="489"/>
  <c r="H77" i="489"/>
  <c r="Q77" i="489"/>
  <c r="J77" i="489"/>
  <c r="G77" i="489"/>
  <c r="P77" i="489"/>
  <c r="N77" i="489"/>
  <c r="K77" i="489"/>
  <c r="T77" i="489"/>
  <c r="U77" i="489" s="1"/>
  <c r="D77" i="515" s="1"/>
  <c r="F77" i="489"/>
  <c r="Q67" i="489"/>
  <c r="V67" i="489"/>
  <c r="S67" i="489"/>
  <c r="F67" i="489"/>
  <c r="B67" i="489"/>
  <c r="P67" i="489"/>
  <c r="J67" i="489"/>
  <c r="G67" i="489"/>
  <c r="T67" i="489"/>
  <c r="U67" i="489" s="1"/>
  <c r="D67" i="515" s="1"/>
  <c r="M67" i="489"/>
  <c r="N67" i="489"/>
  <c r="K67" i="489"/>
  <c r="H67" i="489"/>
  <c r="V54" i="489"/>
  <c r="S54" i="489"/>
  <c r="M54" i="489"/>
  <c r="F54" i="489"/>
  <c r="B54" i="489"/>
  <c r="H54" i="489"/>
  <c r="Q54" i="489"/>
  <c r="J54" i="489"/>
  <c r="G54" i="489"/>
  <c r="P54" i="489"/>
  <c r="N54" i="489"/>
  <c r="K54" i="489"/>
  <c r="T54" i="489"/>
  <c r="U54" i="489" s="1"/>
  <c r="D54" i="515" s="1"/>
  <c r="J66" i="489"/>
  <c r="G66" i="489"/>
  <c r="P66" i="489"/>
  <c r="N66" i="489"/>
  <c r="K66" i="489"/>
  <c r="T66" i="489"/>
  <c r="U66" i="489" s="1"/>
  <c r="D66" i="515" s="1"/>
  <c r="V66" i="489"/>
  <c r="S66" i="489"/>
  <c r="M66" i="489"/>
  <c r="F66" i="489"/>
  <c r="B66" i="489"/>
  <c r="H66" i="489"/>
  <c r="Q66" i="489"/>
  <c r="J59" i="489"/>
  <c r="G59" i="489"/>
  <c r="T59" i="489"/>
  <c r="U59" i="489" s="1"/>
  <c r="D59" i="515" s="1"/>
  <c r="M59" i="489"/>
  <c r="N59" i="489"/>
  <c r="K59" i="489"/>
  <c r="H59" i="489"/>
  <c r="Q59" i="489"/>
  <c r="V59" i="489"/>
  <c r="S59" i="489"/>
  <c r="F59" i="489"/>
  <c r="B59" i="489"/>
  <c r="P59" i="489"/>
  <c r="J110" i="489"/>
  <c r="G110" i="489"/>
  <c r="P110" i="489"/>
  <c r="N110" i="489"/>
  <c r="K110" i="489"/>
  <c r="T110" i="489"/>
  <c r="U110" i="489" s="1"/>
  <c r="D110" i="515" s="1"/>
  <c r="V110" i="489"/>
  <c r="S110" i="489"/>
  <c r="M110" i="489"/>
  <c r="F110" i="489"/>
  <c r="B110" i="489"/>
  <c r="H110" i="489"/>
  <c r="Q110" i="489"/>
  <c r="J98" i="489"/>
  <c r="G98" i="489"/>
  <c r="P98" i="489"/>
  <c r="N98" i="489"/>
  <c r="K98" i="489"/>
  <c r="T98" i="489"/>
  <c r="U98" i="489" s="1"/>
  <c r="D98" i="515" s="1"/>
  <c r="V98" i="489"/>
  <c r="S98" i="489"/>
  <c r="M98" i="489"/>
  <c r="F98" i="489"/>
  <c r="B98" i="489"/>
  <c r="H98" i="489"/>
  <c r="Q98" i="489"/>
  <c r="G73" i="489"/>
  <c r="P73" i="489"/>
  <c r="N73" i="489"/>
  <c r="K73" i="489"/>
  <c r="T73" i="489"/>
  <c r="U73" i="489" s="1"/>
  <c r="D73" i="515" s="1"/>
  <c r="F73" i="489"/>
  <c r="S73" i="489"/>
  <c r="M73" i="489"/>
  <c r="V73" i="489"/>
  <c r="B73" i="489"/>
  <c r="H73" i="489"/>
  <c r="Q73" i="489"/>
  <c r="J73" i="489"/>
  <c r="S117" i="489"/>
  <c r="M117" i="489"/>
  <c r="V117" i="489"/>
  <c r="B117" i="489"/>
  <c r="H117" i="489"/>
  <c r="Q117" i="489"/>
  <c r="J117" i="489"/>
  <c r="G117" i="489"/>
  <c r="P117" i="489"/>
  <c r="N117" i="489"/>
  <c r="K117" i="489"/>
  <c r="T117" i="489"/>
  <c r="U117" i="489" s="1"/>
  <c r="D117" i="515" s="1"/>
  <c r="F117" i="489"/>
  <c r="Q51" i="489"/>
  <c r="V51" i="489"/>
  <c r="S51" i="489"/>
  <c r="F51" i="489"/>
  <c r="B51" i="489"/>
  <c r="P51" i="489"/>
  <c r="J51" i="489"/>
  <c r="G51" i="489"/>
  <c r="T51" i="489"/>
  <c r="U51" i="489" s="1"/>
  <c r="D51" i="515" s="1"/>
  <c r="M51" i="489"/>
  <c r="N51" i="489"/>
  <c r="K51" i="489"/>
  <c r="H51" i="489"/>
  <c r="P76" i="489"/>
  <c r="F76" i="489"/>
  <c r="B76" i="489"/>
  <c r="T76" i="489"/>
  <c r="U76" i="489" s="1"/>
  <c r="D76" i="515" s="1"/>
  <c r="J76" i="489"/>
  <c r="S76" i="489"/>
  <c r="M76" i="489"/>
  <c r="N76" i="489"/>
  <c r="G76" i="489"/>
  <c r="H76" i="489"/>
  <c r="Q76" i="489"/>
  <c r="V76" i="489"/>
  <c r="K76" i="489"/>
  <c r="J111" i="489"/>
  <c r="G111" i="489"/>
  <c r="T111" i="489"/>
  <c r="U111" i="489" s="1"/>
  <c r="D111" i="515" s="1"/>
  <c r="M111" i="489"/>
  <c r="N111" i="489"/>
  <c r="K111" i="489"/>
  <c r="H111" i="489"/>
  <c r="Q111" i="489"/>
  <c r="V111" i="489"/>
  <c r="S111" i="489"/>
  <c r="F111" i="489"/>
  <c r="B111" i="489"/>
  <c r="P111" i="489"/>
  <c r="S65" i="489"/>
  <c r="M65" i="489"/>
  <c r="V65" i="489"/>
  <c r="B65" i="489"/>
  <c r="H65" i="489"/>
  <c r="Q65" i="489"/>
  <c r="J65" i="489"/>
  <c r="G65" i="489"/>
  <c r="P65" i="489"/>
  <c r="N65" i="489"/>
  <c r="K65" i="489"/>
  <c r="T65" i="489"/>
  <c r="U65" i="489" s="1"/>
  <c r="D65" i="515" s="1"/>
  <c r="F65" i="489"/>
  <c r="P96" i="489"/>
  <c r="F96" i="489"/>
  <c r="B96" i="489"/>
  <c r="T96" i="489"/>
  <c r="U96" i="489" s="1"/>
  <c r="D96" i="515" s="1"/>
  <c r="J96" i="489"/>
  <c r="S96" i="489"/>
  <c r="M96" i="489"/>
  <c r="N96" i="489"/>
  <c r="G96" i="489"/>
  <c r="H96" i="489"/>
  <c r="Q96" i="489"/>
  <c r="V96" i="489"/>
  <c r="K96" i="489"/>
  <c r="J127" i="489"/>
  <c r="G127" i="489"/>
  <c r="T127" i="489"/>
  <c r="U127" i="489" s="1"/>
  <c r="D127" i="515" s="1"/>
  <c r="M127" i="489"/>
  <c r="N127" i="489"/>
  <c r="K127" i="489"/>
  <c r="H127" i="489"/>
  <c r="Q127" i="489"/>
  <c r="V127" i="489"/>
  <c r="S127" i="489"/>
  <c r="F127" i="489"/>
  <c r="B127" i="489"/>
  <c r="P127" i="489"/>
  <c r="S121" i="489"/>
  <c r="M121" i="489"/>
  <c r="V121" i="489"/>
  <c r="B121" i="489"/>
  <c r="H121" i="489"/>
  <c r="Q121" i="489"/>
  <c r="J121" i="489"/>
  <c r="G121" i="489"/>
  <c r="P121" i="489"/>
  <c r="N121" i="489"/>
  <c r="K121" i="489"/>
  <c r="T121" i="489"/>
  <c r="U121" i="489" s="1"/>
  <c r="D121" i="515" s="1"/>
  <c r="F121" i="489"/>
  <c r="J79" i="489"/>
  <c r="G79" i="489"/>
  <c r="T79" i="489"/>
  <c r="U79" i="489" s="1"/>
  <c r="D79" i="515" s="1"/>
  <c r="M79" i="489"/>
  <c r="N79" i="489"/>
  <c r="K79" i="489"/>
  <c r="H79" i="489"/>
  <c r="Q79" i="489"/>
  <c r="V79" i="489"/>
  <c r="S79" i="489"/>
  <c r="F79" i="489"/>
  <c r="B79" i="489"/>
  <c r="P79" i="489"/>
  <c r="M124" i="489"/>
  <c r="N124" i="489"/>
  <c r="G124" i="489"/>
  <c r="H124" i="489"/>
  <c r="Q124" i="489"/>
  <c r="V124" i="489"/>
  <c r="K124" i="489"/>
  <c r="P124" i="489"/>
  <c r="F124" i="489"/>
  <c r="B124" i="489"/>
  <c r="T124" i="489"/>
  <c r="U124" i="489" s="1"/>
  <c r="D124" i="515" s="1"/>
  <c r="J124" i="489"/>
  <c r="S124" i="489"/>
  <c r="V86" i="489"/>
  <c r="S86" i="489"/>
  <c r="M86" i="489"/>
  <c r="F86" i="489"/>
  <c r="B86" i="489"/>
  <c r="H86" i="489"/>
  <c r="Q86" i="489"/>
  <c r="J86" i="489"/>
  <c r="G86" i="489"/>
  <c r="P86" i="489"/>
  <c r="T86" i="489"/>
  <c r="U86" i="489" s="1"/>
  <c r="D86" i="515" s="1"/>
  <c r="N86" i="489"/>
  <c r="K86" i="489"/>
  <c r="N78" i="489"/>
  <c r="K78" i="489"/>
  <c r="T78" i="489"/>
  <c r="U78" i="489" s="1"/>
  <c r="D78" i="515" s="1"/>
  <c r="V78" i="489"/>
  <c r="S78" i="489"/>
  <c r="M78" i="489"/>
  <c r="F78" i="489"/>
  <c r="B78" i="489"/>
  <c r="H78" i="489"/>
  <c r="Q78" i="489"/>
  <c r="J78" i="489"/>
  <c r="G78" i="489"/>
  <c r="P78" i="489"/>
  <c r="M88" i="489"/>
  <c r="N88" i="489"/>
  <c r="G88" i="489"/>
  <c r="H88" i="489"/>
  <c r="Q88" i="489"/>
  <c r="V88" i="489"/>
  <c r="K88" i="489"/>
  <c r="P88" i="489"/>
  <c r="F88" i="489"/>
  <c r="B88" i="489"/>
  <c r="T88" i="489"/>
  <c r="U88" i="489" s="1"/>
  <c r="D88" i="515" s="1"/>
  <c r="J88" i="489"/>
  <c r="S88" i="489"/>
  <c r="P60" i="489"/>
  <c r="F60" i="489"/>
  <c r="B60" i="489"/>
  <c r="T60" i="489"/>
  <c r="U60" i="489" s="1"/>
  <c r="D60" i="515" s="1"/>
  <c r="J60" i="489"/>
  <c r="S60" i="489"/>
  <c r="M60" i="489"/>
  <c r="N60" i="489"/>
  <c r="G60" i="489"/>
  <c r="H60" i="489"/>
  <c r="Q60" i="489"/>
  <c r="V60" i="489"/>
  <c r="K60" i="489"/>
  <c r="B38" i="489"/>
  <c r="J118" i="489"/>
  <c r="G118" i="489"/>
  <c r="P118" i="489"/>
  <c r="N118" i="489"/>
  <c r="K118" i="489"/>
  <c r="T118" i="489"/>
  <c r="U118" i="489" s="1"/>
  <c r="D118" i="515" s="1"/>
  <c r="V118" i="489"/>
  <c r="S118" i="489"/>
  <c r="M118" i="489"/>
  <c r="F118" i="489"/>
  <c r="B118" i="489"/>
  <c r="H118" i="489"/>
  <c r="Q118" i="489"/>
  <c r="H72" i="489"/>
  <c r="Q72" i="489"/>
  <c r="V72" i="489"/>
  <c r="K72" i="489"/>
  <c r="P72" i="489"/>
  <c r="F72" i="489"/>
  <c r="B72" i="489"/>
  <c r="T72" i="489"/>
  <c r="U72" i="489" s="1"/>
  <c r="D72" i="515" s="1"/>
  <c r="J72" i="489"/>
  <c r="S72" i="489"/>
  <c r="M72" i="489"/>
  <c r="N72" i="489"/>
  <c r="G72" i="489"/>
  <c r="Q119" i="489"/>
  <c r="V119" i="489"/>
  <c r="S119" i="489"/>
  <c r="F119" i="489"/>
  <c r="B119" i="489"/>
  <c r="P119" i="489"/>
  <c r="J119" i="489"/>
  <c r="G119" i="489"/>
  <c r="T119" i="489"/>
  <c r="U119" i="489" s="1"/>
  <c r="D119" i="515" s="1"/>
  <c r="M119" i="489"/>
  <c r="N119" i="489"/>
  <c r="K119" i="489"/>
  <c r="H119" i="489"/>
  <c r="J55" i="489"/>
  <c r="G55" i="489"/>
  <c r="T55" i="489"/>
  <c r="U55" i="489" s="1"/>
  <c r="D55" i="515" s="1"/>
  <c r="M55" i="489"/>
  <c r="N55" i="489"/>
  <c r="K55" i="489"/>
  <c r="H55" i="489"/>
  <c r="Q55" i="489"/>
  <c r="V55" i="489"/>
  <c r="S55" i="489"/>
  <c r="F55" i="489"/>
  <c r="B55" i="489"/>
  <c r="P55" i="489"/>
  <c r="J123" i="489"/>
  <c r="G123" i="489"/>
  <c r="T123" i="489"/>
  <c r="U123" i="489" s="1"/>
  <c r="D123" i="515" s="1"/>
  <c r="S123" i="489"/>
  <c r="F123" i="489"/>
  <c r="P123" i="489"/>
  <c r="M123" i="489"/>
  <c r="N123" i="489"/>
  <c r="K123" i="489"/>
  <c r="H123" i="489"/>
  <c r="Q123" i="489"/>
  <c r="V123" i="489"/>
  <c r="B123" i="489"/>
  <c r="G109" i="489"/>
  <c r="P109" i="489"/>
  <c r="N109" i="489"/>
  <c r="K109" i="489"/>
  <c r="T109" i="489"/>
  <c r="U109" i="489" s="1"/>
  <c r="D109" i="515" s="1"/>
  <c r="F109" i="489"/>
  <c r="S109" i="489"/>
  <c r="M109" i="489"/>
  <c r="V109" i="489"/>
  <c r="B109" i="489"/>
  <c r="H109" i="489"/>
  <c r="Q109" i="489"/>
  <c r="J109" i="489"/>
  <c r="J43" i="489"/>
  <c r="G43" i="489"/>
  <c r="T43" i="489"/>
  <c r="U43" i="489" s="1"/>
  <c r="D43" i="515" s="1"/>
  <c r="M43" i="489"/>
  <c r="N43" i="489"/>
  <c r="K43" i="489"/>
  <c r="H43" i="489"/>
  <c r="Q43" i="489"/>
  <c r="V43" i="489"/>
  <c r="S43" i="489"/>
  <c r="F43" i="489"/>
  <c r="B43" i="489"/>
  <c r="P43" i="489"/>
  <c r="H56" i="489"/>
  <c r="Q56" i="489"/>
  <c r="V56" i="489"/>
  <c r="K56" i="489"/>
  <c r="P56" i="489"/>
  <c r="F56" i="489"/>
  <c r="B56" i="489"/>
  <c r="T56" i="489"/>
  <c r="U56" i="489" s="1"/>
  <c r="D56" i="515" s="1"/>
  <c r="J56" i="489"/>
  <c r="S56" i="489"/>
  <c r="M56" i="489"/>
  <c r="N56" i="489"/>
  <c r="G56" i="489"/>
  <c r="F90" i="489"/>
  <c r="B90" i="489"/>
  <c r="H90" i="489"/>
  <c r="Q90" i="489"/>
  <c r="J90" i="489"/>
  <c r="G90" i="489"/>
  <c r="P90" i="489"/>
  <c r="N90" i="489"/>
  <c r="K90" i="489"/>
  <c r="T90" i="489"/>
  <c r="U90" i="489" s="1"/>
  <c r="D90" i="515" s="1"/>
  <c r="V90" i="489"/>
  <c r="S90" i="489"/>
  <c r="M90" i="489"/>
  <c r="M52" i="489"/>
  <c r="N52" i="489"/>
  <c r="G52" i="489"/>
  <c r="H52" i="489"/>
  <c r="Q52" i="489"/>
  <c r="V52" i="489"/>
  <c r="K52" i="489"/>
  <c r="P52" i="489"/>
  <c r="F52" i="489"/>
  <c r="B52" i="489"/>
  <c r="T52" i="489"/>
  <c r="U52" i="489" s="1"/>
  <c r="D52" i="515" s="1"/>
  <c r="J52" i="489"/>
  <c r="S52" i="489"/>
  <c r="B34" i="489"/>
  <c r="Q63" i="489"/>
  <c r="V63" i="489"/>
  <c r="S63" i="489"/>
  <c r="F63" i="489"/>
  <c r="B63" i="489"/>
  <c r="P63" i="489"/>
  <c r="J63" i="489"/>
  <c r="G63" i="489"/>
  <c r="T63" i="489"/>
  <c r="U63" i="489" s="1"/>
  <c r="D63" i="515" s="1"/>
  <c r="M63" i="489"/>
  <c r="N63" i="489"/>
  <c r="K63" i="489"/>
  <c r="H63" i="489"/>
  <c r="P116" i="489"/>
  <c r="F116" i="489"/>
  <c r="B116" i="489"/>
  <c r="T116" i="489"/>
  <c r="U116" i="489" s="1"/>
  <c r="D116" i="515" s="1"/>
  <c r="J116" i="489"/>
  <c r="S116" i="489"/>
  <c r="M116" i="489"/>
  <c r="N116" i="489"/>
  <c r="G116" i="489"/>
  <c r="H116" i="489"/>
  <c r="Q116" i="489"/>
  <c r="V116" i="489"/>
  <c r="K116" i="489"/>
  <c r="G61" i="489"/>
  <c r="P61" i="489"/>
  <c r="N61" i="489"/>
  <c r="K61" i="489"/>
  <c r="T61" i="489"/>
  <c r="U61" i="489" s="1"/>
  <c r="D61" i="515" s="1"/>
  <c r="F61" i="489"/>
  <c r="S61" i="489"/>
  <c r="M61" i="489"/>
  <c r="V61" i="489"/>
  <c r="B61" i="489"/>
  <c r="H61" i="489"/>
  <c r="Q61" i="489"/>
  <c r="J61" i="489"/>
  <c r="F50" i="489"/>
  <c r="B50" i="489"/>
  <c r="H50" i="489"/>
  <c r="Q50" i="489"/>
  <c r="J50" i="489"/>
  <c r="G50" i="489"/>
  <c r="P50" i="489"/>
  <c r="N50" i="489"/>
  <c r="K50" i="489"/>
  <c r="T50" i="489"/>
  <c r="U50" i="489" s="1"/>
  <c r="D50" i="515" s="1"/>
  <c r="V50" i="489"/>
  <c r="S50" i="489"/>
  <c r="M50" i="489"/>
  <c r="S69" i="489"/>
  <c r="M69" i="489"/>
  <c r="V69" i="489"/>
  <c r="B69" i="489"/>
  <c r="H69" i="489"/>
  <c r="Q69" i="489"/>
  <c r="J69" i="489"/>
  <c r="G69" i="489"/>
  <c r="P69" i="489"/>
  <c r="N69" i="489"/>
  <c r="K69" i="489"/>
  <c r="T69" i="489"/>
  <c r="U69" i="489" s="1"/>
  <c r="D69" i="515" s="1"/>
  <c r="F69" i="489"/>
  <c r="S89" i="489"/>
  <c r="M89" i="489"/>
  <c r="V89" i="489"/>
  <c r="B89" i="489"/>
  <c r="H89" i="489"/>
  <c r="Q89" i="489"/>
  <c r="J89" i="489"/>
  <c r="G89" i="489"/>
  <c r="P89" i="489"/>
  <c r="N89" i="489"/>
  <c r="K89" i="489"/>
  <c r="T89" i="489"/>
  <c r="U89" i="489" s="1"/>
  <c r="D89" i="515" s="1"/>
  <c r="F89" i="489"/>
  <c r="J103" i="489"/>
  <c r="G103" i="489"/>
  <c r="T103" i="489"/>
  <c r="U103" i="489" s="1"/>
  <c r="D103" i="515" s="1"/>
  <c r="M103" i="489"/>
  <c r="N103" i="489"/>
  <c r="K103" i="489"/>
  <c r="H103" i="489"/>
  <c r="Q103" i="489"/>
  <c r="V103" i="489"/>
  <c r="S103" i="489"/>
  <c r="F103" i="489"/>
  <c r="B103" i="489"/>
  <c r="P103" i="489"/>
  <c r="J102" i="489"/>
  <c r="G102" i="489"/>
  <c r="P102" i="489"/>
  <c r="N102" i="489"/>
  <c r="K102" i="489"/>
  <c r="T102" i="489"/>
  <c r="U102" i="489" s="1"/>
  <c r="D102" i="515" s="1"/>
  <c r="V102" i="489"/>
  <c r="S102" i="489"/>
  <c r="M102" i="489"/>
  <c r="F102" i="489"/>
  <c r="B102" i="489"/>
  <c r="H102" i="489"/>
  <c r="Q102" i="489"/>
  <c r="N94" i="489"/>
  <c r="K94" i="489"/>
  <c r="T94" i="489"/>
  <c r="U94" i="489" s="1"/>
  <c r="D94" i="515" s="1"/>
  <c r="V94" i="489"/>
  <c r="S94" i="489"/>
  <c r="M94" i="489"/>
  <c r="F94" i="489"/>
  <c r="B94" i="489"/>
  <c r="H94" i="489"/>
  <c r="Q94" i="489"/>
  <c r="J94" i="489"/>
  <c r="G94" i="489"/>
  <c r="P94" i="489"/>
  <c r="M100" i="489"/>
  <c r="N100" i="489"/>
  <c r="G100" i="489"/>
  <c r="H100" i="489"/>
  <c r="Q100" i="489"/>
  <c r="V100" i="489"/>
  <c r="K100" i="489"/>
  <c r="P100" i="489"/>
  <c r="F100" i="489"/>
  <c r="B100" i="489"/>
  <c r="T100" i="489"/>
  <c r="U100" i="489" s="1"/>
  <c r="D100" i="515" s="1"/>
  <c r="J100" i="489"/>
  <c r="S100" i="489"/>
  <c r="K129" i="489"/>
  <c r="T129" i="489"/>
  <c r="U129" i="489" s="1"/>
  <c r="D129" i="515" s="1"/>
  <c r="N129" i="489"/>
  <c r="S129" i="489"/>
  <c r="F129" i="489"/>
  <c r="B129" i="489"/>
  <c r="H129" i="489"/>
  <c r="M129" i="489"/>
  <c r="V129" i="489"/>
  <c r="G129" i="489"/>
  <c r="P129" i="489"/>
  <c r="Q129" i="489"/>
  <c r="J129" i="489"/>
  <c r="S45" i="489"/>
  <c r="M45" i="489"/>
  <c r="V45" i="489"/>
  <c r="B45" i="489"/>
  <c r="H45" i="489"/>
  <c r="Q45" i="489"/>
  <c r="J45" i="489"/>
  <c r="G45" i="489"/>
  <c r="P45" i="489"/>
  <c r="N45" i="489"/>
  <c r="K45" i="489"/>
  <c r="T45" i="489"/>
  <c r="U45" i="489" s="1"/>
  <c r="D45" i="515" s="1"/>
  <c r="F45" i="489"/>
  <c r="J74" i="489"/>
  <c r="G74" i="489"/>
  <c r="P74" i="489"/>
  <c r="N74" i="489"/>
  <c r="K74" i="489"/>
  <c r="T74" i="489"/>
  <c r="U74" i="489" s="1"/>
  <c r="D74" i="515" s="1"/>
  <c r="V74" i="489"/>
  <c r="S74" i="489"/>
  <c r="M74" i="489"/>
  <c r="F74" i="489"/>
  <c r="B74" i="489"/>
  <c r="H74" i="489"/>
  <c r="Q74" i="489"/>
  <c r="T68" i="489"/>
  <c r="U68" i="489" s="1"/>
  <c r="D68" i="515" s="1"/>
  <c r="J68" i="489"/>
  <c r="S68" i="489"/>
  <c r="M68" i="489"/>
  <c r="N68" i="489"/>
  <c r="G68" i="489"/>
  <c r="H68" i="489"/>
  <c r="Q68" i="489"/>
  <c r="V68" i="489"/>
  <c r="K68" i="489"/>
  <c r="P68" i="489"/>
  <c r="F68" i="489"/>
  <c r="B68" i="489"/>
  <c r="J62" i="489"/>
  <c r="G62" i="489"/>
  <c r="P62" i="489"/>
  <c r="N62" i="489"/>
  <c r="K62" i="489"/>
  <c r="T62" i="489"/>
  <c r="U62" i="489" s="1"/>
  <c r="D62" i="515" s="1"/>
  <c r="V62" i="489"/>
  <c r="S62" i="489"/>
  <c r="M62" i="489"/>
  <c r="F62" i="489"/>
  <c r="B62" i="489"/>
  <c r="H62" i="489"/>
  <c r="Q62" i="489"/>
  <c r="S93" i="489"/>
  <c r="M93" i="489"/>
  <c r="V93" i="489"/>
  <c r="B93" i="489"/>
  <c r="H93" i="489"/>
  <c r="Q93" i="489"/>
  <c r="J93" i="489"/>
  <c r="G93" i="489"/>
  <c r="P93" i="489"/>
  <c r="N93" i="489"/>
  <c r="K93" i="489"/>
  <c r="T93" i="489"/>
  <c r="U93" i="489" s="1"/>
  <c r="D93" i="515" s="1"/>
  <c r="F93" i="489"/>
  <c r="J75" i="489"/>
  <c r="G75" i="489"/>
  <c r="T75" i="489"/>
  <c r="U75" i="489" s="1"/>
  <c r="D75" i="515" s="1"/>
  <c r="M75" i="489"/>
  <c r="N75" i="489"/>
  <c r="K75" i="489"/>
  <c r="H75" i="489"/>
  <c r="Q75" i="489"/>
  <c r="V75" i="489"/>
  <c r="S75" i="489"/>
  <c r="F75" i="489"/>
  <c r="B75" i="489"/>
  <c r="P75" i="489"/>
  <c r="M120" i="489"/>
  <c r="N120" i="489"/>
  <c r="G120" i="489"/>
  <c r="H120" i="489"/>
  <c r="Q120" i="489"/>
  <c r="V120" i="489"/>
  <c r="K120" i="489"/>
  <c r="P120" i="489"/>
  <c r="F120" i="489"/>
  <c r="B120" i="489"/>
  <c r="T120" i="489"/>
  <c r="U120" i="489" s="1"/>
  <c r="D120" i="515" s="1"/>
  <c r="J120" i="489"/>
  <c r="S120" i="489"/>
  <c r="J71" i="489"/>
  <c r="G71" i="489"/>
  <c r="T71" i="489"/>
  <c r="U71" i="489" s="1"/>
  <c r="D71" i="515" s="1"/>
  <c r="M71" i="489"/>
  <c r="N71" i="489"/>
  <c r="K71" i="489"/>
  <c r="H71" i="489"/>
  <c r="Q71" i="489"/>
  <c r="V71" i="489"/>
  <c r="S71" i="489"/>
  <c r="F71" i="489"/>
  <c r="B71" i="489"/>
  <c r="P71" i="489"/>
  <c r="V46" i="489"/>
  <c r="S46" i="489"/>
  <c r="M46" i="489"/>
  <c r="F46" i="489"/>
  <c r="B46" i="489"/>
  <c r="H46" i="489"/>
  <c r="Q46" i="489"/>
  <c r="J46" i="489"/>
  <c r="G46" i="489"/>
  <c r="P46" i="489"/>
  <c r="N46" i="489"/>
  <c r="K46" i="489"/>
  <c r="T46" i="489"/>
  <c r="U46" i="489" s="1"/>
  <c r="D46" i="515" s="1"/>
  <c r="B37" i="489"/>
  <c r="F106" i="489"/>
  <c r="B106" i="489"/>
  <c r="H106" i="489"/>
  <c r="Q106" i="489"/>
  <c r="J106" i="489"/>
  <c r="G106" i="489"/>
  <c r="P106" i="489"/>
  <c r="N106" i="489"/>
  <c r="K106" i="489"/>
  <c r="T106" i="489"/>
  <c r="U106" i="489" s="1"/>
  <c r="D106" i="515" s="1"/>
  <c r="V106" i="489"/>
  <c r="S106" i="489"/>
  <c r="M106" i="489"/>
  <c r="AG113" i="370"/>
  <c r="AG52" i="370"/>
  <c r="AG105" i="370"/>
  <c r="AG104" i="370"/>
  <c r="BA33" i="475"/>
  <c r="BA32" i="475"/>
  <c r="BB33" i="475"/>
  <c r="AG70" i="370"/>
  <c r="AG79" i="370"/>
  <c r="AG48" i="370"/>
  <c r="AG101" i="370"/>
  <c r="AG72" i="370"/>
  <c r="AG117" i="370"/>
  <c r="AG68" i="370"/>
  <c r="AG60" i="370"/>
  <c r="AG44" i="370"/>
  <c r="AG109" i="370"/>
  <c r="B129" i="370"/>
  <c r="AJ129" i="370"/>
  <c r="AG129" i="370" s="1"/>
  <c r="B103" i="370"/>
  <c r="AJ103" i="370"/>
  <c r="AG103" i="370" s="1"/>
  <c r="B123" i="370"/>
  <c r="AJ123" i="370"/>
  <c r="AG123" i="370" s="1"/>
  <c r="B115" i="370"/>
  <c r="AJ115" i="370"/>
  <c r="AG115" i="370" s="1"/>
  <c r="B84" i="370"/>
  <c r="AJ84" i="370"/>
  <c r="AG84" i="370" s="1"/>
  <c r="B127" i="370"/>
  <c r="AJ127" i="370"/>
  <c r="AG127" i="370" s="1"/>
  <c r="B107" i="370"/>
  <c r="AJ107" i="370"/>
  <c r="AG107" i="370" s="1"/>
  <c r="B96" i="370"/>
  <c r="AJ96" i="370"/>
  <c r="AG96" i="370" s="1"/>
  <c r="B88" i="370"/>
  <c r="AJ88" i="370"/>
  <c r="AG88" i="370" s="1"/>
  <c r="B80" i="370"/>
  <c r="AJ80" i="370"/>
  <c r="AG80" i="370" s="1"/>
  <c r="B61" i="370"/>
  <c r="AJ61" i="370"/>
  <c r="AG61" i="370" s="1"/>
  <c r="B47" i="370"/>
  <c r="AJ47" i="370"/>
  <c r="AG47" i="370" s="1"/>
  <c r="B51" i="370"/>
  <c r="AJ51" i="370"/>
  <c r="AG51" i="370" s="1"/>
  <c r="B110" i="370"/>
  <c r="AJ110" i="370"/>
  <c r="AG110" i="370" s="1"/>
  <c r="B55" i="370"/>
  <c r="AJ55" i="370"/>
  <c r="AG55" i="370" s="1"/>
  <c r="B94" i="370"/>
  <c r="AJ94" i="370"/>
  <c r="AG94" i="370" s="1"/>
  <c r="B86" i="370"/>
  <c r="AJ86" i="370"/>
  <c r="AG86" i="370" s="1"/>
  <c r="B41" i="370"/>
  <c r="AJ41" i="370"/>
  <c r="AG41" i="370" s="1"/>
  <c r="B102" i="370"/>
  <c r="AJ102" i="370"/>
  <c r="AG102" i="370" s="1"/>
  <c r="B45" i="370"/>
  <c r="AJ45" i="370"/>
  <c r="B111" i="370"/>
  <c r="AJ111" i="370"/>
  <c r="AG111" i="370" s="1"/>
  <c r="B57" i="370"/>
  <c r="AJ57" i="370"/>
  <c r="AG57" i="370" s="1"/>
  <c r="B92" i="370"/>
  <c r="AJ92" i="370"/>
  <c r="AG92" i="370" s="1"/>
  <c r="B74" i="370"/>
  <c r="AJ74" i="370"/>
  <c r="AG74" i="370" s="1"/>
  <c r="B53" i="370"/>
  <c r="AJ53" i="370"/>
  <c r="AG53" i="370" s="1"/>
  <c r="B121" i="370"/>
  <c r="AJ121" i="370"/>
  <c r="AG121" i="370" s="1"/>
  <c r="B78" i="370"/>
  <c r="AJ78" i="370"/>
  <c r="AG78" i="370" s="1"/>
  <c r="B119" i="370"/>
  <c r="AJ119" i="370"/>
  <c r="AG119" i="370" s="1"/>
  <c r="B99" i="370"/>
  <c r="AJ99" i="370"/>
  <c r="AG99" i="370" s="1"/>
  <c r="B76" i="370"/>
  <c r="AJ76" i="370"/>
  <c r="AG76" i="370" s="1"/>
  <c r="B66" i="370"/>
  <c r="AJ66" i="370"/>
  <c r="AG66" i="370" s="1"/>
  <c r="B118" i="370"/>
  <c r="AJ118" i="370"/>
  <c r="AG118" i="370" s="1"/>
  <c r="B43" i="370"/>
  <c r="AJ43" i="370"/>
  <c r="AG43" i="370" s="1"/>
  <c r="B125" i="370"/>
  <c r="AJ125" i="370"/>
  <c r="AG125" i="370" s="1"/>
  <c r="B90" i="370"/>
  <c r="AJ90" i="370"/>
  <c r="AG90" i="370" s="1"/>
  <c r="B82" i="370"/>
  <c r="AJ82" i="370"/>
  <c r="AG82" i="370" s="1"/>
  <c r="B120" i="370"/>
  <c r="AJ120" i="370"/>
  <c r="AG120" i="370" s="1"/>
  <c r="B49" i="370"/>
  <c r="AJ49" i="370"/>
  <c r="AG49" i="370" s="1"/>
  <c r="B59" i="370"/>
  <c r="AJ59" i="370"/>
  <c r="AG59" i="370" s="1"/>
  <c r="P131" i="474"/>
  <c r="AA31" i="475"/>
  <c r="H26" i="475"/>
  <c r="H28" i="475"/>
  <c r="H27" i="475"/>
  <c r="P28" i="474"/>
  <c r="P26" i="474"/>
  <c r="AA28" i="470"/>
  <c r="V28" i="469"/>
  <c r="AA28" i="469"/>
  <c r="AM2" i="475" l="1"/>
  <c r="L34" i="515"/>
  <c r="AG45" i="370"/>
  <c r="B71" i="511"/>
  <c r="D71" i="511" s="1"/>
  <c r="F71" i="516"/>
  <c r="J71" i="516"/>
  <c r="K71" i="516"/>
  <c r="G71" i="516"/>
  <c r="I71" i="516"/>
  <c r="L71" i="516"/>
  <c r="B71" i="516"/>
  <c r="B59" i="511"/>
  <c r="D59" i="511" s="1"/>
  <c r="F59" i="516"/>
  <c r="G59" i="516"/>
  <c r="J59" i="516"/>
  <c r="L59" i="516"/>
  <c r="K59" i="516"/>
  <c r="I59" i="516"/>
  <c r="B59" i="516"/>
  <c r="B92" i="511"/>
  <c r="D92" i="511" s="1"/>
  <c r="G92" i="516"/>
  <c r="L92" i="516"/>
  <c r="J92" i="516"/>
  <c r="B92" i="516"/>
  <c r="I92" i="516"/>
  <c r="K92" i="516"/>
  <c r="F92" i="516"/>
  <c r="B105" i="511"/>
  <c r="D105" i="511" s="1"/>
  <c r="K105" i="516"/>
  <c r="G105" i="516"/>
  <c r="J105" i="516"/>
  <c r="I105" i="516"/>
  <c r="F105" i="516"/>
  <c r="L105" i="516"/>
  <c r="B105" i="516"/>
  <c r="B104" i="511"/>
  <c r="D104" i="511" s="1"/>
  <c r="B104" i="516"/>
  <c r="J104" i="516"/>
  <c r="K104" i="516"/>
  <c r="L104" i="516"/>
  <c r="F104" i="516"/>
  <c r="G104" i="516"/>
  <c r="I104" i="516"/>
  <c r="B66" i="511"/>
  <c r="D66" i="511" s="1"/>
  <c r="I66" i="516"/>
  <c r="K66" i="516"/>
  <c r="G66" i="516"/>
  <c r="F66" i="516"/>
  <c r="L66" i="516"/>
  <c r="J66" i="516"/>
  <c r="B66" i="516"/>
  <c r="B68" i="511"/>
  <c r="D68" i="511" s="1"/>
  <c r="L68" i="516"/>
  <c r="B68" i="516"/>
  <c r="F68" i="516"/>
  <c r="J68" i="516"/>
  <c r="K68" i="516"/>
  <c r="G68" i="516"/>
  <c r="I68" i="516"/>
  <c r="B118" i="511"/>
  <c r="D118" i="511" s="1"/>
  <c r="J118" i="516"/>
  <c r="L118" i="516"/>
  <c r="I118" i="516"/>
  <c r="G118" i="516"/>
  <c r="F118" i="516"/>
  <c r="B118" i="516"/>
  <c r="K118" i="516"/>
  <c r="B81" i="511"/>
  <c r="D81" i="511" s="1"/>
  <c r="B81" i="516"/>
  <c r="I81" i="516"/>
  <c r="K81" i="516"/>
  <c r="L81" i="516"/>
  <c r="F81" i="516"/>
  <c r="G81" i="516"/>
  <c r="J81" i="516"/>
  <c r="B102" i="511"/>
  <c r="D102" i="511" s="1"/>
  <c r="J102" i="516"/>
  <c r="L102" i="516"/>
  <c r="I102" i="516"/>
  <c r="G102" i="516"/>
  <c r="F102" i="516"/>
  <c r="B102" i="516"/>
  <c r="K102" i="516"/>
  <c r="B85" i="511"/>
  <c r="D85" i="511" s="1"/>
  <c r="B85" i="516"/>
  <c r="I85" i="516"/>
  <c r="K85" i="516"/>
  <c r="L85" i="516"/>
  <c r="F85" i="516"/>
  <c r="G85" i="516"/>
  <c r="J85" i="516"/>
  <c r="B55" i="511"/>
  <c r="D55" i="511" s="1"/>
  <c r="B55" i="516"/>
  <c r="J55" i="516"/>
  <c r="K55" i="516"/>
  <c r="F55" i="516"/>
  <c r="I55" i="516"/>
  <c r="G55" i="516"/>
  <c r="L55" i="516"/>
  <c r="B119" i="511"/>
  <c r="D119" i="511" s="1"/>
  <c r="L119" i="516"/>
  <c r="K119" i="516"/>
  <c r="G119" i="516"/>
  <c r="F119" i="516"/>
  <c r="B119" i="516"/>
  <c r="I119" i="516"/>
  <c r="J119" i="516"/>
  <c r="B45" i="511"/>
  <c r="D45" i="511" s="1"/>
  <c r="I45" i="516"/>
  <c r="K45" i="516"/>
  <c r="L45" i="516"/>
  <c r="F45" i="516"/>
  <c r="B45" i="516"/>
  <c r="G45" i="516"/>
  <c r="J45" i="516"/>
  <c r="B126" i="511"/>
  <c r="D126" i="511" s="1"/>
  <c r="J126" i="516"/>
  <c r="L126" i="516"/>
  <c r="I126" i="516"/>
  <c r="G126" i="516"/>
  <c r="K126" i="516"/>
  <c r="B126" i="516"/>
  <c r="F126" i="516"/>
  <c r="B124" i="511"/>
  <c r="D124" i="511" s="1"/>
  <c r="L124" i="516"/>
  <c r="F124" i="516"/>
  <c r="J124" i="516"/>
  <c r="G124" i="516"/>
  <c r="I124" i="516"/>
  <c r="K124" i="516"/>
  <c r="B124" i="516"/>
  <c r="B46" i="511"/>
  <c r="D46" i="511" s="1"/>
  <c r="L46" i="516"/>
  <c r="K46" i="516"/>
  <c r="B46" i="516"/>
  <c r="F46" i="516"/>
  <c r="I46" i="516"/>
  <c r="J46" i="516"/>
  <c r="G46" i="516"/>
  <c r="B62" i="511"/>
  <c r="D62" i="511" s="1"/>
  <c r="F62" i="516"/>
  <c r="I62" i="516"/>
  <c r="J62" i="516"/>
  <c r="G62" i="516"/>
  <c r="L62" i="516"/>
  <c r="K62" i="516"/>
  <c r="B62" i="516"/>
  <c r="B41" i="511"/>
  <c r="D41" i="511" s="1"/>
  <c r="G41" i="516"/>
  <c r="J41" i="516"/>
  <c r="B41" i="516"/>
  <c r="I41" i="516"/>
  <c r="K41" i="516"/>
  <c r="L41" i="516"/>
  <c r="F41" i="516"/>
  <c r="B115" i="511"/>
  <c r="D115" i="511" s="1"/>
  <c r="K115" i="516"/>
  <c r="G115" i="516"/>
  <c r="F115" i="516"/>
  <c r="B115" i="516"/>
  <c r="I115" i="516"/>
  <c r="J115" i="516"/>
  <c r="L115" i="516"/>
  <c r="B70" i="511"/>
  <c r="D70" i="511" s="1"/>
  <c r="G70" i="516"/>
  <c r="I70" i="516"/>
  <c r="B70" i="516"/>
  <c r="F70" i="516"/>
  <c r="K70" i="516"/>
  <c r="L70" i="516"/>
  <c r="J70" i="516"/>
  <c r="B84" i="511"/>
  <c r="D84" i="511" s="1"/>
  <c r="L84" i="516"/>
  <c r="K84" i="516"/>
  <c r="I84" i="516"/>
  <c r="G84" i="516"/>
  <c r="J84" i="516"/>
  <c r="B84" i="516"/>
  <c r="F84" i="516"/>
  <c r="F97" i="516"/>
  <c r="B97" i="511"/>
  <c r="D97" i="511" s="1"/>
  <c r="L97" i="516"/>
  <c r="B97" i="516"/>
  <c r="I97" i="516"/>
  <c r="K97" i="516"/>
  <c r="J97" i="516"/>
  <c r="G97" i="516"/>
  <c r="B99" i="511"/>
  <c r="D99" i="511" s="1"/>
  <c r="K99" i="516"/>
  <c r="G99" i="516"/>
  <c r="F99" i="516"/>
  <c r="B99" i="516"/>
  <c r="I99" i="516"/>
  <c r="J99" i="516"/>
  <c r="L99" i="516"/>
  <c r="B94" i="511"/>
  <c r="D94" i="511" s="1"/>
  <c r="B94" i="516"/>
  <c r="K94" i="516"/>
  <c r="G94" i="516"/>
  <c r="J94" i="516"/>
  <c r="L94" i="516"/>
  <c r="I94" i="516"/>
  <c r="F94" i="516"/>
  <c r="B103" i="511"/>
  <c r="D103" i="511" s="1"/>
  <c r="K103" i="516"/>
  <c r="G103" i="516"/>
  <c r="I103" i="516"/>
  <c r="J103" i="516"/>
  <c r="L103" i="516"/>
  <c r="B103" i="516"/>
  <c r="F103" i="516"/>
  <c r="B61" i="511"/>
  <c r="D61" i="511" s="1"/>
  <c r="B61" i="516"/>
  <c r="I61" i="516"/>
  <c r="J61" i="516"/>
  <c r="K61" i="516"/>
  <c r="G61" i="516"/>
  <c r="L61" i="516"/>
  <c r="F61" i="516"/>
  <c r="B107" i="511"/>
  <c r="D107" i="511" s="1"/>
  <c r="I107" i="516"/>
  <c r="J107" i="516"/>
  <c r="K107" i="516"/>
  <c r="G107" i="516"/>
  <c r="B107" i="516"/>
  <c r="F107" i="516"/>
  <c r="L107" i="516"/>
  <c r="B54" i="511"/>
  <c r="D54" i="511" s="1"/>
  <c r="F54" i="516"/>
  <c r="I54" i="516"/>
  <c r="J54" i="516"/>
  <c r="G54" i="516"/>
  <c r="L54" i="516"/>
  <c r="K54" i="516"/>
  <c r="B54" i="516"/>
  <c r="B88" i="511"/>
  <c r="D88" i="511" s="1"/>
  <c r="J88" i="516"/>
  <c r="B88" i="516"/>
  <c r="I88" i="516"/>
  <c r="K88" i="516"/>
  <c r="G88" i="516"/>
  <c r="L88" i="516"/>
  <c r="F88" i="516"/>
  <c r="B86" i="511"/>
  <c r="D86" i="511" s="1"/>
  <c r="L86" i="516"/>
  <c r="G86" i="516"/>
  <c r="J86" i="516"/>
  <c r="B86" i="516"/>
  <c r="I86" i="516"/>
  <c r="K86" i="516"/>
  <c r="F86" i="516"/>
  <c r="B53" i="511"/>
  <c r="D53" i="511" s="1"/>
  <c r="L53" i="516"/>
  <c r="F53" i="516"/>
  <c r="G53" i="516"/>
  <c r="J53" i="516"/>
  <c r="B53" i="516"/>
  <c r="I53" i="516"/>
  <c r="K53" i="516"/>
  <c r="G96" i="516"/>
  <c r="B96" i="511"/>
  <c r="D96" i="511" s="1"/>
  <c r="K96" i="516"/>
  <c r="I96" i="516"/>
  <c r="F96" i="516"/>
  <c r="L96" i="516"/>
  <c r="J96" i="516"/>
  <c r="B96" i="516"/>
  <c r="B111" i="511"/>
  <c r="D111" i="511" s="1"/>
  <c r="I111" i="516"/>
  <c r="J111" i="516"/>
  <c r="K111" i="516"/>
  <c r="G111" i="516"/>
  <c r="F111" i="516"/>
  <c r="L111" i="516"/>
  <c r="B111" i="516"/>
  <c r="L109" i="516"/>
  <c r="B109" i="511"/>
  <c r="D109" i="511" s="1"/>
  <c r="I109" i="516"/>
  <c r="G109" i="516"/>
  <c r="F109" i="516"/>
  <c r="J109" i="516"/>
  <c r="B109" i="516"/>
  <c r="K109" i="516"/>
  <c r="B108" i="511"/>
  <c r="D108" i="511" s="1"/>
  <c r="L108" i="516"/>
  <c r="F108" i="516"/>
  <c r="G108" i="516"/>
  <c r="I108" i="516"/>
  <c r="J108" i="516"/>
  <c r="B108" i="516"/>
  <c r="K108" i="516"/>
  <c r="B47" i="511"/>
  <c r="D47" i="511" s="1"/>
  <c r="B47" i="516"/>
  <c r="J47" i="516"/>
  <c r="K47" i="516"/>
  <c r="I47" i="516"/>
  <c r="G47" i="516"/>
  <c r="L47" i="516"/>
  <c r="F47" i="516"/>
  <c r="L91" i="516"/>
  <c r="B91" i="511"/>
  <c r="D91" i="511" s="1"/>
  <c r="F91" i="516"/>
  <c r="B91" i="516"/>
  <c r="J91" i="516"/>
  <c r="I91" i="516"/>
  <c r="K91" i="516"/>
  <c r="G91" i="516"/>
  <c r="B63" i="511"/>
  <c r="D63" i="511" s="1"/>
  <c r="L63" i="516"/>
  <c r="F63" i="516"/>
  <c r="G63" i="516"/>
  <c r="B63" i="516"/>
  <c r="I63" i="516"/>
  <c r="J63" i="516"/>
  <c r="K63" i="516"/>
  <c r="B106" i="511"/>
  <c r="D106" i="511" s="1"/>
  <c r="B106" i="516"/>
  <c r="F106" i="516"/>
  <c r="J106" i="516"/>
  <c r="L106" i="516"/>
  <c r="I106" i="516"/>
  <c r="G106" i="516"/>
  <c r="K106" i="516"/>
  <c r="B98" i="511"/>
  <c r="D98" i="511" s="1"/>
  <c r="G98" i="516"/>
  <c r="J98" i="516"/>
  <c r="B98" i="516"/>
  <c r="F98" i="516"/>
  <c r="I98" i="516"/>
  <c r="L98" i="516"/>
  <c r="K98" i="516"/>
  <c r="B78" i="511"/>
  <c r="D78" i="511" s="1"/>
  <c r="K78" i="516"/>
  <c r="L78" i="516"/>
  <c r="F78" i="516"/>
  <c r="G78" i="516"/>
  <c r="J78" i="516"/>
  <c r="B78" i="516"/>
  <c r="I78" i="516"/>
  <c r="B113" i="511"/>
  <c r="D113" i="511" s="1"/>
  <c r="K113" i="516"/>
  <c r="J113" i="516"/>
  <c r="B113" i="516"/>
  <c r="I113" i="516"/>
  <c r="L113" i="516"/>
  <c r="F113" i="516"/>
  <c r="G113" i="516"/>
  <c r="B58" i="511"/>
  <c r="D58" i="511" s="1"/>
  <c r="I58" i="516"/>
  <c r="K58" i="516"/>
  <c r="G58" i="516"/>
  <c r="F58" i="516"/>
  <c r="L58" i="516"/>
  <c r="J58" i="516"/>
  <c r="B58" i="516"/>
  <c r="B112" i="511"/>
  <c r="D112" i="511" s="1"/>
  <c r="G112" i="516"/>
  <c r="I112" i="516"/>
  <c r="B112" i="516"/>
  <c r="J112" i="516"/>
  <c r="K112" i="516"/>
  <c r="L112" i="516"/>
  <c r="F112" i="516"/>
  <c r="B52" i="511"/>
  <c r="D52" i="511" s="1"/>
  <c r="I52" i="516"/>
  <c r="F52" i="516"/>
  <c r="L52" i="516"/>
  <c r="K52" i="516"/>
  <c r="G52" i="516"/>
  <c r="J52" i="516"/>
  <c r="B52" i="516"/>
  <c r="B114" i="511"/>
  <c r="D114" i="511" s="1"/>
  <c r="G114" i="516"/>
  <c r="K114" i="516"/>
  <c r="B114" i="516"/>
  <c r="F114" i="516"/>
  <c r="J114" i="516"/>
  <c r="L114" i="516"/>
  <c r="I114" i="516"/>
  <c r="G129" i="516"/>
  <c r="B129" i="511"/>
  <c r="D129" i="511" s="1"/>
  <c r="F129" i="516"/>
  <c r="J129" i="516"/>
  <c r="K129" i="516"/>
  <c r="I129" i="516"/>
  <c r="B129" i="516"/>
  <c r="L129" i="516"/>
  <c r="B89" i="511"/>
  <c r="D89" i="511" s="1"/>
  <c r="G89" i="516"/>
  <c r="J89" i="516"/>
  <c r="B89" i="516"/>
  <c r="I89" i="516"/>
  <c r="K89" i="516"/>
  <c r="L89" i="516"/>
  <c r="F89" i="516"/>
  <c r="B51" i="511"/>
  <c r="D51" i="511" s="1"/>
  <c r="J51" i="516"/>
  <c r="L51" i="516"/>
  <c r="I51" i="516"/>
  <c r="B51" i="516"/>
  <c r="G51" i="516"/>
  <c r="K51" i="516"/>
  <c r="F51" i="516"/>
  <c r="B123" i="511"/>
  <c r="D123" i="511" s="1"/>
  <c r="F123" i="516"/>
  <c r="B123" i="516"/>
  <c r="I123" i="516"/>
  <c r="J123" i="516"/>
  <c r="L123" i="516"/>
  <c r="K123" i="516"/>
  <c r="G123" i="516"/>
  <c r="B60" i="511"/>
  <c r="D60" i="511" s="1"/>
  <c r="G60" i="516"/>
  <c r="J60" i="516"/>
  <c r="B60" i="516"/>
  <c r="I60" i="516"/>
  <c r="F60" i="516"/>
  <c r="L60" i="516"/>
  <c r="K60" i="516"/>
  <c r="B44" i="511"/>
  <c r="D44" i="511" s="1"/>
  <c r="G44" i="516"/>
  <c r="J44" i="516"/>
  <c r="B44" i="516"/>
  <c r="I44" i="516"/>
  <c r="F44" i="516"/>
  <c r="K44" i="516"/>
  <c r="L44" i="516"/>
  <c r="B79" i="511"/>
  <c r="D79" i="511" s="1"/>
  <c r="K79" i="516"/>
  <c r="B79" i="516"/>
  <c r="F79" i="516"/>
  <c r="L79" i="516"/>
  <c r="J79" i="516"/>
  <c r="G79" i="516"/>
  <c r="I79" i="516"/>
  <c r="B80" i="511"/>
  <c r="D80" i="511" s="1"/>
  <c r="J80" i="516"/>
  <c r="B80" i="516"/>
  <c r="I80" i="516"/>
  <c r="K80" i="516"/>
  <c r="L80" i="516"/>
  <c r="F80" i="516"/>
  <c r="G80" i="516"/>
  <c r="B121" i="511"/>
  <c r="D121" i="511" s="1"/>
  <c r="I121" i="516"/>
  <c r="L121" i="516"/>
  <c r="K121" i="516"/>
  <c r="G121" i="516"/>
  <c r="F121" i="516"/>
  <c r="B121" i="516"/>
  <c r="J121" i="516"/>
  <c r="B90" i="511"/>
  <c r="D90" i="511" s="1"/>
  <c r="B90" i="516"/>
  <c r="I90" i="516"/>
  <c r="G90" i="516"/>
  <c r="K90" i="516"/>
  <c r="L90" i="516"/>
  <c r="F90" i="516"/>
  <c r="J90" i="516"/>
  <c r="B43" i="511"/>
  <c r="D43" i="511" s="1"/>
  <c r="G43" i="516"/>
  <c r="K43" i="516"/>
  <c r="F43" i="516"/>
  <c r="J43" i="516"/>
  <c r="L43" i="516"/>
  <c r="I43" i="516"/>
  <c r="B43" i="516"/>
  <c r="B48" i="511"/>
  <c r="D48" i="511" s="1"/>
  <c r="I48" i="516"/>
  <c r="K48" i="516"/>
  <c r="L48" i="516"/>
  <c r="J48" i="516"/>
  <c r="G48" i="516"/>
  <c r="F48" i="516"/>
  <c r="B48" i="516"/>
  <c r="F122" i="516"/>
  <c r="B122" i="511"/>
  <c r="D122" i="511" s="1"/>
  <c r="G122" i="516"/>
  <c r="K122" i="516"/>
  <c r="B122" i="516"/>
  <c r="J122" i="516"/>
  <c r="L122" i="516"/>
  <c r="I122" i="516"/>
  <c r="B101" i="516"/>
  <c r="B101" i="511"/>
  <c r="D101" i="511" s="1"/>
  <c r="K101" i="516"/>
  <c r="F101" i="516"/>
  <c r="J101" i="516"/>
  <c r="I101" i="516"/>
  <c r="L101" i="516"/>
  <c r="G101" i="516"/>
  <c r="B117" i="511"/>
  <c r="D117" i="511" s="1"/>
  <c r="K117" i="516"/>
  <c r="G117" i="516"/>
  <c r="F117" i="516"/>
  <c r="J117" i="516"/>
  <c r="I117" i="516"/>
  <c r="L117" i="516"/>
  <c r="B117" i="516"/>
  <c r="B110" i="511"/>
  <c r="D110" i="511" s="1"/>
  <c r="J110" i="516"/>
  <c r="L110" i="516"/>
  <c r="I110" i="516"/>
  <c r="G110" i="516"/>
  <c r="K110" i="516"/>
  <c r="B110" i="516"/>
  <c r="F110" i="516"/>
  <c r="B56" i="511"/>
  <c r="D56" i="511" s="1"/>
  <c r="I56" i="516"/>
  <c r="K56" i="516"/>
  <c r="L56" i="516"/>
  <c r="J56" i="516"/>
  <c r="G56" i="516"/>
  <c r="F56" i="516"/>
  <c r="B56" i="516"/>
  <c r="B42" i="511"/>
  <c r="D42" i="511" s="1"/>
  <c r="F42" i="516"/>
  <c r="L42" i="516"/>
  <c r="J42" i="516"/>
  <c r="B42" i="516"/>
  <c r="I42" i="516"/>
  <c r="K42" i="516"/>
  <c r="G42" i="516"/>
  <c r="B72" i="511"/>
  <c r="D72" i="511" s="1"/>
  <c r="J72" i="516"/>
  <c r="G72" i="516"/>
  <c r="I72" i="516"/>
  <c r="K72" i="516"/>
  <c r="B72" i="516"/>
  <c r="F72" i="516"/>
  <c r="L72" i="516"/>
  <c r="B83" i="511"/>
  <c r="D83" i="511" s="1"/>
  <c r="I83" i="516"/>
  <c r="J83" i="516"/>
  <c r="K83" i="516"/>
  <c r="L83" i="516"/>
  <c r="B83" i="516"/>
  <c r="F83" i="516"/>
  <c r="G83" i="516"/>
  <c r="B65" i="511"/>
  <c r="D65" i="511" s="1"/>
  <c r="B65" i="516"/>
  <c r="I65" i="516"/>
  <c r="K65" i="516"/>
  <c r="J65" i="516"/>
  <c r="L65" i="516"/>
  <c r="F65" i="516"/>
  <c r="G65" i="516"/>
  <c r="B120" i="511"/>
  <c r="D120" i="511" s="1"/>
  <c r="G120" i="516"/>
  <c r="I120" i="516"/>
  <c r="B120" i="516"/>
  <c r="J120" i="516"/>
  <c r="K120" i="516"/>
  <c r="L120" i="516"/>
  <c r="F120" i="516"/>
  <c r="B82" i="511"/>
  <c r="D82" i="511" s="1"/>
  <c r="G82" i="516"/>
  <c r="J82" i="516"/>
  <c r="B82" i="516"/>
  <c r="I82" i="516"/>
  <c r="K82" i="516"/>
  <c r="L82" i="516"/>
  <c r="F82" i="516"/>
  <c r="B87" i="511"/>
  <c r="D87" i="511" s="1"/>
  <c r="J87" i="516"/>
  <c r="I87" i="516"/>
  <c r="K87" i="516"/>
  <c r="L87" i="516"/>
  <c r="F87" i="516"/>
  <c r="G87" i="516"/>
  <c r="B87" i="516"/>
  <c r="B57" i="511"/>
  <c r="D57" i="511" s="1"/>
  <c r="B57" i="516"/>
  <c r="K57" i="516"/>
  <c r="I57" i="516"/>
  <c r="L57" i="516"/>
  <c r="F57" i="516"/>
  <c r="G57" i="516"/>
  <c r="J57" i="516"/>
  <c r="B95" i="511"/>
  <c r="D95" i="511" s="1"/>
  <c r="F95" i="516"/>
  <c r="B95" i="516"/>
  <c r="L95" i="516"/>
  <c r="I95" i="516"/>
  <c r="G95" i="516"/>
  <c r="K95" i="516"/>
  <c r="J95" i="516"/>
  <c r="B128" i="511"/>
  <c r="D128" i="511" s="1"/>
  <c r="G128" i="516"/>
  <c r="I128" i="516"/>
  <c r="B128" i="516"/>
  <c r="J128" i="516"/>
  <c r="K128" i="516"/>
  <c r="L128" i="516"/>
  <c r="F128" i="516"/>
  <c r="B125" i="511"/>
  <c r="D125" i="511" s="1"/>
  <c r="J125" i="516"/>
  <c r="I125" i="516"/>
  <c r="G125" i="516"/>
  <c r="K125" i="516"/>
  <c r="B125" i="516"/>
  <c r="F125" i="516"/>
  <c r="L125" i="516"/>
  <c r="B69" i="511"/>
  <c r="D69" i="511" s="1"/>
  <c r="J69" i="516"/>
  <c r="K69" i="516"/>
  <c r="I69" i="516"/>
  <c r="B69" i="516"/>
  <c r="F69" i="516"/>
  <c r="G69" i="516"/>
  <c r="L69" i="516"/>
  <c r="B76" i="511"/>
  <c r="D76" i="511" s="1"/>
  <c r="I76" i="516"/>
  <c r="K76" i="516"/>
  <c r="B76" i="516"/>
  <c r="J76" i="516"/>
  <c r="F76" i="516"/>
  <c r="L76" i="516"/>
  <c r="G76" i="516"/>
  <c r="B67" i="511"/>
  <c r="D67" i="511" s="1"/>
  <c r="F67" i="516"/>
  <c r="L67" i="516"/>
  <c r="B67" i="516"/>
  <c r="J67" i="516"/>
  <c r="K67" i="516"/>
  <c r="I67" i="516"/>
  <c r="G67" i="516"/>
  <c r="J93" i="516"/>
  <c r="B93" i="511"/>
  <c r="D93" i="511" s="1"/>
  <c r="L93" i="516"/>
  <c r="F93" i="516"/>
  <c r="G93" i="516"/>
  <c r="B93" i="516"/>
  <c r="I93" i="516"/>
  <c r="K93" i="516"/>
  <c r="B127" i="511"/>
  <c r="D127" i="511" s="1"/>
  <c r="K127" i="516"/>
  <c r="G127" i="516"/>
  <c r="F127" i="516"/>
  <c r="B127" i="516"/>
  <c r="I127" i="516"/>
  <c r="J127" i="516"/>
  <c r="L127" i="516"/>
  <c r="B75" i="511"/>
  <c r="D75" i="511" s="1"/>
  <c r="F75" i="516"/>
  <c r="B75" i="516"/>
  <c r="K75" i="516"/>
  <c r="J75" i="516"/>
  <c r="L75" i="516"/>
  <c r="G75" i="516"/>
  <c r="I75" i="516"/>
  <c r="B77" i="511"/>
  <c r="D77" i="511" s="1"/>
  <c r="L77" i="516"/>
  <c r="F77" i="516"/>
  <c r="G77" i="516"/>
  <c r="J77" i="516"/>
  <c r="B77" i="516"/>
  <c r="I77" i="516"/>
  <c r="K77" i="516"/>
  <c r="B100" i="511"/>
  <c r="D100" i="511" s="1"/>
  <c r="J100" i="516"/>
  <c r="K100" i="516"/>
  <c r="L100" i="516"/>
  <c r="F100" i="516"/>
  <c r="G100" i="516"/>
  <c r="I100" i="516"/>
  <c r="B100" i="516"/>
  <c r="B64" i="511"/>
  <c r="D64" i="511" s="1"/>
  <c r="I64" i="516"/>
  <c r="K64" i="516"/>
  <c r="L64" i="516"/>
  <c r="J64" i="516"/>
  <c r="G64" i="516"/>
  <c r="F64" i="516"/>
  <c r="B64" i="516"/>
  <c r="B49" i="511"/>
  <c r="D49" i="511" s="1"/>
  <c r="K49" i="516"/>
  <c r="B49" i="516"/>
  <c r="L49" i="516"/>
  <c r="F49" i="516"/>
  <c r="I49" i="516"/>
  <c r="G49" i="516"/>
  <c r="J49" i="516"/>
  <c r="B50" i="511"/>
  <c r="D50" i="511" s="1"/>
  <c r="F50" i="516"/>
  <c r="L50" i="516"/>
  <c r="G50" i="516"/>
  <c r="J50" i="516"/>
  <c r="B50" i="516"/>
  <c r="K50" i="516"/>
  <c r="I50" i="516"/>
  <c r="B116" i="511"/>
  <c r="D116" i="511" s="1"/>
  <c r="J116" i="516"/>
  <c r="K116" i="516"/>
  <c r="L116" i="516"/>
  <c r="F116" i="516"/>
  <c r="G116" i="516"/>
  <c r="I116" i="516"/>
  <c r="B116" i="516"/>
  <c r="B73" i="511"/>
  <c r="D73" i="511" s="1"/>
  <c r="L73" i="516"/>
  <c r="J73" i="516"/>
  <c r="B73" i="516"/>
  <c r="G73" i="516"/>
  <c r="F73" i="516"/>
  <c r="I73" i="516"/>
  <c r="K73" i="516"/>
  <c r="B74" i="511"/>
  <c r="D74" i="511" s="1"/>
  <c r="B74" i="516"/>
  <c r="I74" i="516"/>
  <c r="K74" i="516"/>
  <c r="F74" i="516"/>
  <c r="L74" i="516"/>
  <c r="J74" i="516"/>
  <c r="G74" i="516"/>
  <c r="B130" i="511"/>
  <c r="D130" i="511" s="1"/>
  <c r="G130" i="516"/>
  <c r="K130" i="516"/>
  <c r="B130" i="516"/>
  <c r="F130" i="516"/>
  <c r="J130" i="516"/>
  <c r="L130" i="516"/>
  <c r="I130" i="516"/>
  <c r="D38" i="516"/>
  <c r="D37" i="516"/>
  <c r="B32" i="489"/>
  <c r="C32" i="515"/>
  <c r="B36" i="489"/>
  <c r="C36" i="515"/>
  <c r="B39" i="489"/>
  <c r="C39" i="515"/>
  <c r="L37" i="516"/>
  <c r="F37" i="516"/>
  <c r="G37" i="516"/>
  <c r="J37" i="516"/>
  <c r="B37" i="516"/>
  <c r="I37" i="516"/>
  <c r="K37" i="516"/>
  <c r="B40" i="489"/>
  <c r="C40" i="515"/>
  <c r="I34" i="516"/>
  <c r="J34" i="516"/>
  <c r="B34" i="516"/>
  <c r="K38" i="516"/>
  <c r="L38" i="516"/>
  <c r="F38" i="516"/>
  <c r="G38" i="516"/>
  <c r="J38" i="516"/>
  <c r="B38" i="516"/>
  <c r="I38" i="516"/>
  <c r="I33" i="488"/>
  <c r="E33" i="488"/>
  <c r="D35" i="488"/>
  <c r="D33" i="488"/>
  <c r="B33" i="488"/>
  <c r="C33" i="489"/>
  <c r="I35" i="488"/>
  <c r="B35" i="488"/>
  <c r="C35" i="489"/>
  <c r="C35" i="515" s="1"/>
  <c r="BB34" i="475"/>
  <c r="BB45" i="475"/>
  <c r="BB35" i="475"/>
  <c r="AE35" i="475"/>
  <c r="AA34" i="475"/>
  <c r="U34" i="475" s="1"/>
  <c r="AA32" i="475"/>
  <c r="U32" i="475" s="1"/>
  <c r="I68" i="489"/>
  <c r="L68" i="489" s="1"/>
  <c r="O68" i="489" s="1"/>
  <c r="R68" i="489" s="1"/>
  <c r="I115" i="489"/>
  <c r="L115" i="489" s="1"/>
  <c r="O115" i="489" s="1"/>
  <c r="R115" i="489" s="1"/>
  <c r="I74" i="489"/>
  <c r="L74" i="489" s="1"/>
  <c r="O74" i="489" s="1"/>
  <c r="I62" i="489"/>
  <c r="L62" i="489" s="1"/>
  <c r="O62" i="489" s="1"/>
  <c r="I92" i="489"/>
  <c r="L92" i="489" s="1"/>
  <c r="O92" i="489" s="1"/>
  <c r="R92" i="489" s="1"/>
  <c r="I106" i="489"/>
  <c r="L106" i="489" s="1"/>
  <c r="O106" i="489" s="1"/>
  <c r="R106" i="489" s="1"/>
  <c r="I110" i="489"/>
  <c r="L110" i="489" s="1"/>
  <c r="O110" i="489" s="1"/>
  <c r="I66" i="489"/>
  <c r="L66" i="489" s="1"/>
  <c r="O66" i="489" s="1"/>
  <c r="R66" i="489" s="1"/>
  <c r="I54" i="489"/>
  <c r="L54" i="489" s="1"/>
  <c r="I84" i="489"/>
  <c r="L84" i="489" s="1"/>
  <c r="I130" i="489"/>
  <c r="L130" i="489" s="1"/>
  <c r="O130" i="489" s="1"/>
  <c r="R130" i="489" s="1"/>
  <c r="I112" i="489"/>
  <c r="L112" i="489" s="1"/>
  <c r="O112" i="489" s="1"/>
  <c r="R112" i="489" s="1"/>
  <c r="I122" i="489"/>
  <c r="L122" i="489" s="1"/>
  <c r="O122" i="489" s="1"/>
  <c r="I63" i="489"/>
  <c r="L63" i="489" s="1"/>
  <c r="O63" i="489" s="1"/>
  <c r="R63" i="489" s="1"/>
  <c r="I51" i="489"/>
  <c r="L51" i="489" s="1"/>
  <c r="O51" i="489" s="1"/>
  <c r="I67" i="489"/>
  <c r="L67" i="489" s="1"/>
  <c r="O67" i="489" s="1"/>
  <c r="R67" i="489" s="1"/>
  <c r="I126" i="489"/>
  <c r="L126" i="489" s="1"/>
  <c r="O126" i="489" s="1"/>
  <c r="R126" i="489" s="1"/>
  <c r="I99" i="489"/>
  <c r="L99" i="489" s="1"/>
  <c r="I104" i="489"/>
  <c r="L104" i="489" s="1"/>
  <c r="O104" i="489" s="1"/>
  <c r="R104" i="489" s="1"/>
  <c r="I53" i="489"/>
  <c r="L53" i="489" s="1"/>
  <c r="O53" i="489" s="1"/>
  <c r="R53" i="489" s="1"/>
  <c r="I47" i="489"/>
  <c r="L47" i="489" s="1"/>
  <c r="O47" i="489" s="1"/>
  <c r="R47" i="489" s="1"/>
  <c r="I105" i="489"/>
  <c r="L105" i="489" s="1"/>
  <c r="O105" i="489" s="1"/>
  <c r="R105" i="489" s="1"/>
  <c r="I113" i="489"/>
  <c r="L113" i="489" s="1"/>
  <c r="O113" i="489" s="1"/>
  <c r="I101" i="489"/>
  <c r="L101" i="489" s="1"/>
  <c r="O101" i="489" s="1"/>
  <c r="R101" i="489" s="1"/>
  <c r="I46" i="489"/>
  <c r="L46" i="489" s="1"/>
  <c r="I100" i="489"/>
  <c r="L100" i="489" s="1"/>
  <c r="I102" i="489"/>
  <c r="L102" i="489" s="1"/>
  <c r="O102" i="489" s="1"/>
  <c r="R102" i="489" s="1"/>
  <c r="I118" i="489"/>
  <c r="L118" i="489" s="1"/>
  <c r="O118" i="489" s="1"/>
  <c r="R118" i="489" s="1"/>
  <c r="I86" i="489"/>
  <c r="L86" i="489" s="1"/>
  <c r="O86" i="489" s="1"/>
  <c r="R86" i="489" s="1"/>
  <c r="I124" i="489"/>
  <c r="L124" i="489" s="1"/>
  <c r="O124" i="489" s="1"/>
  <c r="R124" i="489" s="1"/>
  <c r="I76" i="489"/>
  <c r="L76" i="489" s="1"/>
  <c r="O76" i="489" s="1"/>
  <c r="R76" i="489" s="1"/>
  <c r="I108" i="489"/>
  <c r="L108" i="489" s="1"/>
  <c r="O108" i="489" s="1"/>
  <c r="R108" i="489" s="1"/>
  <c r="I48" i="489"/>
  <c r="L48" i="489" s="1"/>
  <c r="O48" i="489" s="1"/>
  <c r="I128" i="489"/>
  <c r="L128" i="489" s="1"/>
  <c r="O128" i="489" s="1"/>
  <c r="R128" i="489" s="1"/>
  <c r="I120" i="489"/>
  <c r="L120" i="489" s="1"/>
  <c r="I50" i="489"/>
  <c r="L50" i="489" s="1"/>
  <c r="O50" i="489" s="1"/>
  <c r="R50" i="489" s="1"/>
  <c r="I116" i="489"/>
  <c r="L116" i="489" s="1"/>
  <c r="O116" i="489" s="1"/>
  <c r="R116" i="489" s="1"/>
  <c r="I52" i="489"/>
  <c r="L52" i="489" s="1"/>
  <c r="O52" i="489" s="1"/>
  <c r="I90" i="489"/>
  <c r="L90" i="489" s="1"/>
  <c r="I56" i="489"/>
  <c r="L56" i="489" s="1"/>
  <c r="I123" i="489"/>
  <c r="L123" i="489" s="1"/>
  <c r="O123" i="489" s="1"/>
  <c r="I72" i="489"/>
  <c r="L72" i="489" s="1"/>
  <c r="I60" i="489"/>
  <c r="L60" i="489" s="1"/>
  <c r="O60" i="489" s="1"/>
  <c r="R60" i="489" s="1"/>
  <c r="I88" i="489"/>
  <c r="L88" i="489" s="1"/>
  <c r="O88" i="489" s="1"/>
  <c r="R88" i="489" s="1"/>
  <c r="I96" i="489"/>
  <c r="L96" i="489" s="1"/>
  <c r="O96" i="489" s="1"/>
  <c r="R96" i="489" s="1"/>
  <c r="I117" i="489"/>
  <c r="L117" i="489" s="1"/>
  <c r="O117" i="489" s="1"/>
  <c r="R117" i="489" s="1"/>
  <c r="I73" i="489"/>
  <c r="L73" i="489" s="1"/>
  <c r="I77" i="489"/>
  <c r="L77" i="489" s="1"/>
  <c r="I95" i="489"/>
  <c r="L95" i="489" s="1"/>
  <c r="O95" i="489" s="1"/>
  <c r="I81" i="489"/>
  <c r="L81" i="489" s="1"/>
  <c r="O81" i="489" s="1"/>
  <c r="I49" i="489"/>
  <c r="L49" i="489" s="1"/>
  <c r="O49" i="489" s="1"/>
  <c r="I85" i="489"/>
  <c r="L85" i="489" s="1"/>
  <c r="I70" i="489"/>
  <c r="L70" i="489" s="1"/>
  <c r="I87" i="489"/>
  <c r="L87" i="489" s="1"/>
  <c r="I58" i="489"/>
  <c r="L58" i="489" s="1"/>
  <c r="O58" i="489" s="1"/>
  <c r="R58" i="489" s="1"/>
  <c r="I83" i="489"/>
  <c r="L83" i="489" s="1"/>
  <c r="O83" i="489" s="1"/>
  <c r="I91" i="489"/>
  <c r="L91" i="489" s="1"/>
  <c r="O91" i="489" s="1"/>
  <c r="I45" i="489"/>
  <c r="L45" i="489" s="1"/>
  <c r="I129" i="489"/>
  <c r="L129" i="489" s="1"/>
  <c r="O129" i="489" s="1"/>
  <c r="R129" i="489" s="1"/>
  <c r="I103" i="489"/>
  <c r="L103" i="489" s="1"/>
  <c r="O103" i="489" s="1"/>
  <c r="R103" i="489" s="1"/>
  <c r="I89" i="489"/>
  <c r="L89" i="489" s="1"/>
  <c r="I61" i="489"/>
  <c r="L61" i="489" s="1"/>
  <c r="I109" i="489"/>
  <c r="L109" i="489" s="1"/>
  <c r="I55" i="489"/>
  <c r="L55" i="489" s="1"/>
  <c r="O55" i="489" s="1"/>
  <c r="R55" i="489" s="1"/>
  <c r="I119" i="489"/>
  <c r="L119" i="489" s="1"/>
  <c r="O119" i="489" s="1"/>
  <c r="R119" i="489" s="1"/>
  <c r="I78" i="489"/>
  <c r="L78" i="489" s="1"/>
  <c r="O78" i="489" s="1"/>
  <c r="R78" i="489" s="1"/>
  <c r="I79" i="489"/>
  <c r="L79" i="489" s="1"/>
  <c r="O79" i="489" s="1"/>
  <c r="R79" i="489" s="1"/>
  <c r="I121" i="489"/>
  <c r="L121" i="489" s="1"/>
  <c r="I127" i="489"/>
  <c r="L127" i="489" s="1"/>
  <c r="O127" i="489" s="1"/>
  <c r="R127" i="489" s="1"/>
  <c r="I98" i="489"/>
  <c r="L98" i="489" s="1"/>
  <c r="O98" i="489" s="1"/>
  <c r="I82" i="489"/>
  <c r="L82" i="489" s="1"/>
  <c r="O82" i="489" s="1"/>
  <c r="I80" i="489"/>
  <c r="L80" i="489" s="1"/>
  <c r="O80" i="489" s="1"/>
  <c r="R80" i="489" s="1"/>
  <c r="I42" i="489"/>
  <c r="L42" i="489" s="1"/>
  <c r="I59" i="489"/>
  <c r="L59" i="489" s="1"/>
  <c r="I57" i="489"/>
  <c r="L57" i="489" s="1"/>
  <c r="I125" i="489"/>
  <c r="L125" i="489" s="1"/>
  <c r="O125" i="489" s="1"/>
  <c r="I107" i="489"/>
  <c r="L107" i="489" s="1"/>
  <c r="I97" i="489"/>
  <c r="L97" i="489" s="1"/>
  <c r="I41" i="489"/>
  <c r="L41" i="489" s="1"/>
  <c r="O41" i="489" s="1"/>
  <c r="I71" i="489"/>
  <c r="I75" i="489"/>
  <c r="I93" i="489"/>
  <c r="I94" i="489"/>
  <c r="L94" i="489" s="1"/>
  <c r="I69" i="489"/>
  <c r="L69" i="489" s="1"/>
  <c r="I43" i="489"/>
  <c r="L43" i="489" s="1"/>
  <c r="O43" i="489" s="1"/>
  <c r="I65" i="489"/>
  <c r="L65" i="489" s="1"/>
  <c r="I111" i="489"/>
  <c r="L111" i="489" s="1"/>
  <c r="I114" i="489"/>
  <c r="I44" i="489"/>
  <c r="L44" i="489" s="1"/>
  <c r="O44" i="489" s="1"/>
  <c r="R44" i="489" s="1"/>
  <c r="I64" i="489"/>
  <c r="L64" i="489" s="1"/>
  <c r="V27" i="469"/>
  <c r="V26" i="469"/>
  <c r="K34" i="516" l="1"/>
  <c r="R52" i="489"/>
  <c r="P74" i="493"/>
  <c r="F74" i="511"/>
  <c r="P50" i="493"/>
  <c r="F50" i="511"/>
  <c r="P77" i="493"/>
  <c r="F77" i="511"/>
  <c r="F67" i="511"/>
  <c r="P67" i="493"/>
  <c r="P76" i="493"/>
  <c r="F76" i="511"/>
  <c r="P125" i="493"/>
  <c r="F125" i="511"/>
  <c r="P65" i="493"/>
  <c r="F65" i="511"/>
  <c r="P83" i="493"/>
  <c r="F83" i="511"/>
  <c r="P42" i="493"/>
  <c r="F42" i="511"/>
  <c r="P101" i="493"/>
  <c r="F101" i="511"/>
  <c r="P90" i="493"/>
  <c r="F90" i="511"/>
  <c r="F80" i="511"/>
  <c r="P80" i="493"/>
  <c r="F123" i="511"/>
  <c r="P123" i="493"/>
  <c r="P58" i="493"/>
  <c r="F58" i="511"/>
  <c r="F113" i="511"/>
  <c r="P113" i="493"/>
  <c r="P63" i="493"/>
  <c r="F63" i="511"/>
  <c r="P91" i="493"/>
  <c r="F91" i="511"/>
  <c r="P108" i="493"/>
  <c r="F108" i="511"/>
  <c r="P109" i="493"/>
  <c r="F109" i="511"/>
  <c r="P53" i="493"/>
  <c r="F53" i="511"/>
  <c r="P94" i="493"/>
  <c r="F94" i="511"/>
  <c r="F97" i="511"/>
  <c r="P97" i="493"/>
  <c r="P46" i="493"/>
  <c r="F46" i="511"/>
  <c r="F119" i="511"/>
  <c r="P119" i="493"/>
  <c r="P66" i="493"/>
  <c r="F66" i="511"/>
  <c r="P49" i="493"/>
  <c r="F49" i="511"/>
  <c r="F75" i="511"/>
  <c r="P75" i="493"/>
  <c r="F127" i="511"/>
  <c r="P127" i="493"/>
  <c r="P69" i="493"/>
  <c r="F69" i="511"/>
  <c r="P57" i="493"/>
  <c r="F57" i="511"/>
  <c r="F87" i="511"/>
  <c r="P87" i="493"/>
  <c r="F72" i="511"/>
  <c r="P72" i="493"/>
  <c r="P117" i="493"/>
  <c r="F117" i="511"/>
  <c r="F122" i="511"/>
  <c r="P122" i="493"/>
  <c r="F79" i="511"/>
  <c r="P79" i="493"/>
  <c r="P106" i="493"/>
  <c r="F106" i="511"/>
  <c r="P86" i="493"/>
  <c r="F86" i="511"/>
  <c r="F103" i="511"/>
  <c r="P103" i="493"/>
  <c r="F99" i="511"/>
  <c r="P99" i="493"/>
  <c r="P115" i="493"/>
  <c r="F115" i="511"/>
  <c r="P45" i="493"/>
  <c r="F45" i="511"/>
  <c r="P55" i="493"/>
  <c r="F55" i="511"/>
  <c r="F85" i="511"/>
  <c r="P85" i="493"/>
  <c r="F81" i="511"/>
  <c r="P81" i="493"/>
  <c r="P68" i="493"/>
  <c r="F68" i="511"/>
  <c r="P104" i="493"/>
  <c r="F104" i="511"/>
  <c r="P105" i="493"/>
  <c r="F105" i="511"/>
  <c r="F59" i="511"/>
  <c r="P59" i="493"/>
  <c r="P130" i="493"/>
  <c r="F130" i="511"/>
  <c r="F116" i="511"/>
  <c r="P116" i="493"/>
  <c r="P64" i="493"/>
  <c r="F64" i="511"/>
  <c r="F100" i="511"/>
  <c r="P100" i="493"/>
  <c r="P128" i="493"/>
  <c r="F128" i="511"/>
  <c r="P95" i="493"/>
  <c r="F95" i="511"/>
  <c r="P82" i="493"/>
  <c r="F82" i="511"/>
  <c r="F120" i="511"/>
  <c r="P120" i="493"/>
  <c r="F56" i="511"/>
  <c r="P56" i="493"/>
  <c r="F48" i="511"/>
  <c r="P48" i="493"/>
  <c r="P43" i="493"/>
  <c r="F43" i="511"/>
  <c r="P44" i="493"/>
  <c r="F44" i="511"/>
  <c r="P60" i="493"/>
  <c r="F60" i="511"/>
  <c r="F51" i="511"/>
  <c r="P51" i="493"/>
  <c r="P89" i="493"/>
  <c r="F89" i="511"/>
  <c r="P114" i="493"/>
  <c r="F114" i="511"/>
  <c r="P52" i="493"/>
  <c r="F52" i="511"/>
  <c r="P112" i="493"/>
  <c r="F112" i="511"/>
  <c r="F98" i="511"/>
  <c r="P98" i="493"/>
  <c r="P47" i="493"/>
  <c r="F47" i="511"/>
  <c r="F88" i="511"/>
  <c r="P88" i="493"/>
  <c r="P61" i="493"/>
  <c r="F61" i="511"/>
  <c r="F70" i="511"/>
  <c r="P70" i="493"/>
  <c r="P41" i="493"/>
  <c r="F41" i="511"/>
  <c r="P92" i="493"/>
  <c r="F92" i="511"/>
  <c r="P73" i="493"/>
  <c r="F73" i="511"/>
  <c r="P93" i="493"/>
  <c r="F93" i="511"/>
  <c r="P110" i="493"/>
  <c r="F110" i="511"/>
  <c r="P121" i="493"/>
  <c r="F121" i="511"/>
  <c r="F129" i="511"/>
  <c r="P129" i="493"/>
  <c r="P78" i="493"/>
  <c r="F78" i="511"/>
  <c r="F111" i="511"/>
  <c r="P111" i="493"/>
  <c r="P96" i="493"/>
  <c r="F96" i="511"/>
  <c r="P54" i="493"/>
  <c r="F54" i="511"/>
  <c r="F107" i="511"/>
  <c r="P107" i="493"/>
  <c r="F84" i="511"/>
  <c r="P84" i="493"/>
  <c r="P62" i="493"/>
  <c r="F62" i="511"/>
  <c r="P124" i="493"/>
  <c r="F124" i="511"/>
  <c r="P126" i="493"/>
  <c r="F126" i="511"/>
  <c r="P102" i="493"/>
  <c r="F102" i="511"/>
  <c r="F118" i="511"/>
  <c r="P118" i="493"/>
  <c r="P71" i="493"/>
  <c r="F71" i="511"/>
  <c r="P38" i="493"/>
  <c r="F38" i="511"/>
  <c r="P37" i="493"/>
  <c r="F37" i="511"/>
  <c r="F36" i="515"/>
  <c r="N36" i="493" s="1"/>
  <c r="H36" i="515"/>
  <c r="M36" i="515"/>
  <c r="G36" i="515"/>
  <c r="C36" i="516"/>
  <c r="B36" i="511" s="1"/>
  <c r="D36" i="511" s="1"/>
  <c r="L36" i="515"/>
  <c r="B36" i="515"/>
  <c r="K36" i="515"/>
  <c r="J36" i="515"/>
  <c r="C33" i="515"/>
  <c r="M40" i="515"/>
  <c r="B40" i="515"/>
  <c r="G40" i="515"/>
  <c r="J40" i="515"/>
  <c r="K40" i="515"/>
  <c r="H40" i="515"/>
  <c r="C40" i="516"/>
  <c r="B40" i="511" s="1"/>
  <c r="D40" i="511" s="1"/>
  <c r="F40" i="515"/>
  <c r="N40" i="493" s="1"/>
  <c r="L40" i="515"/>
  <c r="C35" i="516"/>
  <c r="B35" i="511" s="1"/>
  <c r="D35" i="511" s="1"/>
  <c r="H35" i="515"/>
  <c r="F35" i="515"/>
  <c r="N35" i="493" s="1"/>
  <c r="K35" i="515"/>
  <c r="L35" i="515"/>
  <c r="J35" i="515"/>
  <c r="G35" i="515"/>
  <c r="M35" i="515"/>
  <c r="B35" i="515"/>
  <c r="L39" i="515"/>
  <c r="F39" i="515"/>
  <c r="N39" i="493" s="1"/>
  <c r="C39" i="516"/>
  <c r="B39" i="511" s="1"/>
  <c r="D39" i="511" s="1"/>
  <c r="G39" i="515"/>
  <c r="J39" i="515"/>
  <c r="M39" i="515"/>
  <c r="B39" i="515"/>
  <c r="H39" i="515"/>
  <c r="K39" i="515"/>
  <c r="C32" i="516"/>
  <c r="B32" i="511" s="1"/>
  <c r="B32" i="515"/>
  <c r="J32" i="515"/>
  <c r="K32" i="515"/>
  <c r="B33" i="489"/>
  <c r="B35" i="489"/>
  <c r="C101" i="511"/>
  <c r="K101" i="511"/>
  <c r="U101" i="511"/>
  <c r="V101" i="511" s="1"/>
  <c r="A101" i="511"/>
  <c r="Q101" i="511"/>
  <c r="L101" i="511"/>
  <c r="H101" i="511"/>
  <c r="E101" i="511"/>
  <c r="W101" i="511" s="1"/>
  <c r="G101" i="511"/>
  <c r="I101" i="511"/>
  <c r="O101" i="511"/>
  <c r="T101" i="511"/>
  <c r="R101" i="511"/>
  <c r="N101" i="511"/>
  <c r="C42" i="511"/>
  <c r="U42" i="511"/>
  <c r="V42" i="511" s="1"/>
  <c r="L42" i="511"/>
  <c r="G42" i="511"/>
  <c r="T42" i="511"/>
  <c r="E42" i="511"/>
  <c r="W42" i="511" s="1"/>
  <c r="H42" i="511"/>
  <c r="A42" i="511"/>
  <c r="K42" i="511"/>
  <c r="O42" i="511"/>
  <c r="Q42" i="511"/>
  <c r="I42" i="511"/>
  <c r="R42" i="511"/>
  <c r="N42" i="511"/>
  <c r="T95" i="511"/>
  <c r="K95" i="511"/>
  <c r="E95" i="511"/>
  <c r="W95" i="511" s="1"/>
  <c r="Q95" i="511"/>
  <c r="I95" i="511"/>
  <c r="R95" i="511"/>
  <c r="C95" i="511"/>
  <c r="O95" i="511"/>
  <c r="H95" i="511"/>
  <c r="A95" i="511"/>
  <c r="U95" i="511"/>
  <c r="V95" i="511" s="1"/>
  <c r="L95" i="511"/>
  <c r="G95" i="511"/>
  <c r="N95" i="511"/>
  <c r="C84" i="511"/>
  <c r="U84" i="511"/>
  <c r="V84" i="511" s="1"/>
  <c r="L84" i="511"/>
  <c r="G84" i="511"/>
  <c r="T84" i="511"/>
  <c r="K84" i="511"/>
  <c r="E84" i="511"/>
  <c r="W84" i="511" s="1"/>
  <c r="Q84" i="511"/>
  <c r="I84" i="511"/>
  <c r="R84" i="511"/>
  <c r="O84" i="511"/>
  <c r="A84" i="511"/>
  <c r="H84" i="511"/>
  <c r="N84" i="511"/>
  <c r="C82" i="511"/>
  <c r="N82" i="511"/>
  <c r="A82" i="511"/>
  <c r="U82" i="511"/>
  <c r="V82" i="511" s="1"/>
  <c r="K82" i="511"/>
  <c r="Q82" i="511"/>
  <c r="I82" i="511"/>
  <c r="O82" i="511"/>
  <c r="E82" i="511"/>
  <c r="W82" i="511" s="1"/>
  <c r="G82" i="511"/>
  <c r="T82" i="511"/>
  <c r="R82" i="511"/>
  <c r="L82" i="511"/>
  <c r="H82" i="511"/>
  <c r="T126" i="511"/>
  <c r="N126" i="511"/>
  <c r="C126" i="511"/>
  <c r="O126" i="511"/>
  <c r="K126" i="511"/>
  <c r="E126" i="511"/>
  <c r="W126" i="511" s="1"/>
  <c r="R126" i="511"/>
  <c r="U126" i="511"/>
  <c r="V126" i="511" s="1"/>
  <c r="H126" i="511"/>
  <c r="A126" i="511"/>
  <c r="G126" i="511"/>
  <c r="L126" i="511"/>
  <c r="I126" i="511"/>
  <c r="Q126" i="511"/>
  <c r="O121" i="511"/>
  <c r="C121" i="511"/>
  <c r="Q121" i="511"/>
  <c r="K121" i="511"/>
  <c r="E121" i="511"/>
  <c r="W121" i="511" s="1"/>
  <c r="U121" i="511"/>
  <c r="V121" i="511" s="1"/>
  <c r="A121" i="511"/>
  <c r="N121" i="511"/>
  <c r="T121" i="511"/>
  <c r="R121" i="511"/>
  <c r="L121" i="511"/>
  <c r="H121" i="511"/>
  <c r="G121" i="511"/>
  <c r="I121" i="511"/>
  <c r="C109" i="511"/>
  <c r="N109" i="511"/>
  <c r="A109" i="511"/>
  <c r="U109" i="511"/>
  <c r="V109" i="511" s="1"/>
  <c r="K109" i="511"/>
  <c r="Q109" i="511"/>
  <c r="I109" i="511"/>
  <c r="E109" i="511"/>
  <c r="W109" i="511" s="1"/>
  <c r="O109" i="511"/>
  <c r="T109" i="511"/>
  <c r="R109" i="511"/>
  <c r="L109" i="511"/>
  <c r="H109" i="511"/>
  <c r="G109" i="511"/>
  <c r="C61" i="511"/>
  <c r="T61" i="511"/>
  <c r="I61" i="511"/>
  <c r="Q61" i="511"/>
  <c r="E61" i="511"/>
  <c r="W61" i="511" s="1"/>
  <c r="N61" i="511"/>
  <c r="A61" i="511"/>
  <c r="L61" i="511"/>
  <c r="U61" i="511"/>
  <c r="V61" i="511" s="1"/>
  <c r="O61" i="511"/>
  <c r="R61" i="511"/>
  <c r="K61" i="511"/>
  <c r="G61" i="511"/>
  <c r="H61" i="511"/>
  <c r="C100" i="511"/>
  <c r="U100" i="511"/>
  <c r="V100" i="511" s="1"/>
  <c r="O100" i="511"/>
  <c r="E100" i="511"/>
  <c r="W100" i="511" s="1"/>
  <c r="Q100" i="511"/>
  <c r="H100" i="511"/>
  <c r="K100" i="511"/>
  <c r="T100" i="511"/>
  <c r="L100" i="511"/>
  <c r="G100" i="511"/>
  <c r="N100" i="511"/>
  <c r="A100" i="511"/>
  <c r="R100" i="511"/>
  <c r="I100" i="511"/>
  <c r="A125" i="511"/>
  <c r="C125" i="511"/>
  <c r="Q125" i="511"/>
  <c r="U125" i="511"/>
  <c r="V125" i="511" s="1"/>
  <c r="L125" i="511"/>
  <c r="N125" i="511"/>
  <c r="G125" i="511"/>
  <c r="H125" i="511"/>
  <c r="E125" i="511"/>
  <c r="W125" i="511" s="1"/>
  <c r="R125" i="511"/>
  <c r="I125" i="511"/>
  <c r="T125" i="511"/>
  <c r="O125" i="511"/>
  <c r="K125" i="511"/>
  <c r="C81" i="511"/>
  <c r="U81" i="511"/>
  <c r="V81" i="511" s="1"/>
  <c r="E81" i="511"/>
  <c r="W81" i="511" s="1"/>
  <c r="Q81" i="511"/>
  <c r="T81" i="511"/>
  <c r="L81" i="511"/>
  <c r="O81" i="511"/>
  <c r="R81" i="511"/>
  <c r="I81" i="511"/>
  <c r="K81" i="511"/>
  <c r="N81" i="511"/>
  <c r="G81" i="511"/>
  <c r="A81" i="511"/>
  <c r="H81" i="511"/>
  <c r="C77" i="511"/>
  <c r="N77" i="511"/>
  <c r="A77" i="511"/>
  <c r="U77" i="511"/>
  <c r="V77" i="511" s="1"/>
  <c r="L77" i="511"/>
  <c r="T77" i="511"/>
  <c r="I77" i="511"/>
  <c r="E77" i="511"/>
  <c r="W77" i="511" s="1"/>
  <c r="Q77" i="511"/>
  <c r="G77" i="511"/>
  <c r="H77" i="511"/>
  <c r="O77" i="511"/>
  <c r="R77" i="511"/>
  <c r="K77" i="511"/>
  <c r="C59" i="511"/>
  <c r="O59" i="511"/>
  <c r="L59" i="511"/>
  <c r="G59" i="511"/>
  <c r="T59" i="511"/>
  <c r="R59" i="511"/>
  <c r="U59" i="511"/>
  <c r="V59" i="511" s="1"/>
  <c r="A59" i="511"/>
  <c r="Q59" i="511"/>
  <c r="N59" i="511"/>
  <c r="I59" i="511"/>
  <c r="H59" i="511"/>
  <c r="K59" i="511"/>
  <c r="E59" i="511"/>
  <c r="W59" i="511" s="1"/>
  <c r="C117" i="511"/>
  <c r="Q117" i="511"/>
  <c r="I117" i="511"/>
  <c r="O117" i="511"/>
  <c r="E117" i="511"/>
  <c r="W117" i="511" s="1"/>
  <c r="N117" i="511"/>
  <c r="A117" i="511"/>
  <c r="K117" i="511"/>
  <c r="U117" i="511"/>
  <c r="V117" i="511" s="1"/>
  <c r="H117" i="511"/>
  <c r="G117" i="511"/>
  <c r="T117" i="511"/>
  <c r="R117" i="511"/>
  <c r="L117" i="511"/>
  <c r="C94" i="511"/>
  <c r="L94" i="511"/>
  <c r="G94" i="511"/>
  <c r="N94" i="511"/>
  <c r="R94" i="511"/>
  <c r="I94" i="511"/>
  <c r="O94" i="511"/>
  <c r="E94" i="511"/>
  <c r="W94" i="511" s="1"/>
  <c r="K94" i="511"/>
  <c r="U94" i="511"/>
  <c r="V94" i="511" s="1"/>
  <c r="A94" i="511"/>
  <c r="H94" i="511"/>
  <c r="Q94" i="511"/>
  <c r="T94" i="511"/>
  <c r="C96" i="511"/>
  <c r="L96" i="511"/>
  <c r="U96" i="511"/>
  <c r="V96" i="511" s="1"/>
  <c r="A96" i="511"/>
  <c r="Q96" i="511"/>
  <c r="E96" i="511"/>
  <c r="W96" i="511" s="1"/>
  <c r="G96" i="511"/>
  <c r="T96" i="511"/>
  <c r="H96" i="511"/>
  <c r="O96" i="511"/>
  <c r="R96" i="511"/>
  <c r="I96" i="511"/>
  <c r="K96" i="511"/>
  <c r="N96" i="511"/>
  <c r="C86" i="511"/>
  <c r="Q86" i="511"/>
  <c r="U86" i="511"/>
  <c r="V86" i="511" s="1"/>
  <c r="O86" i="511"/>
  <c r="E86" i="511"/>
  <c r="W86" i="511" s="1"/>
  <c r="N86" i="511"/>
  <c r="L86" i="511"/>
  <c r="A86" i="511"/>
  <c r="H86" i="511"/>
  <c r="I86" i="511"/>
  <c r="K86" i="511"/>
  <c r="G86" i="511"/>
  <c r="T86" i="511"/>
  <c r="R86" i="511"/>
  <c r="C103" i="511"/>
  <c r="T103" i="511"/>
  <c r="K103" i="511"/>
  <c r="E103" i="511"/>
  <c r="W103" i="511" s="1"/>
  <c r="Q103" i="511"/>
  <c r="I103" i="511"/>
  <c r="R103" i="511"/>
  <c r="O103" i="511"/>
  <c r="H103" i="511"/>
  <c r="A103" i="511"/>
  <c r="U103" i="511"/>
  <c r="V103" i="511" s="1"/>
  <c r="L103" i="511"/>
  <c r="G103" i="511"/>
  <c r="N103" i="511"/>
  <c r="L120" i="511"/>
  <c r="C120" i="511"/>
  <c r="R120" i="511"/>
  <c r="Q120" i="511"/>
  <c r="H120" i="511"/>
  <c r="A120" i="511"/>
  <c r="O120" i="511"/>
  <c r="N120" i="511"/>
  <c r="K120" i="511"/>
  <c r="I120" i="511"/>
  <c r="G120" i="511"/>
  <c r="U120" i="511"/>
  <c r="V120" i="511" s="1"/>
  <c r="T120" i="511"/>
  <c r="E120" i="511"/>
  <c r="W120" i="511" s="1"/>
  <c r="C64" i="511"/>
  <c r="T64" i="511"/>
  <c r="K64" i="511"/>
  <c r="E64" i="511"/>
  <c r="W64" i="511" s="1"/>
  <c r="Q64" i="511"/>
  <c r="I64" i="511"/>
  <c r="R64" i="511"/>
  <c r="O64" i="511"/>
  <c r="H64" i="511"/>
  <c r="A64" i="511"/>
  <c r="L64" i="511"/>
  <c r="U64" i="511"/>
  <c r="V64" i="511" s="1"/>
  <c r="G64" i="511"/>
  <c r="N64" i="511"/>
  <c r="C44" i="511"/>
  <c r="O44" i="511"/>
  <c r="E44" i="511"/>
  <c r="W44" i="511" s="1"/>
  <c r="I44" i="511"/>
  <c r="N44" i="511"/>
  <c r="A44" i="511"/>
  <c r="Q44" i="511"/>
  <c r="U44" i="511"/>
  <c r="V44" i="511" s="1"/>
  <c r="K44" i="511"/>
  <c r="H44" i="511"/>
  <c r="G44" i="511"/>
  <c r="T44" i="511"/>
  <c r="R44" i="511"/>
  <c r="L44" i="511"/>
  <c r="C48" i="511"/>
  <c r="U48" i="511"/>
  <c r="V48" i="511" s="1"/>
  <c r="E48" i="511"/>
  <c r="W48" i="511" s="1"/>
  <c r="Q48" i="511"/>
  <c r="N48" i="511"/>
  <c r="O48" i="511"/>
  <c r="A48" i="511"/>
  <c r="K48" i="511"/>
  <c r="I48" i="511"/>
  <c r="T48" i="511"/>
  <c r="R48" i="511"/>
  <c r="L48" i="511"/>
  <c r="H48" i="511"/>
  <c r="G48" i="511"/>
  <c r="C105" i="511"/>
  <c r="Q105" i="511"/>
  <c r="K105" i="511"/>
  <c r="T105" i="511"/>
  <c r="R105" i="511"/>
  <c r="I105" i="511"/>
  <c r="E105" i="511"/>
  <c r="W105" i="511" s="1"/>
  <c r="L105" i="511"/>
  <c r="N105" i="511"/>
  <c r="O105" i="511"/>
  <c r="H105" i="511"/>
  <c r="U105" i="511"/>
  <c r="V105" i="511" s="1"/>
  <c r="G105" i="511"/>
  <c r="A105" i="511"/>
  <c r="C57" i="511"/>
  <c r="U57" i="511"/>
  <c r="V57" i="511" s="1"/>
  <c r="K57" i="511"/>
  <c r="A57" i="511"/>
  <c r="N57" i="511"/>
  <c r="Q57" i="511"/>
  <c r="G57" i="511"/>
  <c r="T57" i="511"/>
  <c r="O57" i="511"/>
  <c r="I57" i="511"/>
  <c r="L57" i="511"/>
  <c r="E57" i="511"/>
  <c r="W57" i="511" s="1"/>
  <c r="R57" i="511"/>
  <c r="H57" i="511"/>
  <c r="C98" i="511"/>
  <c r="O98" i="511"/>
  <c r="N98" i="511"/>
  <c r="K98" i="511"/>
  <c r="T98" i="511"/>
  <c r="H98" i="511"/>
  <c r="I98" i="511"/>
  <c r="L98" i="511"/>
  <c r="E98" i="511"/>
  <c r="W98" i="511" s="1"/>
  <c r="R98" i="511"/>
  <c r="U98" i="511"/>
  <c r="V98" i="511" s="1"/>
  <c r="A98" i="511"/>
  <c r="G98" i="511"/>
  <c r="Q98" i="511"/>
  <c r="C78" i="511"/>
  <c r="Q78" i="511"/>
  <c r="K78" i="511"/>
  <c r="G78" i="511"/>
  <c r="T78" i="511"/>
  <c r="R78" i="511"/>
  <c r="E78" i="511"/>
  <c r="W78" i="511" s="1"/>
  <c r="L78" i="511"/>
  <c r="I78" i="511"/>
  <c r="O78" i="511"/>
  <c r="A78" i="511"/>
  <c r="H78" i="511"/>
  <c r="N78" i="511"/>
  <c r="U78" i="511"/>
  <c r="V78" i="511" s="1"/>
  <c r="C70" i="511"/>
  <c r="U70" i="511"/>
  <c r="V70" i="511" s="1"/>
  <c r="O70" i="511"/>
  <c r="E70" i="511"/>
  <c r="W70" i="511" s="1"/>
  <c r="Q70" i="511"/>
  <c r="N70" i="511"/>
  <c r="T70" i="511"/>
  <c r="G70" i="511"/>
  <c r="L70" i="511"/>
  <c r="I70" i="511"/>
  <c r="A70" i="511"/>
  <c r="H70" i="511"/>
  <c r="R70" i="511"/>
  <c r="K70" i="511"/>
  <c r="N130" i="511"/>
  <c r="C130" i="511"/>
  <c r="T130" i="511"/>
  <c r="K130" i="511"/>
  <c r="I130" i="511"/>
  <c r="L130" i="511"/>
  <c r="E130" i="511"/>
  <c r="W130" i="511" s="1"/>
  <c r="A130" i="511"/>
  <c r="G130" i="511"/>
  <c r="U130" i="511"/>
  <c r="V130" i="511" s="1"/>
  <c r="H130" i="511"/>
  <c r="R130" i="511"/>
  <c r="O130" i="511"/>
  <c r="Q130" i="511"/>
  <c r="C124" i="511"/>
  <c r="Q124" i="511"/>
  <c r="A124" i="511"/>
  <c r="G124" i="511"/>
  <c r="I124" i="511"/>
  <c r="N124" i="511"/>
  <c r="E124" i="511"/>
  <c r="W124" i="511" s="1"/>
  <c r="L124" i="511"/>
  <c r="H124" i="511"/>
  <c r="U124" i="511"/>
  <c r="V124" i="511" s="1"/>
  <c r="O124" i="511"/>
  <c r="R124" i="511"/>
  <c r="T124" i="511"/>
  <c r="K124" i="511"/>
  <c r="C43" i="511"/>
  <c r="L43" i="511"/>
  <c r="E43" i="511"/>
  <c r="W43" i="511" s="1"/>
  <c r="A43" i="511"/>
  <c r="Q43" i="511"/>
  <c r="U43" i="511"/>
  <c r="V43" i="511" s="1"/>
  <c r="T43" i="511"/>
  <c r="I43" i="511"/>
  <c r="O43" i="511"/>
  <c r="R43" i="511"/>
  <c r="N43" i="511"/>
  <c r="K43" i="511"/>
  <c r="G43" i="511"/>
  <c r="H43" i="511"/>
  <c r="C89" i="511"/>
  <c r="Q89" i="511"/>
  <c r="K89" i="511"/>
  <c r="A89" i="511"/>
  <c r="G89" i="511"/>
  <c r="N89" i="511"/>
  <c r="E89" i="511"/>
  <c r="W89" i="511" s="1"/>
  <c r="L89" i="511"/>
  <c r="H89" i="511"/>
  <c r="T89" i="511"/>
  <c r="U89" i="511"/>
  <c r="V89" i="511" s="1"/>
  <c r="O89" i="511"/>
  <c r="R89" i="511"/>
  <c r="I89" i="511"/>
  <c r="C83" i="511"/>
  <c r="K83" i="511"/>
  <c r="I83" i="511"/>
  <c r="L83" i="511"/>
  <c r="E83" i="511"/>
  <c r="W83" i="511" s="1"/>
  <c r="R83" i="511"/>
  <c r="U83" i="511"/>
  <c r="V83" i="511" s="1"/>
  <c r="A83" i="511"/>
  <c r="H83" i="511"/>
  <c r="O83" i="511"/>
  <c r="Q83" i="511"/>
  <c r="G83" i="511"/>
  <c r="N83" i="511"/>
  <c r="T83" i="511"/>
  <c r="C85" i="511"/>
  <c r="L85" i="511"/>
  <c r="T85" i="511"/>
  <c r="I85" i="511"/>
  <c r="Q85" i="511"/>
  <c r="U85" i="511"/>
  <c r="V85" i="511" s="1"/>
  <c r="A85" i="511"/>
  <c r="N85" i="511"/>
  <c r="O85" i="511"/>
  <c r="R85" i="511"/>
  <c r="E85" i="511"/>
  <c r="W85" i="511" s="1"/>
  <c r="K85" i="511"/>
  <c r="G85" i="511"/>
  <c r="H85" i="511"/>
  <c r="C49" i="511"/>
  <c r="O49" i="511"/>
  <c r="N49" i="511"/>
  <c r="K49" i="511"/>
  <c r="T49" i="511"/>
  <c r="H49" i="511"/>
  <c r="E49" i="511"/>
  <c r="W49" i="511" s="1"/>
  <c r="R49" i="511"/>
  <c r="U49" i="511"/>
  <c r="V49" i="511" s="1"/>
  <c r="A49" i="511"/>
  <c r="Q49" i="511"/>
  <c r="G49" i="511"/>
  <c r="I49" i="511"/>
  <c r="L49" i="511"/>
  <c r="C47" i="511"/>
  <c r="L47" i="511"/>
  <c r="U47" i="511"/>
  <c r="V47" i="511" s="1"/>
  <c r="A47" i="511"/>
  <c r="Q47" i="511"/>
  <c r="T47" i="511"/>
  <c r="G47" i="511"/>
  <c r="H47" i="511"/>
  <c r="O47" i="511"/>
  <c r="R47" i="511"/>
  <c r="I47" i="511"/>
  <c r="E47" i="511"/>
  <c r="W47" i="511" s="1"/>
  <c r="K47" i="511"/>
  <c r="N47" i="511"/>
  <c r="C67" i="511"/>
  <c r="G67" i="511"/>
  <c r="L67" i="511"/>
  <c r="I67" i="511"/>
  <c r="H67" i="511"/>
  <c r="R67" i="511"/>
  <c r="E67" i="511"/>
  <c r="W67" i="511" s="1"/>
  <c r="K67" i="511"/>
  <c r="U67" i="511"/>
  <c r="V67" i="511" s="1"/>
  <c r="A67" i="511"/>
  <c r="T67" i="511"/>
  <c r="Q67" i="511"/>
  <c r="N67" i="511"/>
  <c r="O67" i="511"/>
  <c r="C110" i="511"/>
  <c r="K110" i="511"/>
  <c r="E110" i="511"/>
  <c r="W110" i="511" s="1"/>
  <c r="R110" i="511"/>
  <c r="T110" i="511"/>
  <c r="U110" i="511"/>
  <c r="V110" i="511" s="1"/>
  <c r="A110" i="511"/>
  <c r="Q110" i="511"/>
  <c r="G110" i="511"/>
  <c r="H110" i="511"/>
  <c r="I110" i="511"/>
  <c r="O110" i="511"/>
  <c r="L110" i="511"/>
  <c r="N110" i="511"/>
  <c r="C51" i="511"/>
  <c r="Q51" i="511"/>
  <c r="G51" i="511"/>
  <c r="N51" i="511"/>
  <c r="E51" i="511"/>
  <c r="W51" i="511" s="1"/>
  <c r="A51" i="511"/>
  <c r="H51" i="511"/>
  <c r="T51" i="511"/>
  <c r="U51" i="511"/>
  <c r="V51" i="511" s="1"/>
  <c r="L51" i="511"/>
  <c r="O51" i="511"/>
  <c r="R51" i="511"/>
  <c r="K51" i="511"/>
  <c r="I51" i="511"/>
  <c r="C68" i="511"/>
  <c r="T68" i="511"/>
  <c r="K68" i="511"/>
  <c r="E68" i="511"/>
  <c r="W68" i="511" s="1"/>
  <c r="Q68" i="511"/>
  <c r="I68" i="511"/>
  <c r="R68" i="511"/>
  <c r="O68" i="511"/>
  <c r="H68" i="511"/>
  <c r="A68" i="511"/>
  <c r="U68" i="511"/>
  <c r="V68" i="511" s="1"/>
  <c r="G68" i="511"/>
  <c r="L68" i="511"/>
  <c r="N68" i="511"/>
  <c r="U119" i="511"/>
  <c r="V119" i="511" s="1"/>
  <c r="L119" i="511"/>
  <c r="G119" i="511"/>
  <c r="T119" i="511"/>
  <c r="K119" i="511"/>
  <c r="E119" i="511"/>
  <c r="W119" i="511" s="1"/>
  <c r="C119" i="511"/>
  <c r="Q119" i="511"/>
  <c r="I119" i="511"/>
  <c r="R119" i="511"/>
  <c r="O119" i="511"/>
  <c r="H119" i="511"/>
  <c r="A119" i="511"/>
  <c r="N119" i="511"/>
  <c r="C102" i="511"/>
  <c r="O102" i="511"/>
  <c r="K102" i="511"/>
  <c r="N102" i="511"/>
  <c r="T102" i="511"/>
  <c r="H102" i="511"/>
  <c r="U102" i="511"/>
  <c r="V102" i="511" s="1"/>
  <c r="A102" i="511"/>
  <c r="Q102" i="511"/>
  <c r="G102" i="511"/>
  <c r="I102" i="511"/>
  <c r="L102" i="511"/>
  <c r="R102" i="511"/>
  <c r="E102" i="511"/>
  <c r="W102" i="511" s="1"/>
  <c r="C74" i="511"/>
  <c r="Q74" i="511"/>
  <c r="U74" i="511"/>
  <c r="V74" i="511" s="1"/>
  <c r="N74" i="511"/>
  <c r="A74" i="511"/>
  <c r="K74" i="511"/>
  <c r="I74" i="511"/>
  <c r="E74" i="511"/>
  <c r="W74" i="511" s="1"/>
  <c r="T74" i="511"/>
  <c r="R74" i="511"/>
  <c r="O74" i="511"/>
  <c r="L74" i="511"/>
  <c r="H74" i="511"/>
  <c r="G74" i="511"/>
  <c r="C41" i="511"/>
  <c r="K41" i="511"/>
  <c r="R41" i="511"/>
  <c r="U41" i="511"/>
  <c r="V41" i="511" s="1"/>
  <c r="A41" i="511"/>
  <c r="Q41" i="511"/>
  <c r="L41" i="511"/>
  <c r="O41" i="511"/>
  <c r="G41" i="511"/>
  <c r="I41" i="511"/>
  <c r="H41" i="511"/>
  <c r="T41" i="511"/>
  <c r="E41" i="511"/>
  <c r="W41" i="511" s="1"/>
  <c r="N41" i="511"/>
  <c r="C97" i="511"/>
  <c r="U97" i="511"/>
  <c r="V97" i="511" s="1"/>
  <c r="E97" i="511"/>
  <c r="W97" i="511" s="1"/>
  <c r="Q97" i="511"/>
  <c r="N97" i="511"/>
  <c r="O97" i="511"/>
  <c r="A97" i="511"/>
  <c r="K97" i="511"/>
  <c r="G97" i="511"/>
  <c r="I97" i="511"/>
  <c r="T97" i="511"/>
  <c r="R97" i="511"/>
  <c r="L97" i="511"/>
  <c r="H97" i="511"/>
  <c r="C92" i="511"/>
  <c r="L92" i="511"/>
  <c r="G92" i="511"/>
  <c r="U92" i="511"/>
  <c r="V92" i="511" s="1"/>
  <c r="K92" i="511"/>
  <c r="E92" i="511"/>
  <c r="W92" i="511" s="1"/>
  <c r="R92" i="511"/>
  <c r="I92" i="511"/>
  <c r="O92" i="511"/>
  <c r="A92" i="511"/>
  <c r="Q92" i="511"/>
  <c r="H92" i="511"/>
  <c r="N92" i="511"/>
  <c r="T92" i="511"/>
  <c r="C58" i="511"/>
  <c r="N58" i="511"/>
  <c r="G58" i="511"/>
  <c r="A58" i="511"/>
  <c r="T58" i="511"/>
  <c r="O58" i="511"/>
  <c r="L58" i="511"/>
  <c r="E58" i="511"/>
  <c r="W58" i="511" s="1"/>
  <c r="H58" i="511"/>
  <c r="I58" i="511"/>
  <c r="K58" i="511"/>
  <c r="U58" i="511"/>
  <c r="V58" i="511" s="1"/>
  <c r="Q58" i="511"/>
  <c r="R58" i="511"/>
  <c r="C104" i="511"/>
  <c r="Q104" i="511"/>
  <c r="E104" i="511"/>
  <c r="W104" i="511" s="1"/>
  <c r="N104" i="511"/>
  <c r="A104" i="511"/>
  <c r="U104" i="511"/>
  <c r="V104" i="511" s="1"/>
  <c r="L104" i="511"/>
  <c r="T104" i="511"/>
  <c r="I104" i="511"/>
  <c r="G104" i="511"/>
  <c r="H104" i="511"/>
  <c r="O104" i="511"/>
  <c r="R104" i="511"/>
  <c r="K104" i="511"/>
  <c r="C76" i="511"/>
  <c r="O76" i="511"/>
  <c r="H76" i="511"/>
  <c r="A76" i="511"/>
  <c r="U76" i="511"/>
  <c r="V76" i="511" s="1"/>
  <c r="L76" i="511"/>
  <c r="G76" i="511"/>
  <c r="T76" i="511"/>
  <c r="K76" i="511"/>
  <c r="E76" i="511"/>
  <c r="W76" i="511" s="1"/>
  <c r="R76" i="511"/>
  <c r="Q76" i="511"/>
  <c r="I76" i="511"/>
  <c r="N76" i="511"/>
  <c r="C72" i="511"/>
  <c r="T72" i="511"/>
  <c r="K72" i="511"/>
  <c r="E72" i="511"/>
  <c r="W72" i="511" s="1"/>
  <c r="Q72" i="511"/>
  <c r="I72" i="511"/>
  <c r="R72" i="511"/>
  <c r="O72" i="511"/>
  <c r="H72" i="511"/>
  <c r="A72" i="511"/>
  <c r="G72" i="511"/>
  <c r="L72" i="511"/>
  <c r="U72" i="511"/>
  <c r="V72" i="511" s="1"/>
  <c r="N72" i="511"/>
  <c r="C56" i="511"/>
  <c r="Q56" i="511"/>
  <c r="A56" i="511"/>
  <c r="L56" i="511"/>
  <c r="N56" i="511"/>
  <c r="E56" i="511"/>
  <c r="W56" i="511" s="1"/>
  <c r="K56" i="511"/>
  <c r="H56" i="511"/>
  <c r="O56" i="511"/>
  <c r="G56" i="511"/>
  <c r="U56" i="511"/>
  <c r="V56" i="511" s="1"/>
  <c r="T56" i="511"/>
  <c r="R56" i="511"/>
  <c r="I56" i="511"/>
  <c r="C75" i="511"/>
  <c r="T75" i="511"/>
  <c r="O75" i="511"/>
  <c r="K75" i="511"/>
  <c r="N75" i="511"/>
  <c r="U75" i="511"/>
  <c r="V75" i="511" s="1"/>
  <c r="A75" i="511"/>
  <c r="Q75" i="511"/>
  <c r="G75" i="511"/>
  <c r="H75" i="511"/>
  <c r="I75" i="511"/>
  <c r="L75" i="511"/>
  <c r="E75" i="511"/>
  <c r="W75" i="511" s="1"/>
  <c r="R75" i="511"/>
  <c r="C106" i="511"/>
  <c r="T106" i="511"/>
  <c r="K106" i="511"/>
  <c r="I106" i="511"/>
  <c r="L106" i="511"/>
  <c r="N106" i="511"/>
  <c r="O106" i="511"/>
  <c r="E106" i="511"/>
  <c r="W106" i="511" s="1"/>
  <c r="R106" i="511"/>
  <c r="U106" i="511"/>
  <c r="V106" i="511" s="1"/>
  <c r="A106" i="511"/>
  <c r="G106" i="511"/>
  <c r="Q106" i="511"/>
  <c r="H106" i="511"/>
  <c r="N122" i="511"/>
  <c r="O122" i="511"/>
  <c r="C122" i="511"/>
  <c r="K122" i="511"/>
  <c r="H122" i="511"/>
  <c r="T122" i="511"/>
  <c r="U122" i="511"/>
  <c r="V122" i="511" s="1"/>
  <c r="A122" i="511"/>
  <c r="Q122" i="511"/>
  <c r="G122" i="511"/>
  <c r="I122" i="511"/>
  <c r="L122" i="511"/>
  <c r="E122" i="511"/>
  <c r="W122" i="511" s="1"/>
  <c r="R122" i="511"/>
  <c r="T107" i="511"/>
  <c r="K107" i="511"/>
  <c r="E107" i="511"/>
  <c r="W107" i="511" s="1"/>
  <c r="C107" i="511"/>
  <c r="Q107" i="511"/>
  <c r="I107" i="511"/>
  <c r="R107" i="511"/>
  <c r="O107" i="511"/>
  <c r="H107" i="511"/>
  <c r="A107" i="511"/>
  <c r="G107" i="511"/>
  <c r="U107" i="511"/>
  <c r="V107" i="511" s="1"/>
  <c r="L107" i="511"/>
  <c r="N107" i="511"/>
  <c r="C80" i="511"/>
  <c r="U80" i="511"/>
  <c r="V80" i="511" s="1"/>
  <c r="L80" i="511"/>
  <c r="G80" i="511"/>
  <c r="T80" i="511"/>
  <c r="K80" i="511"/>
  <c r="E80" i="511"/>
  <c r="W80" i="511" s="1"/>
  <c r="Q80" i="511"/>
  <c r="I80" i="511"/>
  <c r="R80" i="511"/>
  <c r="H80" i="511"/>
  <c r="O80" i="511"/>
  <c r="A80" i="511"/>
  <c r="N80" i="511"/>
  <c r="C99" i="511"/>
  <c r="T99" i="511"/>
  <c r="K99" i="511"/>
  <c r="E99" i="511"/>
  <c r="W99" i="511" s="1"/>
  <c r="Q99" i="511"/>
  <c r="I99" i="511"/>
  <c r="R99" i="511"/>
  <c r="O99" i="511"/>
  <c r="H99" i="511"/>
  <c r="A99" i="511"/>
  <c r="U99" i="511"/>
  <c r="V99" i="511" s="1"/>
  <c r="L99" i="511"/>
  <c r="G99" i="511"/>
  <c r="N99" i="511"/>
  <c r="C54" i="511"/>
  <c r="Q54" i="511"/>
  <c r="I54" i="511"/>
  <c r="R54" i="511"/>
  <c r="O54" i="511"/>
  <c r="H54" i="511"/>
  <c r="A54" i="511"/>
  <c r="U54" i="511"/>
  <c r="V54" i="511" s="1"/>
  <c r="L54" i="511"/>
  <c r="G54" i="511"/>
  <c r="E54" i="511"/>
  <c r="W54" i="511" s="1"/>
  <c r="T54" i="511"/>
  <c r="K54" i="511"/>
  <c r="N54" i="511"/>
  <c r="Q127" i="511"/>
  <c r="I127" i="511"/>
  <c r="R127" i="511"/>
  <c r="O127" i="511"/>
  <c r="H127" i="511"/>
  <c r="A127" i="511"/>
  <c r="C127" i="511"/>
  <c r="U127" i="511"/>
  <c r="V127" i="511" s="1"/>
  <c r="L127" i="511"/>
  <c r="G127" i="511"/>
  <c r="T127" i="511"/>
  <c r="K127" i="511"/>
  <c r="E127" i="511"/>
  <c r="W127" i="511" s="1"/>
  <c r="N127" i="511"/>
  <c r="C88" i="511"/>
  <c r="U88" i="511"/>
  <c r="V88" i="511" s="1"/>
  <c r="L88" i="511"/>
  <c r="G88" i="511"/>
  <c r="T88" i="511"/>
  <c r="K88" i="511"/>
  <c r="E88" i="511"/>
  <c r="W88" i="511" s="1"/>
  <c r="Q88" i="511"/>
  <c r="I88" i="511"/>
  <c r="R88" i="511"/>
  <c r="A88" i="511"/>
  <c r="H88" i="511"/>
  <c r="O88" i="511"/>
  <c r="N88" i="511"/>
  <c r="C55" i="511"/>
  <c r="Q55" i="511"/>
  <c r="E55" i="511"/>
  <c r="W55" i="511" s="1"/>
  <c r="N55" i="511"/>
  <c r="A55" i="511"/>
  <c r="U55" i="511"/>
  <c r="V55" i="511" s="1"/>
  <c r="L55" i="511"/>
  <c r="I55" i="511"/>
  <c r="T55" i="511"/>
  <c r="K55" i="511"/>
  <c r="G55" i="511"/>
  <c r="H55" i="511"/>
  <c r="O55" i="511"/>
  <c r="R55" i="511"/>
  <c r="C90" i="511"/>
  <c r="E90" i="511"/>
  <c r="W90" i="511" s="1"/>
  <c r="U90" i="511"/>
  <c r="V90" i="511" s="1"/>
  <c r="N90" i="511"/>
  <c r="Q90" i="511"/>
  <c r="A90" i="511"/>
  <c r="I90" i="511"/>
  <c r="G90" i="511"/>
  <c r="R90" i="511"/>
  <c r="T90" i="511"/>
  <c r="O90" i="511"/>
  <c r="L90" i="511"/>
  <c r="H90" i="511"/>
  <c r="K90" i="511"/>
  <c r="C50" i="511"/>
  <c r="T50" i="511"/>
  <c r="K50" i="511"/>
  <c r="E50" i="511"/>
  <c r="W50" i="511" s="1"/>
  <c r="Q50" i="511"/>
  <c r="I50" i="511"/>
  <c r="R50" i="511"/>
  <c r="O50" i="511"/>
  <c r="H50" i="511"/>
  <c r="A50" i="511"/>
  <c r="G50" i="511"/>
  <c r="L50" i="511"/>
  <c r="U50" i="511"/>
  <c r="V50" i="511" s="1"/>
  <c r="N50" i="511"/>
  <c r="C129" i="511"/>
  <c r="U129" i="511"/>
  <c r="V129" i="511" s="1"/>
  <c r="I129" i="511"/>
  <c r="Q129" i="511"/>
  <c r="A129" i="511"/>
  <c r="R129" i="511"/>
  <c r="H129" i="511"/>
  <c r="O129" i="511"/>
  <c r="N129" i="511"/>
  <c r="E129" i="511"/>
  <c r="W129" i="511" s="1"/>
  <c r="T129" i="511"/>
  <c r="L129" i="511"/>
  <c r="K129" i="511"/>
  <c r="G129" i="511"/>
  <c r="C62" i="511"/>
  <c r="T62" i="511"/>
  <c r="K62" i="511"/>
  <c r="U62" i="511"/>
  <c r="V62" i="511" s="1"/>
  <c r="I62" i="511"/>
  <c r="R62" i="511"/>
  <c r="L62" i="511"/>
  <c r="A62" i="511"/>
  <c r="O62" i="511"/>
  <c r="H62" i="511"/>
  <c r="G62" i="511"/>
  <c r="Q62" i="511"/>
  <c r="N62" i="511"/>
  <c r="E62" i="511"/>
  <c r="W62" i="511" s="1"/>
  <c r="C46" i="511"/>
  <c r="O46" i="511"/>
  <c r="H46" i="511"/>
  <c r="A46" i="511"/>
  <c r="Q46" i="511"/>
  <c r="R46" i="511"/>
  <c r="U46" i="511"/>
  <c r="V46" i="511" s="1"/>
  <c r="L46" i="511"/>
  <c r="G46" i="511"/>
  <c r="I46" i="511"/>
  <c r="T46" i="511"/>
  <c r="K46" i="511"/>
  <c r="E46" i="511"/>
  <c r="W46" i="511" s="1"/>
  <c r="N46" i="511"/>
  <c r="C91" i="511"/>
  <c r="O91" i="511"/>
  <c r="T91" i="511"/>
  <c r="Q91" i="511"/>
  <c r="R91" i="511"/>
  <c r="L91" i="511"/>
  <c r="I91" i="511"/>
  <c r="H91" i="511"/>
  <c r="E91" i="511"/>
  <c r="W91" i="511" s="1"/>
  <c r="K91" i="511"/>
  <c r="G91" i="511"/>
  <c r="U91" i="511"/>
  <c r="V91" i="511" s="1"/>
  <c r="A91" i="511"/>
  <c r="N91" i="511"/>
  <c r="C113" i="511"/>
  <c r="K113" i="511"/>
  <c r="U113" i="511"/>
  <c r="V113" i="511" s="1"/>
  <c r="E113" i="511"/>
  <c r="W113" i="511" s="1"/>
  <c r="Q113" i="511"/>
  <c r="N113" i="511"/>
  <c r="O113" i="511"/>
  <c r="A113" i="511"/>
  <c r="T113" i="511"/>
  <c r="R113" i="511"/>
  <c r="L113" i="511"/>
  <c r="I113" i="511"/>
  <c r="H113" i="511"/>
  <c r="G113" i="511"/>
  <c r="C87" i="511"/>
  <c r="T87" i="511"/>
  <c r="H87" i="511"/>
  <c r="O87" i="511"/>
  <c r="N87" i="511"/>
  <c r="K87" i="511"/>
  <c r="E87" i="511"/>
  <c r="W87" i="511" s="1"/>
  <c r="R87" i="511"/>
  <c r="U87" i="511"/>
  <c r="V87" i="511" s="1"/>
  <c r="A87" i="511"/>
  <c r="Q87" i="511"/>
  <c r="G87" i="511"/>
  <c r="I87" i="511"/>
  <c r="L87" i="511"/>
  <c r="C53" i="511"/>
  <c r="K53" i="511"/>
  <c r="N53" i="511"/>
  <c r="T53" i="511"/>
  <c r="O53" i="511"/>
  <c r="U53" i="511"/>
  <c r="V53" i="511" s="1"/>
  <c r="A53" i="511"/>
  <c r="H53" i="511"/>
  <c r="Q53" i="511"/>
  <c r="G53" i="511"/>
  <c r="I53" i="511"/>
  <c r="L53" i="511"/>
  <c r="E53" i="511"/>
  <c r="W53" i="511" s="1"/>
  <c r="R53" i="511"/>
  <c r="C108" i="511"/>
  <c r="E108" i="511"/>
  <c r="W108" i="511" s="1"/>
  <c r="U108" i="511"/>
  <c r="V108" i="511" s="1"/>
  <c r="T108" i="511"/>
  <c r="Q108" i="511"/>
  <c r="A108" i="511"/>
  <c r="L108" i="511"/>
  <c r="G108" i="511"/>
  <c r="H108" i="511"/>
  <c r="I108" i="511"/>
  <c r="O108" i="511"/>
  <c r="R108" i="511"/>
  <c r="N108" i="511"/>
  <c r="K108" i="511"/>
  <c r="Q128" i="511"/>
  <c r="C128" i="511"/>
  <c r="U128" i="511"/>
  <c r="V128" i="511" s="1"/>
  <c r="E128" i="511"/>
  <c r="W128" i="511" s="1"/>
  <c r="N128" i="511"/>
  <c r="A128" i="511"/>
  <c r="L128" i="511"/>
  <c r="I128" i="511"/>
  <c r="O128" i="511"/>
  <c r="T128" i="511"/>
  <c r="K128" i="511"/>
  <c r="G128" i="511"/>
  <c r="H128" i="511"/>
  <c r="R128" i="511"/>
  <c r="U115" i="511"/>
  <c r="V115" i="511" s="1"/>
  <c r="L115" i="511"/>
  <c r="G115" i="511"/>
  <c r="T115" i="511"/>
  <c r="K115" i="511"/>
  <c r="E115" i="511"/>
  <c r="W115" i="511" s="1"/>
  <c r="C115" i="511"/>
  <c r="Q115" i="511"/>
  <c r="I115" i="511"/>
  <c r="R115" i="511"/>
  <c r="O115" i="511"/>
  <c r="H115" i="511"/>
  <c r="A115" i="511"/>
  <c r="N115" i="511"/>
  <c r="U111" i="511"/>
  <c r="V111" i="511" s="1"/>
  <c r="L111" i="511"/>
  <c r="G111" i="511"/>
  <c r="T111" i="511"/>
  <c r="K111" i="511"/>
  <c r="E111" i="511"/>
  <c r="W111" i="511" s="1"/>
  <c r="C111" i="511"/>
  <c r="Q111" i="511"/>
  <c r="I111" i="511"/>
  <c r="R111" i="511"/>
  <c r="O111" i="511"/>
  <c r="H111" i="511"/>
  <c r="A111" i="511"/>
  <c r="N111" i="511"/>
  <c r="T123" i="511"/>
  <c r="K123" i="511"/>
  <c r="E123" i="511"/>
  <c r="W123" i="511" s="1"/>
  <c r="Q123" i="511"/>
  <c r="I123" i="511"/>
  <c r="R123" i="511"/>
  <c r="C123" i="511"/>
  <c r="O123" i="511"/>
  <c r="H123" i="511"/>
  <c r="A123" i="511"/>
  <c r="U123" i="511"/>
  <c r="V123" i="511" s="1"/>
  <c r="L123" i="511"/>
  <c r="G123" i="511"/>
  <c r="N123" i="511"/>
  <c r="C63" i="511"/>
  <c r="L63" i="511"/>
  <c r="G63" i="511"/>
  <c r="R63" i="511"/>
  <c r="N63" i="511"/>
  <c r="K63" i="511"/>
  <c r="E63" i="511"/>
  <c r="W63" i="511" s="1"/>
  <c r="H63" i="511"/>
  <c r="U63" i="511"/>
  <c r="V63" i="511" s="1"/>
  <c r="A63" i="511"/>
  <c r="Q63" i="511"/>
  <c r="T63" i="511"/>
  <c r="I63" i="511"/>
  <c r="O63" i="511"/>
  <c r="C45" i="511"/>
  <c r="K45" i="511"/>
  <c r="E45" i="511"/>
  <c r="W45" i="511" s="1"/>
  <c r="R45" i="511"/>
  <c r="N45" i="511"/>
  <c r="U45" i="511"/>
  <c r="V45" i="511" s="1"/>
  <c r="A45" i="511"/>
  <c r="O45" i="511"/>
  <c r="Q45" i="511"/>
  <c r="G45" i="511"/>
  <c r="T45" i="511"/>
  <c r="I45" i="511"/>
  <c r="L45" i="511"/>
  <c r="H45" i="511"/>
  <c r="C71" i="511"/>
  <c r="O71" i="511"/>
  <c r="N71" i="511"/>
  <c r="K71" i="511"/>
  <c r="T71" i="511"/>
  <c r="H71" i="511"/>
  <c r="E71" i="511"/>
  <c r="W71" i="511" s="1"/>
  <c r="R71" i="511"/>
  <c r="U71" i="511"/>
  <c r="V71" i="511" s="1"/>
  <c r="A71" i="511"/>
  <c r="Q71" i="511"/>
  <c r="G71" i="511"/>
  <c r="I71" i="511"/>
  <c r="L71" i="511"/>
  <c r="T114" i="511"/>
  <c r="H114" i="511"/>
  <c r="C114" i="511"/>
  <c r="O114" i="511"/>
  <c r="N114" i="511"/>
  <c r="K114" i="511"/>
  <c r="Q114" i="511"/>
  <c r="G114" i="511"/>
  <c r="I114" i="511"/>
  <c r="L114" i="511"/>
  <c r="E114" i="511"/>
  <c r="W114" i="511" s="1"/>
  <c r="R114" i="511"/>
  <c r="A114" i="511"/>
  <c r="U114" i="511"/>
  <c r="V114" i="511" s="1"/>
  <c r="C112" i="511"/>
  <c r="Q112" i="511"/>
  <c r="L112" i="511"/>
  <c r="U112" i="511"/>
  <c r="V112" i="511" s="1"/>
  <c r="A112" i="511"/>
  <c r="H112" i="511"/>
  <c r="E112" i="511"/>
  <c r="W112" i="511" s="1"/>
  <c r="O112" i="511"/>
  <c r="R112" i="511"/>
  <c r="I112" i="511"/>
  <c r="K112" i="511"/>
  <c r="N112" i="511"/>
  <c r="T112" i="511"/>
  <c r="G112" i="511"/>
  <c r="C66" i="511"/>
  <c r="N66" i="511"/>
  <c r="A66" i="511"/>
  <c r="U66" i="511"/>
  <c r="V66" i="511" s="1"/>
  <c r="K66" i="511"/>
  <c r="Q66" i="511"/>
  <c r="I66" i="511"/>
  <c r="O66" i="511"/>
  <c r="E66" i="511"/>
  <c r="W66" i="511" s="1"/>
  <c r="G66" i="511"/>
  <c r="T66" i="511"/>
  <c r="R66" i="511"/>
  <c r="L66" i="511"/>
  <c r="H66" i="511"/>
  <c r="C73" i="511"/>
  <c r="H73" i="511"/>
  <c r="T73" i="511"/>
  <c r="L73" i="511"/>
  <c r="R73" i="511"/>
  <c r="O73" i="511"/>
  <c r="N73" i="511"/>
  <c r="A73" i="511"/>
  <c r="K73" i="511"/>
  <c r="I73" i="511"/>
  <c r="U73" i="511"/>
  <c r="V73" i="511" s="1"/>
  <c r="G73" i="511"/>
  <c r="Q73" i="511"/>
  <c r="E73" i="511"/>
  <c r="W73" i="511" s="1"/>
  <c r="C65" i="511"/>
  <c r="R65" i="511"/>
  <c r="H65" i="511"/>
  <c r="G65" i="511"/>
  <c r="T65" i="511"/>
  <c r="Q65" i="511"/>
  <c r="N65" i="511"/>
  <c r="E65" i="511"/>
  <c r="W65" i="511" s="1"/>
  <c r="O65" i="511"/>
  <c r="L65" i="511"/>
  <c r="I65" i="511"/>
  <c r="K65" i="511"/>
  <c r="A65" i="511"/>
  <c r="U65" i="511"/>
  <c r="V65" i="511" s="1"/>
  <c r="C79" i="511"/>
  <c r="N79" i="511"/>
  <c r="K79" i="511"/>
  <c r="H79" i="511"/>
  <c r="T79" i="511"/>
  <c r="O79" i="511"/>
  <c r="Q79" i="511"/>
  <c r="G79" i="511"/>
  <c r="I79" i="511"/>
  <c r="L79" i="511"/>
  <c r="E79" i="511"/>
  <c r="W79" i="511" s="1"/>
  <c r="R79" i="511"/>
  <c r="U79" i="511"/>
  <c r="V79" i="511" s="1"/>
  <c r="A79" i="511"/>
  <c r="C60" i="511"/>
  <c r="T60" i="511"/>
  <c r="K60" i="511"/>
  <c r="E60" i="511"/>
  <c r="W60" i="511" s="1"/>
  <c r="Q60" i="511"/>
  <c r="I60" i="511"/>
  <c r="R60" i="511"/>
  <c r="O60" i="511"/>
  <c r="H60" i="511"/>
  <c r="A60" i="511"/>
  <c r="G60" i="511"/>
  <c r="U60" i="511"/>
  <c r="V60" i="511" s="1"/>
  <c r="L60" i="511"/>
  <c r="N60" i="511"/>
  <c r="N118" i="511"/>
  <c r="C118" i="511"/>
  <c r="L118" i="511"/>
  <c r="H118" i="511"/>
  <c r="I118" i="511"/>
  <c r="O118" i="511"/>
  <c r="E118" i="511"/>
  <c r="W118" i="511" s="1"/>
  <c r="K118" i="511"/>
  <c r="U118" i="511"/>
  <c r="V118" i="511" s="1"/>
  <c r="A118" i="511"/>
  <c r="G118" i="511"/>
  <c r="R118" i="511"/>
  <c r="T118" i="511"/>
  <c r="Q118" i="511"/>
  <c r="C52" i="511"/>
  <c r="U52" i="511"/>
  <c r="V52" i="511" s="1"/>
  <c r="A52" i="511"/>
  <c r="Q52" i="511"/>
  <c r="K52" i="511"/>
  <c r="O52" i="511"/>
  <c r="H52" i="511"/>
  <c r="G52" i="511"/>
  <c r="T52" i="511"/>
  <c r="R52" i="511"/>
  <c r="I52" i="511"/>
  <c r="E52" i="511"/>
  <c r="W52" i="511" s="1"/>
  <c r="L52" i="511"/>
  <c r="N52" i="511"/>
  <c r="C116" i="511"/>
  <c r="H116" i="511"/>
  <c r="G116" i="511"/>
  <c r="Q116" i="511"/>
  <c r="R116" i="511"/>
  <c r="T116" i="511"/>
  <c r="U116" i="511"/>
  <c r="V116" i="511" s="1"/>
  <c r="O116" i="511"/>
  <c r="N116" i="511"/>
  <c r="E116" i="511"/>
  <c r="W116" i="511" s="1"/>
  <c r="A116" i="511"/>
  <c r="L116" i="511"/>
  <c r="K116" i="511"/>
  <c r="I116" i="511"/>
  <c r="C69" i="511"/>
  <c r="T69" i="511"/>
  <c r="I69" i="511"/>
  <c r="Q69" i="511"/>
  <c r="U69" i="511"/>
  <c r="V69" i="511" s="1"/>
  <c r="N69" i="511"/>
  <c r="A69" i="511"/>
  <c r="L69" i="511"/>
  <c r="H69" i="511"/>
  <c r="E69" i="511"/>
  <c r="W69" i="511" s="1"/>
  <c r="O69" i="511"/>
  <c r="R69" i="511"/>
  <c r="K69" i="511"/>
  <c r="G69" i="511"/>
  <c r="C93" i="511"/>
  <c r="Q93" i="511"/>
  <c r="O93" i="511"/>
  <c r="N93" i="511"/>
  <c r="U93" i="511"/>
  <c r="V93" i="511" s="1"/>
  <c r="A93" i="511"/>
  <c r="K93" i="511"/>
  <c r="I93" i="511"/>
  <c r="E93" i="511"/>
  <c r="W93" i="511" s="1"/>
  <c r="L93" i="511"/>
  <c r="H93" i="511"/>
  <c r="G93" i="511"/>
  <c r="T93" i="511"/>
  <c r="R93" i="511"/>
  <c r="C37" i="511"/>
  <c r="C38" i="511"/>
  <c r="C34" i="511"/>
  <c r="T37" i="511"/>
  <c r="K37" i="511"/>
  <c r="O37" i="511"/>
  <c r="E37" i="511"/>
  <c r="W37" i="511" s="1"/>
  <c r="N37" i="511"/>
  <c r="L37" i="511"/>
  <c r="U37" i="511"/>
  <c r="V37" i="511" s="1"/>
  <c r="Q37" i="493" s="1"/>
  <c r="A37" i="511"/>
  <c r="Q37" i="511"/>
  <c r="G37" i="511"/>
  <c r="I37" i="511"/>
  <c r="R37" i="511"/>
  <c r="H37" i="511"/>
  <c r="Q38" i="511"/>
  <c r="I38" i="511"/>
  <c r="E38" i="511"/>
  <c r="W38" i="511" s="1"/>
  <c r="A38" i="511"/>
  <c r="O38" i="511"/>
  <c r="H38" i="511"/>
  <c r="T38" i="511"/>
  <c r="K38" i="511"/>
  <c r="R38" i="511"/>
  <c r="U38" i="511"/>
  <c r="V38" i="511" s="1"/>
  <c r="Q38" i="493" s="1"/>
  <c r="L38" i="511"/>
  <c r="G38" i="511"/>
  <c r="N38" i="511"/>
  <c r="A34" i="511"/>
  <c r="AA35" i="475"/>
  <c r="W32" i="475"/>
  <c r="Y32" i="475" s="1"/>
  <c r="W34" i="475"/>
  <c r="Y34" i="475" s="1"/>
  <c r="R123" i="489"/>
  <c r="R48" i="489"/>
  <c r="R51" i="489"/>
  <c r="O77" i="489"/>
  <c r="R77" i="489" s="1"/>
  <c r="O90" i="489"/>
  <c r="R90" i="489" s="1"/>
  <c r="O99" i="489"/>
  <c r="R99" i="489" s="1"/>
  <c r="O87" i="489"/>
  <c r="R87" i="489" s="1"/>
  <c r="O120" i="489"/>
  <c r="R120" i="489" s="1"/>
  <c r="R83" i="489"/>
  <c r="O72" i="489"/>
  <c r="R72" i="489" s="1"/>
  <c r="O109" i="489"/>
  <c r="R109" i="489" s="1"/>
  <c r="O100" i="489"/>
  <c r="R100" i="489" s="1"/>
  <c r="O54" i="489"/>
  <c r="R54" i="489" s="1"/>
  <c r="O61" i="489"/>
  <c r="R61" i="489" s="1"/>
  <c r="O46" i="489"/>
  <c r="R46" i="489" s="1"/>
  <c r="O84" i="489"/>
  <c r="R84" i="489" s="1"/>
  <c r="R49" i="489"/>
  <c r="O70" i="489"/>
  <c r="R70" i="489" s="1"/>
  <c r="R81" i="489"/>
  <c r="R125" i="489"/>
  <c r="R74" i="489"/>
  <c r="O42" i="489"/>
  <c r="R42" i="489" s="1"/>
  <c r="O121" i="489"/>
  <c r="R121" i="489" s="1"/>
  <c r="O94" i="489"/>
  <c r="R94" i="489" s="1"/>
  <c r="O107" i="489"/>
  <c r="R107" i="489" s="1"/>
  <c r="R62" i="489"/>
  <c r="R91" i="489"/>
  <c r="R82" i="489"/>
  <c r="O59" i="489"/>
  <c r="R59" i="489" s="1"/>
  <c r="R98" i="489"/>
  <c r="O89" i="489"/>
  <c r="R89" i="489" s="1"/>
  <c r="O73" i="489"/>
  <c r="R73" i="489" s="1"/>
  <c r="O85" i="489"/>
  <c r="R85" i="489" s="1"/>
  <c r="R43" i="489"/>
  <c r="O111" i="489"/>
  <c r="R111" i="489" s="1"/>
  <c r="O45" i="489"/>
  <c r="R45" i="489" s="1"/>
  <c r="L75" i="489"/>
  <c r="O75" i="489" s="1"/>
  <c r="L71" i="489"/>
  <c r="O71" i="489" s="1"/>
  <c r="R71" i="489" s="1"/>
  <c r="L114" i="489"/>
  <c r="O114" i="489" s="1"/>
  <c r="R114" i="489" s="1"/>
  <c r="R122" i="489"/>
  <c r="O65" i="489"/>
  <c r="R65" i="489" s="1"/>
  <c r="O69" i="489"/>
  <c r="R69" i="489" s="1"/>
  <c r="O97" i="489"/>
  <c r="R97" i="489" s="1"/>
  <c r="R95" i="489"/>
  <c r="L93" i="489"/>
  <c r="O93" i="489" s="1"/>
  <c r="R93" i="489" s="1"/>
  <c r="R110" i="489"/>
  <c r="R41" i="489"/>
  <c r="R113" i="489"/>
  <c r="O64" i="489"/>
  <c r="R64" i="489" s="1"/>
  <c r="O57" i="489"/>
  <c r="R57" i="489" s="1"/>
  <c r="O56" i="489"/>
  <c r="R56" i="489" s="1"/>
  <c r="E29" i="469"/>
  <c r="D29" i="469"/>
  <c r="C29" i="469"/>
  <c r="E40" i="511" l="1"/>
  <c r="W40" i="511" s="1"/>
  <c r="L32" i="515"/>
  <c r="A32" i="511"/>
  <c r="C32" i="511"/>
  <c r="O40" i="511"/>
  <c r="Q40" i="511"/>
  <c r="L40" i="511"/>
  <c r="R40" i="511"/>
  <c r="H40" i="511"/>
  <c r="I40" i="511"/>
  <c r="A36" i="511"/>
  <c r="N40" i="511"/>
  <c r="U40" i="511"/>
  <c r="V40" i="511" s="1"/>
  <c r="Q40" i="493" s="1"/>
  <c r="G40" i="511"/>
  <c r="T40" i="511"/>
  <c r="K40" i="511"/>
  <c r="A40" i="511"/>
  <c r="C40" i="511"/>
  <c r="C36" i="511"/>
  <c r="D35" i="516"/>
  <c r="D36" i="516"/>
  <c r="D39" i="516"/>
  <c r="D40" i="516"/>
  <c r="L39" i="516"/>
  <c r="F39" i="516"/>
  <c r="G39" i="516"/>
  <c r="J39" i="516"/>
  <c r="B39" i="516"/>
  <c r="I39" i="516"/>
  <c r="K39" i="516"/>
  <c r="I32" i="516"/>
  <c r="J32" i="516"/>
  <c r="B32" i="516"/>
  <c r="J33" i="515"/>
  <c r="B33" i="515"/>
  <c r="C33" i="516"/>
  <c r="B33" i="511" s="1"/>
  <c r="K33" i="515"/>
  <c r="I40" i="516"/>
  <c r="K40" i="516"/>
  <c r="L40" i="516"/>
  <c r="F40" i="516"/>
  <c r="G40" i="516"/>
  <c r="J40" i="516"/>
  <c r="B40" i="516"/>
  <c r="I35" i="516"/>
  <c r="K35" i="516"/>
  <c r="L35" i="516"/>
  <c r="F35" i="516"/>
  <c r="G35" i="516"/>
  <c r="J35" i="516"/>
  <c r="B35" i="516"/>
  <c r="L36" i="516"/>
  <c r="F36" i="516"/>
  <c r="G36" i="516"/>
  <c r="J36" i="516"/>
  <c r="B36" i="516"/>
  <c r="I36" i="516"/>
  <c r="K36" i="516"/>
  <c r="C39" i="511"/>
  <c r="J56" i="511"/>
  <c r="M56" i="511" s="1"/>
  <c r="P56" i="511" s="1"/>
  <c r="S56" i="511" s="1"/>
  <c r="H39" i="511"/>
  <c r="N39" i="511"/>
  <c r="A39" i="511"/>
  <c r="O39" i="511"/>
  <c r="L39" i="511"/>
  <c r="I39" i="511"/>
  <c r="R39" i="511"/>
  <c r="G39" i="511"/>
  <c r="U39" i="511"/>
  <c r="V39" i="511" s="1"/>
  <c r="Q39" i="493" s="1"/>
  <c r="T39" i="511"/>
  <c r="K39" i="511"/>
  <c r="E39" i="511"/>
  <c r="W39" i="511" s="1"/>
  <c r="Q39" i="511"/>
  <c r="J125" i="511"/>
  <c r="M125" i="511" s="1"/>
  <c r="J100" i="511"/>
  <c r="M100" i="511" s="1"/>
  <c r="P100" i="511" s="1"/>
  <c r="J117" i="511"/>
  <c r="M117" i="511" s="1"/>
  <c r="P117" i="511" s="1"/>
  <c r="J113" i="511"/>
  <c r="M113" i="511" s="1"/>
  <c r="P113" i="511" s="1"/>
  <c r="S113" i="511" s="1"/>
  <c r="J61" i="511"/>
  <c r="M61" i="511" s="1"/>
  <c r="P61" i="511" s="1"/>
  <c r="S61" i="511" s="1"/>
  <c r="J115" i="511"/>
  <c r="M115" i="511" s="1"/>
  <c r="P115" i="511" s="1"/>
  <c r="S115" i="511" s="1"/>
  <c r="J87" i="511"/>
  <c r="M87" i="511" s="1"/>
  <c r="P87" i="511" s="1"/>
  <c r="S87" i="511" s="1"/>
  <c r="J46" i="511"/>
  <c r="M46" i="511" s="1"/>
  <c r="P46" i="511" s="1"/>
  <c r="S46" i="511" s="1"/>
  <c r="J72" i="511"/>
  <c r="M72" i="511" s="1"/>
  <c r="P72" i="511" s="1"/>
  <c r="J76" i="511"/>
  <c r="M76" i="511" s="1"/>
  <c r="P76" i="511" s="1"/>
  <c r="J52" i="511"/>
  <c r="M52" i="511" s="1"/>
  <c r="J65" i="511"/>
  <c r="M65" i="511" s="1"/>
  <c r="J74" i="511"/>
  <c r="M74" i="511" s="1"/>
  <c r="J119" i="511"/>
  <c r="M119" i="511" s="1"/>
  <c r="J89" i="511"/>
  <c r="M89" i="511" s="1"/>
  <c r="J62" i="511"/>
  <c r="M62" i="511" s="1"/>
  <c r="J55" i="511"/>
  <c r="M55" i="511" s="1"/>
  <c r="J104" i="511"/>
  <c r="M104" i="511" s="1"/>
  <c r="P104" i="511" s="1"/>
  <c r="S104" i="511" s="1"/>
  <c r="J42" i="511"/>
  <c r="M42" i="511" s="1"/>
  <c r="P42" i="511" s="1"/>
  <c r="J101" i="511"/>
  <c r="M101" i="511" s="1"/>
  <c r="J129" i="488"/>
  <c r="Q129" i="493"/>
  <c r="J50" i="488"/>
  <c r="Q50" i="493"/>
  <c r="J88" i="488"/>
  <c r="Q88" i="493"/>
  <c r="J54" i="488"/>
  <c r="Q54" i="493"/>
  <c r="J99" i="488"/>
  <c r="Q99" i="493"/>
  <c r="J80" i="488"/>
  <c r="Q80" i="493"/>
  <c r="J75" i="488"/>
  <c r="Q75" i="493"/>
  <c r="J104" i="488"/>
  <c r="Q104" i="493"/>
  <c r="J92" i="488"/>
  <c r="Q92" i="493"/>
  <c r="J51" i="488"/>
  <c r="Q51" i="493"/>
  <c r="J49" i="488"/>
  <c r="Q49" i="493"/>
  <c r="J83" i="488"/>
  <c r="Q83" i="493"/>
  <c r="J70" i="488"/>
  <c r="Q70" i="493"/>
  <c r="J44" i="488"/>
  <c r="Q44" i="493"/>
  <c r="J96" i="488"/>
  <c r="Q96" i="493"/>
  <c r="J94" i="488"/>
  <c r="Q94" i="493"/>
  <c r="J117" i="488"/>
  <c r="Q117" i="493"/>
  <c r="J81" i="488"/>
  <c r="Q81" i="493"/>
  <c r="J126" i="488"/>
  <c r="Q126" i="493"/>
  <c r="J84" i="488"/>
  <c r="Q84" i="493"/>
  <c r="J101" i="488"/>
  <c r="Q101" i="493"/>
  <c r="J79" i="488"/>
  <c r="Q79" i="493"/>
  <c r="J73" i="488"/>
  <c r="Q73" i="493"/>
  <c r="J45" i="488"/>
  <c r="Q45" i="493"/>
  <c r="J63" i="488"/>
  <c r="Q63" i="493"/>
  <c r="J91" i="488"/>
  <c r="Q91" i="493"/>
  <c r="J46" i="488"/>
  <c r="Q46" i="493"/>
  <c r="J90" i="488"/>
  <c r="Q90" i="493"/>
  <c r="J55" i="488"/>
  <c r="Q55" i="493"/>
  <c r="J127" i="488"/>
  <c r="Q127" i="493"/>
  <c r="J107" i="488"/>
  <c r="Q107" i="493"/>
  <c r="J122" i="488"/>
  <c r="Q122" i="493"/>
  <c r="J106" i="488"/>
  <c r="Q106" i="493"/>
  <c r="J58" i="488"/>
  <c r="Q58" i="493"/>
  <c r="J97" i="488"/>
  <c r="Q97" i="493"/>
  <c r="J102" i="488"/>
  <c r="Q102" i="493"/>
  <c r="J130" i="488"/>
  <c r="Q130" i="493"/>
  <c r="J98" i="488"/>
  <c r="Q98" i="493"/>
  <c r="J57" i="488"/>
  <c r="Q57" i="493"/>
  <c r="J86" i="488"/>
  <c r="Q86" i="493"/>
  <c r="J59" i="488"/>
  <c r="Q59" i="493"/>
  <c r="J125" i="488"/>
  <c r="Q125" i="493"/>
  <c r="J69" i="488"/>
  <c r="Q69" i="493"/>
  <c r="J112" i="488"/>
  <c r="Q112" i="493"/>
  <c r="J123" i="488"/>
  <c r="Q123" i="493"/>
  <c r="J115" i="488"/>
  <c r="Q115" i="493"/>
  <c r="J108" i="488"/>
  <c r="Q108" i="493"/>
  <c r="J53" i="488"/>
  <c r="Q53" i="493"/>
  <c r="J87" i="488"/>
  <c r="Q87" i="493"/>
  <c r="J56" i="488"/>
  <c r="Q56" i="493"/>
  <c r="J76" i="488"/>
  <c r="Q76" i="493"/>
  <c r="J41" i="488"/>
  <c r="Q41" i="493"/>
  <c r="J74" i="488"/>
  <c r="Q74" i="493"/>
  <c r="J119" i="488"/>
  <c r="Q119" i="493"/>
  <c r="J110" i="488"/>
  <c r="Q110" i="493"/>
  <c r="J67" i="488"/>
  <c r="Q67" i="493"/>
  <c r="J85" i="488"/>
  <c r="Q85" i="493"/>
  <c r="J124" i="488"/>
  <c r="Q124" i="493"/>
  <c r="J105" i="488"/>
  <c r="Q105" i="493"/>
  <c r="J120" i="488"/>
  <c r="Q120" i="493"/>
  <c r="J103" i="488"/>
  <c r="Q103" i="493"/>
  <c r="J100" i="488"/>
  <c r="Q100" i="493"/>
  <c r="J61" i="488"/>
  <c r="Q61" i="493"/>
  <c r="J109" i="488"/>
  <c r="Q109" i="493"/>
  <c r="J95" i="488"/>
  <c r="Q95" i="493"/>
  <c r="J42" i="488"/>
  <c r="Q42" i="493"/>
  <c r="J93" i="488"/>
  <c r="Q93" i="493"/>
  <c r="J116" i="488"/>
  <c r="Q116" i="493"/>
  <c r="J52" i="488"/>
  <c r="Q52" i="493"/>
  <c r="J118" i="488"/>
  <c r="Q118" i="493"/>
  <c r="J118" i="511"/>
  <c r="M118" i="511" s="1"/>
  <c r="P118" i="511" s="1"/>
  <c r="S118" i="511" s="1"/>
  <c r="J60" i="488"/>
  <c r="Q60" i="493"/>
  <c r="J65" i="488"/>
  <c r="Q65" i="493"/>
  <c r="J66" i="488"/>
  <c r="Q66" i="493"/>
  <c r="J114" i="488"/>
  <c r="Q114" i="493"/>
  <c r="J71" i="511"/>
  <c r="M71" i="511" s="1"/>
  <c r="P71" i="511" s="1"/>
  <c r="S71" i="511" s="1"/>
  <c r="J71" i="488"/>
  <c r="Q71" i="493"/>
  <c r="J45" i="511"/>
  <c r="M45" i="511" s="1"/>
  <c r="P45" i="511" s="1"/>
  <c r="S45" i="511" s="1"/>
  <c r="J111" i="488"/>
  <c r="Q111" i="493"/>
  <c r="J128" i="488"/>
  <c r="Q128" i="493"/>
  <c r="J108" i="511"/>
  <c r="M108" i="511" s="1"/>
  <c r="P108" i="511" s="1"/>
  <c r="S108" i="511" s="1"/>
  <c r="J113" i="488"/>
  <c r="Q113" i="493"/>
  <c r="J62" i="488"/>
  <c r="Q62" i="493"/>
  <c r="J72" i="488"/>
  <c r="Q72" i="493"/>
  <c r="J68" i="488"/>
  <c r="Q68" i="493"/>
  <c r="J47" i="488"/>
  <c r="Q47" i="493"/>
  <c r="J89" i="488"/>
  <c r="Q89" i="493"/>
  <c r="J43" i="488"/>
  <c r="Q43" i="493"/>
  <c r="J78" i="488"/>
  <c r="Q78" i="493"/>
  <c r="J48" i="488"/>
  <c r="Q48" i="493"/>
  <c r="J64" i="488"/>
  <c r="Q64" i="493"/>
  <c r="J77" i="488"/>
  <c r="Q77" i="493"/>
  <c r="J121" i="488"/>
  <c r="Q121" i="493"/>
  <c r="J126" i="511"/>
  <c r="M126" i="511" s="1"/>
  <c r="P126" i="511" s="1"/>
  <c r="S126" i="511" s="1"/>
  <c r="J82" i="488"/>
  <c r="Q82" i="493"/>
  <c r="J38" i="488"/>
  <c r="J37" i="488"/>
  <c r="J41" i="511"/>
  <c r="M41" i="511" s="1"/>
  <c r="P41" i="511" s="1"/>
  <c r="J105" i="511"/>
  <c r="M105" i="511" s="1"/>
  <c r="P105" i="511" s="1"/>
  <c r="S105" i="511" s="1"/>
  <c r="J77" i="511"/>
  <c r="M77" i="511" s="1"/>
  <c r="J109" i="511"/>
  <c r="M109" i="511" s="1"/>
  <c r="P109" i="511" s="1"/>
  <c r="S109" i="511" s="1"/>
  <c r="J84" i="511"/>
  <c r="M84" i="511" s="1"/>
  <c r="P84" i="511" s="1"/>
  <c r="S84" i="511" s="1"/>
  <c r="J75" i="511"/>
  <c r="M75" i="511" s="1"/>
  <c r="P75" i="511" s="1"/>
  <c r="S75" i="511" s="1"/>
  <c r="J93" i="511"/>
  <c r="M93" i="511" s="1"/>
  <c r="J69" i="511"/>
  <c r="M69" i="511" s="1"/>
  <c r="P69" i="511" s="1"/>
  <c r="J116" i="511"/>
  <c r="M116" i="511" s="1"/>
  <c r="P116" i="511" s="1"/>
  <c r="S116" i="511" s="1"/>
  <c r="J112" i="511"/>
  <c r="M112" i="511" s="1"/>
  <c r="P112" i="511" s="1"/>
  <c r="S112" i="511" s="1"/>
  <c r="J114" i="511"/>
  <c r="M114" i="511" s="1"/>
  <c r="P114" i="511" s="1"/>
  <c r="S114" i="511" s="1"/>
  <c r="J123" i="511"/>
  <c r="M123" i="511" s="1"/>
  <c r="J90" i="511"/>
  <c r="M90" i="511" s="1"/>
  <c r="P90" i="511" s="1"/>
  <c r="S90" i="511" s="1"/>
  <c r="J92" i="511"/>
  <c r="M92" i="511" s="1"/>
  <c r="J68" i="511"/>
  <c r="M68" i="511" s="1"/>
  <c r="P68" i="511" s="1"/>
  <c r="S68" i="511" s="1"/>
  <c r="J49" i="511"/>
  <c r="M49" i="511" s="1"/>
  <c r="P49" i="511" s="1"/>
  <c r="S49" i="511" s="1"/>
  <c r="J85" i="511"/>
  <c r="M85" i="511" s="1"/>
  <c r="P85" i="511" s="1"/>
  <c r="S85" i="511" s="1"/>
  <c r="J83" i="511"/>
  <c r="M83" i="511" s="1"/>
  <c r="J70" i="511"/>
  <c r="M70" i="511" s="1"/>
  <c r="J78" i="511"/>
  <c r="M78" i="511" s="1"/>
  <c r="J48" i="511"/>
  <c r="M48" i="511" s="1"/>
  <c r="J120" i="511"/>
  <c r="M120" i="511" s="1"/>
  <c r="P120" i="511" s="1"/>
  <c r="S120" i="511" s="1"/>
  <c r="J94" i="511"/>
  <c r="M94" i="511" s="1"/>
  <c r="J95" i="511"/>
  <c r="M95" i="511" s="1"/>
  <c r="J60" i="511"/>
  <c r="J79" i="511"/>
  <c r="M79" i="511" s="1"/>
  <c r="P79" i="511" s="1"/>
  <c r="S79" i="511" s="1"/>
  <c r="J66" i="511"/>
  <c r="M66" i="511" s="1"/>
  <c r="P66" i="511" s="1"/>
  <c r="S66" i="511" s="1"/>
  <c r="J63" i="511"/>
  <c r="M63" i="511" s="1"/>
  <c r="J53" i="511"/>
  <c r="M53" i="511" s="1"/>
  <c r="P53" i="511" s="1"/>
  <c r="S53" i="511" s="1"/>
  <c r="J88" i="511"/>
  <c r="J54" i="511"/>
  <c r="M54" i="511" s="1"/>
  <c r="P54" i="511" s="1"/>
  <c r="J99" i="511"/>
  <c r="M99" i="511" s="1"/>
  <c r="J80" i="511"/>
  <c r="M80" i="511" s="1"/>
  <c r="P80" i="511" s="1"/>
  <c r="S80" i="511" s="1"/>
  <c r="J122" i="511"/>
  <c r="M122" i="511" s="1"/>
  <c r="J97" i="511"/>
  <c r="M97" i="511" s="1"/>
  <c r="J102" i="511"/>
  <c r="M102" i="511" s="1"/>
  <c r="J110" i="511"/>
  <c r="M110" i="511" s="1"/>
  <c r="P110" i="511" s="1"/>
  <c r="J43" i="511"/>
  <c r="M43" i="511" s="1"/>
  <c r="P43" i="511" s="1"/>
  <c r="J98" i="511"/>
  <c r="M98" i="511" s="1"/>
  <c r="J57" i="511"/>
  <c r="M57" i="511" s="1"/>
  <c r="P57" i="511" s="1"/>
  <c r="S57" i="511" s="1"/>
  <c r="J44" i="511"/>
  <c r="M44" i="511" s="1"/>
  <c r="P44" i="511" s="1"/>
  <c r="S44" i="511" s="1"/>
  <c r="J64" i="511"/>
  <c r="M64" i="511" s="1"/>
  <c r="J59" i="511"/>
  <c r="M59" i="511" s="1"/>
  <c r="J81" i="511"/>
  <c r="M81" i="511" s="1"/>
  <c r="J82" i="511"/>
  <c r="M82" i="511" s="1"/>
  <c r="P82" i="511" s="1"/>
  <c r="S82" i="511" s="1"/>
  <c r="J73" i="511"/>
  <c r="M73" i="511" s="1"/>
  <c r="J128" i="511"/>
  <c r="M128" i="511" s="1"/>
  <c r="P128" i="511" s="1"/>
  <c r="J91" i="511"/>
  <c r="M91" i="511" s="1"/>
  <c r="J130" i="511"/>
  <c r="M130" i="511" s="1"/>
  <c r="J86" i="511"/>
  <c r="M86" i="511" s="1"/>
  <c r="J111" i="511"/>
  <c r="M111" i="511" s="1"/>
  <c r="J129" i="511"/>
  <c r="M129" i="511" s="1"/>
  <c r="P129" i="511" s="1"/>
  <c r="J50" i="511"/>
  <c r="M50" i="511" s="1"/>
  <c r="P50" i="511" s="1"/>
  <c r="S50" i="511" s="1"/>
  <c r="J127" i="511"/>
  <c r="M127" i="511" s="1"/>
  <c r="J107" i="511"/>
  <c r="M107" i="511" s="1"/>
  <c r="P107" i="511" s="1"/>
  <c r="S107" i="511" s="1"/>
  <c r="J106" i="511"/>
  <c r="M106" i="511" s="1"/>
  <c r="P106" i="511" s="1"/>
  <c r="J58" i="511"/>
  <c r="M58" i="511" s="1"/>
  <c r="P58" i="511" s="1"/>
  <c r="J51" i="511"/>
  <c r="M51" i="511" s="1"/>
  <c r="P51" i="511" s="1"/>
  <c r="S51" i="511" s="1"/>
  <c r="J67" i="511"/>
  <c r="M67" i="511" s="1"/>
  <c r="P67" i="511" s="1"/>
  <c r="J47" i="511"/>
  <c r="M47" i="511" s="1"/>
  <c r="J124" i="511"/>
  <c r="M124" i="511" s="1"/>
  <c r="P124" i="511" s="1"/>
  <c r="S124" i="511" s="1"/>
  <c r="J103" i="511"/>
  <c r="J96" i="511"/>
  <c r="M96" i="511" s="1"/>
  <c r="P96" i="511" s="1"/>
  <c r="J121" i="511"/>
  <c r="M121" i="511" s="1"/>
  <c r="J37" i="511"/>
  <c r="M37" i="511" s="1"/>
  <c r="J38" i="511"/>
  <c r="M38" i="511" s="1"/>
  <c r="P38" i="511" s="1"/>
  <c r="S38" i="511" s="1"/>
  <c r="AA28" i="475"/>
  <c r="U35" i="475"/>
  <c r="W35" i="475" s="1"/>
  <c r="Y35" i="475" s="1"/>
  <c r="R75" i="489"/>
  <c r="AB42" i="469"/>
  <c r="AC42" i="469"/>
  <c r="Y42" i="469"/>
  <c r="W42" i="469"/>
  <c r="B42" i="469"/>
  <c r="AB60" i="470"/>
  <c r="B60" i="470"/>
  <c r="AC60" i="470"/>
  <c r="BG60" i="470"/>
  <c r="BD60" i="470"/>
  <c r="BJ60" i="470"/>
  <c r="BC60" i="470"/>
  <c r="BB60" i="470"/>
  <c r="BA60" i="470"/>
  <c r="BH60" i="470"/>
  <c r="BF60" i="470"/>
  <c r="BI60" i="470"/>
  <c r="BE60" i="470"/>
  <c r="AB61" i="469"/>
  <c r="AC61" i="469"/>
  <c r="Y61" i="469"/>
  <c r="W61" i="469"/>
  <c r="B61" i="469"/>
  <c r="BI43" i="470"/>
  <c r="BG43" i="470"/>
  <c r="BD43" i="470"/>
  <c r="BJ43" i="470"/>
  <c r="BA43" i="470"/>
  <c r="BH43" i="470"/>
  <c r="BB43" i="470"/>
  <c r="BC43" i="470"/>
  <c r="AC43" i="470"/>
  <c r="AB43" i="470"/>
  <c r="BE43" i="470"/>
  <c r="BF43" i="470"/>
  <c r="B43" i="470"/>
  <c r="BA51" i="470"/>
  <c r="BG51" i="470"/>
  <c r="BF51" i="470"/>
  <c r="AB51" i="470"/>
  <c r="BJ51" i="470"/>
  <c r="BD51" i="470"/>
  <c r="B51" i="470"/>
  <c r="BE51" i="470"/>
  <c r="BI51" i="470"/>
  <c r="AC51" i="470"/>
  <c r="BB51" i="470"/>
  <c r="BC51" i="470"/>
  <c r="BH51" i="470"/>
  <c r="AC59" i="470"/>
  <c r="B59" i="470"/>
  <c r="BG59" i="470"/>
  <c r="AB59" i="470"/>
  <c r="BB59" i="470"/>
  <c r="BD59" i="470"/>
  <c r="BE59" i="470"/>
  <c r="BJ59" i="470"/>
  <c r="BH59" i="470"/>
  <c r="BI59" i="470"/>
  <c r="BC59" i="470"/>
  <c r="BA59" i="470"/>
  <c r="BF59" i="470"/>
  <c r="AB67" i="470"/>
  <c r="BC67" i="470"/>
  <c r="BJ67" i="470"/>
  <c r="BH67" i="470"/>
  <c r="BB67" i="470"/>
  <c r="BD67" i="470"/>
  <c r="BA67" i="470"/>
  <c r="BF67" i="470"/>
  <c r="BI67" i="470"/>
  <c r="B67" i="470"/>
  <c r="BE67" i="470"/>
  <c r="AC67" i="470"/>
  <c r="BG67" i="470"/>
  <c r="BI48" i="470"/>
  <c r="AB48" i="470"/>
  <c r="BH48" i="470"/>
  <c r="BG48" i="470"/>
  <c r="AC48" i="470"/>
  <c r="BB48" i="470"/>
  <c r="B48" i="470"/>
  <c r="BC48" i="470"/>
  <c r="BD48" i="470"/>
  <c r="BF48" i="470"/>
  <c r="BJ48" i="470"/>
  <c r="BE48" i="470"/>
  <c r="BA48" i="470"/>
  <c r="BI64" i="470"/>
  <c r="BD64" i="470"/>
  <c r="BC64" i="470"/>
  <c r="BA64" i="470"/>
  <c r="BB64" i="470"/>
  <c r="BG64" i="470"/>
  <c r="AB64" i="470"/>
  <c r="BE64" i="470"/>
  <c r="AC64" i="470"/>
  <c r="B64" i="470"/>
  <c r="BJ64" i="470"/>
  <c r="BF64" i="470"/>
  <c r="BH64" i="470"/>
  <c r="BA49" i="470"/>
  <c r="AC49" i="470"/>
  <c r="BE49" i="470"/>
  <c r="BI49" i="470"/>
  <c r="B49" i="470"/>
  <c r="BF49" i="470"/>
  <c r="BH49" i="470"/>
  <c r="BB49" i="470"/>
  <c r="BD49" i="470"/>
  <c r="AB49" i="470"/>
  <c r="BG49" i="470"/>
  <c r="BC49" i="470"/>
  <c r="BJ49" i="470"/>
  <c r="BJ65" i="470"/>
  <c r="BH65" i="470"/>
  <c r="BD65" i="470"/>
  <c r="BA65" i="470"/>
  <c r="BF65" i="470"/>
  <c r="BB65" i="470"/>
  <c r="BI65" i="470"/>
  <c r="B65" i="470"/>
  <c r="BC65" i="470"/>
  <c r="BE65" i="470"/>
  <c r="AB65" i="470"/>
  <c r="AC65" i="470"/>
  <c r="BG65" i="470"/>
  <c r="AB50" i="469"/>
  <c r="AC50" i="469"/>
  <c r="Y50" i="469"/>
  <c r="W50" i="469"/>
  <c r="B50" i="469"/>
  <c r="AB74" i="469"/>
  <c r="AC74" i="469"/>
  <c r="Y74" i="469"/>
  <c r="W74" i="469"/>
  <c r="B74" i="469"/>
  <c r="BI44" i="470"/>
  <c r="BH44" i="470"/>
  <c r="AB44" i="470"/>
  <c r="BG44" i="470"/>
  <c r="BC44" i="470"/>
  <c r="BD44" i="470"/>
  <c r="BF44" i="470"/>
  <c r="B44" i="470"/>
  <c r="BE44" i="470"/>
  <c r="BB44" i="470"/>
  <c r="BJ44" i="470"/>
  <c r="BA44" i="470"/>
  <c r="AC44" i="470"/>
  <c r="AB77" i="469"/>
  <c r="AC77" i="469"/>
  <c r="Y77" i="469"/>
  <c r="W77" i="469"/>
  <c r="B77" i="469"/>
  <c r="AB75" i="470"/>
  <c r="BD75" i="470"/>
  <c r="BG75" i="470"/>
  <c r="BH75" i="470"/>
  <c r="BC75" i="470"/>
  <c r="BI75" i="470"/>
  <c r="B75" i="470"/>
  <c r="BE75" i="470"/>
  <c r="BJ75" i="470"/>
  <c r="BA75" i="470"/>
  <c r="BB75" i="470"/>
  <c r="BF75" i="470"/>
  <c r="AC75" i="470"/>
  <c r="BI42" i="470"/>
  <c r="BD42" i="470"/>
  <c r="AB42" i="470"/>
  <c r="BC42" i="470"/>
  <c r="BG42" i="470"/>
  <c r="BB42" i="470"/>
  <c r="BH42" i="470"/>
  <c r="BE42" i="470"/>
  <c r="B42" i="470"/>
  <c r="BF42" i="470"/>
  <c r="AC42" i="470"/>
  <c r="BJ42" i="470"/>
  <c r="BA42" i="470"/>
  <c r="BI50" i="470"/>
  <c r="AB50" i="470"/>
  <c r="BC50" i="470"/>
  <c r="BD50" i="470"/>
  <c r="BG50" i="470"/>
  <c r="BB50" i="470"/>
  <c r="BH50" i="470"/>
  <c r="BJ50" i="470"/>
  <c r="B50" i="470"/>
  <c r="AC50" i="470"/>
  <c r="BF50" i="470"/>
  <c r="BE50" i="470"/>
  <c r="BA50" i="470"/>
  <c r="BI58" i="470"/>
  <c r="AC58" i="470"/>
  <c r="AB58" i="470"/>
  <c r="B58" i="470"/>
  <c r="BH58" i="470"/>
  <c r="BC58" i="470"/>
  <c r="BG58" i="470"/>
  <c r="BB58" i="470"/>
  <c r="BA58" i="470"/>
  <c r="BD58" i="470"/>
  <c r="BF58" i="470"/>
  <c r="BJ58" i="470"/>
  <c r="BE58" i="470"/>
  <c r="B66" i="470"/>
  <c r="BB66" i="470"/>
  <c r="BD66" i="470"/>
  <c r="BF66" i="470"/>
  <c r="AC66" i="470"/>
  <c r="BC66" i="470"/>
  <c r="BH66" i="470"/>
  <c r="BI66" i="470"/>
  <c r="AB66" i="470"/>
  <c r="BA66" i="470"/>
  <c r="BG66" i="470"/>
  <c r="BJ66" i="470"/>
  <c r="BE66" i="470"/>
  <c r="BE74" i="470"/>
  <c r="B74" i="470"/>
  <c r="AC74" i="470"/>
  <c r="BF74" i="470"/>
  <c r="BA74" i="470"/>
  <c r="BD74" i="470"/>
  <c r="BJ74" i="470"/>
  <c r="BI74" i="470"/>
  <c r="BH74" i="470"/>
  <c r="AB74" i="470"/>
  <c r="BG74" i="470"/>
  <c r="BB74" i="470"/>
  <c r="BC74" i="470"/>
  <c r="AC44" i="469"/>
  <c r="AB44" i="469"/>
  <c r="Y44" i="469"/>
  <c r="W44" i="469"/>
  <c r="B44" i="469"/>
  <c r="AB60" i="469"/>
  <c r="AC60" i="469"/>
  <c r="Y60" i="469"/>
  <c r="W60" i="469"/>
  <c r="B60" i="469"/>
  <c r="AB76" i="469"/>
  <c r="AC76" i="469"/>
  <c r="Y76" i="469"/>
  <c r="W76" i="469"/>
  <c r="B76" i="469"/>
  <c r="BA41" i="470"/>
  <c r="AC41" i="470"/>
  <c r="BI41" i="470"/>
  <c r="BE41" i="470"/>
  <c r="B41" i="470"/>
  <c r="BF41" i="470"/>
  <c r="BC41" i="470"/>
  <c r="BD41" i="470"/>
  <c r="BJ41" i="470"/>
  <c r="BH41" i="470"/>
  <c r="AB41" i="470"/>
  <c r="BG41" i="470"/>
  <c r="BB41" i="470"/>
  <c r="BI53" i="470"/>
  <c r="BA53" i="470"/>
  <c r="AC53" i="470"/>
  <c r="BE53" i="470"/>
  <c r="B53" i="470"/>
  <c r="BG53" i="470"/>
  <c r="BD53" i="470"/>
  <c r="BF53" i="470"/>
  <c r="AB53" i="470"/>
  <c r="BC53" i="470"/>
  <c r="BH53" i="470"/>
  <c r="BB53" i="470"/>
  <c r="BJ53" i="470"/>
  <c r="AB69" i="470"/>
  <c r="BG69" i="470"/>
  <c r="BH69" i="470"/>
  <c r="BB69" i="470"/>
  <c r="BI69" i="470"/>
  <c r="BC69" i="470"/>
  <c r="BD69" i="470"/>
  <c r="BJ69" i="470"/>
  <c r="BA69" i="470"/>
  <c r="AC69" i="470"/>
  <c r="BE69" i="470"/>
  <c r="BF69" i="470"/>
  <c r="B69" i="470"/>
  <c r="AB47" i="469"/>
  <c r="AC47" i="469"/>
  <c r="Y47" i="469"/>
  <c r="W47" i="469"/>
  <c r="B47" i="469"/>
  <c r="AB55" i="469"/>
  <c r="AC55" i="469"/>
  <c r="W55" i="469"/>
  <c r="Y55" i="469"/>
  <c r="B55" i="469"/>
  <c r="AB63" i="469"/>
  <c r="AC63" i="469"/>
  <c r="Y63" i="469"/>
  <c r="W63" i="469"/>
  <c r="B63" i="469"/>
  <c r="AB71" i="469"/>
  <c r="AC71" i="469"/>
  <c r="Y71" i="469"/>
  <c r="W71" i="469"/>
  <c r="B71" i="469"/>
  <c r="AB79" i="469"/>
  <c r="AC79" i="469"/>
  <c r="W79" i="469"/>
  <c r="Y79" i="469"/>
  <c r="B79" i="469"/>
  <c r="AC48" i="469"/>
  <c r="AB48" i="469"/>
  <c r="Y48" i="469"/>
  <c r="W48" i="469"/>
  <c r="B48" i="469"/>
  <c r="AC64" i="469"/>
  <c r="AB64" i="469"/>
  <c r="W64" i="469"/>
  <c r="Y64" i="469"/>
  <c r="B64" i="469"/>
  <c r="AB49" i="469"/>
  <c r="AC49" i="469"/>
  <c r="Y49" i="469"/>
  <c r="W49" i="469"/>
  <c r="B49" i="469"/>
  <c r="AC65" i="469"/>
  <c r="AB65" i="469"/>
  <c r="W65" i="469"/>
  <c r="Y65" i="469"/>
  <c r="B65" i="469"/>
  <c r="AB58" i="469"/>
  <c r="AC58" i="469"/>
  <c r="W58" i="469"/>
  <c r="Y58" i="469"/>
  <c r="B58" i="469"/>
  <c r="AB45" i="469"/>
  <c r="AC45" i="469"/>
  <c r="Y45" i="469"/>
  <c r="W45" i="469"/>
  <c r="B45" i="469"/>
  <c r="BI46" i="470"/>
  <c r="BD46" i="470"/>
  <c r="AB46" i="470"/>
  <c r="BG46" i="470"/>
  <c r="BC46" i="470"/>
  <c r="BJ46" i="470"/>
  <c r="BA46" i="470"/>
  <c r="BH46" i="470"/>
  <c r="B46" i="470"/>
  <c r="BB46" i="470"/>
  <c r="BF46" i="470"/>
  <c r="BE46" i="470"/>
  <c r="AC46" i="470"/>
  <c r="AB54" i="469"/>
  <c r="AC54" i="469"/>
  <c r="Y54" i="469"/>
  <c r="W54" i="469"/>
  <c r="B54" i="469"/>
  <c r="AB62" i="469"/>
  <c r="AC62" i="469"/>
  <c r="W62" i="469"/>
  <c r="Y62" i="469"/>
  <c r="B62" i="469"/>
  <c r="AB70" i="469"/>
  <c r="AC70" i="469"/>
  <c r="Y70" i="469"/>
  <c r="W70" i="469"/>
  <c r="B70" i="469"/>
  <c r="AB78" i="469"/>
  <c r="AC78" i="469"/>
  <c r="Y78" i="469"/>
  <c r="W78" i="469"/>
  <c r="B78" i="469"/>
  <c r="BI40" i="470"/>
  <c r="BH40" i="470"/>
  <c r="AB40" i="470"/>
  <c r="BG40" i="470"/>
  <c r="BC40" i="470"/>
  <c r="BD40" i="470"/>
  <c r="AC40" i="470"/>
  <c r="BF40" i="470"/>
  <c r="BE40" i="470"/>
  <c r="BJ40" i="470"/>
  <c r="B40" i="470"/>
  <c r="BB40" i="470"/>
  <c r="BA40" i="470"/>
  <c r="BI52" i="470"/>
  <c r="AB52" i="470"/>
  <c r="BD52" i="470"/>
  <c r="BC52" i="470"/>
  <c r="BH52" i="470"/>
  <c r="BG52" i="470"/>
  <c r="BF52" i="470"/>
  <c r="B52" i="470"/>
  <c r="BE52" i="470"/>
  <c r="BB52" i="470"/>
  <c r="AC52" i="470"/>
  <c r="BJ52" i="470"/>
  <c r="BA52" i="470"/>
  <c r="BI68" i="470"/>
  <c r="BG68" i="470"/>
  <c r="BJ68" i="470"/>
  <c r="BA68" i="470"/>
  <c r="BC68" i="470"/>
  <c r="BF68" i="470"/>
  <c r="B68" i="470"/>
  <c r="AB68" i="470"/>
  <c r="BD68" i="470"/>
  <c r="BE68" i="470"/>
  <c r="AC68" i="470"/>
  <c r="BB68" i="470"/>
  <c r="BH68" i="470"/>
  <c r="AC41" i="469"/>
  <c r="AB41" i="469"/>
  <c r="W41" i="469"/>
  <c r="Y41" i="469"/>
  <c r="B41" i="469"/>
  <c r="AC53" i="469"/>
  <c r="AB53" i="469"/>
  <c r="Y53" i="469"/>
  <c r="W53" i="469"/>
  <c r="B53" i="469"/>
  <c r="AB69" i="469"/>
  <c r="AC69" i="469"/>
  <c r="Y69" i="469"/>
  <c r="W69" i="469"/>
  <c r="B69" i="469"/>
  <c r="BI47" i="470"/>
  <c r="AC47" i="470"/>
  <c r="B47" i="470"/>
  <c r="BC47" i="470"/>
  <c r="AB47" i="470"/>
  <c r="BD47" i="470"/>
  <c r="BB47" i="470"/>
  <c r="BE47" i="470"/>
  <c r="BH47" i="470"/>
  <c r="BF47" i="470"/>
  <c r="BA47" i="470"/>
  <c r="BG47" i="470"/>
  <c r="BJ47" i="470"/>
  <c r="BA55" i="470"/>
  <c r="AC55" i="470"/>
  <c r="BE55" i="470"/>
  <c r="BI55" i="470"/>
  <c r="B55" i="470"/>
  <c r="BG55" i="470"/>
  <c r="BF55" i="470"/>
  <c r="BC55" i="470"/>
  <c r="AB55" i="470"/>
  <c r="BB55" i="470"/>
  <c r="BD55" i="470"/>
  <c r="BJ55" i="470"/>
  <c r="BH55" i="470"/>
  <c r="B63" i="470"/>
  <c r="AC63" i="470"/>
  <c r="BB63" i="470"/>
  <c r="BF63" i="470"/>
  <c r="BG63" i="470"/>
  <c r="BC63" i="470"/>
  <c r="BD63" i="470"/>
  <c r="BI63" i="470"/>
  <c r="BH63" i="470"/>
  <c r="BJ63" i="470"/>
  <c r="AB63" i="470"/>
  <c r="BE63" i="470"/>
  <c r="BA63" i="470"/>
  <c r="AB71" i="470"/>
  <c r="BG71" i="470"/>
  <c r="BH71" i="470"/>
  <c r="BC71" i="470"/>
  <c r="BI71" i="470"/>
  <c r="BF71" i="470"/>
  <c r="BD71" i="470"/>
  <c r="AC71" i="470"/>
  <c r="BJ71" i="470"/>
  <c r="BA71" i="470"/>
  <c r="BE71" i="470"/>
  <c r="B71" i="470"/>
  <c r="BB71" i="470"/>
  <c r="AB79" i="470"/>
  <c r="BC79" i="470"/>
  <c r="BD79" i="470"/>
  <c r="BG79" i="470"/>
  <c r="BF79" i="470"/>
  <c r="BH79" i="470"/>
  <c r="BI79" i="470"/>
  <c r="AC79" i="470"/>
  <c r="BE79" i="470"/>
  <c r="B79" i="470"/>
  <c r="BB79" i="470"/>
  <c r="BJ79" i="470"/>
  <c r="BA79" i="470"/>
  <c r="BI56" i="470"/>
  <c r="AB56" i="470"/>
  <c r="BG56" i="470"/>
  <c r="BD56" i="470"/>
  <c r="BH56" i="470"/>
  <c r="BB56" i="470"/>
  <c r="BA56" i="470"/>
  <c r="BJ56" i="470"/>
  <c r="BE56" i="470"/>
  <c r="BC56" i="470"/>
  <c r="B56" i="470"/>
  <c r="BF56" i="470"/>
  <c r="AC56" i="470"/>
  <c r="BI72" i="470"/>
  <c r="BH72" i="470"/>
  <c r="BB72" i="470"/>
  <c r="BF72" i="470"/>
  <c r="B72" i="470"/>
  <c r="BC72" i="470"/>
  <c r="BE72" i="470"/>
  <c r="AC72" i="470"/>
  <c r="BJ72" i="470"/>
  <c r="BA72" i="470"/>
  <c r="BD72" i="470"/>
  <c r="BG72" i="470"/>
  <c r="AB72" i="470"/>
  <c r="BI57" i="470"/>
  <c r="B57" i="470"/>
  <c r="BE57" i="470"/>
  <c r="BA57" i="470"/>
  <c r="AC57" i="470"/>
  <c r="AB57" i="470"/>
  <c r="BF57" i="470"/>
  <c r="BG57" i="470"/>
  <c r="BJ57" i="470"/>
  <c r="BD57" i="470"/>
  <c r="BH57" i="470"/>
  <c r="BB57" i="470"/>
  <c r="BC57" i="470"/>
  <c r="AB73" i="470"/>
  <c r="BC73" i="470"/>
  <c r="BD73" i="470"/>
  <c r="BG73" i="470"/>
  <c r="BJ73" i="470"/>
  <c r="BH73" i="470"/>
  <c r="BI73" i="470"/>
  <c r="BF73" i="470"/>
  <c r="BA73" i="470"/>
  <c r="BB73" i="470"/>
  <c r="BE73" i="470"/>
  <c r="B73" i="470"/>
  <c r="AC73" i="470"/>
  <c r="AB66" i="469"/>
  <c r="AC66" i="469"/>
  <c r="Y66" i="469"/>
  <c r="W66" i="469"/>
  <c r="B66" i="469"/>
  <c r="BI76" i="470"/>
  <c r="BA76" i="470"/>
  <c r="B76" i="470"/>
  <c r="BH76" i="470"/>
  <c r="BJ76" i="470"/>
  <c r="BE76" i="470"/>
  <c r="AC76" i="470"/>
  <c r="BD76" i="470"/>
  <c r="BG76" i="470"/>
  <c r="AB76" i="470"/>
  <c r="BC76" i="470"/>
  <c r="BB76" i="470"/>
  <c r="BF76" i="470"/>
  <c r="AB46" i="469"/>
  <c r="AC46" i="469"/>
  <c r="Y46" i="469"/>
  <c r="W46" i="469"/>
  <c r="B46" i="469"/>
  <c r="BI54" i="470"/>
  <c r="AB54" i="470"/>
  <c r="BC54" i="470"/>
  <c r="BH54" i="470"/>
  <c r="BD54" i="470"/>
  <c r="BJ54" i="470"/>
  <c r="BE54" i="470"/>
  <c r="B54" i="470"/>
  <c r="BG54" i="470"/>
  <c r="BB54" i="470"/>
  <c r="BF54" i="470"/>
  <c r="BA54" i="470"/>
  <c r="AC54" i="470"/>
  <c r="AC62" i="470"/>
  <c r="AB62" i="470"/>
  <c r="B62" i="470"/>
  <c r="BC62" i="470"/>
  <c r="BG62" i="470"/>
  <c r="BD62" i="470"/>
  <c r="BH62" i="470"/>
  <c r="BJ62" i="470"/>
  <c r="BF62" i="470"/>
  <c r="BB62" i="470"/>
  <c r="BA62" i="470"/>
  <c r="BI62" i="470"/>
  <c r="BE62" i="470"/>
  <c r="BE70" i="470"/>
  <c r="B70" i="470"/>
  <c r="AC70" i="470"/>
  <c r="BI70" i="470"/>
  <c r="BG70" i="470"/>
  <c r="AB70" i="470"/>
  <c r="BF70" i="470"/>
  <c r="BA70" i="470"/>
  <c r="BC70" i="470"/>
  <c r="BB70" i="470"/>
  <c r="BJ70" i="470"/>
  <c r="BH70" i="470"/>
  <c r="BD70" i="470"/>
  <c r="BE78" i="470"/>
  <c r="AC78" i="470"/>
  <c r="B78" i="470"/>
  <c r="BI78" i="470"/>
  <c r="BF78" i="470"/>
  <c r="BA78" i="470"/>
  <c r="BH78" i="470"/>
  <c r="BB78" i="470"/>
  <c r="AB78" i="470"/>
  <c r="BC78" i="470"/>
  <c r="BD78" i="470"/>
  <c r="BG78" i="470"/>
  <c r="BJ78" i="470"/>
  <c r="AC40" i="469"/>
  <c r="AB40" i="469"/>
  <c r="W40" i="469"/>
  <c r="Y40" i="469" s="1"/>
  <c r="B40" i="469"/>
  <c r="AB52" i="469"/>
  <c r="AC52" i="469"/>
  <c r="Y52" i="469"/>
  <c r="W52" i="469"/>
  <c r="B52" i="469"/>
  <c r="AB68" i="469"/>
  <c r="AC68" i="469"/>
  <c r="Y68" i="469"/>
  <c r="W68" i="469"/>
  <c r="B68" i="469"/>
  <c r="BE45" i="470"/>
  <c r="BA45" i="470"/>
  <c r="BI45" i="470"/>
  <c r="B45" i="470"/>
  <c r="AC45" i="470"/>
  <c r="BF45" i="470"/>
  <c r="BH45" i="470"/>
  <c r="BC45" i="470"/>
  <c r="BD45" i="470"/>
  <c r="BB45" i="470"/>
  <c r="BG45" i="470"/>
  <c r="AB45" i="470"/>
  <c r="BJ45" i="470"/>
  <c r="AC61" i="470"/>
  <c r="B61" i="470"/>
  <c r="BG61" i="470"/>
  <c r="BD61" i="470"/>
  <c r="BA61" i="470"/>
  <c r="BC61" i="470"/>
  <c r="BJ61" i="470"/>
  <c r="AB61" i="470"/>
  <c r="BH61" i="470"/>
  <c r="BE61" i="470"/>
  <c r="BB61" i="470"/>
  <c r="BI61" i="470"/>
  <c r="BF61" i="470"/>
  <c r="AB77" i="470"/>
  <c r="BC77" i="470"/>
  <c r="BG77" i="470"/>
  <c r="BD77" i="470"/>
  <c r="BH77" i="470"/>
  <c r="BI77" i="470"/>
  <c r="BB77" i="470"/>
  <c r="BF77" i="470"/>
  <c r="BA77" i="470"/>
  <c r="BE77" i="470"/>
  <c r="BJ77" i="470"/>
  <c r="B77" i="470"/>
  <c r="AC77" i="470"/>
  <c r="AC43" i="469"/>
  <c r="AB43" i="469"/>
  <c r="Y43" i="469"/>
  <c r="W43" i="469"/>
  <c r="B43" i="469"/>
  <c r="AB51" i="469"/>
  <c r="AC51" i="469"/>
  <c r="Y51" i="469"/>
  <c r="W51" i="469"/>
  <c r="B51" i="469"/>
  <c r="AC59" i="469"/>
  <c r="AB59" i="469"/>
  <c r="Y59" i="469"/>
  <c r="W59" i="469"/>
  <c r="B59" i="469"/>
  <c r="AC67" i="469"/>
  <c r="AB67" i="469"/>
  <c r="Y67" i="469"/>
  <c r="W67" i="469"/>
  <c r="B67" i="469"/>
  <c r="AC75" i="469"/>
  <c r="AB75" i="469"/>
  <c r="Y75" i="469"/>
  <c r="W75" i="469"/>
  <c r="B75" i="469"/>
  <c r="AB56" i="469"/>
  <c r="AC56" i="469"/>
  <c r="Y56" i="469"/>
  <c r="W56" i="469"/>
  <c r="B56" i="469"/>
  <c r="AB72" i="469"/>
  <c r="AC72" i="469"/>
  <c r="Y72" i="469"/>
  <c r="W72" i="469"/>
  <c r="B72" i="469"/>
  <c r="AC57" i="469"/>
  <c r="AB57" i="469"/>
  <c r="Y57" i="469"/>
  <c r="W57" i="469"/>
  <c r="B57" i="469"/>
  <c r="AC73" i="469"/>
  <c r="AB73" i="469"/>
  <c r="Y73" i="469"/>
  <c r="W73" i="469"/>
  <c r="B73" i="469"/>
  <c r="L33" i="515" l="1"/>
  <c r="K32" i="516"/>
  <c r="J40" i="488"/>
  <c r="J40" i="511"/>
  <c r="M40" i="511" s="1"/>
  <c r="P40" i="511" s="1"/>
  <c r="A33" i="511"/>
  <c r="C33" i="511"/>
  <c r="K33" i="493"/>
  <c r="P36" i="493"/>
  <c r="F36" i="511"/>
  <c r="P40" i="493"/>
  <c r="F40" i="511"/>
  <c r="F35" i="511"/>
  <c r="P35" i="493"/>
  <c r="F39" i="511"/>
  <c r="P39" i="493"/>
  <c r="B33" i="516"/>
  <c r="I33" i="516"/>
  <c r="J33" i="516"/>
  <c r="P52" i="511"/>
  <c r="S52" i="511" s="1"/>
  <c r="J39" i="488"/>
  <c r="J39" i="511"/>
  <c r="M39" i="511" s="1"/>
  <c r="P39" i="511" s="1"/>
  <c r="S39" i="511" s="1"/>
  <c r="P125" i="511"/>
  <c r="S125" i="511" s="1"/>
  <c r="P70" i="511"/>
  <c r="S70" i="511" s="1"/>
  <c r="S72" i="511"/>
  <c r="P101" i="511"/>
  <c r="S101" i="511" s="1"/>
  <c r="P65" i="511"/>
  <c r="S65" i="511" s="1"/>
  <c r="P89" i="511"/>
  <c r="S89" i="511" s="1"/>
  <c r="S42" i="511"/>
  <c r="P78" i="511"/>
  <c r="S78" i="511" s="1"/>
  <c r="P119" i="511"/>
  <c r="S119" i="511" s="1"/>
  <c r="P55" i="511"/>
  <c r="S55" i="511" s="1"/>
  <c r="P74" i="511"/>
  <c r="S74" i="511" s="1"/>
  <c r="P64" i="511"/>
  <c r="S64" i="511" s="1"/>
  <c r="P94" i="511"/>
  <c r="S94" i="511" s="1"/>
  <c r="P48" i="511"/>
  <c r="S48" i="511" s="1"/>
  <c r="S43" i="511"/>
  <c r="P123" i="511"/>
  <c r="S123" i="511" s="1"/>
  <c r="P62" i="511"/>
  <c r="S62" i="511" s="1"/>
  <c r="P97" i="511"/>
  <c r="S97" i="511" s="1"/>
  <c r="P91" i="511"/>
  <c r="S91" i="511" s="1"/>
  <c r="S100" i="511"/>
  <c r="P102" i="511"/>
  <c r="S102" i="511" s="1"/>
  <c r="P77" i="511"/>
  <c r="S77" i="511" s="1"/>
  <c r="P98" i="511"/>
  <c r="S98" i="511" s="1"/>
  <c r="P83" i="511"/>
  <c r="S83" i="511" s="1"/>
  <c r="S41" i="511"/>
  <c r="S58" i="511"/>
  <c r="P86" i="511"/>
  <c r="S86" i="511" s="1"/>
  <c r="P93" i="511"/>
  <c r="S93" i="511" s="1"/>
  <c r="P130" i="511"/>
  <c r="S130" i="511" s="1"/>
  <c r="P81" i="511"/>
  <c r="S81" i="511" s="1"/>
  <c r="P92" i="511"/>
  <c r="S92" i="511" s="1"/>
  <c r="P59" i="511"/>
  <c r="S59" i="511" s="1"/>
  <c r="P95" i="511"/>
  <c r="S95" i="511" s="1"/>
  <c r="P122" i="511"/>
  <c r="S122" i="511" s="1"/>
  <c r="M88" i="511"/>
  <c r="P88" i="511" s="1"/>
  <c r="S69" i="511"/>
  <c r="S106" i="511"/>
  <c r="M60" i="511"/>
  <c r="P60" i="511" s="1"/>
  <c r="M103" i="511"/>
  <c r="P103" i="511" s="1"/>
  <c r="S103" i="511" s="1"/>
  <c r="P47" i="511"/>
  <c r="S47" i="511" s="1"/>
  <c r="S76" i="511"/>
  <c r="P63" i="511"/>
  <c r="S63" i="511" s="1"/>
  <c r="P99" i="511"/>
  <c r="S99" i="511" s="1"/>
  <c r="S67" i="511"/>
  <c r="P127" i="511"/>
  <c r="S127" i="511" s="1"/>
  <c r="S96" i="511"/>
  <c r="S128" i="511"/>
  <c r="P73" i="511"/>
  <c r="S73" i="511" s="1"/>
  <c r="P121" i="511"/>
  <c r="S121" i="511" s="1"/>
  <c r="P111" i="511"/>
  <c r="S111" i="511" s="1"/>
  <c r="S117" i="511"/>
  <c r="S110" i="511"/>
  <c r="S54" i="511"/>
  <c r="S129" i="511"/>
  <c r="P37" i="511"/>
  <c r="S37" i="511" s="1"/>
  <c r="C81" i="494"/>
  <c r="W81" i="494" s="1"/>
  <c r="B81" i="493"/>
  <c r="O81" i="493" s="1"/>
  <c r="K81" i="493"/>
  <c r="C59" i="494"/>
  <c r="W59" i="494" s="1"/>
  <c r="K59" i="493"/>
  <c r="B59" i="493"/>
  <c r="O59" i="493" s="1"/>
  <c r="C82" i="494"/>
  <c r="W82" i="494" s="1"/>
  <c r="K82" i="493"/>
  <c r="B82" i="493"/>
  <c r="O82" i="493" s="1"/>
  <c r="C85" i="494"/>
  <c r="W85" i="494" s="1"/>
  <c r="B85" i="493"/>
  <c r="O85" i="493" s="1"/>
  <c r="K85" i="493"/>
  <c r="B125" i="493"/>
  <c r="O125" i="493" s="1"/>
  <c r="C125" i="494"/>
  <c r="W125" i="494" s="1"/>
  <c r="K125" i="493"/>
  <c r="M80" i="493"/>
  <c r="C80" i="494"/>
  <c r="W80" i="494" s="1"/>
  <c r="B80" i="493"/>
  <c r="O80" i="493" s="1"/>
  <c r="K80" i="493"/>
  <c r="K90" i="493"/>
  <c r="B90" i="493"/>
  <c r="O90" i="493" s="1"/>
  <c r="C90" i="494"/>
  <c r="W90" i="494" s="1"/>
  <c r="C77" i="494"/>
  <c r="W77" i="494" s="1"/>
  <c r="B77" i="493"/>
  <c r="O77" i="493" s="1"/>
  <c r="K77" i="493"/>
  <c r="M54" i="493"/>
  <c r="C54" i="494"/>
  <c r="W54" i="494" s="1"/>
  <c r="K54" i="493"/>
  <c r="B54" i="493"/>
  <c r="O54" i="493" s="1"/>
  <c r="M73" i="493"/>
  <c r="B94" i="493"/>
  <c r="O94" i="493" s="1"/>
  <c r="C94" i="494"/>
  <c r="W94" i="494" s="1"/>
  <c r="K94" i="493"/>
  <c r="K55" i="493"/>
  <c r="B55" i="493"/>
  <c r="O55" i="493" s="1"/>
  <c r="C55" i="494"/>
  <c r="W55" i="494" s="1"/>
  <c r="M91" i="493"/>
  <c r="M64" i="493"/>
  <c r="M48" i="493"/>
  <c r="M98" i="493"/>
  <c r="M128" i="493"/>
  <c r="M111" i="493"/>
  <c r="M104" i="493"/>
  <c r="M126" i="493"/>
  <c r="C67" i="494"/>
  <c r="W67" i="494" s="1"/>
  <c r="K67" i="493"/>
  <c r="B67" i="493"/>
  <c r="O67" i="493" s="1"/>
  <c r="K86" i="493"/>
  <c r="B86" i="493"/>
  <c r="O86" i="493" s="1"/>
  <c r="C86" i="494"/>
  <c r="W86" i="494" s="1"/>
  <c r="M129" i="493"/>
  <c r="M70" i="493"/>
  <c r="M68" i="493"/>
  <c r="M96" i="493"/>
  <c r="M120" i="493"/>
  <c r="M41" i="493"/>
  <c r="K92" i="493"/>
  <c r="C92" i="494"/>
  <c r="W92" i="494" s="1"/>
  <c r="B92" i="493"/>
  <c r="O92" i="493" s="1"/>
  <c r="C57" i="494"/>
  <c r="W57" i="494" s="1"/>
  <c r="B57" i="493"/>
  <c r="O57" i="493" s="1"/>
  <c r="K57" i="493"/>
  <c r="B108" i="493"/>
  <c r="O108" i="493" s="1"/>
  <c r="K108" i="493"/>
  <c r="C108" i="494"/>
  <c r="W108" i="494" s="1"/>
  <c r="M124" i="493"/>
  <c r="M72" i="493"/>
  <c r="M52" i="493"/>
  <c r="M69" i="493"/>
  <c r="M44" i="493"/>
  <c r="M100" i="493"/>
  <c r="M75" i="493"/>
  <c r="M71" i="493"/>
  <c r="M122" i="493"/>
  <c r="C119" i="494"/>
  <c r="W119" i="494" s="1"/>
  <c r="B119" i="493"/>
  <c r="O119" i="493" s="1"/>
  <c r="K119" i="493"/>
  <c r="C56" i="494"/>
  <c r="W56" i="494" s="1"/>
  <c r="B56" i="493"/>
  <c r="O56" i="493" s="1"/>
  <c r="K56" i="493"/>
  <c r="M61" i="493"/>
  <c r="C107" i="494"/>
  <c r="W107" i="494" s="1"/>
  <c r="B107" i="493"/>
  <c r="O107" i="493" s="1"/>
  <c r="K107" i="493"/>
  <c r="K114" i="493"/>
  <c r="B114" i="493"/>
  <c r="O114" i="493" s="1"/>
  <c r="C114" i="494"/>
  <c r="W114" i="494" s="1"/>
  <c r="M81" i="493"/>
  <c r="M99" i="493"/>
  <c r="M59" i="493"/>
  <c r="B105" i="493"/>
  <c r="O105" i="493" s="1"/>
  <c r="C105" i="494"/>
  <c r="W105" i="494" s="1"/>
  <c r="K105" i="493"/>
  <c r="M62" i="493"/>
  <c r="M90" i="493"/>
  <c r="M77" i="493"/>
  <c r="M94" i="493"/>
  <c r="M55" i="493"/>
  <c r="C64" i="494"/>
  <c r="W64" i="494" s="1"/>
  <c r="B64" i="493"/>
  <c r="O64" i="493" s="1"/>
  <c r="K64" i="493"/>
  <c r="M113" i="493"/>
  <c r="C113" i="494"/>
  <c r="W113" i="494" s="1"/>
  <c r="K113" i="493"/>
  <c r="B113" i="493"/>
  <c r="O113" i="493" s="1"/>
  <c r="B128" i="493"/>
  <c r="O128" i="493" s="1"/>
  <c r="K128" i="493"/>
  <c r="C128" i="494"/>
  <c r="W128" i="494" s="1"/>
  <c r="M117" i="493"/>
  <c r="M86" i="493"/>
  <c r="B93" i="493"/>
  <c r="O93" i="493" s="1"/>
  <c r="K93" i="493"/>
  <c r="C93" i="494"/>
  <c r="W93" i="494" s="1"/>
  <c r="B109" i="493"/>
  <c r="O109" i="493" s="1"/>
  <c r="C109" i="494"/>
  <c r="W109" i="494" s="1"/>
  <c r="K109" i="493"/>
  <c r="C123" i="494"/>
  <c r="W123" i="494" s="1"/>
  <c r="B123" i="493"/>
  <c r="O123" i="493" s="1"/>
  <c r="K123" i="493"/>
  <c r="K47" i="493"/>
  <c r="B47" i="493"/>
  <c r="O47" i="493" s="1"/>
  <c r="C47" i="494"/>
  <c r="W47" i="494" s="1"/>
  <c r="B110" i="493"/>
  <c r="O110" i="493" s="1"/>
  <c r="C110" i="494"/>
  <c r="W110" i="494" s="1"/>
  <c r="K110" i="493"/>
  <c r="C88" i="494"/>
  <c r="W88" i="494" s="1"/>
  <c r="B88" i="493"/>
  <c r="O88" i="493" s="1"/>
  <c r="K88" i="493"/>
  <c r="C118" i="494"/>
  <c r="W118" i="494" s="1"/>
  <c r="K118" i="493"/>
  <c r="B118" i="493"/>
  <c r="O118" i="493" s="1"/>
  <c r="B116" i="493"/>
  <c r="O116" i="493" s="1"/>
  <c r="K116" i="493"/>
  <c r="C116" i="494"/>
  <c r="W116" i="494" s="1"/>
  <c r="C50" i="494"/>
  <c r="W50" i="494" s="1"/>
  <c r="K50" i="493"/>
  <c r="B50" i="493"/>
  <c r="O50" i="493" s="1"/>
  <c r="K120" i="493"/>
  <c r="C120" i="494"/>
  <c r="W120" i="494" s="1"/>
  <c r="B120" i="493"/>
  <c r="O120" i="493" s="1"/>
  <c r="M46" i="493"/>
  <c r="C41" i="494"/>
  <c r="W41" i="494" s="1"/>
  <c r="B41" i="493"/>
  <c r="O41" i="493" s="1"/>
  <c r="K41" i="493"/>
  <c r="B39" i="493"/>
  <c r="O39" i="493" s="1"/>
  <c r="C39" i="494"/>
  <c r="K39" i="493"/>
  <c r="B97" i="493"/>
  <c r="O97" i="493" s="1"/>
  <c r="C97" i="494"/>
  <c r="W97" i="494" s="1"/>
  <c r="K97" i="493"/>
  <c r="M42" i="493"/>
  <c r="K42" i="493"/>
  <c r="B42" i="493"/>
  <c r="O42" i="493" s="1"/>
  <c r="C42" i="494"/>
  <c r="W42" i="494" s="1"/>
  <c r="M58" i="493"/>
  <c r="K115" i="493"/>
  <c r="C115" i="494"/>
  <c r="W115" i="494" s="1"/>
  <c r="B115" i="493"/>
  <c r="O115" i="493" s="1"/>
  <c r="K43" i="493"/>
  <c r="B43" i="493"/>
  <c r="O43" i="493" s="1"/>
  <c r="C43" i="494"/>
  <c r="W43" i="494" s="1"/>
  <c r="M89" i="493"/>
  <c r="B36" i="493"/>
  <c r="O36" i="493" s="1"/>
  <c r="K36" i="493"/>
  <c r="C36" i="494"/>
  <c r="K37" i="493"/>
  <c r="C37" i="494"/>
  <c r="B37" i="493"/>
  <c r="O37" i="493" s="1"/>
  <c r="K83" i="493"/>
  <c r="B83" i="493"/>
  <c r="O83" i="493" s="1"/>
  <c r="C83" i="494"/>
  <c r="W83" i="494" s="1"/>
  <c r="C65" i="494"/>
  <c r="W65" i="494" s="1"/>
  <c r="B65" i="493"/>
  <c r="O65" i="493" s="1"/>
  <c r="K65" i="493"/>
  <c r="K60" i="493"/>
  <c r="C60" i="494"/>
  <c r="W60" i="494" s="1"/>
  <c r="B60" i="493"/>
  <c r="O60" i="493" s="1"/>
  <c r="B103" i="493"/>
  <c r="O103" i="493" s="1"/>
  <c r="K103" i="493"/>
  <c r="C103" i="494"/>
  <c r="W103" i="494" s="1"/>
  <c r="C101" i="494"/>
  <c r="W101" i="494" s="1"/>
  <c r="K101" i="493"/>
  <c r="B101" i="493"/>
  <c r="O101" i="493" s="1"/>
  <c r="K45" i="493"/>
  <c r="C45" i="494"/>
  <c r="W45" i="494" s="1"/>
  <c r="B45" i="493"/>
  <c r="O45" i="493" s="1"/>
  <c r="M45" i="493"/>
  <c r="C75" i="494"/>
  <c r="W75" i="494" s="1"/>
  <c r="K75" i="493"/>
  <c r="B75" i="493"/>
  <c r="O75" i="493" s="1"/>
  <c r="K106" i="493"/>
  <c r="B106" i="493"/>
  <c r="O106" i="493" s="1"/>
  <c r="C106" i="494"/>
  <c r="W106" i="494" s="1"/>
  <c r="C127" i="494"/>
  <c r="W127" i="494" s="1"/>
  <c r="B127" i="493"/>
  <c r="O127" i="493" s="1"/>
  <c r="K127" i="493"/>
  <c r="M119" i="493"/>
  <c r="M76" i="493"/>
  <c r="M56" i="493"/>
  <c r="M63" i="493"/>
  <c r="M107" i="493"/>
  <c r="C49" i="494"/>
  <c r="W49" i="494" s="1"/>
  <c r="B49" i="493"/>
  <c r="O49" i="493" s="1"/>
  <c r="K49" i="493"/>
  <c r="M114" i="493"/>
  <c r="C99" i="494"/>
  <c r="W99" i="494" s="1"/>
  <c r="B99" i="493"/>
  <c r="O99" i="493" s="1"/>
  <c r="K99" i="493"/>
  <c r="C87" i="494"/>
  <c r="W87" i="494" s="1"/>
  <c r="K87" i="493"/>
  <c r="B87" i="493"/>
  <c r="O87" i="493" s="1"/>
  <c r="C95" i="494"/>
  <c r="W95" i="494" s="1"/>
  <c r="K95" i="493"/>
  <c r="B95" i="493"/>
  <c r="O95" i="493" s="1"/>
  <c r="M85" i="493"/>
  <c r="M125" i="493"/>
  <c r="C40" i="494"/>
  <c r="B40" i="493"/>
  <c r="O40" i="493" s="1"/>
  <c r="K40" i="493"/>
  <c r="C62" i="494"/>
  <c r="W62" i="494" s="1"/>
  <c r="K62" i="493"/>
  <c r="B62" i="493"/>
  <c r="O62" i="493" s="1"/>
  <c r="B51" i="493"/>
  <c r="O51" i="493" s="1"/>
  <c r="C51" i="494"/>
  <c r="W51" i="494" s="1"/>
  <c r="K51" i="493"/>
  <c r="C38" i="494"/>
  <c r="K38" i="493"/>
  <c r="B38" i="493"/>
  <c r="O38" i="493" s="1"/>
  <c r="M112" i="493"/>
  <c r="M67" i="493"/>
  <c r="C78" i="494"/>
  <c r="W78" i="494" s="1"/>
  <c r="K78" i="493"/>
  <c r="B78" i="493"/>
  <c r="O78" i="493" s="1"/>
  <c r="C34" i="494"/>
  <c r="K34" i="493"/>
  <c r="B34" i="493"/>
  <c r="O34" i="493" s="1"/>
  <c r="C129" i="494"/>
  <c r="W129" i="494" s="1"/>
  <c r="K129" i="493"/>
  <c r="B129" i="493"/>
  <c r="O129" i="493" s="1"/>
  <c r="B74" i="493"/>
  <c r="O74" i="493" s="1"/>
  <c r="C74" i="494"/>
  <c r="W74" i="494" s="1"/>
  <c r="K74" i="493"/>
  <c r="M109" i="493"/>
  <c r="M123" i="493"/>
  <c r="M47" i="493"/>
  <c r="M66" i="493"/>
  <c r="M110" i="493"/>
  <c r="M88" i="493"/>
  <c r="M118" i="493"/>
  <c r="M116" i="493"/>
  <c r="C102" i="494"/>
  <c r="W102" i="494" s="1"/>
  <c r="K102" i="493"/>
  <c r="B102" i="493"/>
  <c r="O102" i="493" s="1"/>
  <c r="M53" i="493"/>
  <c r="M84" i="493"/>
  <c r="M115" i="493"/>
  <c r="C130" i="494"/>
  <c r="W130" i="494" s="1"/>
  <c r="K130" i="493"/>
  <c r="B130" i="493"/>
  <c r="O130" i="493" s="1"/>
  <c r="M43" i="493"/>
  <c r="M83" i="493"/>
  <c r="M65" i="493"/>
  <c r="M79" i="493"/>
  <c r="M60" i="493"/>
  <c r="M103" i="493"/>
  <c r="C71" i="494"/>
  <c r="W71" i="494" s="1"/>
  <c r="K71" i="493"/>
  <c r="B71" i="493"/>
  <c r="O71" i="493" s="1"/>
  <c r="M106" i="493"/>
  <c r="M127" i="493"/>
  <c r="M49" i="493"/>
  <c r="M87" i="493"/>
  <c r="M105" i="493"/>
  <c r="M95" i="493"/>
  <c r="M82" i="493"/>
  <c r="B73" i="493"/>
  <c r="O73" i="493" s="1"/>
  <c r="K73" i="493"/>
  <c r="C73" i="494"/>
  <c r="W73" i="494" s="1"/>
  <c r="M51" i="493"/>
  <c r="K91" i="493"/>
  <c r="B91" i="493"/>
  <c r="O91" i="493" s="1"/>
  <c r="C91" i="494"/>
  <c r="W91" i="494" s="1"/>
  <c r="K48" i="493"/>
  <c r="C48" i="494"/>
  <c r="W48" i="494" s="1"/>
  <c r="B48" i="493"/>
  <c r="O48" i="493" s="1"/>
  <c r="K98" i="493"/>
  <c r="B98" i="493"/>
  <c r="O98" i="493" s="1"/>
  <c r="C98" i="494"/>
  <c r="W98" i="494" s="1"/>
  <c r="B111" i="493"/>
  <c r="O111" i="493" s="1"/>
  <c r="K111" i="493"/>
  <c r="C111" i="494"/>
  <c r="W111" i="494" s="1"/>
  <c r="M121" i="493"/>
  <c r="K121" i="493"/>
  <c r="B121" i="493"/>
  <c r="O121" i="493" s="1"/>
  <c r="C121" i="494"/>
  <c r="W121" i="494" s="1"/>
  <c r="C104" i="494"/>
  <c r="W104" i="494" s="1"/>
  <c r="B104" i="493"/>
  <c r="O104" i="493" s="1"/>
  <c r="K104" i="493"/>
  <c r="B126" i="493"/>
  <c r="O126" i="493" s="1"/>
  <c r="C126" i="494"/>
  <c r="W126" i="494" s="1"/>
  <c r="K126" i="493"/>
  <c r="C112" i="494"/>
  <c r="W112" i="494" s="1"/>
  <c r="B112" i="493"/>
  <c r="O112" i="493" s="1"/>
  <c r="K112" i="493"/>
  <c r="C117" i="494"/>
  <c r="W117" i="494" s="1"/>
  <c r="K117" i="493"/>
  <c r="B117" i="493"/>
  <c r="O117" i="493" s="1"/>
  <c r="M78" i="493"/>
  <c r="M74" i="493"/>
  <c r="M93" i="493"/>
  <c r="C70" i="494"/>
  <c r="W70" i="494" s="1"/>
  <c r="K70" i="493"/>
  <c r="B70" i="493"/>
  <c r="O70" i="493" s="1"/>
  <c r="K66" i="493"/>
  <c r="B66" i="493"/>
  <c r="O66" i="493" s="1"/>
  <c r="C66" i="494"/>
  <c r="W66" i="494" s="1"/>
  <c r="C68" i="494"/>
  <c r="W68" i="494" s="1"/>
  <c r="B68" i="493"/>
  <c r="O68" i="493" s="1"/>
  <c r="K68" i="493"/>
  <c r="C96" i="494"/>
  <c r="W96" i="494" s="1"/>
  <c r="B96" i="493"/>
  <c r="O96" i="493" s="1"/>
  <c r="K96" i="493"/>
  <c r="M50" i="493"/>
  <c r="M102" i="493"/>
  <c r="C46" i="494"/>
  <c r="W46" i="494" s="1"/>
  <c r="K46" i="493"/>
  <c r="B46" i="493"/>
  <c r="O46" i="493" s="1"/>
  <c r="M97" i="493"/>
  <c r="M92" i="493"/>
  <c r="C53" i="494"/>
  <c r="W53" i="494" s="1"/>
  <c r="B53" i="493"/>
  <c r="O53" i="493" s="1"/>
  <c r="K53" i="493"/>
  <c r="M57" i="493"/>
  <c r="C84" i="494"/>
  <c r="W84" i="494" s="1"/>
  <c r="B84" i="493"/>
  <c r="O84" i="493" s="1"/>
  <c r="K84" i="493"/>
  <c r="M108" i="493"/>
  <c r="C58" i="494"/>
  <c r="W58" i="494" s="1"/>
  <c r="K58" i="493"/>
  <c r="B58" i="493"/>
  <c r="O58" i="493" s="1"/>
  <c r="M130" i="493"/>
  <c r="K124" i="493"/>
  <c r="C124" i="494"/>
  <c r="W124" i="494" s="1"/>
  <c r="B124" i="493"/>
  <c r="O124" i="493" s="1"/>
  <c r="B72" i="493"/>
  <c r="O72" i="493" s="1"/>
  <c r="K72" i="493"/>
  <c r="C72" i="494"/>
  <c r="W72" i="494" s="1"/>
  <c r="C89" i="494"/>
  <c r="W89" i="494" s="1"/>
  <c r="B89" i="493"/>
  <c r="O89" i="493" s="1"/>
  <c r="K89" i="493"/>
  <c r="B79" i="493"/>
  <c r="O79" i="493" s="1"/>
  <c r="C79" i="494"/>
  <c r="W79" i="494" s="1"/>
  <c r="K79" i="493"/>
  <c r="B52" i="493"/>
  <c r="O52" i="493" s="1"/>
  <c r="K52" i="493"/>
  <c r="C52" i="494"/>
  <c r="W52" i="494" s="1"/>
  <c r="C69" i="494"/>
  <c r="W69" i="494" s="1"/>
  <c r="B69" i="493"/>
  <c r="O69" i="493" s="1"/>
  <c r="K69" i="493"/>
  <c r="M101" i="493"/>
  <c r="B44" i="493"/>
  <c r="O44" i="493" s="1"/>
  <c r="K44" i="493"/>
  <c r="C44" i="494"/>
  <c r="W44" i="494" s="1"/>
  <c r="C100" i="494"/>
  <c r="W100" i="494" s="1"/>
  <c r="B100" i="493"/>
  <c r="O100" i="493" s="1"/>
  <c r="K100" i="493"/>
  <c r="B32" i="493"/>
  <c r="O32" i="493" s="1"/>
  <c r="K32" i="493"/>
  <c r="C32" i="494"/>
  <c r="B122" i="493"/>
  <c r="O122" i="493" s="1"/>
  <c r="C122" i="494"/>
  <c r="W122" i="494" s="1"/>
  <c r="K122" i="493"/>
  <c r="K76" i="493"/>
  <c r="C76" i="494"/>
  <c r="W76" i="494" s="1"/>
  <c r="B76" i="493"/>
  <c r="O76" i="493" s="1"/>
  <c r="B63" i="493"/>
  <c r="O63" i="493" s="1"/>
  <c r="C63" i="494"/>
  <c r="W63" i="494" s="1"/>
  <c r="K63" i="493"/>
  <c r="C61" i="494"/>
  <c r="W61" i="494" s="1"/>
  <c r="B61" i="493"/>
  <c r="O61" i="493" s="1"/>
  <c r="K61" i="493"/>
  <c r="BJ127" i="470"/>
  <c r="BB127" i="470"/>
  <c r="BC127" i="470"/>
  <c r="AC127" i="470"/>
  <c r="BG127" i="470"/>
  <c r="BE127" i="470"/>
  <c r="AB127" i="470"/>
  <c r="BH127" i="470"/>
  <c r="BD127" i="470"/>
  <c r="BF127" i="470"/>
  <c r="BI127" i="470"/>
  <c r="B127" i="470"/>
  <c r="BA127" i="470"/>
  <c r="AC109" i="470"/>
  <c r="BA109" i="470"/>
  <c r="BE109" i="470"/>
  <c r="BF109" i="470"/>
  <c r="BB109" i="470"/>
  <c r="BH109" i="470"/>
  <c r="BI109" i="470"/>
  <c r="AB109" i="470"/>
  <c r="BJ109" i="470"/>
  <c r="BG109" i="470"/>
  <c r="BC109" i="470"/>
  <c r="B109" i="470"/>
  <c r="BD109" i="470"/>
  <c r="BB107" i="470"/>
  <c r="BH107" i="470"/>
  <c r="BG107" i="470"/>
  <c r="BJ107" i="470"/>
  <c r="BC107" i="470"/>
  <c r="BE107" i="470"/>
  <c r="BF107" i="470"/>
  <c r="AB107" i="470"/>
  <c r="B107" i="470"/>
  <c r="BI107" i="470"/>
  <c r="BA107" i="470"/>
  <c r="AC107" i="470"/>
  <c r="BD107" i="470"/>
  <c r="BJ115" i="470"/>
  <c r="BG115" i="470"/>
  <c r="B115" i="470"/>
  <c r="BE115" i="470"/>
  <c r="BF115" i="470"/>
  <c r="BI115" i="470"/>
  <c r="BC115" i="470"/>
  <c r="BD115" i="470"/>
  <c r="BB115" i="470"/>
  <c r="AB115" i="470"/>
  <c r="AC115" i="470"/>
  <c r="BA115" i="470"/>
  <c r="BH115" i="470"/>
  <c r="AB114" i="470"/>
  <c r="BI114" i="470"/>
  <c r="BC114" i="470"/>
  <c r="BD114" i="470"/>
  <c r="BE114" i="470"/>
  <c r="BF114" i="470"/>
  <c r="BJ114" i="470"/>
  <c r="BA114" i="470"/>
  <c r="BH114" i="470"/>
  <c r="AC114" i="470"/>
  <c r="BB114" i="470"/>
  <c r="B114" i="470"/>
  <c r="BG114" i="470"/>
  <c r="BC112" i="470"/>
  <c r="BB112" i="470"/>
  <c r="AB112" i="470"/>
  <c r="BJ112" i="470"/>
  <c r="BF112" i="470"/>
  <c r="BE112" i="470"/>
  <c r="BG112" i="470"/>
  <c r="AC112" i="470"/>
  <c r="B112" i="470"/>
  <c r="BH112" i="470"/>
  <c r="BA112" i="470"/>
  <c r="BD112" i="470"/>
  <c r="BI112" i="470"/>
  <c r="AB126" i="470"/>
  <c r="B126" i="470"/>
  <c r="AC126" i="470"/>
  <c r="BD126" i="470"/>
  <c r="BB126" i="470"/>
  <c r="BG126" i="470"/>
  <c r="BH126" i="470"/>
  <c r="BC126" i="470"/>
  <c r="BA126" i="470"/>
  <c r="BE126" i="470"/>
  <c r="BF126" i="470"/>
  <c r="BJ126" i="470"/>
  <c r="BI126" i="470"/>
  <c r="AB110" i="470"/>
  <c r="BH110" i="470"/>
  <c r="AC110" i="470"/>
  <c r="BB110" i="470"/>
  <c r="BC110" i="470"/>
  <c r="BJ110" i="470"/>
  <c r="BI110" i="470"/>
  <c r="BD110" i="470"/>
  <c r="BE110" i="470"/>
  <c r="BF110" i="470"/>
  <c r="B110" i="470"/>
  <c r="BA110" i="470"/>
  <c r="BG110" i="470"/>
  <c r="BD120" i="470"/>
  <c r="BB120" i="470"/>
  <c r="BE120" i="470"/>
  <c r="BF120" i="470"/>
  <c r="AB120" i="470"/>
  <c r="BA120" i="470"/>
  <c r="B120" i="470"/>
  <c r="BH120" i="470"/>
  <c r="BJ120" i="470"/>
  <c r="BI120" i="470"/>
  <c r="AC120" i="470"/>
  <c r="BG120" i="470"/>
  <c r="BC120" i="470"/>
  <c r="BJ129" i="470"/>
  <c r="BF129" i="470"/>
  <c r="AC129" i="470"/>
  <c r="BA129" i="470"/>
  <c r="AB129" i="470"/>
  <c r="BB129" i="470"/>
  <c r="B129" i="470"/>
  <c r="BI129" i="470"/>
  <c r="BE129" i="470"/>
  <c r="BG129" i="470"/>
  <c r="BD129" i="470"/>
  <c r="BC129" i="470"/>
  <c r="BH129" i="470"/>
  <c r="BH119" i="470"/>
  <c r="BD119" i="470"/>
  <c r="AB119" i="470"/>
  <c r="BF119" i="470"/>
  <c r="B119" i="470"/>
  <c r="BI119" i="470"/>
  <c r="AC119" i="470"/>
  <c r="BJ119" i="470"/>
  <c r="BB119" i="470"/>
  <c r="BG119" i="470"/>
  <c r="BA119" i="470"/>
  <c r="BE119" i="470"/>
  <c r="BC119" i="470"/>
  <c r="BB103" i="470"/>
  <c r="BF103" i="470"/>
  <c r="BE103" i="470"/>
  <c r="BC103" i="470"/>
  <c r="BH103" i="470"/>
  <c r="BJ103" i="470"/>
  <c r="BD103" i="470"/>
  <c r="AC103" i="470"/>
  <c r="AB103" i="470"/>
  <c r="B103" i="470"/>
  <c r="BA103" i="470"/>
  <c r="BG103" i="470"/>
  <c r="BI103" i="470"/>
  <c r="BF118" i="470"/>
  <c r="BE118" i="470"/>
  <c r="AC118" i="470"/>
  <c r="BA118" i="470"/>
  <c r="AB118" i="470"/>
  <c r="BG118" i="470"/>
  <c r="BJ118" i="470"/>
  <c r="BI118" i="470"/>
  <c r="BC118" i="470"/>
  <c r="BD118" i="470"/>
  <c r="BB118" i="470"/>
  <c r="BH118" i="470"/>
  <c r="B118" i="470"/>
  <c r="BF102" i="470"/>
  <c r="BE102" i="470"/>
  <c r="AB102" i="470"/>
  <c r="BD102" i="470"/>
  <c r="AC102" i="470"/>
  <c r="BB102" i="470"/>
  <c r="BA102" i="470"/>
  <c r="BI102" i="470"/>
  <c r="BC102" i="470"/>
  <c r="BG102" i="470"/>
  <c r="BH102" i="470"/>
  <c r="BJ102" i="470"/>
  <c r="B102" i="470"/>
  <c r="BJ104" i="470"/>
  <c r="BD104" i="470"/>
  <c r="BA104" i="470"/>
  <c r="BC104" i="470"/>
  <c r="AB104" i="470"/>
  <c r="BH104" i="470"/>
  <c r="BI104" i="470"/>
  <c r="BB104" i="470"/>
  <c r="BE104" i="470"/>
  <c r="BF104" i="470"/>
  <c r="BG104" i="470"/>
  <c r="B104" i="470"/>
  <c r="AC104" i="470"/>
  <c r="BG117" i="470"/>
  <c r="BH117" i="470"/>
  <c r="BD117" i="470"/>
  <c r="BI117" i="470"/>
  <c r="BJ117" i="470"/>
  <c r="AB117" i="470"/>
  <c r="AC117" i="470"/>
  <c r="BA117" i="470"/>
  <c r="BE117" i="470"/>
  <c r="BB117" i="470"/>
  <c r="BF117" i="470"/>
  <c r="B117" i="470"/>
  <c r="BC117" i="470"/>
  <c r="AB101" i="470"/>
  <c r="BF101" i="470"/>
  <c r="BB101" i="470"/>
  <c r="BC101" i="470"/>
  <c r="BI101" i="470"/>
  <c r="BJ101" i="470"/>
  <c r="BH101" i="470"/>
  <c r="BE101" i="470"/>
  <c r="BG101" i="470"/>
  <c r="B101" i="470"/>
  <c r="BA101" i="470"/>
  <c r="BD101" i="470"/>
  <c r="AC101" i="470"/>
  <c r="BF116" i="470"/>
  <c r="BD116" i="470"/>
  <c r="BA116" i="470"/>
  <c r="BH116" i="470"/>
  <c r="AB116" i="470"/>
  <c r="BG116" i="470"/>
  <c r="BI116" i="470"/>
  <c r="B116" i="470"/>
  <c r="BE116" i="470"/>
  <c r="AC116" i="470"/>
  <c r="BC116" i="470"/>
  <c r="BJ116" i="470"/>
  <c r="BB116" i="470"/>
  <c r="B113" i="470"/>
  <c r="BE113" i="470"/>
  <c r="BC113" i="470"/>
  <c r="AB113" i="470"/>
  <c r="BA113" i="470"/>
  <c r="BD113" i="470"/>
  <c r="BI113" i="470"/>
  <c r="BB113" i="470"/>
  <c r="BG113" i="470"/>
  <c r="AC113" i="470"/>
  <c r="BH113" i="470"/>
  <c r="BF113" i="470"/>
  <c r="BJ113" i="470"/>
  <c r="BE123" i="470"/>
  <c r="BF123" i="470"/>
  <c r="BB123" i="470"/>
  <c r="BA123" i="470"/>
  <c r="B123" i="470"/>
  <c r="BJ123" i="470"/>
  <c r="BC123" i="470"/>
  <c r="BG123" i="470"/>
  <c r="BI123" i="470"/>
  <c r="AC123" i="470"/>
  <c r="BD123" i="470"/>
  <c r="BH123" i="470"/>
  <c r="AB123" i="470"/>
  <c r="AB108" i="470"/>
  <c r="BD108" i="470"/>
  <c r="BF108" i="470"/>
  <c r="B108" i="470"/>
  <c r="BH108" i="470"/>
  <c r="BB108" i="470"/>
  <c r="BJ108" i="470"/>
  <c r="BA108" i="470"/>
  <c r="BC108" i="470"/>
  <c r="BG108" i="470"/>
  <c r="BI108" i="470"/>
  <c r="AC108" i="470"/>
  <c r="BE108" i="470"/>
  <c r="AB122" i="470"/>
  <c r="BG122" i="470"/>
  <c r="BC122" i="470"/>
  <c r="BI122" i="470"/>
  <c r="BD122" i="470"/>
  <c r="BE122" i="470"/>
  <c r="BA122" i="470"/>
  <c r="BJ122" i="470"/>
  <c r="BF122" i="470"/>
  <c r="BH122" i="470"/>
  <c r="B122" i="470"/>
  <c r="BB122" i="470"/>
  <c r="AC122" i="470"/>
  <c r="AB105" i="470"/>
  <c r="BA105" i="470"/>
  <c r="BE105" i="470"/>
  <c r="B105" i="470"/>
  <c r="BH105" i="470"/>
  <c r="BJ105" i="470"/>
  <c r="BB105" i="470"/>
  <c r="BG105" i="470"/>
  <c r="BD105" i="470"/>
  <c r="AC105" i="470"/>
  <c r="BI105" i="470"/>
  <c r="BC105" i="470"/>
  <c r="BF105" i="470"/>
  <c r="BA106" i="470"/>
  <c r="BI106" i="470"/>
  <c r="BB106" i="470"/>
  <c r="BH106" i="470"/>
  <c r="BG106" i="470"/>
  <c r="BJ106" i="470"/>
  <c r="AB106" i="470"/>
  <c r="BF106" i="470"/>
  <c r="BE106" i="470"/>
  <c r="AC106" i="470"/>
  <c r="BC106" i="470"/>
  <c r="B106" i="470"/>
  <c r="BD106" i="470"/>
  <c r="AC111" i="470"/>
  <c r="BI111" i="470"/>
  <c r="BJ111" i="470"/>
  <c r="BB111" i="470"/>
  <c r="B111" i="470"/>
  <c r="BF111" i="470"/>
  <c r="BA111" i="470"/>
  <c r="BE111" i="470"/>
  <c r="AB111" i="470"/>
  <c r="BC111" i="470"/>
  <c r="BH111" i="470"/>
  <c r="BG111" i="470"/>
  <c r="BD111" i="470"/>
  <c r="BH128" i="470"/>
  <c r="AC128" i="470"/>
  <c r="AB128" i="470"/>
  <c r="BF128" i="470"/>
  <c r="BI128" i="470"/>
  <c r="BD128" i="470"/>
  <c r="BE128" i="470"/>
  <c r="BC128" i="470"/>
  <c r="BJ128" i="470"/>
  <c r="B128" i="470"/>
  <c r="BA128" i="470"/>
  <c r="BB128" i="470"/>
  <c r="BG128" i="470"/>
  <c r="BD124" i="470"/>
  <c r="BC124" i="470"/>
  <c r="B124" i="470"/>
  <c r="BH124" i="470"/>
  <c r="BB124" i="470"/>
  <c r="BG124" i="470"/>
  <c r="AC124" i="470"/>
  <c r="BJ124" i="470"/>
  <c r="BI124" i="470"/>
  <c r="BF124" i="470"/>
  <c r="BA124" i="470"/>
  <c r="AB124" i="470"/>
  <c r="BE124" i="470"/>
  <c r="AB130" i="470"/>
  <c r="AC130" i="470"/>
  <c r="BB130" i="470"/>
  <c r="BI130" i="470"/>
  <c r="BD130" i="470"/>
  <c r="BJ130" i="470"/>
  <c r="B130" i="470"/>
  <c r="BE130" i="470"/>
  <c r="BC130" i="470"/>
  <c r="BH130" i="470"/>
  <c r="BG130" i="470"/>
  <c r="BF130" i="470"/>
  <c r="BA130" i="470"/>
  <c r="AB125" i="470"/>
  <c r="BD125" i="470"/>
  <c r="BI125" i="470"/>
  <c r="BH125" i="470"/>
  <c r="BB125" i="470"/>
  <c r="B125" i="470"/>
  <c r="BC125" i="470"/>
  <c r="BF125" i="470"/>
  <c r="BJ125" i="470"/>
  <c r="BG125" i="470"/>
  <c r="AC125" i="470"/>
  <c r="BE125" i="470"/>
  <c r="BA125" i="470"/>
  <c r="BJ121" i="470"/>
  <c r="AC121" i="470"/>
  <c r="BG121" i="470"/>
  <c r="AB121" i="470"/>
  <c r="BD121" i="470"/>
  <c r="BA121" i="470"/>
  <c r="BI121" i="470"/>
  <c r="BB121" i="470"/>
  <c r="BH121" i="470"/>
  <c r="B121" i="470"/>
  <c r="BF121" i="470"/>
  <c r="BC121" i="470"/>
  <c r="BE121" i="470"/>
  <c r="D6" i="449"/>
  <c r="D5" i="449"/>
  <c r="C6" i="449"/>
  <c r="C7" i="449"/>
  <c r="C8" i="449"/>
  <c r="C9" i="449"/>
  <c r="C10" i="449"/>
  <c r="C11" i="449"/>
  <c r="C12" i="449"/>
  <c r="C13" i="449"/>
  <c r="C14" i="449"/>
  <c r="C15" i="449"/>
  <c r="C16" i="449"/>
  <c r="C17" i="449"/>
  <c r="C5" i="449"/>
  <c r="C4" i="449"/>
  <c r="B2" i="449"/>
  <c r="B1" i="449"/>
  <c r="K33" i="516" l="1"/>
  <c r="S40" i="511"/>
  <c r="B33" i="493"/>
  <c r="O33" i="493" s="1"/>
  <c r="C33" i="494"/>
  <c r="AX33" i="494" s="1"/>
  <c r="A35" i="511"/>
  <c r="C35" i="511"/>
  <c r="S60" i="511"/>
  <c r="S88" i="511"/>
  <c r="X69" i="494"/>
  <c r="Y69" i="494"/>
  <c r="Z69" i="494"/>
  <c r="AA69" i="494"/>
  <c r="AX69" i="494"/>
  <c r="X89" i="494"/>
  <c r="Y89" i="494"/>
  <c r="AA89" i="494"/>
  <c r="Z89" i="494"/>
  <c r="AX89" i="494"/>
  <c r="X53" i="494"/>
  <c r="Y53" i="494"/>
  <c r="Z53" i="494"/>
  <c r="AA53" i="494"/>
  <c r="AX53" i="494"/>
  <c r="Y66" i="494"/>
  <c r="AA66" i="494"/>
  <c r="Z66" i="494"/>
  <c r="X66" i="494"/>
  <c r="AX66" i="494"/>
  <c r="X117" i="494"/>
  <c r="Y117" i="494"/>
  <c r="Z117" i="494"/>
  <c r="AA117" i="494"/>
  <c r="AX117" i="494"/>
  <c r="Y98" i="494"/>
  <c r="Z98" i="494"/>
  <c r="X98" i="494"/>
  <c r="AA98" i="494"/>
  <c r="AX98" i="494"/>
  <c r="X48" i="494"/>
  <c r="AA48" i="494"/>
  <c r="Y48" i="494"/>
  <c r="Z48" i="494"/>
  <c r="AX48" i="494"/>
  <c r="X73" i="494"/>
  <c r="Y73" i="494"/>
  <c r="AA73" i="494"/>
  <c r="Z73" i="494"/>
  <c r="AX73" i="494"/>
  <c r="Y71" i="494"/>
  <c r="Z71" i="494"/>
  <c r="AA71" i="494"/>
  <c r="X71" i="494"/>
  <c r="AX71" i="494"/>
  <c r="AX40" i="494"/>
  <c r="Y87" i="494"/>
  <c r="Z87" i="494"/>
  <c r="AA87" i="494"/>
  <c r="X87" i="494"/>
  <c r="AX87" i="494"/>
  <c r="Y127" i="494"/>
  <c r="AA127" i="494"/>
  <c r="X127" i="494"/>
  <c r="Z127" i="494"/>
  <c r="AX127" i="494"/>
  <c r="Y103" i="494"/>
  <c r="Z103" i="494"/>
  <c r="X103" i="494"/>
  <c r="AA103" i="494"/>
  <c r="AX103" i="494"/>
  <c r="X60" i="494"/>
  <c r="AA60" i="494"/>
  <c r="Y60" i="494"/>
  <c r="Z60" i="494"/>
  <c r="AX60" i="494"/>
  <c r="X65" i="494"/>
  <c r="Y65" i="494"/>
  <c r="AA65" i="494"/>
  <c r="Z65" i="494"/>
  <c r="AX65" i="494"/>
  <c r="AX39" i="494"/>
  <c r="X41" i="494"/>
  <c r="Y41" i="494"/>
  <c r="AA41" i="494"/>
  <c r="Z41" i="494"/>
  <c r="AX41" i="494"/>
  <c r="X118" i="494"/>
  <c r="Y118" i="494"/>
  <c r="AA118" i="494"/>
  <c r="Z118" i="494"/>
  <c r="AX118" i="494"/>
  <c r="Y123" i="494"/>
  <c r="X123" i="494"/>
  <c r="Z123" i="494"/>
  <c r="AA123" i="494"/>
  <c r="AX123" i="494"/>
  <c r="X93" i="494"/>
  <c r="Y93" i="494"/>
  <c r="Z93" i="494"/>
  <c r="AA93" i="494"/>
  <c r="AX93" i="494"/>
  <c r="X113" i="494"/>
  <c r="Y113" i="494"/>
  <c r="AA113" i="494"/>
  <c r="Z113" i="494"/>
  <c r="AX113" i="494"/>
  <c r="Y107" i="494"/>
  <c r="AA107" i="494"/>
  <c r="X107" i="494"/>
  <c r="Z107" i="494"/>
  <c r="AX107" i="494"/>
  <c r="X56" i="494"/>
  <c r="AA56" i="494"/>
  <c r="Y56" i="494"/>
  <c r="Z56" i="494"/>
  <c r="AX56" i="494"/>
  <c r="X57" i="494"/>
  <c r="Y57" i="494"/>
  <c r="AA57" i="494"/>
  <c r="Z57" i="494"/>
  <c r="AX57" i="494"/>
  <c r="Z86" i="494"/>
  <c r="AA86" i="494"/>
  <c r="X86" i="494"/>
  <c r="Y86" i="494"/>
  <c r="AX86" i="494"/>
  <c r="Y67" i="494"/>
  <c r="X67" i="494"/>
  <c r="AA67" i="494"/>
  <c r="Z67" i="494"/>
  <c r="AX67" i="494"/>
  <c r="X125" i="494"/>
  <c r="Y125" i="494"/>
  <c r="Z125" i="494"/>
  <c r="AA125" i="494"/>
  <c r="AX125" i="494"/>
  <c r="X85" i="494"/>
  <c r="Y85" i="494"/>
  <c r="Z85" i="494"/>
  <c r="AA85" i="494"/>
  <c r="AX85" i="494"/>
  <c r="X59" i="494"/>
  <c r="Y59" i="494"/>
  <c r="Z59" i="494"/>
  <c r="AA59" i="494"/>
  <c r="AX59" i="494"/>
  <c r="X61" i="494"/>
  <c r="Y61" i="494"/>
  <c r="AA61" i="494"/>
  <c r="Z61" i="494"/>
  <c r="AX61" i="494"/>
  <c r="X122" i="494"/>
  <c r="Y122" i="494"/>
  <c r="Z122" i="494"/>
  <c r="AA122" i="494"/>
  <c r="AX122" i="494"/>
  <c r="X100" i="494"/>
  <c r="Z100" i="494"/>
  <c r="AA100" i="494"/>
  <c r="Y100" i="494"/>
  <c r="AX100" i="494"/>
  <c r="AA84" i="494"/>
  <c r="X84" i="494"/>
  <c r="Z84" i="494"/>
  <c r="Y84" i="494"/>
  <c r="AX84" i="494"/>
  <c r="AA96" i="494"/>
  <c r="X96" i="494"/>
  <c r="Y96" i="494"/>
  <c r="Z96" i="494"/>
  <c r="AX96" i="494"/>
  <c r="Y111" i="494"/>
  <c r="X111" i="494"/>
  <c r="Z111" i="494"/>
  <c r="AA111" i="494"/>
  <c r="AX111" i="494"/>
  <c r="Y130" i="494"/>
  <c r="Z130" i="494"/>
  <c r="X130" i="494"/>
  <c r="AA130" i="494"/>
  <c r="AX130" i="494"/>
  <c r="X102" i="494"/>
  <c r="Y102" i="494"/>
  <c r="AA102" i="494"/>
  <c r="Z102" i="494"/>
  <c r="AX102" i="494"/>
  <c r="X78" i="494"/>
  <c r="AA78" i="494"/>
  <c r="Y78" i="494"/>
  <c r="Z78" i="494"/>
  <c r="AX78" i="494"/>
  <c r="X51" i="494"/>
  <c r="Y51" i="494"/>
  <c r="AA51" i="494"/>
  <c r="Z51" i="494"/>
  <c r="AX51" i="494"/>
  <c r="X62" i="494"/>
  <c r="AA62" i="494"/>
  <c r="Y62" i="494"/>
  <c r="Z62" i="494"/>
  <c r="AX62" i="494"/>
  <c r="Y95" i="494"/>
  <c r="X95" i="494"/>
  <c r="Z95" i="494"/>
  <c r="AA95" i="494"/>
  <c r="AX95" i="494"/>
  <c r="X49" i="494"/>
  <c r="Y49" i="494"/>
  <c r="Z49" i="494"/>
  <c r="AA49" i="494"/>
  <c r="AX49" i="494"/>
  <c r="X106" i="494"/>
  <c r="Y106" i="494"/>
  <c r="Z106" i="494"/>
  <c r="AA106" i="494"/>
  <c r="AX106" i="494"/>
  <c r="Y83" i="494"/>
  <c r="X83" i="494"/>
  <c r="AA83" i="494"/>
  <c r="Z83" i="494"/>
  <c r="AX83" i="494"/>
  <c r="AX37" i="494"/>
  <c r="X43" i="494"/>
  <c r="Y43" i="494"/>
  <c r="Z43" i="494"/>
  <c r="AA43" i="494"/>
  <c r="AX43" i="494"/>
  <c r="Y115" i="494"/>
  <c r="X115" i="494"/>
  <c r="AA115" i="494"/>
  <c r="Z115" i="494"/>
  <c r="AX115" i="494"/>
  <c r="X97" i="494"/>
  <c r="Y97" i="494"/>
  <c r="Z97" i="494"/>
  <c r="AA97" i="494"/>
  <c r="AX97" i="494"/>
  <c r="Z110" i="494"/>
  <c r="Y110" i="494"/>
  <c r="AA110" i="494"/>
  <c r="X110" i="494"/>
  <c r="AX110" i="494"/>
  <c r="X77" i="494"/>
  <c r="Y77" i="494"/>
  <c r="AA77" i="494"/>
  <c r="Z77" i="494"/>
  <c r="AX77" i="494"/>
  <c r="AA76" i="494"/>
  <c r="Y76" i="494"/>
  <c r="Z76" i="494"/>
  <c r="X76" i="494"/>
  <c r="AX76" i="494"/>
  <c r="X52" i="494"/>
  <c r="AA52" i="494"/>
  <c r="Z52" i="494"/>
  <c r="Y52" i="494"/>
  <c r="AX52" i="494"/>
  <c r="Y79" i="494"/>
  <c r="X79" i="494"/>
  <c r="Z79" i="494"/>
  <c r="AA79" i="494"/>
  <c r="AX79" i="494"/>
  <c r="X46" i="494"/>
  <c r="AA46" i="494"/>
  <c r="Y46" i="494"/>
  <c r="Z46" i="494"/>
  <c r="AX46" i="494"/>
  <c r="AA68" i="494"/>
  <c r="Y68" i="494"/>
  <c r="X68" i="494"/>
  <c r="Z68" i="494"/>
  <c r="AX68" i="494"/>
  <c r="X70" i="494"/>
  <c r="Y70" i="494"/>
  <c r="Z70" i="494"/>
  <c r="AA70" i="494"/>
  <c r="AX70" i="494"/>
  <c r="Y126" i="494"/>
  <c r="AA126" i="494"/>
  <c r="X126" i="494"/>
  <c r="Z126" i="494"/>
  <c r="AX126" i="494"/>
  <c r="AA104" i="494"/>
  <c r="Y104" i="494"/>
  <c r="Z104" i="494"/>
  <c r="X104" i="494"/>
  <c r="AX104" i="494"/>
  <c r="Y91" i="494"/>
  <c r="X91" i="494"/>
  <c r="Z91" i="494"/>
  <c r="AA91" i="494"/>
  <c r="AX91" i="494"/>
  <c r="AX38" i="494"/>
  <c r="Y75" i="494"/>
  <c r="AA75" i="494"/>
  <c r="X75" i="494"/>
  <c r="Z75" i="494"/>
  <c r="AX75" i="494"/>
  <c r="X42" i="494"/>
  <c r="Y42" i="494"/>
  <c r="Z42" i="494"/>
  <c r="AA42" i="494"/>
  <c r="AX42" i="494"/>
  <c r="AA120" i="494"/>
  <c r="Y120" i="494"/>
  <c r="Z120" i="494"/>
  <c r="X120" i="494"/>
  <c r="AX120" i="494"/>
  <c r="X50" i="494"/>
  <c r="Y50" i="494"/>
  <c r="AA50" i="494"/>
  <c r="Z50" i="494"/>
  <c r="AX50" i="494"/>
  <c r="X109" i="494"/>
  <c r="Y109" i="494"/>
  <c r="Z109" i="494"/>
  <c r="AA109" i="494"/>
  <c r="AX109" i="494"/>
  <c r="X128" i="494"/>
  <c r="Y128" i="494"/>
  <c r="Z128" i="494"/>
  <c r="AA128" i="494"/>
  <c r="AX128" i="494"/>
  <c r="AA64" i="494"/>
  <c r="X64" i="494"/>
  <c r="Y64" i="494"/>
  <c r="Z64" i="494"/>
  <c r="AX64" i="494"/>
  <c r="Z108" i="494"/>
  <c r="AA108" i="494"/>
  <c r="X108" i="494"/>
  <c r="Y108" i="494"/>
  <c r="AX108" i="494"/>
  <c r="X90" i="494"/>
  <c r="Y90" i="494"/>
  <c r="Z90" i="494"/>
  <c r="AA90" i="494"/>
  <c r="AX90" i="494"/>
  <c r="X63" i="494"/>
  <c r="Y63" i="494"/>
  <c r="Z63" i="494"/>
  <c r="AA63" i="494"/>
  <c r="AX63" i="494"/>
  <c r="X44" i="494"/>
  <c r="AA44" i="494"/>
  <c r="Z44" i="494"/>
  <c r="Y44" i="494"/>
  <c r="AX44" i="494"/>
  <c r="AA72" i="494"/>
  <c r="Y72" i="494"/>
  <c r="Z72" i="494"/>
  <c r="X72" i="494"/>
  <c r="AX72" i="494"/>
  <c r="Y124" i="494"/>
  <c r="AA124" i="494"/>
  <c r="Z124" i="494"/>
  <c r="X124" i="494"/>
  <c r="AX124" i="494"/>
  <c r="X58" i="494"/>
  <c r="Y58" i="494"/>
  <c r="Z58" i="494"/>
  <c r="AA58" i="494"/>
  <c r="AX58" i="494"/>
  <c r="X112" i="494"/>
  <c r="Y112" i="494"/>
  <c r="Z112" i="494"/>
  <c r="AA112" i="494"/>
  <c r="AX112" i="494"/>
  <c r="X121" i="494"/>
  <c r="Y121" i="494"/>
  <c r="AA121" i="494"/>
  <c r="Z121" i="494"/>
  <c r="AX121" i="494"/>
  <c r="X74" i="494"/>
  <c r="Y74" i="494"/>
  <c r="Z74" i="494"/>
  <c r="AA74" i="494"/>
  <c r="AX74" i="494"/>
  <c r="X129" i="494"/>
  <c r="Y129" i="494"/>
  <c r="AA129" i="494"/>
  <c r="Z129" i="494"/>
  <c r="AX129" i="494"/>
  <c r="Y99" i="494"/>
  <c r="X99" i="494"/>
  <c r="AA99" i="494"/>
  <c r="Z99" i="494"/>
  <c r="AX99" i="494"/>
  <c r="X45" i="494"/>
  <c r="Y45" i="494"/>
  <c r="AA45" i="494"/>
  <c r="Z45" i="494"/>
  <c r="AX45" i="494"/>
  <c r="X101" i="494"/>
  <c r="Y101" i="494"/>
  <c r="Z101" i="494"/>
  <c r="AA101" i="494"/>
  <c r="AX101" i="494"/>
  <c r="AX36" i="494"/>
  <c r="Y116" i="494"/>
  <c r="X116" i="494"/>
  <c r="Z116" i="494"/>
  <c r="AA116" i="494"/>
  <c r="AX116" i="494"/>
  <c r="AA88" i="494"/>
  <c r="X88" i="494"/>
  <c r="Y88" i="494"/>
  <c r="Z88" i="494"/>
  <c r="AX88" i="494"/>
  <c r="X47" i="494"/>
  <c r="Y47" i="494"/>
  <c r="Z47" i="494"/>
  <c r="AA47" i="494"/>
  <c r="AX47" i="494"/>
  <c r="X105" i="494"/>
  <c r="Y105" i="494"/>
  <c r="Z105" i="494"/>
  <c r="AA105" i="494"/>
  <c r="AX105" i="494"/>
  <c r="Y114" i="494"/>
  <c r="Z114" i="494"/>
  <c r="X114" i="494"/>
  <c r="AA114" i="494"/>
  <c r="AX114" i="494"/>
  <c r="Y119" i="494"/>
  <c r="AA119" i="494"/>
  <c r="Z119" i="494"/>
  <c r="X119" i="494"/>
  <c r="AX119" i="494"/>
  <c r="Y92" i="494"/>
  <c r="Z92" i="494"/>
  <c r="AA92" i="494"/>
  <c r="X92" i="494"/>
  <c r="AX92" i="494"/>
  <c r="X55" i="494"/>
  <c r="Y55" i="494"/>
  <c r="Z55" i="494"/>
  <c r="AA55" i="494"/>
  <c r="AX55" i="494"/>
  <c r="X94" i="494"/>
  <c r="Y94" i="494"/>
  <c r="AA94" i="494"/>
  <c r="Z94" i="494"/>
  <c r="AX94" i="494"/>
  <c r="X54" i="494"/>
  <c r="AA54" i="494"/>
  <c r="Y54" i="494"/>
  <c r="Z54" i="494"/>
  <c r="AX54" i="494"/>
  <c r="AA80" i="494"/>
  <c r="X80" i="494"/>
  <c r="Y80" i="494"/>
  <c r="Z80" i="494"/>
  <c r="AX80" i="494"/>
  <c r="Y82" i="494"/>
  <c r="AA82" i="494"/>
  <c r="Z82" i="494"/>
  <c r="X82" i="494"/>
  <c r="AX82" i="494"/>
  <c r="X81" i="494"/>
  <c r="Y81" i="494"/>
  <c r="Z81" i="494"/>
  <c r="AA81" i="494"/>
  <c r="AX81" i="494"/>
  <c r="AX32" i="494"/>
  <c r="AX34" i="494"/>
  <c r="B52" i="494"/>
  <c r="R52" i="494"/>
  <c r="O52" i="494"/>
  <c r="L52" i="494"/>
  <c r="Q52" i="494"/>
  <c r="F52" i="494"/>
  <c r="V52" i="494"/>
  <c r="S52" i="494"/>
  <c r="P52" i="494"/>
  <c r="E52" i="494"/>
  <c r="J52" i="494"/>
  <c r="G52" i="494"/>
  <c r="D52" i="494"/>
  <c r="T52" i="494"/>
  <c r="U52" i="494"/>
  <c r="N52" i="494"/>
  <c r="K52" i="494"/>
  <c r="H52" i="494"/>
  <c r="M52" i="494"/>
  <c r="I52" i="494"/>
  <c r="L72" i="494"/>
  <c r="F72" i="494"/>
  <c r="V72" i="494"/>
  <c r="S72" i="494"/>
  <c r="E72" i="494"/>
  <c r="P72" i="494"/>
  <c r="J72" i="494"/>
  <c r="G72" i="494"/>
  <c r="I72" i="494"/>
  <c r="U72" i="494"/>
  <c r="D72" i="494"/>
  <c r="T72" i="494"/>
  <c r="N72" i="494"/>
  <c r="K72" i="494"/>
  <c r="M72" i="494"/>
  <c r="H72" i="494"/>
  <c r="B72" i="494"/>
  <c r="R72" i="494"/>
  <c r="O72" i="494"/>
  <c r="Q72" i="494"/>
  <c r="S124" i="494"/>
  <c r="R124" i="494"/>
  <c r="U124" i="494"/>
  <c r="V124" i="494"/>
  <c r="I124" i="494"/>
  <c r="G124" i="494"/>
  <c r="B124" i="494"/>
  <c r="E124" i="494"/>
  <c r="F124" i="494"/>
  <c r="N124" i="494"/>
  <c r="K124" i="494"/>
  <c r="H124" i="494"/>
  <c r="J124" i="494"/>
  <c r="L124" i="494"/>
  <c r="T124" i="494"/>
  <c r="O124" i="494"/>
  <c r="M124" i="494"/>
  <c r="P124" i="494"/>
  <c r="Q124" i="494"/>
  <c r="D124" i="494"/>
  <c r="G98" i="494"/>
  <c r="D98" i="494"/>
  <c r="T98" i="494"/>
  <c r="B98" i="494"/>
  <c r="J98" i="494"/>
  <c r="K98" i="494"/>
  <c r="H98" i="494"/>
  <c r="E98" i="494"/>
  <c r="N98" i="494"/>
  <c r="U98" i="494"/>
  <c r="O98" i="494"/>
  <c r="L98" i="494"/>
  <c r="I98" i="494"/>
  <c r="F98" i="494"/>
  <c r="M98" i="494"/>
  <c r="S98" i="494"/>
  <c r="P98" i="494"/>
  <c r="Q98" i="494"/>
  <c r="R98" i="494"/>
  <c r="V98" i="494"/>
  <c r="N48" i="494"/>
  <c r="K48" i="494"/>
  <c r="L48" i="494"/>
  <c r="S48" i="494"/>
  <c r="O48" i="494"/>
  <c r="B48" i="494"/>
  <c r="R48" i="494"/>
  <c r="P48" i="494"/>
  <c r="Q48" i="494"/>
  <c r="T48" i="494"/>
  <c r="F48" i="494"/>
  <c r="V48" i="494"/>
  <c r="U48" i="494"/>
  <c r="H48" i="494"/>
  <c r="D48" i="494"/>
  <c r="J48" i="494"/>
  <c r="E48" i="494"/>
  <c r="G48" i="494"/>
  <c r="M48" i="494"/>
  <c r="I48" i="494"/>
  <c r="N91" i="494"/>
  <c r="K91" i="494"/>
  <c r="M91" i="494"/>
  <c r="D91" i="494"/>
  <c r="Q91" i="494"/>
  <c r="B91" i="494"/>
  <c r="R91" i="494"/>
  <c r="O91" i="494"/>
  <c r="U91" i="494"/>
  <c r="L91" i="494"/>
  <c r="F91" i="494"/>
  <c r="V91" i="494"/>
  <c r="S91" i="494"/>
  <c r="H91" i="494"/>
  <c r="T91" i="494"/>
  <c r="J91" i="494"/>
  <c r="G91" i="494"/>
  <c r="E91" i="494"/>
  <c r="P91" i="494"/>
  <c r="I91" i="494"/>
  <c r="S73" i="494"/>
  <c r="Q73" i="494"/>
  <c r="J73" i="494"/>
  <c r="D73" i="494"/>
  <c r="P73" i="494"/>
  <c r="G73" i="494"/>
  <c r="E73" i="494"/>
  <c r="U73" i="494"/>
  <c r="N73" i="494"/>
  <c r="T73" i="494"/>
  <c r="K73" i="494"/>
  <c r="I73" i="494"/>
  <c r="B73" i="494"/>
  <c r="R73" i="494"/>
  <c r="H73" i="494"/>
  <c r="O73" i="494"/>
  <c r="M73" i="494"/>
  <c r="F73" i="494"/>
  <c r="V73" i="494"/>
  <c r="L73" i="494"/>
  <c r="G102" i="494"/>
  <c r="D102" i="494"/>
  <c r="T102" i="494"/>
  <c r="F102" i="494"/>
  <c r="J102" i="494"/>
  <c r="K102" i="494"/>
  <c r="H102" i="494"/>
  <c r="E102" i="494"/>
  <c r="Q102" i="494"/>
  <c r="V102" i="494"/>
  <c r="O102" i="494"/>
  <c r="L102" i="494"/>
  <c r="M102" i="494"/>
  <c r="I102" i="494"/>
  <c r="B102" i="494"/>
  <c r="S102" i="494"/>
  <c r="P102" i="494"/>
  <c r="U102" i="494"/>
  <c r="R102" i="494"/>
  <c r="N102" i="494"/>
  <c r="J78" i="494"/>
  <c r="E78" i="494"/>
  <c r="U78" i="494"/>
  <c r="L78" i="494"/>
  <c r="P78" i="494"/>
  <c r="N78" i="494"/>
  <c r="I78" i="494"/>
  <c r="K78" i="494"/>
  <c r="T78" i="494"/>
  <c r="H78" i="494"/>
  <c r="B78" i="494"/>
  <c r="R78" i="494"/>
  <c r="M78" i="494"/>
  <c r="S78" i="494"/>
  <c r="G78" i="494"/>
  <c r="F78" i="494"/>
  <c r="V78" i="494"/>
  <c r="Q78" i="494"/>
  <c r="D78" i="494"/>
  <c r="O78" i="494"/>
  <c r="J62" i="494"/>
  <c r="G62" i="494"/>
  <c r="D62" i="494"/>
  <c r="T62" i="494"/>
  <c r="Q62" i="494"/>
  <c r="N62" i="494"/>
  <c r="K62" i="494"/>
  <c r="H62" i="494"/>
  <c r="E62" i="494"/>
  <c r="U62" i="494"/>
  <c r="B62" i="494"/>
  <c r="R62" i="494"/>
  <c r="O62" i="494"/>
  <c r="L62" i="494"/>
  <c r="I62" i="494"/>
  <c r="F62" i="494"/>
  <c r="V62" i="494"/>
  <c r="S62" i="494"/>
  <c r="P62" i="494"/>
  <c r="M62" i="494"/>
  <c r="B87" i="494"/>
  <c r="R87" i="494"/>
  <c r="O87" i="494"/>
  <c r="D87" i="494"/>
  <c r="P87" i="494"/>
  <c r="F87" i="494"/>
  <c r="V87" i="494"/>
  <c r="S87" i="494"/>
  <c r="L87" i="494"/>
  <c r="U87" i="494"/>
  <c r="J87" i="494"/>
  <c r="G87" i="494"/>
  <c r="I87" i="494"/>
  <c r="T87" i="494"/>
  <c r="E87" i="494"/>
  <c r="N87" i="494"/>
  <c r="K87" i="494"/>
  <c r="Q87" i="494"/>
  <c r="H87" i="494"/>
  <c r="M87" i="494"/>
  <c r="E49" i="494"/>
  <c r="U49" i="494"/>
  <c r="V49" i="494"/>
  <c r="R49" i="494"/>
  <c r="T49" i="494"/>
  <c r="I49" i="494"/>
  <c r="F49" i="494"/>
  <c r="B49" i="494"/>
  <c r="H49" i="494"/>
  <c r="D49" i="494"/>
  <c r="M49" i="494"/>
  <c r="K49" i="494"/>
  <c r="G49" i="494"/>
  <c r="N49" i="494"/>
  <c r="J49" i="494"/>
  <c r="Q49" i="494"/>
  <c r="P49" i="494"/>
  <c r="L49" i="494"/>
  <c r="S49" i="494"/>
  <c r="O49" i="494"/>
  <c r="P127" i="494"/>
  <c r="S127" i="494"/>
  <c r="R127" i="494"/>
  <c r="U127" i="494"/>
  <c r="O127" i="494"/>
  <c r="D127" i="494"/>
  <c r="T127" i="494"/>
  <c r="B127" i="494"/>
  <c r="F127" i="494"/>
  <c r="K127" i="494"/>
  <c r="H127" i="494"/>
  <c r="I127" i="494"/>
  <c r="G127" i="494"/>
  <c r="Q127" i="494"/>
  <c r="V127" i="494"/>
  <c r="L127" i="494"/>
  <c r="N127" i="494"/>
  <c r="M127" i="494"/>
  <c r="J127" i="494"/>
  <c r="E127" i="494"/>
  <c r="B103" i="494"/>
  <c r="R103" i="494"/>
  <c r="O103" i="494"/>
  <c r="E103" i="494"/>
  <c r="L103" i="494"/>
  <c r="F103" i="494"/>
  <c r="V103" i="494"/>
  <c r="S103" i="494"/>
  <c r="Q103" i="494"/>
  <c r="U103" i="494"/>
  <c r="J103" i="494"/>
  <c r="G103" i="494"/>
  <c r="H103" i="494"/>
  <c r="I103" i="494"/>
  <c r="D103" i="494"/>
  <c r="N103" i="494"/>
  <c r="K103" i="494"/>
  <c r="P103" i="494"/>
  <c r="T103" i="494"/>
  <c r="M103" i="494"/>
  <c r="H36" i="494"/>
  <c r="I36" i="494"/>
  <c r="O36" i="494"/>
  <c r="F36" i="494"/>
  <c r="V36" i="494"/>
  <c r="E36" i="494"/>
  <c r="S36" i="494"/>
  <c r="B36" i="494"/>
  <c r="K36" i="494"/>
  <c r="U36" i="494"/>
  <c r="D36" i="494"/>
  <c r="T36" i="494"/>
  <c r="G36" i="494"/>
  <c r="J36" i="494"/>
  <c r="R36" i="494"/>
  <c r="O39" i="494"/>
  <c r="E39" i="494"/>
  <c r="U39" i="494"/>
  <c r="T39" i="494"/>
  <c r="K39" i="494"/>
  <c r="S39" i="494"/>
  <c r="I39" i="494"/>
  <c r="D39" i="494"/>
  <c r="B39" i="494"/>
  <c r="R39" i="494"/>
  <c r="V39" i="494"/>
  <c r="J39" i="494"/>
  <c r="H39" i="494"/>
  <c r="F39" i="494"/>
  <c r="G39" i="494"/>
  <c r="S116" i="494"/>
  <c r="U116" i="494"/>
  <c r="V116" i="494"/>
  <c r="R116" i="494"/>
  <c r="T116" i="494"/>
  <c r="G116" i="494"/>
  <c r="E116" i="494"/>
  <c r="F116" i="494"/>
  <c r="B116" i="494"/>
  <c r="D116" i="494"/>
  <c r="K116" i="494"/>
  <c r="J116" i="494"/>
  <c r="L116" i="494"/>
  <c r="H116" i="494"/>
  <c r="I116" i="494"/>
  <c r="O116" i="494"/>
  <c r="P116" i="494"/>
  <c r="Q116" i="494"/>
  <c r="M116" i="494"/>
  <c r="N116" i="494"/>
  <c r="L123" i="494"/>
  <c r="G123" i="494"/>
  <c r="J123" i="494"/>
  <c r="K123" i="494"/>
  <c r="S123" i="494"/>
  <c r="P123" i="494"/>
  <c r="M123" i="494"/>
  <c r="O123" i="494"/>
  <c r="Q123" i="494"/>
  <c r="I123" i="494"/>
  <c r="D123" i="494"/>
  <c r="T123" i="494"/>
  <c r="R123" i="494"/>
  <c r="U123" i="494"/>
  <c r="V123" i="494"/>
  <c r="H123" i="494"/>
  <c r="B123" i="494"/>
  <c r="E123" i="494"/>
  <c r="F123" i="494"/>
  <c r="N123" i="494"/>
  <c r="P64" i="494"/>
  <c r="M64" i="494"/>
  <c r="F64" i="494"/>
  <c r="V64" i="494"/>
  <c r="S64" i="494"/>
  <c r="D64" i="494"/>
  <c r="T64" i="494"/>
  <c r="Q64" i="494"/>
  <c r="J64" i="494"/>
  <c r="G64" i="494"/>
  <c r="H64" i="494"/>
  <c r="E64" i="494"/>
  <c r="U64" i="494"/>
  <c r="N64" i="494"/>
  <c r="K64" i="494"/>
  <c r="L64" i="494"/>
  <c r="I64" i="494"/>
  <c r="B64" i="494"/>
  <c r="R64" i="494"/>
  <c r="O64" i="494"/>
  <c r="G77" i="494"/>
  <c r="B77" i="494"/>
  <c r="R77" i="494"/>
  <c r="I77" i="494"/>
  <c r="T77" i="494"/>
  <c r="K77" i="494"/>
  <c r="F77" i="494"/>
  <c r="V77" i="494"/>
  <c r="Q77" i="494"/>
  <c r="M77" i="494"/>
  <c r="O77" i="494"/>
  <c r="J77" i="494"/>
  <c r="H77" i="494"/>
  <c r="D77" i="494"/>
  <c r="U77" i="494"/>
  <c r="S77" i="494"/>
  <c r="N77" i="494"/>
  <c r="P77" i="494"/>
  <c r="L77" i="494"/>
  <c r="E77" i="494"/>
  <c r="P80" i="494"/>
  <c r="O80" i="494"/>
  <c r="Q80" i="494"/>
  <c r="M80" i="494"/>
  <c r="S80" i="494"/>
  <c r="D80" i="494"/>
  <c r="T80" i="494"/>
  <c r="U80" i="494"/>
  <c r="V80" i="494"/>
  <c r="R80" i="494"/>
  <c r="H80" i="494"/>
  <c r="E80" i="494"/>
  <c r="F80" i="494"/>
  <c r="B80" i="494"/>
  <c r="I80" i="494"/>
  <c r="L80" i="494"/>
  <c r="J80" i="494"/>
  <c r="K80" i="494"/>
  <c r="G80" i="494"/>
  <c r="N80" i="494"/>
  <c r="N82" i="494"/>
  <c r="K82" i="494"/>
  <c r="L82" i="494"/>
  <c r="S82" i="494"/>
  <c r="T82" i="494"/>
  <c r="B82" i="494"/>
  <c r="R82" i="494"/>
  <c r="P82" i="494"/>
  <c r="Q82" i="494"/>
  <c r="I82" i="494"/>
  <c r="F82" i="494"/>
  <c r="V82" i="494"/>
  <c r="U82" i="494"/>
  <c r="H82" i="494"/>
  <c r="O82" i="494"/>
  <c r="J82" i="494"/>
  <c r="E82" i="494"/>
  <c r="G82" i="494"/>
  <c r="M82" i="494"/>
  <c r="D82" i="494"/>
  <c r="T32" i="494"/>
  <c r="R32" i="494"/>
  <c r="O32" i="494"/>
  <c r="S32" i="494"/>
  <c r="E32" i="494"/>
  <c r="F32" i="494"/>
  <c r="V32" i="494"/>
  <c r="D32" i="494"/>
  <c r="B32" i="494"/>
  <c r="U32" i="494"/>
  <c r="J32" i="494"/>
  <c r="H32" i="494"/>
  <c r="G32" i="494"/>
  <c r="I32" i="494"/>
  <c r="K32" i="494"/>
  <c r="D44" i="494"/>
  <c r="T44" i="494"/>
  <c r="V44" i="494"/>
  <c r="M44" i="494"/>
  <c r="U44" i="494"/>
  <c r="H44" i="494"/>
  <c r="F44" i="494"/>
  <c r="J44" i="494"/>
  <c r="S44" i="494"/>
  <c r="B44" i="494"/>
  <c r="L44" i="494"/>
  <c r="K44" i="494"/>
  <c r="R44" i="494"/>
  <c r="G44" i="494"/>
  <c r="I44" i="494"/>
  <c r="P44" i="494"/>
  <c r="Q44" i="494"/>
  <c r="E44" i="494"/>
  <c r="N44" i="494"/>
  <c r="O44" i="494"/>
  <c r="D89" i="494"/>
  <c r="T89" i="494"/>
  <c r="Q89" i="494"/>
  <c r="B89" i="494"/>
  <c r="N89" i="494"/>
  <c r="H89" i="494"/>
  <c r="E89" i="494"/>
  <c r="U89" i="494"/>
  <c r="J89" i="494"/>
  <c r="V89" i="494"/>
  <c r="L89" i="494"/>
  <c r="I89" i="494"/>
  <c r="G89" i="494"/>
  <c r="R89" i="494"/>
  <c r="K89" i="494"/>
  <c r="P89" i="494"/>
  <c r="M89" i="494"/>
  <c r="O89" i="494"/>
  <c r="F89" i="494"/>
  <c r="S89" i="494"/>
  <c r="F58" i="494"/>
  <c r="V58" i="494"/>
  <c r="D58" i="494"/>
  <c r="E58" i="494"/>
  <c r="G58" i="494"/>
  <c r="J58" i="494"/>
  <c r="H58" i="494"/>
  <c r="I58" i="494"/>
  <c r="K58" i="494"/>
  <c r="L58" i="494"/>
  <c r="N58" i="494"/>
  <c r="M58" i="494"/>
  <c r="O58" i="494"/>
  <c r="P58" i="494"/>
  <c r="Q58" i="494"/>
  <c r="B58" i="494"/>
  <c r="R58" i="494"/>
  <c r="S58" i="494"/>
  <c r="T58" i="494"/>
  <c r="U58" i="494"/>
  <c r="F46" i="494"/>
  <c r="V46" i="494"/>
  <c r="D46" i="494"/>
  <c r="M46" i="494"/>
  <c r="U46" i="494"/>
  <c r="J46" i="494"/>
  <c r="G46" i="494"/>
  <c r="K46" i="494"/>
  <c r="T46" i="494"/>
  <c r="P46" i="494"/>
  <c r="N46" i="494"/>
  <c r="L46" i="494"/>
  <c r="S46" i="494"/>
  <c r="H46" i="494"/>
  <c r="I46" i="494"/>
  <c r="B46" i="494"/>
  <c r="R46" i="494"/>
  <c r="Q46" i="494"/>
  <c r="E46" i="494"/>
  <c r="O46" i="494"/>
  <c r="E96" i="494"/>
  <c r="U96" i="494"/>
  <c r="N96" i="494"/>
  <c r="O96" i="494"/>
  <c r="P96" i="494"/>
  <c r="I96" i="494"/>
  <c r="B96" i="494"/>
  <c r="R96" i="494"/>
  <c r="K96" i="494"/>
  <c r="D96" i="494"/>
  <c r="M96" i="494"/>
  <c r="F96" i="494"/>
  <c r="V96" i="494"/>
  <c r="S96" i="494"/>
  <c r="T96" i="494"/>
  <c r="Q96" i="494"/>
  <c r="J96" i="494"/>
  <c r="G96" i="494"/>
  <c r="L96" i="494"/>
  <c r="H96" i="494"/>
  <c r="J66" i="494"/>
  <c r="G66" i="494"/>
  <c r="D66" i="494"/>
  <c r="T66" i="494"/>
  <c r="Q66" i="494"/>
  <c r="N66" i="494"/>
  <c r="K66" i="494"/>
  <c r="H66" i="494"/>
  <c r="E66" i="494"/>
  <c r="U66" i="494"/>
  <c r="B66" i="494"/>
  <c r="R66" i="494"/>
  <c r="O66" i="494"/>
  <c r="L66" i="494"/>
  <c r="I66" i="494"/>
  <c r="F66" i="494"/>
  <c r="V66" i="494"/>
  <c r="S66" i="494"/>
  <c r="P66" i="494"/>
  <c r="M66" i="494"/>
  <c r="L111" i="494"/>
  <c r="N111" i="494"/>
  <c r="O111" i="494"/>
  <c r="Q111" i="494"/>
  <c r="M111" i="494"/>
  <c r="P111" i="494"/>
  <c r="S111" i="494"/>
  <c r="U111" i="494"/>
  <c r="V111" i="494"/>
  <c r="R111" i="494"/>
  <c r="D111" i="494"/>
  <c r="T111" i="494"/>
  <c r="E111" i="494"/>
  <c r="F111" i="494"/>
  <c r="B111" i="494"/>
  <c r="H111" i="494"/>
  <c r="I111" i="494"/>
  <c r="J111" i="494"/>
  <c r="K111" i="494"/>
  <c r="G111" i="494"/>
  <c r="I71" i="494"/>
  <c r="G71" i="494"/>
  <c r="D71" i="494"/>
  <c r="T71" i="494"/>
  <c r="F71" i="494"/>
  <c r="M71" i="494"/>
  <c r="K71" i="494"/>
  <c r="H71" i="494"/>
  <c r="N71" i="494"/>
  <c r="V71" i="494"/>
  <c r="Q71" i="494"/>
  <c r="O71" i="494"/>
  <c r="L71" i="494"/>
  <c r="B71" i="494"/>
  <c r="J71" i="494"/>
  <c r="E71" i="494"/>
  <c r="U71" i="494"/>
  <c r="S71" i="494"/>
  <c r="P71" i="494"/>
  <c r="R71" i="494"/>
  <c r="U34" i="494"/>
  <c r="K34" i="494"/>
  <c r="E34" i="494"/>
  <c r="B34" i="494"/>
  <c r="R34" i="494"/>
  <c r="S34" i="494"/>
  <c r="I34" i="494"/>
  <c r="F34" i="494"/>
  <c r="V34" i="494"/>
  <c r="G34" i="494"/>
  <c r="J34" i="494"/>
  <c r="H34" i="494"/>
  <c r="O34" i="494"/>
  <c r="D34" i="494"/>
  <c r="T34" i="494"/>
  <c r="G51" i="494"/>
  <c r="S51" i="494"/>
  <c r="P51" i="494"/>
  <c r="M51" i="494"/>
  <c r="E51" i="494"/>
  <c r="F51" i="494"/>
  <c r="B51" i="494"/>
  <c r="T51" i="494"/>
  <c r="Q51" i="494"/>
  <c r="V51" i="494"/>
  <c r="K51" i="494"/>
  <c r="H51" i="494"/>
  <c r="D51" i="494"/>
  <c r="U51" i="494"/>
  <c r="J51" i="494"/>
  <c r="O51" i="494"/>
  <c r="L51" i="494"/>
  <c r="I51" i="494"/>
  <c r="R51" i="494"/>
  <c r="N51" i="494"/>
  <c r="B95" i="494"/>
  <c r="R95" i="494"/>
  <c r="O95" i="494"/>
  <c r="D95" i="494"/>
  <c r="P95" i="494"/>
  <c r="F95" i="494"/>
  <c r="V95" i="494"/>
  <c r="S95" i="494"/>
  <c r="L95" i="494"/>
  <c r="M95" i="494"/>
  <c r="J95" i="494"/>
  <c r="G95" i="494"/>
  <c r="I95" i="494"/>
  <c r="T95" i="494"/>
  <c r="U95" i="494"/>
  <c r="N95" i="494"/>
  <c r="K95" i="494"/>
  <c r="Q95" i="494"/>
  <c r="H95" i="494"/>
  <c r="E95" i="494"/>
  <c r="J99" i="494"/>
  <c r="G99" i="494"/>
  <c r="D99" i="494"/>
  <c r="P99" i="494"/>
  <c r="U99" i="494"/>
  <c r="N99" i="494"/>
  <c r="K99" i="494"/>
  <c r="L99" i="494"/>
  <c r="H99" i="494"/>
  <c r="M99" i="494"/>
  <c r="B99" i="494"/>
  <c r="R99" i="494"/>
  <c r="O99" i="494"/>
  <c r="T99" i="494"/>
  <c r="Q99" i="494"/>
  <c r="F99" i="494"/>
  <c r="V99" i="494"/>
  <c r="S99" i="494"/>
  <c r="E99" i="494"/>
  <c r="I99" i="494"/>
  <c r="M75" i="494"/>
  <c r="K75" i="494"/>
  <c r="H75" i="494"/>
  <c r="J75" i="494"/>
  <c r="F75" i="494"/>
  <c r="Q75" i="494"/>
  <c r="O75" i="494"/>
  <c r="L75" i="494"/>
  <c r="N75" i="494"/>
  <c r="V75" i="494"/>
  <c r="E75" i="494"/>
  <c r="U75" i="494"/>
  <c r="S75" i="494"/>
  <c r="P75" i="494"/>
  <c r="B75" i="494"/>
  <c r="I75" i="494"/>
  <c r="G75" i="494"/>
  <c r="D75" i="494"/>
  <c r="T75" i="494"/>
  <c r="R75" i="494"/>
  <c r="L60" i="494"/>
  <c r="I60" i="494"/>
  <c r="B60" i="494"/>
  <c r="R60" i="494"/>
  <c r="O60" i="494"/>
  <c r="P60" i="494"/>
  <c r="M60" i="494"/>
  <c r="F60" i="494"/>
  <c r="V60" i="494"/>
  <c r="S60" i="494"/>
  <c r="D60" i="494"/>
  <c r="T60" i="494"/>
  <c r="Q60" i="494"/>
  <c r="J60" i="494"/>
  <c r="G60" i="494"/>
  <c r="H60" i="494"/>
  <c r="E60" i="494"/>
  <c r="U60" i="494"/>
  <c r="N60" i="494"/>
  <c r="K60" i="494"/>
  <c r="G65" i="494"/>
  <c r="D65" i="494"/>
  <c r="T65" i="494"/>
  <c r="Q65" i="494"/>
  <c r="J65" i="494"/>
  <c r="K65" i="494"/>
  <c r="H65" i="494"/>
  <c r="E65" i="494"/>
  <c r="U65" i="494"/>
  <c r="N65" i="494"/>
  <c r="O65" i="494"/>
  <c r="L65" i="494"/>
  <c r="I65" i="494"/>
  <c r="B65" i="494"/>
  <c r="R65" i="494"/>
  <c r="S65" i="494"/>
  <c r="P65" i="494"/>
  <c r="M65" i="494"/>
  <c r="F65" i="494"/>
  <c r="V65" i="494"/>
  <c r="L97" i="494"/>
  <c r="I97" i="494"/>
  <c r="B97" i="494"/>
  <c r="N97" i="494"/>
  <c r="O97" i="494"/>
  <c r="P97" i="494"/>
  <c r="M97" i="494"/>
  <c r="J97" i="494"/>
  <c r="V97" i="494"/>
  <c r="S97" i="494"/>
  <c r="D97" i="494"/>
  <c r="T97" i="494"/>
  <c r="Q97" i="494"/>
  <c r="R97" i="494"/>
  <c r="G97" i="494"/>
  <c r="H97" i="494"/>
  <c r="E97" i="494"/>
  <c r="U97" i="494"/>
  <c r="F97" i="494"/>
  <c r="K97" i="494"/>
  <c r="S41" i="494"/>
  <c r="U41" i="494"/>
  <c r="D41" i="494"/>
  <c r="M41" i="494"/>
  <c r="V41" i="494"/>
  <c r="G41" i="494"/>
  <c r="E41" i="494"/>
  <c r="B41" i="494"/>
  <c r="L41" i="494"/>
  <c r="T41" i="494"/>
  <c r="K41" i="494"/>
  <c r="J41" i="494"/>
  <c r="I41" i="494"/>
  <c r="R41" i="494"/>
  <c r="H41" i="494"/>
  <c r="O41" i="494"/>
  <c r="P41" i="494"/>
  <c r="Q41" i="494"/>
  <c r="F41" i="494"/>
  <c r="N41" i="494"/>
  <c r="E88" i="494"/>
  <c r="U88" i="494"/>
  <c r="N88" i="494"/>
  <c r="L88" i="494"/>
  <c r="K88" i="494"/>
  <c r="I88" i="494"/>
  <c r="B88" i="494"/>
  <c r="R88" i="494"/>
  <c r="T88" i="494"/>
  <c r="S88" i="494"/>
  <c r="M88" i="494"/>
  <c r="F88" i="494"/>
  <c r="V88" i="494"/>
  <c r="G88" i="494"/>
  <c r="H88" i="494"/>
  <c r="Q88" i="494"/>
  <c r="J88" i="494"/>
  <c r="D88" i="494"/>
  <c r="O88" i="494"/>
  <c r="P88" i="494"/>
  <c r="Q110" i="494"/>
  <c r="S110" i="494"/>
  <c r="T110" i="494"/>
  <c r="V110" i="494"/>
  <c r="R110" i="494"/>
  <c r="E110" i="494"/>
  <c r="U110" i="494"/>
  <c r="D110" i="494"/>
  <c r="F110" i="494"/>
  <c r="B110" i="494"/>
  <c r="I110" i="494"/>
  <c r="H110" i="494"/>
  <c r="J110" i="494"/>
  <c r="K110" i="494"/>
  <c r="G110" i="494"/>
  <c r="M110" i="494"/>
  <c r="N110" i="494"/>
  <c r="O110" i="494"/>
  <c r="P110" i="494"/>
  <c r="L110" i="494"/>
  <c r="D105" i="494"/>
  <c r="T105" i="494"/>
  <c r="Q105" i="494"/>
  <c r="V105" i="494"/>
  <c r="S105" i="494"/>
  <c r="H105" i="494"/>
  <c r="E105" i="494"/>
  <c r="U105" i="494"/>
  <c r="G105" i="494"/>
  <c r="B105" i="494"/>
  <c r="L105" i="494"/>
  <c r="I105" i="494"/>
  <c r="F105" i="494"/>
  <c r="R105" i="494"/>
  <c r="K105" i="494"/>
  <c r="P105" i="494"/>
  <c r="M105" i="494"/>
  <c r="N105" i="494"/>
  <c r="J105" i="494"/>
  <c r="O105" i="494"/>
  <c r="Q114" i="494"/>
  <c r="O114" i="494"/>
  <c r="P114" i="494"/>
  <c r="L114" i="494"/>
  <c r="S114" i="494"/>
  <c r="E114" i="494"/>
  <c r="U114" i="494"/>
  <c r="T114" i="494"/>
  <c r="V114" i="494"/>
  <c r="R114" i="494"/>
  <c r="I114" i="494"/>
  <c r="D114" i="494"/>
  <c r="F114" i="494"/>
  <c r="B114" i="494"/>
  <c r="H114" i="494"/>
  <c r="M114" i="494"/>
  <c r="J114" i="494"/>
  <c r="K114" i="494"/>
  <c r="G114" i="494"/>
  <c r="N114" i="494"/>
  <c r="E108" i="494"/>
  <c r="U108" i="494"/>
  <c r="N108" i="494"/>
  <c r="O108" i="494"/>
  <c r="T108" i="494"/>
  <c r="I108" i="494"/>
  <c r="B108" i="494"/>
  <c r="R108" i="494"/>
  <c r="H108" i="494"/>
  <c r="L108" i="494"/>
  <c r="M108" i="494"/>
  <c r="F108" i="494"/>
  <c r="V108" i="494"/>
  <c r="S108" i="494"/>
  <c r="D108" i="494"/>
  <c r="Q108" i="494"/>
  <c r="J108" i="494"/>
  <c r="G108" i="494"/>
  <c r="K108" i="494"/>
  <c r="P108" i="494"/>
  <c r="O86" i="494"/>
  <c r="L86" i="494"/>
  <c r="N86" i="494"/>
  <c r="E86" i="494"/>
  <c r="R86" i="494"/>
  <c r="S86" i="494"/>
  <c r="P86" i="494"/>
  <c r="V86" i="494"/>
  <c r="M86" i="494"/>
  <c r="B86" i="494"/>
  <c r="G86" i="494"/>
  <c r="D86" i="494"/>
  <c r="T86" i="494"/>
  <c r="I86" i="494"/>
  <c r="U86" i="494"/>
  <c r="K86" i="494"/>
  <c r="H86" i="494"/>
  <c r="F86" i="494"/>
  <c r="Q86" i="494"/>
  <c r="J86" i="494"/>
  <c r="I55" i="494"/>
  <c r="D55" i="494"/>
  <c r="N55" i="494"/>
  <c r="T55" i="494"/>
  <c r="V55" i="494"/>
  <c r="G55" i="494"/>
  <c r="M55" i="494"/>
  <c r="L55" i="494"/>
  <c r="S55" i="494"/>
  <c r="B55" i="494"/>
  <c r="K55" i="494"/>
  <c r="Q55" i="494"/>
  <c r="R55" i="494"/>
  <c r="H55" i="494"/>
  <c r="J55" i="494"/>
  <c r="E55" i="494"/>
  <c r="U55" i="494"/>
  <c r="F55" i="494"/>
  <c r="O55" i="494"/>
  <c r="P55" i="494"/>
  <c r="O94" i="494"/>
  <c r="L94" i="494"/>
  <c r="N94" i="494"/>
  <c r="E94" i="494"/>
  <c r="J94" i="494"/>
  <c r="S94" i="494"/>
  <c r="P94" i="494"/>
  <c r="V94" i="494"/>
  <c r="M94" i="494"/>
  <c r="R94" i="494"/>
  <c r="G94" i="494"/>
  <c r="D94" i="494"/>
  <c r="T94" i="494"/>
  <c r="I94" i="494"/>
  <c r="U94" i="494"/>
  <c r="K94" i="494"/>
  <c r="H94" i="494"/>
  <c r="F94" i="494"/>
  <c r="Q94" i="494"/>
  <c r="B94" i="494"/>
  <c r="N125" i="494"/>
  <c r="M125" i="494"/>
  <c r="P125" i="494"/>
  <c r="Q125" i="494"/>
  <c r="I125" i="494"/>
  <c r="B125" i="494"/>
  <c r="R125" i="494"/>
  <c r="S125" i="494"/>
  <c r="U125" i="494"/>
  <c r="O125" i="494"/>
  <c r="F125" i="494"/>
  <c r="V125" i="494"/>
  <c r="E125" i="494"/>
  <c r="G125" i="494"/>
  <c r="T125" i="494"/>
  <c r="J125" i="494"/>
  <c r="H125" i="494"/>
  <c r="K125" i="494"/>
  <c r="L125" i="494"/>
  <c r="D125" i="494"/>
  <c r="D85" i="494"/>
  <c r="T85" i="494"/>
  <c r="Q85" i="494"/>
  <c r="F85" i="494"/>
  <c r="J85" i="494"/>
  <c r="K85" i="494"/>
  <c r="H85" i="494"/>
  <c r="E85" i="494"/>
  <c r="U85" i="494"/>
  <c r="N85" i="494"/>
  <c r="R85" i="494"/>
  <c r="V85" i="494"/>
  <c r="L85" i="494"/>
  <c r="I85" i="494"/>
  <c r="G85" i="494"/>
  <c r="P85" i="494"/>
  <c r="M85" i="494"/>
  <c r="S85" i="494"/>
  <c r="B85" i="494"/>
  <c r="O85" i="494"/>
  <c r="S69" i="494"/>
  <c r="Q69" i="494"/>
  <c r="J69" i="494"/>
  <c r="H69" i="494"/>
  <c r="T69" i="494"/>
  <c r="G69" i="494"/>
  <c r="E69" i="494"/>
  <c r="U69" i="494"/>
  <c r="N69" i="494"/>
  <c r="L69" i="494"/>
  <c r="K69" i="494"/>
  <c r="I69" i="494"/>
  <c r="B69" i="494"/>
  <c r="R69" i="494"/>
  <c r="P69" i="494"/>
  <c r="O69" i="494"/>
  <c r="M69" i="494"/>
  <c r="F69" i="494"/>
  <c r="V69" i="494"/>
  <c r="D69" i="494"/>
  <c r="E79" i="494"/>
  <c r="U79" i="494"/>
  <c r="P79" i="494"/>
  <c r="G79" i="494"/>
  <c r="J79" i="494"/>
  <c r="I79" i="494"/>
  <c r="D79" i="494"/>
  <c r="F79" i="494"/>
  <c r="O79" i="494"/>
  <c r="R79" i="494"/>
  <c r="M79" i="494"/>
  <c r="H79" i="494"/>
  <c r="N79" i="494"/>
  <c r="V79" i="494"/>
  <c r="K79" i="494"/>
  <c r="Q79" i="494"/>
  <c r="L79" i="494"/>
  <c r="T79" i="494"/>
  <c r="B79" i="494"/>
  <c r="S79" i="494"/>
  <c r="E53" i="494"/>
  <c r="U53" i="494"/>
  <c r="N53" i="494"/>
  <c r="K53" i="494"/>
  <c r="L53" i="494"/>
  <c r="F53" i="494"/>
  <c r="D53" i="494"/>
  <c r="I53" i="494"/>
  <c r="B53" i="494"/>
  <c r="R53" i="494"/>
  <c r="O53" i="494"/>
  <c r="P53" i="494"/>
  <c r="M53" i="494"/>
  <c r="S53" i="494"/>
  <c r="V53" i="494"/>
  <c r="Q53" i="494"/>
  <c r="J53" i="494"/>
  <c r="G53" i="494"/>
  <c r="H53" i="494"/>
  <c r="T53" i="494"/>
  <c r="P68" i="494"/>
  <c r="F68" i="494"/>
  <c r="V68" i="494"/>
  <c r="S68" i="494"/>
  <c r="U68" i="494"/>
  <c r="D68" i="494"/>
  <c r="T68" i="494"/>
  <c r="J68" i="494"/>
  <c r="G68" i="494"/>
  <c r="I68" i="494"/>
  <c r="H68" i="494"/>
  <c r="E68" i="494"/>
  <c r="N68" i="494"/>
  <c r="K68" i="494"/>
  <c r="M68" i="494"/>
  <c r="L68" i="494"/>
  <c r="B68" i="494"/>
  <c r="R68" i="494"/>
  <c r="O68" i="494"/>
  <c r="Q68" i="494"/>
  <c r="N70" i="494"/>
  <c r="H70" i="494"/>
  <c r="E70" i="494"/>
  <c r="U70" i="494"/>
  <c r="O70" i="494"/>
  <c r="B70" i="494"/>
  <c r="R70" i="494"/>
  <c r="L70" i="494"/>
  <c r="I70" i="494"/>
  <c r="S70" i="494"/>
  <c r="F70" i="494"/>
  <c r="V70" i="494"/>
  <c r="P70" i="494"/>
  <c r="M70" i="494"/>
  <c r="G70" i="494"/>
  <c r="J70" i="494"/>
  <c r="D70" i="494"/>
  <c r="T70" i="494"/>
  <c r="Q70" i="494"/>
  <c r="K70" i="494"/>
  <c r="E126" i="494"/>
  <c r="U126" i="494"/>
  <c r="F126" i="494"/>
  <c r="G126" i="494"/>
  <c r="T126" i="494"/>
  <c r="N126" i="494"/>
  <c r="V126" i="494"/>
  <c r="I126" i="494"/>
  <c r="H126" i="494"/>
  <c r="K126" i="494"/>
  <c r="L126" i="494"/>
  <c r="D126" i="494"/>
  <c r="P126" i="494"/>
  <c r="M126" i="494"/>
  <c r="R126" i="494"/>
  <c r="Q126" i="494"/>
  <c r="S126" i="494"/>
  <c r="B126" i="494"/>
  <c r="O126" i="494"/>
  <c r="J126" i="494"/>
  <c r="I104" i="494"/>
  <c r="B104" i="494"/>
  <c r="R104" i="494"/>
  <c r="G104" i="494"/>
  <c r="L104" i="494"/>
  <c r="M104" i="494"/>
  <c r="F104" i="494"/>
  <c r="V104" i="494"/>
  <c r="P104" i="494"/>
  <c r="D104" i="494"/>
  <c r="Q104" i="494"/>
  <c r="J104" i="494"/>
  <c r="K104" i="494"/>
  <c r="H104" i="494"/>
  <c r="O104" i="494"/>
  <c r="E104" i="494"/>
  <c r="U104" i="494"/>
  <c r="N104" i="494"/>
  <c r="S104" i="494"/>
  <c r="T104" i="494"/>
  <c r="J74" i="494"/>
  <c r="D74" i="494"/>
  <c r="T74" i="494"/>
  <c r="Q74" i="494"/>
  <c r="G74" i="494"/>
  <c r="N74" i="494"/>
  <c r="H74" i="494"/>
  <c r="E74" i="494"/>
  <c r="U74" i="494"/>
  <c r="K74" i="494"/>
  <c r="B74" i="494"/>
  <c r="R74" i="494"/>
  <c r="L74" i="494"/>
  <c r="I74" i="494"/>
  <c r="O74" i="494"/>
  <c r="F74" i="494"/>
  <c r="V74" i="494"/>
  <c r="P74" i="494"/>
  <c r="M74" i="494"/>
  <c r="S74" i="494"/>
  <c r="B129" i="494"/>
  <c r="R129" i="494"/>
  <c r="O129" i="494"/>
  <c r="P129" i="494"/>
  <c r="Q129" i="494"/>
  <c r="F129" i="494"/>
  <c r="V129" i="494"/>
  <c r="T129" i="494"/>
  <c r="U129" i="494"/>
  <c r="H129" i="494"/>
  <c r="J129" i="494"/>
  <c r="D129" i="494"/>
  <c r="E129" i="494"/>
  <c r="G129" i="494"/>
  <c r="M129" i="494"/>
  <c r="N129" i="494"/>
  <c r="I129" i="494"/>
  <c r="K129" i="494"/>
  <c r="L129" i="494"/>
  <c r="S129" i="494"/>
  <c r="B38" i="494"/>
  <c r="R38" i="494"/>
  <c r="O38" i="494"/>
  <c r="K38" i="494"/>
  <c r="S38" i="494"/>
  <c r="F38" i="494"/>
  <c r="V38" i="494"/>
  <c r="T38" i="494"/>
  <c r="J38" i="494"/>
  <c r="D38" i="494"/>
  <c r="H38" i="494"/>
  <c r="E38" i="494"/>
  <c r="U38" i="494"/>
  <c r="I38" i="494"/>
  <c r="G38" i="494"/>
  <c r="G106" i="494"/>
  <c r="D106" i="494"/>
  <c r="T106" i="494"/>
  <c r="R106" i="494"/>
  <c r="M106" i="494"/>
  <c r="K106" i="494"/>
  <c r="H106" i="494"/>
  <c r="I106" i="494"/>
  <c r="J106" i="494"/>
  <c r="V106" i="494"/>
  <c r="O106" i="494"/>
  <c r="L106" i="494"/>
  <c r="Q106" i="494"/>
  <c r="U106" i="494"/>
  <c r="E106" i="494"/>
  <c r="S106" i="494"/>
  <c r="P106" i="494"/>
  <c r="F106" i="494"/>
  <c r="B106" i="494"/>
  <c r="N106" i="494"/>
  <c r="G45" i="494"/>
  <c r="F45" i="494"/>
  <c r="D45" i="494"/>
  <c r="M45" i="494"/>
  <c r="U45" i="494"/>
  <c r="K45" i="494"/>
  <c r="L45" i="494"/>
  <c r="J45" i="494"/>
  <c r="T45" i="494"/>
  <c r="I45" i="494"/>
  <c r="O45" i="494"/>
  <c r="Q45" i="494"/>
  <c r="R45" i="494"/>
  <c r="H45" i="494"/>
  <c r="P45" i="494"/>
  <c r="S45" i="494"/>
  <c r="V45" i="494"/>
  <c r="E45" i="494"/>
  <c r="N45" i="494"/>
  <c r="B45" i="494"/>
  <c r="E83" i="494"/>
  <c r="U83" i="494"/>
  <c r="V83" i="494"/>
  <c r="R83" i="494"/>
  <c r="J83" i="494"/>
  <c r="I83" i="494"/>
  <c r="F83" i="494"/>
  <c r="B83" i="494"/>
  <c r="H83" i="494"/>
  <c r="O83" i="494"/>
  <c r="M83" i="494"/>
  <c r="K83" i="494"/>
  <c r="G83" i="494"/>
  <c r="N83" i="494"/>
  <c r="D83" i="494"/>
  <c r="Q83" i="494"/>
  <c r="P83" i="494"/>
  <c r="L83" i="494"/>
  <c r="S83" i="494"/>
  <c r="T83" i="494"/>
  <c r="S37" i="494"/>
  <c r="T37" i="494"/>
  <c r="B37" i="494"/>
  <c r="U37" i="494"/>
  <c r="G37" i="494"/>
  <c r="D37" i="494"/>
  <c r="H37" i="494"/>
  <c r="J37" i="494"/>
  <c r="R37" i="494"/>
  <c r="K37" i="494"/>
  <c r="I37" i="494"/>
  <c r="F37" i="494"/>
  <c r="O37" i="494"/>
  <c r="V37" i="494"/>
  <c r="E37" i="494"/>
  <c r="M43" i="494"/>
  <c r="K43" i="494"/>
  <c r="R43" i="494"/>
  <c r="G43" i="494"/>
  <c r="H43" i="494"/>
  <c r="Q43" i="494"/>
  <c r="P43" i="494"/>
  <c r="D43" i="494"/>
  <c r="N43" i="494"/>
  <c r="O43" i="494"/>
  <c r="E43" i="494"/>
  <c r="U43" i="494"/>
  <c r="V43" i="494"/>
  <c r="L43" i="494"/>
  <c r="T43" i="494"/>
  <c r="I43" i="494"/>
  <c r="F43" i="494"/>
  <c r="J43" i="494"/>
  <c r="S43" i="494"/>
  <c r="B43" i="494"/>
  <c r="N42" i="494"/>
  <c r="K42" i="494"/>
  <c r="Q42" i="494"/>
  <c r="G42" i="494"/>
  <c r="H42" i="494"/>
  <c r="B42" i="494"/>
  <c r="R42" i="494"/>
  <c r="P42" i="494"/>
  <c r="D42" i="494"/>
  <c r="M42" i="494"/>
  <c r="F42" i="494"/>
  <c r="V42" i="494"/>
  <c r="U42" i="494"/>
  <c r="L42" i="494"/>
  <c r="T42" i="494"/>
  <c r="J42" i="494"/>
  <c r="E42" i="494"/>
  <c r="I42" i="494"/>
  <c r="S42" i="494"/>
  <c r="O42" i="494"/>
  <c r="E118" i="494"/>
  <c r="U118" i="494"/>
  <c r="V118" i="494"/>
  <c r="R118" i="494"/>
  <c r="D118" i="494"/>
  <c r="I118" i="494"/>
  <c r="F118" i="494"/>
  <c r="B118" i="494"/>
  <c r="H118" i="494"/>
  <c r="J118" i="494"/>
  <c r="M118" i="494"/>
  <c r="K118" i="494"/>
  <c r="G118" i="494"/>
  <c r="N118" i="494"/>
  <c r="O118" i="494"/>
  <c r="Q118" i="494"/>
  <c r="P118" i="494"/>
  <c r="L118" i="494"/>
  <c r="S118" i="494"/>
  <c r="T118" i="494"/>
  <c r="D109" i="494"/>
  <c r="E109" i="494"/>
  <c r="B109" i="494"/>
  <c r="G109" i="494"/>
  <c r="N109" i="494"/>
  <c r="H109" i="494"/>
  <c r="I109" i="494"/>
  <c r="J109" i="494"/>
  <c r="S109" i="494"/>
  <c r="U109" i="494"/>
  <c r="L109" i="494"/>
  <c r="M109" i="494"/>
  <c r="R109" i="494"/>
  <c r="K109" i="494"/>
  <c r="F109" i="494"/>
  <c r="P109" i="494"/>
  <c r="Q109" i="494"/>
  <c r="V109" i="494"/>
  <c r="T109" i="494"/>
  <c r="O109" i="494"/>
  <c r="D93" i="494"/>
  <c r="T93" i="494"/>
  <c r="Q93" i="494"/>
  <c r="F93" i="494"/>
  <c r="J93" i="494"/>
  <c r="H93" i="494"/>
  <c r="E93" i="494"/>
  <c r="U93" i="494"/>
  <c r="N93" i="494"/>
  <c r="R93" i="494"/>
  <c r="L93" i="494"/>
  <c r="I93" i="494"/>
  <c r="K93" i="494"/>
  <c r="V93" i="494"/>
  <c r="G93" i="494"/>
  <c r="P93" i="494"/>
  <c r="M93" i="494"/>
  <c r="S93" i="494"/>
  <c r="B93" i="494"/>
  <c r="O93" i="494"/>
  <c r="G128" i="494"/>
  <c r="B128" i="494"/>
  <c r="E128" i="494"/>
  <c r="P128" i="494"/>
  <c r="V128" i="494"/>
  <c r="K128" i="494"/>
  <c r="F128" i="494"/>
  <c r="M128" i="494"/>
  <c r="U128" i="494"/>
  <c r="D128" i="494"/>
  <c r="O128" i="494"/>
  <c r="J128" i="494"/>
  <c r="T128" i="494"/>
  <c r="I128" i="494"/>
  <c r="L128" i="494"/>
  <c r="S128" i="494"/>
  <c r="N128" i="494"/>
  <c r="H128" i="494"/>
  <c r="Q128" i="494"/>
  <c r="R128" i="494"/>
  <c r="B113" i="494"/>
  <c r="R113" i="494"/>
  <c r="O113" i="494"/>
  <c r="P113" i="494"/>
  <c r="Q113" i="494"/>
  <c r="F113" i="494"/>
  <c r="V113" i="494"/>
  <c r="T113" i="494"/>
  <c r="U113" i="494"/>
  <c r="H113" i="494"/>
  <c r="J113" i="494"/>
  <c r="D113" i="494"/>
  <c r="E113" i="494"/>
  <c r="G113" i="494"/>
  <c r="M113" i="494"/>
  <c r="N113" i="494"/>
  <c r="I113" i="494"/>
  <c r="K113" i="494"/>
  <c r="L113" i="494"/>
  <c r="S113" i="494"/>
  <c r="B107" i="494"/>
  <c r="R107" i="494"/>
  <c r="O107" i="494"/>
  <c r="T107" i="494"/>
  <c r="U107" i="494"/>
  <c r="F107" i="494"/>
  <c r="V107" i="494"/>
  <c r="S107" i="494"/>
  <c r="H107" i="494"/>
  <c r="M107" i="494"/>
  <c r="J107" i="494"/>
  <c r="G107" i="494"/>
  <c r="D107" i="494"/>
  <c r="Q107" i="494"/>
  <c r="E107" i="494"/>
  <c r="N107" i="494"/>
  <c r="K107" i="494"/>
  <c r="L107" i="494"/>
  <c r="I107" i="494"/>
  <c r="P107" i="494"/>
  <c r="D56" i="494"/>
  <c r="T56" i="494"/>
  <c r="R56" i="494"/>
  <c r="E56" i="494"/>
  <c r="F56" i="494"/>
  <c r="H56" i="494"/>
  <c r="B56" i="494"/>
  <c r="I56" i="494"/>
  <c r="J56" i="494"/>
  <c r="K56" i="494"/>
  <c r="L56" i="494"/>
  <c r="G56" i="494"/>
  <c r="N56" i="494"/>
  <c r="O56" i="494"/>
  <c r="Q56" i="494"/>
  <c r="P56" i="494"/>
  <c r="M56" i="494"/>
  <c r="S56" i="494"/>
  <c r="U56" i="494"/>
  <c r="V56" i="494"/>
  <c r="P119" i="494"/>
  <c r="Q119" i="494"/>
  <c r="M119" i="494"/>
  <c r="S119" i="494"/>
  <c r="U119" i="494"/>
  <c r="D119" i="494"/>
  <c r="T119" i="494"/>
  <c r="V119" i="494"/>
  <c r="R119" i="494"/>
  <c r="E119" i="494"/>
  <c r="H119" i="494"/>
  <c r="F119" i="494"/>
  <c r="B119" i="494"/>
  <c r="I119" i="494"/>
  <c r="J119" i="494"/>
  <c r="L119" i="494"/>
  <c r="K119" i="494"/>
  <c r="G119" i="494"/>
  <c r="N119" i="494"/>
  <c r="O119" i="494"/>
  <c r="E67" i="494"/>
  <c r="U67" i="494"/>
  <c r="N67" i="494"/>
  <c r="K67" i="494"/>
  <c r="H67" i="494"/>
  <c r="I67" i="494"/>
  <c r="B67" i="494"/>
  <c r="R67" i="494"/>
  <c r="O67" i="494"/>
  <c r="L67" i="494"/>
  <c r="M67" i="494"/>
  <c r="F67" i="494"/>
  <c r="V67" i="494"/>
  <c r="S67" i="494"/>
  <c r="P67" i="494"/>
  <c r="Q67" i="494"/>
  <c r="J67" i="494"/>
  <c r="G67" i="494"/>
  <c r="D67" i="494"/>
  <c r="T67" i="494"/>
  <c r="P54" i="494"/>
  <c r="M54" i="494"/>
  <c r="N54" i="494"/>
  <c r="G54" i="494"/>
  <c r="O54" i="494"/>
  <c r="D54" i="494"/>
  <c r="T54" i="494"/>
  <c r="B54" i="494"/>
  <c r="R54" i="494"/>
  <c r="S54" i="494"/>
  <c r="H54" i="494"/>
  <c r="E54" i="494"/>
  <c r="F54" i="494"/>
  <c r="V54" i="494"/>
  <c r="K54" i="494"/>
  <c r="L54" i="494"/>
  <c r="I54" i="494"/>
  <c r="J54" i="494"/>
  <c r="Q54" i="494"/>
  <c r="U54" i="494"/>
  <c r="G90" i="494"/>
  <c r="D90" i="494"/>
  <c r="T90" i="494"/>
  <c r="E90" i="494"/>
  <c r="Q90" i="494"/>
  <c r="K90" i="494"/>
  <c r="H90" i="494"/>
  <c r="B90" i="494"/>
  <c r="M90" i="494"/>
  <c r="V90" i="494"/>
  <c r="O90" i="494"/>
  <c r="L90" i="494"/>
  <c r="J90" i="494"/>
  <c r="U90" i="494"/>
  <c r="F90" i="494"/>
  <c r="S90" i="494"/>
  <c r="P90" i="494"/>
  <c r="R90" i="494"/>
  <c r="I90" i="494"/>
  <c r="N90" i="494"/>
  <c r="S81" i="494"/>
  <c r="U81" i="494"/>
  <c r="V81" i="494"/>
  <c r="R81" i="494"/>
  <c r="T81" i="494"/>
  <c r="G81" i="494"/>
  <c r="E81" i="494"/>
  <c r="F81" i="494"/>
  <c r="B81" i="494"/>
  <c r="I81" i="494"/>
  <c r="K81" i="494"/>
  <c r="J81" i="494"/>
  <c r="L81" i="494"/>
  <c r="H81" i="494"/>
  <c r="N81" i="494"/>
  <c r="O81" i="494"/>
  <c r="P81" i="494"/>
  <c r="Q81" i="494"/>
  <c r="M81" i="494"/>
  <c r="D81" i="494"/>
  <c r="S61" i="494"/>
  <c r="P61" i="494"/>
  <c r="M61" i="494"/>
  <c r="F61" i="494"/>
  <c r="V61" i="494"/>
  <c r="G61" i="494"/>
  <c r="D61" i="494"/>
  <c r="T61" i="494"/>
  <c r="Q61" i="494"/>
  <c r="J61" i="494"/>
  <c r="K61" i="494"/>
  <c r="H61" i="494"/>
  <c r="E61" i="494"/>
  <c r="U61" i="494"/>
  <c r="N61" i="494"/>
  <c r="O61" i="494"/>
  <c r="L61" i="494"/>
  <c r="I61" i="494"/>
  <c r="B61" i="494"/>
  <c r="R61" i="494"/>
  <c r="Q63" i="494"/>
  <c r="J63" i="494"/>
  <c r="G63" i="494"/>
  <c r="D63" i="494"/>
  <c r="T63" i="494"/>
  <c r="E63" i="494"/>
  <c r="U63" i="494"/>
  <c r="N63" i="494"/>
  <c r="K63" i="494"/>
  <c r="H63" i="494"/>
  <c r="I63" i="494"/>
  <c r="B63" i="494"/>
  <c r="R63" i="494"/>
  <c r="O63" i="494"/>
  <c r="L63" i="494"/>
  <c r="M63" i="494"/>
  <c r="F63" i="494"/>
  <c r="V63" i="494"/>
  <c r="S63" i="494"/>
  <c r="P63" i="494"/>
  <c r="D76" i="494"/>
  <c r="T76" i="494"/>
  <c r="N76" i="494"/>
  <c r="O76" i="494"/>
  <c r="I76" i="494"/>
  <c r="H76" i="494"/>
  <c r="B76" i="494"/>
  <c r="R76" i="494"/>
  <c r="S76" i="494"/>
  <c r="V76" i="494"/>
  <c r="L76" i="494"/>
  <c r="F76" i="494"/>
  <c r="G76" i="494"/>
  <c r="E76" i="494"/>
  <c r="M76" i="494"/>
  <c r="P76" i="494"/>
  <c r="J76" i="494"/>
  <c r="K76" i="494"/>
  <c r="U76" i="494"/>
  <c r="Q76" i="494"/>
  <c r="E122" i="494"/>
  <c r="U122" i="494"/>
  <c r="R122" i="494"/>
  <c r="O122" i="494"/>
  <c r="P122" i="494"/>
  <c r="I122" i="494"/>
  <c r="B122" i="494"/>
  <c r="H122" i="494"/>
  <c r="T122" i="494"/>
  <c r="V122" i="494"/>
  <c r="M122" i="494"/>
  <c r="G122" i="494"/>
  <c r="D122" i="494"/>
  <c r="F122" i="494"/>
  <c r="N122" i="494"/>
  <c r="Q122" i="494"/>
  <c r="L122" i="494"/>
  <c r="J122" i="494"/>
  <c r="K122" i="494"/>
  <c r="S122" i="494"/>
  <c r="Q100" i="494"/>
  <c r="J100" i="494"/>
  <c r="G100" i="494"/>
  <c r="H100" i="494"/>
  <c r="L100" i="494"/>
  <c r="E100" i="494"/>
  <c r="U100" i="494"/>
  <c r="N100" i="494"/>
  <c r="O100" i="494"/>
  <c r="S100" i="494"/>
  <c r="I100" i="494"/>
  <c r="B100" i="494"/>
  <c r="R100" i="494"/>
  <c r="D100" i="494"/>
  <c r="K100" i="494"/>
  <c r="M100" i="494"/>
  <c r="F100" i="494"/>
  <c r="V100" i="494"/>
  <c r="P100" i="494"/>
  <c r="T100" i="494"/>
  <c r="D84" i="494"/>
  <c r="K84" i="494"/>
  <c r="G84" i="494"/>
  <c r="I84" i="494"/>
  <c r="J84" i="494"/>
  <c r="H84" i="494"/>
  <c r="P84" i="494"/>
  <c r="M84" i="494"/>
  <c r="N84" i="494"/>
  <c r="O84" i="494"/>
  <c r="L84" i="494"/>
  <c r="T84" i="494"/>
  <c r="Q84" i="494"/>
  <c r="R84" i="494"/>
  <c r="E84" i="494"/>
  <c r="F84" i="494"/>
  <c r="B84" i="494"/>
  <c r="U84" i="494"/>
  <c r="V84" i="494"/>
  <c r="S84" i="494"/>
  <c r="F117" i="494"/>
  <c r="V117" i="494"/>
  <c r="U117" i="494"/>
  <c r="H117" i="494"/>
  <c r="I117" i="494"/>
  <c r="J117" i="494"/>
  <c r="E117" i="494"/>
  <c r="G117" i="494"/>
  <c r="M117" i="494"/>
  <c r="O117" i="494"/>
  <c r="N117" i="494"/>
  <c r="K117" i="494"/>
  <c r="L117" i="494"/>
  <c r="S117" i="494"/>
  <c r="T117" i="494"/>
  <c r="B117" i="494"/>
  <c r="R117" i="494"/>
  <c r="P117" i="494"/>
  <c r="Q117" i="494"/>
  <c r="D117" i="494"/>
  <c r="G112" i="494"/>
  <c r="D112" i="494"/>
  <c r="E112" i="494"/>
  <c r="F112" i="494"/>
  <c r="B112" i="494"/>
  <c r="K112" i="494"/>
  <c r="I112" i="494"/>
  <c r="J112" i="494"/>
  <c r="L112" i="494"/>
  <c r="H112" i="494"/>
  <c r="O112" i="494"/>
  <c r="N112" i="494"/>
  <c r="P112" i="494"/>
  <c r="Q112" i="494"/>
  <c r="M112" i="494"/>
  <c r="S112" i="494"/>
  <c r="T112" i="494"/>
  <c r="U112" i="494"/>
  <c r="V112" i="494"/>
  <c r="R112" i="494"/>
  <c r="N121" i="494"/>
  <c r="L121" i="494"/>
  <c r="S121" i="494"/>
  <c r="T121" i="494"/>
  <c r="U121" i="494"/>
  <c r="B121" i="494"/>
  <c r="R121" i="494"/>
  <c r="Q121" i="494"/>
  <c r="D121" i="494"/>
  <c r="E121" i="494"/>
  <c r="F121" i="494"/>
  <c r="V121" i="494"/>
  <c r="H121" i="494"/>
  <c r="I121" i="494"/>
  <c r="K121" i="494"/>
  <c r="J121" i="494"/>
  <c r="G121" i="494"/>
  <c r="M121" i="494"/>
  <c r="O121" i="494"/>
  <c r="P121" i="494"/>
  <c r="M130" i="494"/>
  <c r="J130" i="494"/>
  <c r="K130" i="494"/>
  <c r="G130" i="494"/>
  <c r="N130" i="494"/>
  <c r="Q130" i="494"/>
  <c r="O130" i="494"/>
  <c r="P130" i="494"/>
  <c r="L130" i="494"/>
  <c r="S130" i="494"/>
  <c r="E130" i="494"/>
  <c r="U130" i="494"/>
  <c r="T130" i="494"/>
  <c r="V130" i="494"/>
  <c r="R130" i="494"/>
  <c r="I130" i="494"/>
  <c r="D130" i="494"/>
  <c r="F130" i="494"/>
  <c r="B130" i="494"/>
  <c r="H130" i="494"/>
  <c r="O40" i="494"/>
  <c r="V40" i="494"/>
  <c r="D40" i="494"/>
  <c r="T40" i="494"/>
  <c r="U40" i="494"/>
  <c r="K40" i="494"/>
  <c r="S40" i="494"/>
  <c r="H40" i="494"/>
  <c r="E40" i="494"/>
  <c r="B40" i="494"/>
  <c r="R40" i="494"/>
  <c r="G40" i="494"/>
  <c r="J40" i="494"/>
  <c r="I40" i="494"/>
  <c r="F40" i="494"/>
  <c r="D101" i="494"/>
  <c r="T101" i="494"/>
  <c r="Q101" i="494"/>
  <c r="R101" i="494"/>
  <c r="S101" i="494"/>
  <c r="H101" i="494"/>
  <c r="E101" i="494"/>
  <c r="U101" i="494"/>
  <c r="F101" i="494"/>
  <c r="K101" i="494"/>
  <c r="L101" i="494"/>
  <c r="I101" i="494"/>
  <c r="B101" i="494"/>
  <c r="O101" i="494"/>
  <c r="V101" i="494"/>
  <c r="P101" i="494"/>
  <c r="M101" i="494"/>
  <c r="J101" i="494"/>
  <c r="G101" i="494"/>
  <c r="N101" i="494"/>
  <c r="L115" i="494"/>
  <c r="J115" i="494"/>
  <c r="K115" i="494"/>
  <c r="G115" i="494"/>
  <c r="N115" i="494"/>
  <c r="P115" i="494"/>
  <c r="O115" i="494"/>
  <c r="Q115" i="494"/>
  <c r="M115" i="494"/>
  <c r="S115" i="494"/>
  <c r="D115" i="494"/>
  <c r="T115" i="494"/>
  <c r="U115" i="494"/>
  <c r="V115" i="494"/>
  <c r="R115" i="494"/>
  <c r="H115" i="494"/>
  <c r="E115" i="494"/>
  <c r="F115" i="494"/>
  <c r="B115" i="494"/>
  <c r="I115" i="494"/>
  <c r="O120" i="494"/>
  <c r="Q120" i="494"/>
  <c r="M120" i="494"/>
  <c r="N120" i="494"/>
  <c r="P120" i="494"/>
  <c r="S120" i="494"/>
  <c r="V120" i="494"/>
  <c r="R120" i="494"/>
  <c r="T120" i="494"/>
  <c r="U120" i="494"/>
  <c r="G120" i="494"/>
  <c r="F120" i="494"/>
  <c r="B120" i="494"/>
  <c r="D120" i="494"/>
  <c r="E120" i="494"/>
  <c r="K120" i="494"/>
  <c r="L120" i="494"/>
  <c r="H120" i="494"/>
  <c r="I120" i="494"/>
  <c r="J120" i="494"/>
  <c r="D50" i="494"/>
  <c r="T50" i="494"/>
  <c r="V50" i="494"/>
  <c r="R50" i="494"/>
  <c r="U50" i="494"/>
  <c r="K50" i="494"/>
  <c r="J50" i="494"/>
  <c r="H50" i="494"/>
  <c r="F50" i="494"/>
  <c r="B50" i="494"/>
  <c r="I50" i="494"/>
  <c r="E50" i="494"/>
  <c r="L50" i="494"/>
  <c r="N50" i="494"/>
  <c r="G50" i="494"/>
  <c r="P50" i="494"/>
  <c r="Q50" i="494"/>
  <c r="M50" i="494"/>
  <c r="S50" i="494"/>
  <c r="O50" i="494"/>
  <c r="E47" i="494"/>
  <c r="O47" i="494"/>
  <c r="P47" i="494"/>
  <c r="Q47" i="494"/>
  <c r="R47" i="494"/>
  <c r="V47" i="494"/>
  <c r="G47" i="494"/>
  <c r="H47" i="494"/>
  <c r="B47" i="494"/>
  <c r="S47" i="494"/>
  <c r="U47" i="494"/>
  <c r="T47" i="494"/>
  <c r="D47" i="494"/>
  <c r="I47" i="494"/>
  <c r="F47" i="494"/>
  <c r="K47" i="494"/>
  <c r="J47" i="494"/>
  <c r="L47" i="494"/>
  <c r="M47" i="494"/>
  <c r="N47" i="494"/>
  <c r="G57" i="494"/>
  <c r="B57" i="494"/>
  <c r="D57" i="494"/>
  <c r="E57" i="494"/>
  <c r="F57" i="494"/>
  <c r="K57" i="494"/>
  <c r="H57" i="494"/>
  <c r="I57" i="494"/>
  <c r="J57" i="494"/>
  <c r="L57" i="494"/>
  <c r="O57" i="494"/>
  <c r="M57" i="494"/>
  <c r="N57" i="494"/>
  <c r="P57" i="494"/>
  <c r="Q57" i="494"/>
  <c r="S57" i="494"/>
  <c r="R57" i="494"/>
  <c r="T57" i="494"/>
  <c r="U57" i="494"/>
  <c r="V57" i="494"/>
  <c r="I92" i="494"/>
  <c r="B92" i="494"/>
  <c r="R92" i="494"/>
  <c r="K92" i="494"/>
  <c r="L92" i="494"/>
  <c r="M92" i="494"/>
  <c r="F92" i="494"/>
  <c r="V92" i="494"/>
  <c r="S92" i="494"/>
  <c r="T92" i="494"/>
  <c r="Q92" i="494"/>
  <c r="J92" i="494"/>
  <c r="H92" i="494"/>
  <c r="G92" i="494"/>
  <c r="D92" i="494"/>
  <c r="E92" i="494"/>
  <c r="U92" i="494"/>
  <c r="N92" i="494"/>
  <c r="P92" i="494"/>
  <c r="O92" i="494"/>
  <c r="M59" i="494"/>
  <c r="J59" i="494"/>
  <c r="F59" i="494"/>
  <c r="B59" i="494"/>
  <c r="T59" i="494"/>
  <c r="E59" i="494"/>
  <c r="Q59" i="494"/>
  <c r="N59" i="494"/>
  <c r="K59" i="494"/>
  <c r="G59" i="494"/>
  <c r="I59" i="494"/>
  <c r="U59" i="494"/>
  <c r="R59" i="494"/>
  <c r="O59" i="494"/>
  <c r="L59" i="494"/>
  <c r="H59" i="494"/>
  <c r="D59" i="494"/>
  <c r="V59" i="494"/>
  <c r="S59" i="494"/>
  <c r="P59" i="494"/>
  <c r="R90" i="449"/>
  <c r="Q90" i="449"/>
  <c r="R89" i="449"/>
  <c r="Q89" i="449"/>
  <c r="R88" i="449"/>
  <c r="Q88" i="449"/>
  <c r="R87" i="449"/>
  <c r="Q87" i="449"/>
  <c r="R86" i="449"/>
  <c r="Q86" i="449"/>
  <c r="R85" i="449"/>
  <c r="Q85" i="449"/>
  <c r="R84" i="449"/>
  <c r="Q84" i="449"/>
  <c r="R83" i="449"/>
  <c r="Q83" i="449"/>
  <c r="R82" i="449"/>
  <c r="Q82" i="449"/>
  <c r="R81" i="449"/>
  <c r="Q81" i="449"/>
  <c r="R80" i="449"/>
  <c r="Q80" i="449"/>
  <c r="R79" i="449"/>
  <c r="Q79" i="449"/>
  <c r="R78" i="449"/>
  <c r="Q78" i="449"/>
  <c r="R77" i="449"/>
  <c r="Q77" i="449"/>
  <c r="R76" i="449"/>
  <c r="Q76" i="449"/>
  <c r="R75" i="449"/>
  <c r="Q75" i="449"/>
  <c r="R74" i="449"/>
  <c r="Q74" i="449"/>
  <c r="R73" i="449"/>
  <c r="Q73" i="449"/>
  <c r="R72" i="449"/>
  <c r="Q72" i="449"/>
  <c r="R71" i="449"/>
  <c r="Q71" i="449"/>
  <c r="R70" i="449"/>
  <c r="Q70" i="449"/>
  <c r="R69" i="449"/>
  <c r="Q69" i="449"/>
  <c r="R68" i="449"/>
  <c r="Q68" i="449"/>
  <c r="R67" i="449"/>
  <c r="Q67" i="449"/>
  <c r="R66" i="449"/>
  <c r="Q66" i="449"/>
  <c r="R65" i="449"/>
  <c r="Q65" i="449"/>
  <c r="R64" i="449"/>
  <c r="Q64" i="449"/>
  <c r="R63" i="449"/>
  <c r="Q63" i="449"/>
  <c r="R62" i="449"/>
  <c r="Q62" i="449"/>
  <c r="R61" i="449"/>
  <c r="Q61" i="449"/>
  <c r="R60" i="449"/>
  <c r="Q60" i="449"/>
  <c r="R59" i="449"/>
  <c r="Q59" i="449"/>
  <c r="R58" i="449"/>
  <c r="Q58" i="449"/>
  <c r="R57" i="449"/>
  <c r="Q57" i="449"/>
  <c r="R56" i="449"/>
  <c r="Q56" i="449"/>
  <c r="R55" i="449"/>
  <c r="Q55" i="449"/>
  <c r="R54" i="449"/>
  <c r="Q54" i="449"/>
  <c r="R53" i="449"/>
  <c r="Q53" i="449"/>
  <c r="R52" i="449"/>
  <c r="Q52" i="449"/>
  <c r="R51" i="449"/>
  <c r="Q51" i="449"/>
  <c r="R50" i="449"/>
  <c r="Q50" i="449"/>
  <c r="R49" i="449"/>
  <c r="Q49" i="449"/>
  <c r="R48" i="449"/>
  <c r="Q48" i="449"/>
  <c r="R47" i="449"/>
  <c r="Q47" i="449"/>
  <c r="R46" i="449"/>
  <c r="Q46" i="449"/>
  <c r="R45" i="449"/>
  <c r="Q45" i="449"/>
  <c r="R44" i="449"/>
  <c r="Q44" i="449"/>
  <c r="R43" i="449"/>
  <c r="Q43" i="449"/>
  <c r="R42" i="449"/>
  <c r="Q42" i="449"/>
  <c r="R41" i="449"/>
  <c r="Q41" i="449"/>
  <c r="R40" i="449"/>
  <c r="Q40" i="449"/>
  <c r="R39" i="449"/>
  <c r="Q39" i="449"/>
  <c r="R38" i="449"/>
  <c r="Q38" i="449"/>
  <c r="R37" i="449"/>
  <c r="Q37" i="449"/>
  <c r="R36" i="449"/>
  <c r="Q36" i="449"/>
  <c r="R35" i="449"/>
  <c r="Q35" i="449"/>
  <c r="R34" i="449"/>
  <c r="Q34" i="449"/>
  <c r="R33" i="449"/>
  <c r="Q33" i="449"/>
  <c r="R32" i="449"/>
  <c r="Q32" i="449"/>
  <c r="R31" i="449"/>
  <c r="Q31" i="449"/>
  <c r="B28" i="449"/>
  <c r="O33" i="494" l="1"/>
  <c r="H33" i="494"/>
  <c r="B33" i="494"/>
  <c r="S33" i="494"/>
  <c r="E33" i="494"/>
  <c r="J33" i="494"/>
  <c r="D33" i="494"/>
  <c r="V33" i="494"/>
  <c r="I33" i="494"/>
  <c r="U33" i="494"/>
  <c r="F33" i="494"/>
  <c r="R33" i="494"/>
  <c r="K33" i="494"/>
  <c r="G33" i="494"/>
  <c r="T33" i="494"/>
  <c r="C35" i="494"/>
  <c r="B35" i="493"/>
  <c r="O35" i="493" s="1"/>
  <c r="K35" i="493"/>
  <c r="C2" i="449"/>
  <c r="J35" i="494" l="1"/>
  <c r="O35" i="494"/>
  <c r="F35" i="494"/>
  <c r="E35" i="494"/>
  <c r="R35" i="494"/>
  <c r="T35" i="494"/>
  <c r="S35" i="494"/>
  <c r="U35" i="494"/>
  <c r="I35" i="494"/>
  <c r="V35" i="494"/>
  <c r="B35" i="494"/>
  <c r="AX35" i="494"/>
  <c r="G35" i="494"/>
  <c r="H35" i="494"/>
  <c r="D35" i="494"/>
  <c r="K35" i="494"/>
  <c r="C1" i="449"/>
  <c r="AC32" i="469" l="1"/>
  <c r="AB32" i="469"/>
  <c r="W32" i="469"/>
  <c r="Y32" i="469" s="1"/>
  <c r="B32" i="469"/>
  <c r="BG32" i="470"/>
  <c r="AB32" i="470"/>
  <c r="BH32" i="470"/>
  <c r="BI32" i="470"/>
  <c r="BB32" i="470"/>
  <c r="AC32" i="470"/>
  <c r="BE32" i="470"/>
  <c r="BA32" i="470"/>
  <c r="BC32" i="470"/>
  <c r="BF32" i="470"/>
  <c r="BJ32" i="470"/>
  <c r="BD32" i="470"/>
  <c r="B32" i="470"/>
  <c r="B33" i="449"/>
  <c r="AB33" i="469" l="1"/>
  <c r="AC33" i="469"/>
  <c r="W33" i="469"/>
  <c r="Y33" i="469" s="1"/>
  <c r="B33" i="469"/>
  <c r="BI33" i="470"/>
  <c r="BD33" i="470"/>
  <c r="BE33" i="470"/>
  <c r="B33" i="470"/>
  <c r="AB33" i="470"/>
  <c r="AC33" i="470"/>
  <c r="BC33" i="470"/>
  <c r="BJ33" i="470"/>
  <c r="BB33" i="470"/>
  <c r="BG33" i="470"/>
  <c r="BF33" i="470"/>
  <c r="BA33" i="470"/>
  <c r="BH33" i="470"/>
  <c r="B32" i="449"/>
  <c r="B34" i="449"/>
  <c r="C33" i="449" l="1"/>
  <c r="G33" i="449" s="1"/>
  <c r="H33" i="449" s="1"/>
  <c r="B31" i="449"/>
  <c r="AC34" i="469" l="1"/>
  <c r="W34" i="469"/>
  <c r="Y34" i="469" s="1"/>
  <c r="B34" i="469"/>
  <c r="AB34" i="469"/>
  <c r="BD34" i="470"/>
  <c r="BI34" i="470"/>
  <c r="BB34" i="470"/>
  <c r="AC34" i="470"/>
  <c r="BE34" i="470"/>
  <c r="BF34" i="470"/>
  <c r="BJ34" i="470"/>
  <c r="B34" i="470"/>
  <c r="BC34" i="470"/>
  <c r="AB34" i="470"/>
  <c r="BH34" i="470"/>
  <c r="BA34" i="470"/>
  <c r="BG34" i="470"/>
  <c r="S33" i="449"/>
  <c r="C34" i="449"/>
  <c r="G34" i="449" s="1"/>
  <c r="H34" i="449" s="1"/>
  <c r="B36" i="449"/>
  <c r="B35" i="449"/>
  <c r="C32" i="449"/>
  <c r="B36" i="469" l="1"/>
  <c r="AB36" i="469"/>
  <c r="W36" i="469"/>
  <c r="Y36" i="469" s="1"/>
  <c r="AC36" i="469"/>
  <c r="AB36" i="470"/>
  <c r="BF36" i="470"/>
  <c r="BJ36" i="470"/>
  <c r="BB36" i="470"/>
  <c r="B36" i="470"/>
  <c r="BA36" i="470"/>
  <c r="AC36" i="470"/>
  <c r="BI36" i="470"/>
  <c r="BC36" i="470"/>
  <c r="BE36" i="470"/>
  <c r="BG36" i="470"/>
  <c r="BH36" i="470"/>
  <c r="BD36" i="470"/>
  <c r="AB35" i="469"/>
  <c r="AC35" i="469"/>
  <c r="W35" i="469"/>
  <c r="Y35" i="469" s="1"/>
  <c r="B35" i="469"/>
  <c r="BI35" i="470"/>
  <c r="BA35" i="470"/>
  <c r="BE35" i="470"/>
  <c r="B35" i="470"/>
  <c r="AC35" i="470"/>
  <c r="BJ35" i="470"/>
  <c r="BB35" i="470"/>
  <c r="BF35" i="470"/>
  <c r="BG35" i="470"/>
  <c r="BD35" i="470"/>
  <c r="BC35" i="470"/>
  <c r="BH35" i="470"/>
  <c r="AB35" i="470"/>
  <c r="C31" i="449"/>
  <c r="S31" i="449" s="1"/>
  <c r="S34" i="449"/>
  <c r="G32" i="449"/>
  <c r="H32" i="449" s="1"/>
  <c r="S32" i="449"/>
  <c r="AB37" i="469" l="1"/>
  <c r="AC37" i="469"/>
  <c r="W37" i="469"/>
  <c r="Y37" i="469" s="1"/>
  <c r="B37" i="469"/>
  <c r="BI37" i="470"/>
  <c r="BD37" i="470"/>
  <c r="BH37" i="470"/>
  <c r="B37" i="470"/>
  <c r="BB37" i="470"/>
  <c r="AB37" i="470"/>
  <c r="BA37" i="470"/>
  <c r="BF37" i="470"/>
  <c r="BC37" i="470"/>
  <c r="BE37" i="470"/>
  <c r="AC37" i="470"/>
  <c r="BG37" i="470"/>
  <c r="BJ37" i="470"/>
  <c r="B37" i="449"/>
  <c r="G31" i="449"/>
  <c r="H31" i="449" s="1"/>
  <c r="B38" i="449"/>
  <c r="C35" i="449"/>
  <c r="C36" i="449"/>
  <c r="W38" i="469" l="1"/>
  <c r="Y38" i="469" s="1"/>
  <c r="B38" i="469"/>
  <c r="AB38" i="469"/>
  <c r="AC38" i="469"/>
  <c r="AB38" i="470"/>
  <c r="BB38" i="470"/>
  <c r="BJ38" i="470"/>
  <c r="B38" i="470"/>
  <c r="AC38" i="470"/>
  <c r="BI38" i="470"/>
  <c r="BA38" i="470"/>
  <c r="BF38" i="470"/>
  <c r="BD38" i="470"/>
  <c r="BH38" i="470"/>
  <c r="BE38" i="470"/>
  <c r="BC38" i="470"/>
  <c r="BG38" i="470"/>
  <c r="C37" i="449"/>
  <c r="S36" i="449"/>
  <c r="G36" i="449"/>
  <c r="H36" i="449" s="1"/>
  <c r="G35" i="449"/>
  <c r="H35" i="449" s="1"/>
  <c r="S35" i="449"/>
  <c r="AB39" i="469" l="1"/>
  <c r="AC39" i="469"/>
  <c r="W39" i="469"/>
  <c r="Y39" i="469" s="1"/>
  <c r="B39" i="469"/>
  <c r="BI39" i="470"/>
  <c r="B39" i="470"/>
  <c r="BA39" i="470"/>
  <c r="BB39" i="470"/>
  <c r="AC39" i="470"/>
  <c r="BC39" i="470"/>
  <c r="BG39" i="470"/>
  <c r="BE39" i="470"/>
  <c r="AB39" i="470"/>
  <c r="BJ39" i="470"/>
  <c r="BD39" i="470"/>
  <c r="BH39" i="470"/>
  <c r="BF39" i="470"/>
  <c r="B39" i="449"/>
  <c r="J37" i="449"/>
  <c r="S37" i="449"/>
  <c r="G37" i="449"/>
  <c r="K37" i="449"/>
  <c r="I37" i="449"/>
  <c r="H37" i="449"/>
  <c r="B40" i="449"/>
  <c r="D37" i="449"/>
  <c r="C38" i="449"/>
  <c r="AB80" i="469" l="1"/>
  <c r="Y80" i="469"/>
  <c r="AC80" i="469"/>
  <c r="W80" i="469"/>
  <c r="B80" i="469"/>
  <c r="BC80" i="470"/>
  <c r="BA80" i="470"/>
  <c r="BF80" i="470"/>
  <c r="BI80" i="470"/>
  <c r="AB80" i="470"/>
  <c r="BG80" i="470"/>
  <c r="BB80" i="470"/>
  <c r="B80" i="470"/>
  <c r="BH80" i="470"/>
  <c r="BD80" i="470"/>
  <c r="BJ80" i="470"/>
  <c r="BE80" i="470"/>
  <c r="AC80" i="470"/>
  <c r="B41" i="449"/>
  <c r="S38" i="449"/>
  <c r="G38" i="449"/>
  <c r="H38" i="449" s="1"/>
  <c r="C39" i="449"/>
  <c r="W81" i="469" l="1"/>
  <c r="AB81" i="469"/>
  <c r="Y81" i="469"/>
  <c r="AC81" i="469"/>
  <c r="B81" i="469"/>
  <c r="BG81" i="470"/>
  <c r="AC81" i="470"/>
  <c r="BI81" i="470"/>
  <c r="BA81" i="470"/>
  <c r="AB81" i="470"/>
  <c r="BH81" i="470"/>
  <c r="BB81" i="470"/>
  <c r="BD81" i="470"/>
  <c r="BF81" i="470"/>
  <c r="BJ81" i="470"/>
  <c r="BE81" i="470"/>
  <c r="BC81" i="470"/>
  <c r="B81" i="470"/>
  <c r="D39" i="449"/>
  <c r="G39" i="449"/>
  <c r="K39" i="449"/>
  <c r="S39" i="449"/>
  <c r="H39" i="449"/>
  <c r="J39" i="449"/>
  <c r="I39" i="449"/>
  <c r="C40" i="449"/>
  <c r="Y82" i="469" l="1"/>
  <c r="AC82" i="469"/>
  <c r="W82" i="469"/>
  <c r="B82" i="469"/>
  <c r="AB82" i="469"/>
  <c r="B82" i="470"/>
  <c r="BG82" i="470"/>
  <c r="BJ82" i="470"/>
  <c r="AC82" i="470"/>
  <c r="BH82" i="470"/>
  <c r="BF82" i="470"/>
  <c r="BE82" i="470"/>
  <c r="BB82" i="470"/>
  <c r="BC82" i="470"/>
  <c r="BD82" i="470"/>
  <c r="AB82" i="470"/>
  <c r="BI82" i="470"/>
  <c r="BA82" i="470"/>
  <c r="B42" i="449"/>
  <c r="D40" i="449"/>
  <c r="J40" i="449"/>
  <c r="G40" i="449"/>
  <c r="S40" i="449"/>
  <c r="H40" i="449"/>
  <c r="I40" i="449"/>
  <c r="K40" i="449"/>
  <c r="C41" i="449"/>
  <c r="B83" i="470" l="1"/>
  <c r="BH83" i="470"/>
  <c r="BA83" i="470"/>
  <c r="BF83" i="470"/>
  <c r="BB83" i="470"/>
  <c r="BC83" i="470"/>
  <c r="BG83" i="470"/>
  <c r="BE83" i="470"/>
  <c r="AC83" i="470"/>
  <c r="BI83" i="470"/>
  <c r="BD83" i="470"/>
  <c r="BJ83" i="470"/>
  <c r="AB83" i="470"/>
  <c r="Y83" i="469"/>
  <c r="AB83" i="469"/>
  <c r="B83" i="469"/>
  <c r="W83" i="469"/>
  <c r="AC83" i="469"/>
  <c r="B43" i="449"/>
  <c r="G41" i="449"/>
  <c r="S41" i="449"/>
  <c r="K41" i="449"/>
  <c r="I41" i="449"/>
  <c r="H41" i="449"/>
  <c r="J41" i="449"/>
  <c r="D41" i="449"/>
  <c r="C42" i="449"/>
  <c r="AB84" i="469" l="1"/>
  <c r="AC84" i="469"/>
  <c r="W84" i="469"/>
  <c r="B84" i="469"/>
  <c r="Y84" i="469"/>
  <c r="AC84" i="470"/>
  <c r="BA84" i="470"/>
  <c r="BC84" i="470"/>
  <c r="AB84" i="470"/>
  <c r="BG84" i="470"/>
  <c r="BI84" i="470"/>
  <c r="BE84" i="470"/>
  <c r="BJ84" i="470"/>
  <c r="BD84" i="470"/>
  <c r="BH84" i="470"/>
  <c r="B84" i="470"/>
  <c r="BB84" i="470"/>
  <c r="BF84" i="470"/>
  <c r="B44" i="449"/>
  <c r="D42" i="449"/>
  <c r="C43" i="449"/>
  <c r="J42" i="449"/>
  <c r="K42" i="449"/>
  <c r="S42" i="449"/>
  <c r="H42" i="449"/>
  <c r="G42" i="449"/>
  <c r="I42" i="449"/>
  <c r="AC85" i="469" l="1"/>
  <c r="B85" i="469"/>
  <c r="Y85" i="469"/>
  <c r="AB85" i="469"/>
  <c r="W85" i="469"/>
  <c r="BI85" i="470"/>
  <c r="AC85" i="470"/>
  <c r="BD85" i="470"/>
  <c r="BF85" i="470"/>
  <c r="AB85" i="470"/>
  <c r="BA85" i="470"/>
  <c r="BE85" i="470"/>
  <c r="BG85" i="470"/>
  <c r="BJ85" i="470"/>
  <c r="BH85" i="470"/>
  <c r="B85" i="470"/>
  <c r="BB85" i="470"/>
  <c r="BC85" i="470"/>
  <c r="B45" i="449"/>
  <c r="D43" i="449"/>
  <c r="K43" i="449"/>
  <c r="S43" i="449"/>
  <c r="J43" i="449"/>
  <c r="H43" i="449"/>
  <c r="I43" i="449"/>
  <c r="G43" i="449"/>
  <c r="Y86" i="469" l="1"/>
  <c r="B86" i="469"/>
  <c r="W86" i="469"/>
  <c r="AB86" i="469"/>
  <c r="AC86" i="469"/>
  <c r="B86" i="470"/>
  <c r="BI86" i="470"/>
  <c r="BJ86" i="470"/>
  <c r="BG86" i="470"/>
  <c r="BA86" i="470"/>
  <c r="BD86" i="470"/>
  <c r="BH86" i="470"/>
  <c r="BC86" i="470"/>
  <c r="BB86" i="470"/>
  <c r="BF86" i="470"/>
  <c r="AC86" i="470"/>
  <c r="BE86" i="470"/>
  <c r="AB86" i="470"/>
  <c r="B46" i="449"/>
  <c r="C44" i="449"/>
  <c r="C45" i="449"/>
  <c r="AC87" i="469" l="1"/>
  <c r="Y87" i="469"/>
  <c r="B87" i="469"/>
  <c r="W87" i="469"/>
  <c r="AB87" i="469"/>
  <c r="BD87" i="470"/>
  <c r="BA87" i="470"/>
  <c r="BF87" i="470"/>
  <c r="AC87" i="470"/>
  <c r="BC87" i="470"/>
  <c r="BI87" i="470"/>
  <c r="AB87" i="470"/>
  <c r="BE87" i="470"/>
  <c r="BJ87" i="470"/>
  <c r="BH87" i="470"/>
  <c r="B87" i="470"/>
  <c r="BB87" i="470"/>
  <c r="BG87" i="470"/>
  <c r="B47" i="449"/>
  <c r="D45" i="449"/>
  <c r="G45" i="449"/>
  <c r="S45" i="449"/>
  <c r="K45" i="449"/>
  <c r="H45" i="449"/>
  <c r="J45" i="449"/>
  <c r="I45" i="449"/>
  <c r="K44" i="449"/>
  <c r="I44" i="449"/>
  <c r="S44" i="449"/>
  <c r="G44" i="449"/>
  <c r="H44" i="449"/>
  <c r="J44" i="449"/>
  <c r="D44" i="449"/>
  <c r="W88" i="469" l="1"/>
  <c r="AC88" i="469"/>
  <c r="B88" i="469"/>
  <c r="Y88" i="469"/>
  <c r="AB88" i="469"/>
  <c r="B88" i="470"/>
  <c r="BI88" i="470"/>
  <c r="BD88" i="470"/>
  <c r="AB88" i="470"/>
  <c r="BG88" i="470"/>
  <c r="BJ88" i="470"/>
  <c r="BF88" i="470"/>
  <c r="BA88" i="470"/>
  <c r="BB88" i="470"/>
  <c r="BH88" i="470"/>
  <c r="AC88" i="470"/>
  <c r="BE88" i="470"/>
  <c r="BC88" i="470"/>
  <c r="B48" i="449"/>
  <c r="C46" i="449"/>
  <c r="AB89" i="470" l="1"/>
  <c r="BC89" i="470"/>
  <c r="BA89" i="470"/>
  <c r="BJ89" i="470"/>
  <c r="B89" i="470"/>
  <c r="BG89" i="470"/>
  <c r="BI89" i="470"/>
  <c r="BB89" i="470"/>
  <c r="AC89" i="470"/>
  <c r="BF89" i="470"/>
  <c r="BD89" i="470"/>
  <c r="BE89" i="470"/>
  <c r="BH89" i="470"/>
  <c r="B89" i="469"/>
  <c r="W89" i="469"/>
  <c r="AB89" i="469"/>
  <c r="Y89" i="469"/>
  <c r="AC89" i="469"/>
  <c r="B49" i="449"/>
  <c r="K46" i="449"/>
  <c r="I46" i="449"/>
  <c r="S46" i="449"/>
  <c r="G46" i="449"/>
  <c r="J46" i="449"/>
  <c r="H46" i="449"/>
  <c r="C47" i="449"/>
  <c r="D46" i="449"/>
  <c r="AC90" i="469" l="1"/>
  <c r="AB90" i="469"/>
  <c r="Y90" i="469"/>
  <c r="B90" i="469"/>
  <c r="W90" i="469"/>
  <c r="AC90" i="470"/>
  <c r="BI90" i="470"/>
  <c r="BJ90" i="470"/>
  <c r="BB90" i="470"/>
  <c r="BE90" i="470"/>
  <c r="BC90" i="470"/>
  <c r="BF90" i="470"/>
  <c r="BG90" i="470"/>
  <c r="AB90" i="470"/>
  <c r="BD90" i="470"/>
  <c r="BA90" i="470"/>
  <c r="BH90" i="470"/>
  <c r="B90" i="470"/>
  <c r="B50" i="449"/>
  <c r="D47" i="449"/>
  <c r="K47" i="449"/>
  <c r="I47" i="449"/>
  <c r="S47" i="449"/>
  <c r="J47" i="449"/>
  <c r="G47" i="449"/>
  <c r="H47" i="449"/>
  <c r="C48" i="449"/>
  <c r="B91" i="470" l="1"/>
  <c r="BH91" i="470"/>
  <c r="BE91" i="470"/>
  <c r="BF91" i="470"/>
  <c r="BJ91" i="470"/>
  <c r="BG91" i="470"/>
  <c r="AC91" i="470"/>
  <c r="BC91" i="470"/>
  <c r="BA91" i="470"/>
  <c r="BD91" i="470"/>
  <c r="BI91" i="470"/>
  <c r="BB91" i="470"/>
  <c r="AB91" i="470"/>
  <c r="Y91" i="469"/>
  <c r="B91" i="469"/>
  <c r="AB91" i="469"/>
  <c r="W91" i="469"/>
  <c r="AC91" i="469"/>
  <c r="B51" i="449"/>
  <c r="D48" i="449"/>
  <c r="H48" i="449"/>
  <c r="S48" i="449"/>
  <c r="I48" i="449"/>
  <c r="K48" i="449"/>
  <c r="J48" i="449"/>
  <c r="G48" i="449"/>
  <c r="C49" i="449"/>
  <c r="AB92" i="469" l="1"/>
  <c r="AC92" i="469"/>
  <c r="W92" i="469"/>
  <c r="Y92" i="469"/>
  <c r="B92" i="469"/>
  <c r="BD92" i="470"/>
  <c r="BJ92" i="470"/>
  <c r="AC92" i="470"/>
  <c r="BA92" i="470"/>
  <c r="AB92" i="470"/>
  <c r="BC92" i="470"/>
  <c r="BB92" i="470"/>
  <c r="BH92" i="470"/>
  <c r="BE92" i="470"/>
  <c r="BI92" i="470"/>
  <c r="BG92" i="470"/>
  <c r="B92" i="470"/>
  <c r="BF92" i="470"/>
  <c r="B52" i="449"/>
  <c r="B53" i="449"/>
  <c r="S49" i="449"/>
  <c r="G49" i="449"/>
  <c r="I49" i="449"/>
  <c r="K49" i="449"/>
  <c r="J49" i="449"/>
  <c r="H49" i="449"/>
  <c r="D49" i="449"/>
  <c r="C50" i="449"/>
  <c r="B93" i="469" l="1"/>
  <c r="AC93" i="469"/>
  <c r="AB93" i="469"/>
  <c r="Y93" i="469"/>
  <c r="W93" i="469"/>
  <c r="BG93" i="470"/>
  <c r="AC93" i="470"/>
  <c r="B93" i="470"/>
  <c r="BF93" i="470"/>
  <c r="BJ93" i="470"/>
  <c r="BA93" i="470"/>
  <c r="BH93" i="470"/>
  <c r="BE93" i="470"/>
  <c r="BI93" i="470"/>
  <c r="BD93" i="470"/>
  <c r="BB93" i="470"/>
  <c r="BC93" i="470"/>
  <c r="AB93" i="470"/>
  <c r="I50" i="449"/>
  <c r="H50" i="449"/>
  <c r="S50" i="449"/>
  <c r="J50" i="449"/>
  <c r="G50" i="449"/>
  <c r="K50" i="449"/>
  <c r="D50" i="449"/>
  <c r="C51" i="449"/>
  <c r="AB94" i="469" l="1"/>
  <c r="Y94" i="469"/>
  <c r="AC94" i="469"/>
  <c r="W94" i="469"/>
  <c r="B94" i="469"/>
  <c r="BI94" i="470"/>
  <c r="BD94" i="470"/>
  <c r="BC94" i="470"/>
  <c r="AC94" i="470"/>
  <c r="BE94" i="470"/>
  <c r="BA94" i="470"/>
  <c r="BG94" i="470"/>
  <c r="AB94" i="470"/>
  <c r="BF94" i="470"/>
  <c r="BB94" i="470"/>
  <c r="B94" i="470"/>
  <c r="BH94" i="470"/>
  <c r="BJ94" i="470"/>
  <c r="B54" i="449"/>
  <c r="B55" i="449"/>
  <c r="C52" i="449"/>
  <c r="D51" i="449"/>
  <c r="J51" i="449"/>
  <c r="K51" i="449"/>
  <c r="I51" i="449"/>
  <c r="H51" i="449"/>
  <c r="S51" i="449"/>
  <c r="G51" i="449"/>
  <c r="BH95" i="470" l="1"/>
  <c r="BA95" i="470"/>
  <c r="BC95" i="470"/>
  <c r="B95" i="470"/>
  <c r="BD95" i="470"/>
  <c r="BG95" i="470"/>
  <c r="BF95" i="470"/>
  <c r="AC95" i="470"/>
  <c r="BE95" i="470"/>
  <c r="BB95" i="470"/>
  <c r="BJ95" i="470"/>
  <c r="AB95" i="470"/>
  <c r="BI95" i="470"/>
  <c r="AC95" i="469"/>
  <c r="W95" i="469"/>
  <c r="B95" i="469"/>
  <c r="AB95" i="469"/>
  <c r="Y95" i="469"/>
  <c r="C53" i="449"/>
  <c r="D52" i="449"/>
  <c r="S52" i="449"/>
  <c r="K52" i="449"/>
  <c r="I52" i="449"/>
  <c r="G52" i="449"/>
  <c r="H52" i="449"/>
  <c r="J52" i="449"/>
  <c r="AC96" i="469" l="1"/>
  <c r="W96" i="469"/>
  <c r="B96" i="469"/>
  <c r="AB96" i="469"/>
  <c r="Y96" i="469"/>
  <c r="BG96" i="470"/>
  <c r="AC96" i="470"/>
  <c r="BC96" i="470"/>
  <c r="BJ96" i="470"/>
  <c r="BD96" i="470"/>
  <c r="BF96" i="470"/>
  <c r="BH96" i="470"/>
  <c r="BA96" i="470"/>
  <c r="B96" i="470"/>
  <c r="BI96" i="470"/>
  <c r="BE96" i="470"/>
  <c r="AB96" i="470"/>
  <c r="BB96" i="470"/>
  <c r="B56" i="449"/>
  <c r="C54" i="449"/>
  <c r="D53" i="449"/>
  <c r="H53" i="449"/>
  <c r="K53" i="449"/>
  <c r="S53" i="449"/>
  <c r="I53" i="449"/>
  <c r="G53" i="449"/>
  <c r="J53" i="449"/>
  <c r="AC97" i="469" l="1"/>
  <c r="W97" i="469"/>
  <c r="B97" i="469"/>
  <c r="AB97" i="469"/>
  <c r="Y97" i="469"/>
  <c r="AB97" i="470"/>
  <c r="BE97" i="470"/>
  <c r="BJ97" i="470"/>
  <c r="AC97" i="470"/>
  <c r="BC97" i="470"/>
  <c r="BH97" i="470"/>
  <c r="BG97" i="470"/>
  <c r="BB97" i="470"/>
  <c r="B97" i="470"/>
  <c r="BD97" i="470"/>
  <c r="BA97" i="470"/>
  <c r="BF97" i="470"/>
  <c r="BI97" i="470"/>
  <c r="B57" i="449"/>
  <c r="D54" i="449"/>
  <c r="H54" i="449"/>
  <c r="S54" i="449"/>
  <c r="J54" i="449"/>
  <c r="K54" i="449"/>
  <c r="I54" i="449"/>
  <c r="G54" i="449"/>
  <c r="C55" i="449"/>
  <c r="AC98" i="469" l="1"/>
  <c r="W98" i="469"/>
  <c r="B98" i="469"/>
  <c r="AB98" i="469"/>
  <c r="Y98" i="469"/>
  <c r="BH98" i="470"/>
  <c r="BG98" i="470"/>
  <c r="BE98" i="470"/>
  <c r="BA98" i="470"/>
  <c r="BI98" i="470"/>
  <c r="BC98" i="470"/>
  <c r="AB98" i="470"/>
  <c r="B98" i="470"/>
  <c r="BB98" i="470"/>
  <c r="AC98" i="470"/>
  <c r="BF98" i="470"/>
  <c r="BJ98" i="470"/>
  <c r="BD98" i="470"/>
  <c r="B101" i="469"/>
  <c r="AB101" i="469"/>
  <c r="AC101" i="469"/>
  <c r="Y101" i="469"/>
  <c r="W101" i="469"/>
  <c r="B58" i="449"/>
  <c r="C56" i="449"/>
  <c r="D55" i="449"/>
  <c r="J55" i="449"/>
  <c r="K55" i="449"/>
  <c r="S55" i="449"/>
  <c r="G55" i="449"/>
  <c r="I55" i="449"/>
  <c r="H55" i="449"/>
  <c r="AC99" i="469" l="1"/>
  <c r="Y99" i="469"/>
  <c r="W99" i="469"/>
  <c r="B99" i="469"/>
  <c r="AB99" i="469"/>
  <c r="BH99" i="470"/>
  <c r="BI99" i="470"/>
  <c r="BC99" i="470"/>
  <c r="B99" i="470"/>
  <c r="BE99" i="470"/>
  <c r="BF99" i="470"/>
  <c r="AC99" i="470"/>
  <c r="BD99" i="470"/>
  <c r="BB99" i="470"/>
  <c r="BG99" i="470"/>
  <c r="BJ99" i="470"/>
  <c r="AB99" i="470"/>
  <c r="BA99" i="470"/>
  <c r="B102" i="469"/>
  <c r="AB102" i="469"/>
  <c r="AC102" i="469"/>
  <c r="Y102" i="469"/>
  <c r="W102" i="469"/>
  <c r="B59" i="449"/>
  <c r="D56" i="449"/>
  <c r="C57" i="449"/>
  <c r="K56" i="449"/>
  <c r="I56" i="449"/>
  <c r="G56" i="449"/>
  <c r="H56" i="449"/>
  <c r="S56" i="449"/>
  <c r="J56" i="449"/>
  <c r="Y100" i="469" l="1"/>
  <c r="B100" i="469"/>
  <c r="AB100" i="469"/>
  <c r="AC100" i="469"/>
  <c r="W100" i="469"/>
  <c r="BG100" i="470"/>
  <c r="AC100" i="470"/>
  <c r="BI100" i="470"/>
  <c r="BC100" i="470"/>
  <c r="BF100" i="470"/>
  <c r="AB100" i="470"/>
  <c r="B100" i="470"/>
  <c r="BD100" i="470"/>
  <c r="BB100" i="470"/>
  <c r="BH100" i="470"/>
  <c r="BA100" i="470"/>
  <c r="BE100" i="470"/>
  <c r="BJ100" i="470"/>
  <c r="B103" i="469"/>
  <c r="AB103" i="469"/>
  <c r="AC103" i="469"/>
  <c r="Y103" i="469"/>
  <c r="W103" i="469"/>
  <c r="B60" i="449"/>
  <c r="B61" i="449"/>
  <c r="C58" i="449"/>
  <c r="D57" i="449"/>
  <c r="S57" i="449"/>
  <c r="H57" i="449"/>
  <c r="K57" i="449"/>
  <c r="J57" i="449"/>
  <c r="G57" i="449"/>
  <c r="I57" i="449"/>
  <c r="B104" i="469" l="1"/>
  <c r="AB104" i="469"/>
  <c r="AC104" i="469"/>
  <c r="Y104" i="469"/>
  <c r="W104" i="469"/>
  <c r="B62" i="449"/>
  <c r="C59" i="449"/>
  <c r="D58" i="449"/>
  <c r="I58" i="449"/>
  <c r="J58" i="449"/>
  <c r="H58" i="449"/>
  <c r="G58" i="449"/>
  <c r="K58" i="449"/>
  <c r="S58" i="449"/>
  <c r="B105" i="469" l="1"/>
  <c r="AB105" i="469"/>
  <c r="AC105" i="469"/>
  <c r="W105" i="469"/>
  <c r="Y105" i="469"/>
  <c r="B63" i="449"/>
  <c r="D59" i="449"/>
  <c r="J59" i="449"/>
  <c r="K59" i="449"/>
  <c r="I59" i="449"/>
  <c r="H59" i="449"/>
  <c r="S59" i="449"/>
  <c r="G59" i="449"/>
  <c r="C60" i="449"/>
  <c r="B106" i="469" l="1"/>
  <c r="AB106" i="469"/>
  <c r="AC106" i="469"/>
  <c r="Y106" i="469"/>
  <c r="W106" i="469"/>
  <c r="B64" i="449"/>
  <c r="C61" i="449"/>
  <c r="D60" i="449"/>
  <c r="G60" i="449"/>
  <c r="J60" i="449"/>
  <c r="I60" i="449"/>
  <c r="S60" i="449"/>
  <c r="K60" i="449"/>
  <c r="H60" i="449"/>
  <c r="B107" i="469" l="1"/>
  <c r="AB107" i="469"/>
  <c r="AC107" i="469"/>
  <c r="W107" i="469"/>
  <c r="Y107" i="469"/>
  <c r="B65" i="449"/>
  <c r="D61" i="449"/>
  <c r="H61" i="449"/>
  <c r="S61" i="449"/>
  <c r="I61" i="449"/>
  <c r="K61" i="449"/>
  <c r="G61" i="449"/>
  <c r="J61" i="449"/>
  <c r="C62" i="449"/>
  <c r="B108" i="469" l="1"/>
  <c r="AB108" i="469"/>
  <c r="AC108" i="469"/>
  <c r="Y108" i="469"/>
  <c r="W108" i="469"/>
  <c r="D62" i="449"/>
  <c r="C63" i="449"/>
  <c r="B66" i="449"/>
  <c r="G62" i="449"/>
  <c r="K62" i="449"/>
  <c r="I62" i="449"/>
  <c r="J62" i="449"/>
  <c r="S62" i="449"/>
  <c r="H62" i="449"/>
  <c r="B109" i="469" l="1"/>
  <c r="AB109" i="469"/>
  <c r="AC109" i="469"/>
  <c r="Y109" i="469"/>
  <c r="W109" i="469"/>
  <c r="B67" i="449"/>
  <c r="D63" i="449"/>
  <c r="J63" i="449"/>
  <c r="H63" i="449"/>
  <c r="G63" i="449"/>
  <c r="S63" i="449"/>
  <c r="I63" i="449"/>
  <c r="K63" i="449"/>
  <c r="C64" i="449"/>
  <c r="B110" i="469" l="1"/>
  <c r="AB110" i="469"/>
  <c r="AC110" i="469"/>
  <c r="Y110" i="469"/>
  <c r="W110" i="469"/>
  <c r="B68" i="449"/>
  <c r="J64" i="449"/>
  <c r="K64" i="449"/>
  <c r="S64" i="449"/>
  <c r="H64" i="449"/>
  <c r="I64" i="449"/>
  <c r="G64" i="449"/>
  <c r="C65" i="449"/>
  <c r="D64" i="449"/>
  <c r="B111" i="469" l="1"/>
  <c r="AB111" i="469"/>
  <c r="AC111" i="469"/>
  <c r="Y111" i="469"/>
  <c r="W111" i="469"/>
  <c r="B69" i="449"/>
  <c r="D65" i="449"/>
  <c r="C66" i="449"/>
  <c r="J65" i="449"/>
  <c r="K65" i="449"/>
  <c r="S65" i="449"/>
  <c r="G65" i="449"/>
  <c r="H65" i="449"/>
  <c r="I65" i="449"/>
  <c r="B112" i="469" l="1"/>
  <c r="AB112" i="469"/>
  <c r="AC112" i="469"/>
  <c r="Y112" i="469"/>
  <c r="W112" i="469"/>
  <c r="B70" i="449"/>
  <c r="C67" i="449"/>
  <c r="D66" i="449"/>
  <c r="J66" i="449"/>
  <c r="K66" i="449"/>
  <c r="H66" i="449"/>
  <c r="S66" i="449"/>
  <c r="I66" i="449"/>
  <c r="G66" i="449"/>
  <c r="B71" i="449"/>
  <c r="B113" i="469" l="1"/>
  <c r="AB113" i="469"/>
  <c r="AC113" i="469"/>
  <c r="W113" i="469"/>
  <c r="Y113" i="469"/>
  <c r="C68" i="449"/>
  <c r="D67" i="449"/>
  <c r="S67" i="449"/>
  <c r="H67" i="449"/>
  <c r="J67" i="449"/>
  <c r="G67" i="449"/>
  <c r="I67" i="449"/>
  <c r="K67" i="449"/>
  <c r="B114" i="469" l="1"/>
  <c r="AB114" i="469"/>
  <c r="AC114" i="469"/>
  <c r="W114" i="469"/>
  <c r="Y114" i="469"/>
  <c r="B72" i="449"/>
  <c r="C69" i="449"/>
  <c r="D68" i="449"/>
  <c r="G68" i="449"/>
  <c r="I68" i="449"/>
  <c r="H68" i="449"/>
  <c r="S68" i="449"/>
  <c r="J68" i="449"/>
  <c r="K68" i="449"/>
  <c r="B73" i="449"/>
  <c r="B115" i="469" l="1"/>
  <c r="AB115" i="469"/>
  <c r="AC115" i="469"/>
  <c r="Y115" i="469"/>
  <c r="W115" i="469"/>
  <c r="D69" i="449"/>
  <c r="C70" i="449"/>
  <c r="I69" i="449"/>
  <c r="H69" i="449"/>
  <c r="J69" i="449"/>
  <c r="G69" i="449"/>
  <c r="S69" i="449"/>
  <c r="K69" i="449"/>
  <c r="B74" i="449"/>
  <c r="B116" i="469" l="1"/>
  <c r="AB116" i="469"/>
  <c r="AC116" i="469"/>
  <c r="Y116" i="469"/>
  <c r="W116" i="469"/>
  <c r="J70" i="449"/>
  <c r="K70" i="449"/>
  <c r="G70" i="449"/>
  <c r="H70" i="449"/>
  <c r="I70" i="449"/>
  <c r="S70" i="449"/>
  <c r="D70" i="449"/>
  <c r="C71" i="449"/>
  <c r="B117" i="469" l="1"/>
  <c r="AB117" i="469"/>
  <c r="AC117" i="469"/>
  <c r="Y117" i="469"/>
  <c r="W117" i="469"/>
  <c r="B75" i="449"/>
  <c r="I71" i="449"/>
  <c r="G71" i="449"/>
  <c r="K71" i="449"/>
  <c r="H71" i="449"/>
  <c r="J71" i="449"/>
  <c r="S71" i="449"/>
  <c r="D71" i="449"/>
  <c r="C72" i="449"/>
  <c r="B76" i="449"/>
  <c r="B118" i="469" l="1"/>
  <c r="AB118" i="469"/>
  <c r="AC118" i="469"/>
  <c r="Y118" i="469"/>
  <c r="W118" i="469"/>
  <c r="C73" i="449"/>
  <c r="D72" i="449"/>
  <c r="J72" i="449"/>
  <c r="I72" i="449"/>
  <c r="S72" i="449"/>
  <c r="G72" i="449"/>
  <c r="K72" i="449"/>
  <c r="H72" i="449"/>
  <c r="B119" i="469" l="1"/>
  <c r="AB119" i="469"/>
  <c r="AC119" i="469"/>
  <c r="Y119" i="469"/>
  <c r="W119" i="469"/>
  <c r="B77" i="449"/>
  <c r="D73" i="449"/>
  <c r="G73" i="449"/>
  <c r="K73" i="449"/>
  <c r="H73" i="449"/>
  <c r="J73" i="449"/>
  <c r="S73" i="449"/>
  <c r="I73" i="449"/>
  <c r="C74" i="449"/>
  <c r="B78" i="449"/>
  <c r="B120" i="469" l="1"/>
  <c r="AB120" i="469"/>
  <c r="AC120" i="469"/>
  <c r="Y120" i="469"/>
  <c r="W120" i="469"/>
  <c r="I74" i="449"/>
  <c r="H74" i="449"/>
  <c r="G74" i="449"/>
  <c r="S74" i="449"/>
  <c r="K74" i="449"/>
  <c r="J74" i="449"/>
  <c r="D74" i="449"/>
  <c r="C75" i="449"/>
  <c r="B79" i="449"/>
  <c r="B121" i="469" l="1"/>
  <c r="AB121" i="469"/>
  <c r="AC121" i="469"/>
  <c r="Y121" i="469"/>
  <c r="W121" i="469"/>
  <c r="C76" i="449"/>
  <c r="G75" i="449"/>
  <c r="I75" i="449"/>
  <c r="K75" i="449"/>
  <c r="S75" i="449"/>
  <c r="H75" i="449"/>
  <c r="J75" i="449"/>
  <c r="D75" i="449"/>
  <c r="B80" i="449"/>
  <c r="B122" i="469" l="1"/>
  <c r="AB122" i="469"/>
  <c r="AC122" i="469"/>
  <c r="W122" i="469"/>
  <c r="Y122" i="469"/>
  <c r="C77" i="449"/>
  <c r="D76" i="449"/>
  <c r="J76" i="449"/>
  <c r="G76" i="449"/>
  <c r="K76" i="449"/>
  <c r="I76" i="449"/>
  <c r="S76" i="449"/>
  <c r="H76" i="449"/>
  <c r="B81" i="449"/>
  <c r="B123" i="469" l="1"/>
  <c r="AB123" i="469"/>
  <c r="AC123" i="469"/>
  <c r="Y123" i="469"/>
  <c r="W123" i="469"/>
  <c r="D77" i="449"/>
  <c r="C78" i="449"/>
  <c r="I77" i="449"/>
  <c r="S77" i="449"/>
  <c r="K77" i="449"/>
  <c r="J77" i="449"/>
  <c r="G77" i="449"/>
  <c r="H77" i="449"/>
  <c r="B82" i="449"/>
  <c r="B124" i="469" l="1"/>
  <c r="AB124" i="469"/>
  <c r="AC124" i="469"/>
  <c r="Y124" i="469"/>
  <c r="W124" i="469"/>
  <c r="C79" i="449"/>
  <c r="S78" i="449"/>
  <c r="H78" i="449"/>
  <c r="G78" i="449"/>
  <c r="K78" i="449"/>
  <c r="I78" i="449"/>
  <c r="J78" i="449"/>
  <c r="D78" i="449"/>
  <c r="B125" i="469" l="1"/>
  <c r="AB125" i="469"/>
  <c r="AC125" i="469"/>
  <c r="W125" i="469"/>
  <c r="Y125" i="469"/>
  <c r="B83" i="449"/>
  <c r="D79" i="449"/>
  <c r="J79" i="449"/>
  <c r="H79" i="449"/>
  <c r="I79" i="449"/>
  <c r="G79" i="449"/>
  <c r="S79" i="449"/>
  <c r="K79" i="449"/>
  <c r="C80" i="449"/>
  <c r="B84" i="449"/>
  <c r="B126" i="469" l="1"/>
  <c r="AB126" i="469"/>
  <c r="AC126" i="469"/>
  <c r="W126" i="469"/>
  <c r="Y126" i="469"/>
  <c r="C81" i="449"/>
  <c r="D80" i="449"/>
  <c r="I80" i="449"/>
  <c r="H80" i="449"/>
  <c r="K80" i="449"/>
  <c r="G80" i="449"/>
  <c r="S80" i="449"/>
  <c r="J80" i="449"/>
  <c r="B85" i="449"/>
  <c r="B127" i="469" l="1"/>
  <c r="AB127" i="469"/>
  <c r="AC127" i="469"/>
  <c r="Y127" i="469"/>
  <c r="W127" i="469"/>
  <c r="D81" i="449"/>
  <c r="J81" i="449"/>
  <c r="S81" i="449"/>
  <c r="G81" i="449"/>
  <c r="H81" i="449"/>
  <c r="I81" i="449"/>
  <c r="K81" i="449"/>
  <c r="C82" i="449"/>
  <c r="B128" i="469" l="1"/>
  <c r="AB128" i="469"/>
  <c r="AC128" i="469"/>
  <c r="Y128" i="469"/>
  <c r="W128" i="469"/>
  <c r="B86" i="449"/>
  <c r="H82" i="449"/>
  <c r="J82" i="449"/>
  <c r="K82" i="449"/>
  <c r="S82" i="449"/>
  <c r="G82" i="449"/>
  <c r="I82" i="449"/>
  <c r="C83" i="449"/>
  <c r="D82" i="449"/>
  <c r="B87" i="449"/>
  <c r="B129" i="469" l="1"/>
  <c r="AB129" i="469"/>
  <c r="AC129" i="469"/>
  <c r="Y129" i="469"/>
  <c r="W129" i="469"/>
  <c r="C84" i="449"/>
  <c r="D83" i="449"/>
  <c r="G83" i="449"/>
  <c r="I83" i="449"/>
  <c r="H83" i="449"/>
  <c r="K83" i="449"/>
  <c r="S83" i="449"/>
  <c r="J83" i="449"/>
  <c r="B88" i="449"/>
  <c r="AB130" i="469" l="1"/>
  <c r="AC130" i="469"/>
  <c r="W130" i="469"/>
  <c r="Y130" i="469"/>
  <c r="B130" i="469"/>
  <c r="D84" i="449"/>
  <c r="K84" i="449"/>
  <c r="J84" i="449"/>
  <c r="S84" i="449"/>
  <c r="I84" i="449"/>
  <c r="H84" i="449"/>
  <c r="G84" i="449"/>
  <c r="C85" i="449"/>
  <c r="B89" i="449"/>
  <c r="C86" i="449" l="1"/>
  <c r="D85" i="449"/>
  <c r="J85" i="449"/>
  <c r="G85" i="449"/>
  <c r="K85" i="449"/>
  <c r="I85" i="449"/>
  <c r="S85" i="449"/>
  <c r="H85" i="449"/>
  <c r="B90" i="449" l="1"/>
  <c r="C87" i="449"/>
  <c r="D86" i="449"/>
  <c r="G86" i="449"/>
  <c r="J86" i="449"/>
  <c r="H86" i="449"/>
  <c r="S86" i="449"/>
  <c r="I86" i="449"/>
  <c r="K86" i="449"/>
  <c r="C88" i="449" l="1"/>
  <c r="D87" i="449"/>
  <c r="J87" i="449"/>
  <c r="G87" i="449"/>
  <c r="H87" i="449"/>
  <c r="S87" i="449"/>
  <c r="I87" i="449"/>
  <c r="K87" i="449"/>
  <c r="D88" i="449" l="1"/>
  <c r="C89" i="449"/>
  <c r="G88" i="449"/>
  <c r="S88" i="449"/>
  <c r="H88" i="449"/>
  <c r="K88" i="449"/>
  <c r="I88" i="449"/>
  <c r="J88" i="449"/>
  <c r="J89" i="449" l="1"/>
  <c r="S89" i="449"/>
  <c r="H89" i="449"/>
  <c r="I89" i="449"/>
  <c r="K89" i="449"/>
  <c r="G89" i="449"/>
  <c r="D89" i="449"/>
  <c r="C90" i="449"/>
  <c r="D90" i="449" l="1"/>
  <c r="I90" i="449"/>
  <c r="S90" i="449"/>
  <c r="K90" i="449"/>
  <c r="J90" i="449"/>
  <c r="G90" i="449"/>
  <c r="H90" i="449"/>
  <c r="D36" i="449" l="1"/>
  <c r="I36" i="449" s="1"/>
  <c r="D38" i="449"/>
  <c r="I38" i="449" s="1"/>
  <c r="D33" i="449" l="1"/>
  <c r="I33" i="449" s="1"/>
  <c r="D31" i="449"/>
  <c r="I31" i="449" s="1"/>
  <c r="J38" i="449" s="1"/>
  <c r="K38" i="449" s="1"/>
  <c r="D35" i="449"/>
  <c r="I35" i="449" s="1"/>
  <c r="D34" i="449"/>
  <c r="I34" i="449" s="1"/>
  <c r="D32" i="449"/>
  <c r="I32" i="449" s="1"/>
  <c r="J36" i="449" l="1"/>
  <c r="K36" i="449" s="1"/>
  <c r="J31" i="449"/>
  <c r="K31" i="449" s="1"/>
  <c r="J34" i="449"/>
  <c r="K34" i="449" s="1"/>
  <c r="J33" i="449"/>
  <c r="K33" i="449" s="1"/>
  <c r="J35" i="449"/>
  <c r="K35" i="449" s="1"/>
  <c r="J32" i="449"/>
  <c r="K32" i="449" s="1"/>
  <c r="AT31" i="477" l="1"/>
  <c r="AR31" i="477" s="1"/>
  <c r="C31" i="512" l="1"/>
  <c r="G31" i="512" s="1"/>
  <c r="F31" i="470"/>
  <c r="AT28" i="477"/>
  <c r="AS27" i="477"/>
  <c r="S31" i="470"/>
  <c r="AE31" i="512" l="1"/>
  <c r="B31" i="512"/>
  <c r="AD31" i="512"/>
  <c r="BJ31" i="500"/>
  <c r="BF31" i="500"/>
  <c r="BB31" i="500"/>
  <c r="N31" i="500"/>
  <c r="BI31" i="500"/>
  <c r="BE31" i="500"/>
  <c r="BA31" i="500"/>
  <c r="BH31" i="500"/>
  <c r="BD31" i="500"/>
  <c r="AC31" i="500"/>
  <c r="Q31" i="500"/>
  <c r="U31" i="500" s="1"/>
  <c r="W31" i="500" s="1"/>
  <c r="Y31" i="500" s="1"/>
  <c r="F26" i="500"/>
  <c r="BG31" i="500"/>
  <c r="BC31" i="500"/>
  <c r="AB31" i="500"/>
  <c r="F31" i="475"/>
  <c r="U31" i="475" s="1"/>
  <c r="F31" i="479"/>
  <c r="F31" i="478"/>
  <c r="BC31" i="470"/>
  <c r="F31" i="476"/>
  <c r="AC31" i="476" s="1"/>
  <c r="F31" i="474"/>
  <c r="H31" i="474" s="1"/>
  <c r="F31" i="472"/>
  <c r="BH31" i="472" s="1"/>
  <c r="F31" i="469"/>
  <c r="BE31" i="469" s="1"/>
  <c r="C31" i="370"/>
  <c r="F31" i="471"/>
  <c r="G31" i="471" s="1"/>
  <c r="F31" i="473"/>
  <c r="AB31" i="473" s="1"/>
  <c r="X31" i="470"/>
  <c r="V31" i="470"/>
  <c r="H31" i="470"/>
  <c r="O31" i="470"/>
  <c r="W31" i="470"/>
  <c r="N31" i="470"/>
  <c r="T31" i="470"/>
  <c r="U31" i="470"/>
  <c r="Y31" i="470"/>
  <c r="J31" i="470"/>
  <c r="R31" i="470"/>
  <c r="M31" i="470"/>
  <c r="L31" i="470"/>
  <c r="I31" i="470"/>
  <c r="P31" i="470"/>
  <c r="Q31" i="470"/>
  <c r="K31" i="470"/>
  <c r="C31" i="483" l="1"/>
  <c r="I26" i="470"/>
  <c r="H27" i="470"/>
  <c r="H131" i="470"/>
  <c r="H26" i="470"/>
  <c r="H24" i="470"/>
  <c r="I27" i="470"/>
  <c r="I131" i="470"/>
  <c r="I24" i="470"/>
  <c r="BE31" i="478"/>
  <c r="T27" i="470"/>
  <c r="T24" i="470"/>
  <c r="T131" i="470"/>
  <c r="T26" i="470"/>
  <c r="S26" i="470"/>
  <c r="S24" i="470"/>
  <c r="S131" i="470"/>
  <c r="S27" i="470"/>
  <c r="P27" i="470"/>
  <c r="P24" i="470"/>
  <c r="P131" i="470"/>
  <c r="P26" i="470"/>
  <c r="O26" i="470"/>
  <c r="O24" i="470"/>
  <c r="O131" i="470"/>
  <c r="O27" i="470"/>
  <c r="R26" i="470"/>
  <c r="R24" i="470"/>
  <c r="R131" i="470"/>
  <c r="R27" i="470"/>
  <c r="L27" i="470"/>
  <c r="L24" i="470"/>
  <c r="L131" i="470"/>
  <c r="L26" i="470"/>
  <c r="K26" i="470"/>
  <c r="K24" i="470"/>
  <c r="K131" i="470"/>
  <c r="K27" i="470"/>
  <c r="N26" i="470"/>
  <c r="N24" i="470"/>
  <c r="N131" i="470"/>
  <c r="N27" i="470"/>
  <c r="Q26" i="470"/>
  <c r="Q24" i="470"/>
  <c r="Q131" i="470"/>
  <c r="Q27" i="470"/>
  <c r="J26" i="470"/>
  <c r="J24" i="470"/>
  <c r="J131" i="470"/>
  <c r="J27" i="470"/>
  <c r="M26" i="470"/>
  <c r="M24" i="470"/>
  <c r="M131" i="470"/>
  <c r="M27" i="470"/>
  <c r="P131" i="500"/>
  <c r="P26" i="500"/>
  <c r="P28" i="500"/>
  <c r="P27" i="500"/>
  <c r="U131" i="500"/>
  <c r="U6" i="500" s="1"/>
  <c r="U28" i="500"/>
  <c r="U27" i="500"/>
  <c r="U26" i="500"/>
  <c r="Y131" i="500"/>
  <c r="Y28" i="500"/>
  <c r="Y27" i="500"/>
  <c r="Y26" i="500"/>
  <c r="J131" i="500"/>
  <c r="J26" i="500"/>
  <c r="J28" i="500"/>
  <c r="J27" i="500"/>
  <c r="O131" i="500"/>
  <c r="O26" i="500"/>
  <c r="O28" i="500"/>
  <c r="O27" i="500"/>
  <c r="Q131" i="500"/>
  <c r="Q28" i="500"/>
  <c r="Q27" i="500"/>
  <c r="Q26" i="500"/>
  <c r="W131" i="500"/>
  <c r="W26" i="500"/>
  <c r="W28" i="500"/>
  <c r="W27" i="500"/>
  <c r="N131" i="500"/>
  <c r="N26" i="500"/>
  <c r="N28" i="500"/>
  <c r="N27" i="500"/>
  <c r="BA31" i="475"/>
  <c r="B31" i="475"/>
  <c r="BG31" i="476"/>
  <c r="F26" i="475"/>
  <c r="AB31" i="475"/>
  <c r="AC31" i="475"/>
  <c r="AC31" i="478"/>
  <c r="BB31" i="475"/>
  <c r="B31" i="478"/>
  <c r="F26" i="474"/>
  <c r="BF31" i="472"/>
  <c r="BJ31" i="472"/>
  <c r="F26" i="470"/>
  <c r="BG31" i="474"/>
  <c r="BA31" i="470"/>
  <c r="BD31" i="472"/>
  <c r="B31" i="472"/>
  <c r="AB31" i="476"/>
  <c r="BB31" i="472"/>
  <c r="BI31" i="473"/>
  <c r="BC31" i="473"/>
  <c r="U31" i="474"/>
  <c r="U131" i="474" s="1"/>
  <c r="F26" i="472"/>
  <c r="H31" i="472"/>
  <c r="H26" i="472" s="1"/>
  <c r="BH31" i="473"/>
  <c r="B31" i="473"/>
  <c r="BJ31" i="473"/>
  <c r="BG31" i="472"/>
  <c r="BI31" i="472"/>
  <c r="AB31" i="472"/>
  <c r="BA31" i="472"/>
  <c r="BC31" i="472"/>
  <c r="BE31" i="472"/>
  <c r="AC31" i="472"/>
  <c r="BB31" i="473"/>
  <c r="BD31" i="473"/>
  <c r="W31" i="475"/>
  <c r="Y31" i="475" s="1"/>
  <c r="Z40" i="475" s="1"/>
  <c r="I40" i="370" s="1"/>
  <c r="AM40" i="370" s="1"/>
  <c r="BF31" i="470"/>
  <c r="AC31" i="473"/>
  <c r="BG31" i="473"/>
  <c r="BJ31" i="470"/>
  <c r="BE31" i="470"/>
  <c r="AC31" i="470"/>
  <c r="BH31" i="470"/>
  <c r="BE31" i="474"/>
  <c r="BB31" i="470"/>
  <c r="BD31" i="470"/>
  <c r="BG31" i="470"/>
  <c r="U131" i="470"/>
  <c r="BJ31" i="474"/>
  <c r="BI31" i="476"/>
  <c r="BF31" i="474"/>
  <c r="BF31" i="476"/>
  <c r="BC31" i="476"/>
  <c r="AB31" i="470"/>
  <c r="B31" i="470"/>
  <c r="BI31" i="470"/>
  <c r="BB31" i="476"/>
  <c r="BA31" i="476"/>
  <c r="F26" i="476"/>
  <c r="B31" i="476"/>
  <c r="BJ31" i="476"/>
  <c r="P31" i="476"/>
  <c r="P24" i="476" s="1"/>
  <c r="Q31" i="476" a="1"/>
  <c r="Q31" i="476" s="1"/>
  <c r="Q24" i="476" s="1"/>
  <c r="F26" i="478"/>
  <c r="F26" i="473"/>
  <c r="G31" i="473"/>
  <c r="U31" i="473" s="1"/>
  <c r="U31" i="471"/>
  <c r="BG31" i="479"/>
  <c r="BF31" i="473"/>
  <c r="BE31" i="473"/>
  <c r="BA31" i="473"/>
  <c r="BE31" i="471"/>
  <c r="B31" i="471"/>
  <c r="BB31" i="471"/>
  <c r="Q31" i="479"/>
  <c r="Q27" i="479" s="1"/>
  <c r="U31" i="469"/>
  <c r="W31" i="469" s="1"/>
  <c r="BI31" i="479"/>
  <c r="F26" i="469"/>
  <c r="BD31" i="479"/>
  <c r="AC31" i="469"/>
  <c r="BJ31" i="479"/>
  <c r="BA31" i="469"/>
  <c r="BB31" i="469"/>
  <c r="BF31" i="469"/>
  <c r="BE31" i="479"/>
  <c r="BF31" i="479"/>
  <c r="F26" i="479"/>
  <c r="AB31" i="479"/>
  <c r="BC31" i="478"/>
  <c r="AB31" i="478"/>
  <c r="BI31" i="478"/>
  <c r="BJ31" i="478"/>
  <c r="AB31" i="469"/>
  <c r="BG31" i="469"/>
  <c r="BD31" i="469"/>
  <c r="BH31" i="479"/>
  <c r="BA31" i="479"/>
  <c r="BB31" i="479"/>
  <c r="P31" i="479"/>
  <c r="P26" i="479" s="1"/>
  <c r="BB31" i="478"/>
  <c r="BF31" i="478"/>
  <c r="BG31" i="478"/>
  <c r="M27" i="478"/>
  <c r="BJ31" i="469"/>
  <c r="BD31" i="476"/>
  <c r="BE31" i="476"/>
  <c r="BH31" i="476"/>
  <c r="B31" i="469"/>
  <c r="BC31" i="469"/>
  <c r="BI31" i="469"/>
  <c r="B31" i="479"/>
  <c r="BC31" i="479"/>
  <c r="AC31" i="479"/>
  <c r="BD31" i="478"/>
  <c r="BA31" i="478"/>
  <c r="BH31" i="478"/>
  <c r="BH31" i="469"/>
  <c r="H27" i="474"/>
  <c r="AC31" i="474"/>
  <c r="BA31" i="474"/>
  <c r="BC31" i="474"/>
  <c r="B31" i="474"/>
  <c r="BH31" i="471"/>
  <c r="BD31" i="471"/>
  <c r="BJ31" i="471"/>
  <c r="BI31" i="471"/>
  <c r="BF31" i="471"/>
  <c r="F26" i="471"/>
  <c r="BA31" i="471"/>
  <c r="AB31" i="471"/>
  <c r="BI31" i="474"/>
  <c r="BD31" i="474"/>
  <c r="BB31" i="474"/>
  <c r="BH31" i="474"/>
  <c r="AB31" i="474"/>
  <c r="BG31" i="471"/>
  <c r="BC31" i="471"/>
  <c r="AC31" i="471"/>
  <c r="G131" i="471"/>
  <c r="AJ2" i="471"/>
  <c r="AF2" i="471"/>
  <c r="AI2" i="471"/>
  <c r="AE2" i="471"/>
  <c r="AH2" i="471"/>
  <c r="AG2" i="471"/>
  <c r="G28" i="471"/>
  <c r="G27" i="471"/>
  <c r="G26" i="471"/>
  <c r="AK2" i="471"/>
  <c r="AM2" i="471"/>
  <c r="U26" i="475"/>
  <c r="U28" i="475"/>
  <c r="P26" i="475"/>
  <c r="P27" i="475"/>
  <c r="P131" i="475"/>
  <c r="P28" i="475"/>
  <c r="H131" i="474"/>
  <c r="G31" i="470"/>
  <c r="Z32" i="475" l="1"/>
  <c r="I32" i="370" s="1"/>
  <c r="AM32" i="370" s="1"/>
  <c r="C31" i="488"/>
  <c r="E31" i="483"/>
  <c r="Z35" i="475"/>
  <c r="I35" i="370" s="1"/>
  <c r="AM35" i="370" s="1"/>
  <c r="Z38" i="475"/>
  <c r="I38" i="370" s="1"/>
  <c r="AM38" i="370" s="1"/>
  <c r="Z39" i="475"/>
  <c r="I39" i="370" s="1"/>
  <c r="AM39" i="370" s="1"/>
  <c r="Z36" i="475"/>
  <c r="I36" i="370" s="1"/>
  <c r="AM36" i="370" s="1"/>
  <c r="Z37" i="475"/>
  <c r="I37" i="370" s="1"/>
  <c r="AM37" i="370" s="1"/>
  <c r="Z31" i="475"/>
  <c r="I31" i="370" s="1"/>
  <c r="AM31" i="370" s="1"/>
  <c r="Z33" i="475"/>
  <c r="I33" i="370" s="1"/>
  <c r="AM33" i="370" s="1"/>
  <c r="U31" i="472"/>
  <c r="W31" i="472" s="1"/>
  <c r="Y31" i="472" s="1"/>
  <c r="Z40" i="472" s="1"/>
  <c r="F40" i="370" s="1"/>
  <c r="G31" i="478"/>
  <c r="U31" i="478" s="1"/>
  <c r="W131" i="475"/>
  <c r="G24" i="470"/>
  <c r="AJ2" i="470"/>
  <c r="G27" i="470"/>
  <c r="G131" i="470"/>
  <c r="AF2" i="470"/>
  <c r="G26" i="470"/>
  <c r="AK2" i="470"/>
  <c r="AI2" i="470"/>
  <c r="AH2" i="470"/>
  <c r="AG2" i="470"/>
  <c r="AE2" i="470"/>
  <c r="AM2" i="470"/>
  <c r="W26" i="470"/>
  <c r="X28" i="470"/>
  <c r="X24" i="470"/>
  <c r="X26" i="470"/>
  <c r="X131" i="470"/>
  <c r="X27" i="470"/>
  <c r="V24" i="470"/>
  <c r="V26" i="470"/>
  <c r="V131" i="470"/>
  <c r="V27" i="470"/>
  <c r="V28" i="470"/>
  <c r="W27" i="470"/>
  <c r="W131" i="470"/>
  <c r="H27" i="472"/>
  <c r="W28" i="470"/>
  <c r="H28" i="472"/>
  <c r="H131" i="472"/>
  <c r="W24" i="470"/>
  <c r="G131" i="473"/>
  <c r="Y27" i="470"/>
  <c r="Y28" i="475"/>
  <c r="AI2" i="473"/>
  <c r="W27" i="475"/>
  <c r="W28" i="475"/>
  <c r="Y26" i="475"/>
  <c r="P26" i="476"/>
  <c r="G28" i="473"/>
  <c r="Y27" i="475"/>
  <c r="W26" i="475"/>
  <c r="Y131" i="475"/>
  <c r="U27" i="475"/>
  <c r="Y28" i="470"/>
  <c r="P131" i="476"/>
  <c r="Q27" i="476"/>
  <c r="Q131" i="479"/>
  <c r="U131" i="475"/>
  <c r="P27" i="476"/>
  <c r="AE2" i="473"/>
  <c r="AF2" i="473"/>
  <c r="AK2" i="473"/>
  <c r="Q131" i="476"/>
  <c r="Q28" i="479"/>
  <c r="G27" i="473"/>
  <c r="G26" i="473"/>
  <c r="AJ2" i="473"/>
  <c r="U28" i="470"/>
  <c r="U27" i="470"/>
  <c r="U26" i="470"/>
  <c r="AM2" i="473"/>
  <c r="AH2" i="473"/>
  <c r="AG2" i="473"/>
  <c r="Q26" i="476"/>
  <c r="Q26" i="479"/>
  <c r="Y131" i="470"/>
  <c r="Y26" i="470"/>
  <c r="Y24" i="470"/>
  <c r="U24" i="470"/>
  <c r="Z34" i="475"/>
  <c r="I34" i="370" s="1"/>
  <c r="AM34" i="370" s="1"/>
  <c r="U31" i="476"/>
  <c r="U27" i="476" s="1"/>
  <c r="W31" i="473"/>
  <c r="Y31" i="473" s="1"/>
  <c r="Z35" i="473" s="1"/>
  <c r="G35" i="370" s="1"/>
  <c r="AK35" i="370" s="1"/>
  <c r="U28" i="473"/>
  <c r="U26" i="473"/>
  <c r="U27" i="473"/>
  <c r="U131" i="473"/>
  <c r="J27" i="478"/>
  <c r="J28" i="478"/>
  <c r="J26" i="478"/>
  <c r="J131" i="478"/>
  <c r="W31" i="471"/>
  <c r="U131" i="471"/>
  <c r="U26" i="471"/>
  <c r="U27" i="471"/>
  <c r="U28" i="471"/>
  <c r="H26" i="474"/>
  <c r="U28" i="474"/>
  <c r="H28" i="474"/>
  <c r="U26" i="474"/>
  <c r="U131" i="469"/>
  <c r="W31" i="474"/>
  <c r="U31" i="479"/>
  <c r="U131" i="479" s="1"/>
  <c r="U27" i="474"/>
  <c r="W26" i="469"/>
  <c r="Y31" i="469"/>
  <c r="W131" i="469"/>
  <c r="W27" i="469"/>
  <c r="W28" i="469"/>
  <c r="U26" i="469"/>
  <c r="P131" i="479"/>
  <c r="M131" i="478"/>
  <c r="M26" i="478"/>
  <c r="P28" i="479"/>
  <c r="M28" i="478"/>
  <c r="P27" i="479"/>
  <c r="U27" i="469"/>
  <c r="U28" i="469"/>
  <c r="BB31" i="483" l="1"/>
  <c r="B31" i="483"/>
  <c r="BA31" i="483"/>
  <c r="W28" i="472"/>
  <c r="U27" i="472"/>
  <c r="Z32" i="472"/>
  <c r="F32" i="370" s="1"/>
  <c r="B32" i="370" s="1"/>
  <c r="Y131" i="472"/>
  <c r="Z35" i="472"/>
  <c r="F35" i="370" s="1"/>
  <c r="B35" i="370" s="1"/>
  <c r="W131" i="472"/>
  <c r="Y27" i="472"/>
  <c r="Y28" i="472"/>
  <c r="Z34" i="472"/>
  <c r="F34" i="370" s="1"/>
  <c r="AJ34" i="370" s="1"/>
  <c r="U28" i="472"/>
  <c r="W26" i="472"/>
  <c r="Y26" i="472"/>
  <c r="W27" i="472"/>
  <c r="U26" i="472"/>
  <c r="U131" i="472"/>
  <c r="B40" i="370"/>
  <c r="AJ40" i="370"/>
  <c r="Z38" i="472"/>
  <c r="F38" i="370" s="1"/>
  <c r="B38" i="370" s="1"/>
  <c r="Z39" i="472"/>
  <c r="F39" i="370" s="1"/>
  <c r="Z36" i="472"/>
  <c r="F36" i="370" s="1"/>
  <c r="B36" i="370" s="1"/>
  <c r="Z37" i="472"/>
  <c r="F37" i="370" s="1"/>
  <c r="Z31" i="472"/>
  <c r="F31" i="370" s="1"/>
  <c r="B31" i="370" s="1"/>
  <c r="Z33" i="472"/>
  <c r="F33" i="370" s="1"/>
  <c r="Z39" i="469"/>
  <c r="D39" i="370" s="1"/>
  <c r="AH39" i="370" s="1"/>
  <c r="Z40" i="469"/>
  <c r="D40" i="370" s="1"/>
  <c r="AH40" i="370" s="1"/>
  <c r="Z37" i="469"/>
  <c r="D37" i="370" s="1"/>
  <c r="AH37" i="370" s="1"/>
  <c r="Z38" i="469"/>
  <c r="D38" i="370" s="1"/>
  <c r="AH38" i="370" s="1"/>
  <c r="Z33" i="469"/>
  <c r="D33" i="370" s="1"/>
  <c r="AH33" i="370" s="1"/>
  <c r="Z36" i="469"/>
  <c r="D36" i="370" s="1"/>
  <c r="AH36" i="370" s="1"/>
  <c r="Z34" i="473"/>
  <c r="G34" i="370" s="1"/>
  <c r="AK34" i="370" s="1"/>
  <c r="AI2" i="478"/>
  <c r="AE2" i="478"/>
  <c r="AH2" i="478"/>
  <c r="AG2" i="478"/>
  <c r="G131" i="478"/>
  <c r="G28" i="478"/>
  <c r="G27" i="478"/>
  <c r="G26" i="478"/>
  <c r="AK2" i="478"/>
  <c r="AJ2" i="478"/>
  <c r="AF2" i="478"/>
  <c r="AM2" i="478"/>
  <c r="Z33" i="473"/>
  <c r="G33" i="370" s="1"/>
  <c r="AK33" i="370" s="1"/>
  <c r="Z37" i="473"/>
  <c r="G37" i="370" s="1"/>
  <c r="AK37" i="370" s="1"/>
  <c r="Z39" i="473"/>
  <c r="G39" i="370" s="1"/>
  <c r="AK39" i="370" s="1"/>
  <c r="Z40" i="473"/>
  <c r="G40" i="370" s="1"/>
  <c r="AK40" i="370" s="1"/>
  <c r="Z38" i="473"/>
  <c r="G38" i="370" s="1"/>
  <c r="AK38" i="370" s="1"/>
  <c r="Z36" i="473"/>
  <c r="G36" i="370" s="1"/>
  <c r="AK36" i="370" s="1"/>
  <c r="W26" i="473"/>
  <c r="U131" i="476"/>
  <c r="U26" i="476"/>
  <c r="I131" i="370"/>
  <c r="Z27" i="475"/>
  <c r="Z131" i="475"/>
  <c r="W28" i="473"/>
  <c r="W131" i="473"/>
  <c r="Y28" i="473"/>
  <c r="Y27" i="473"/>
  <c r="W27" i="473"/>
  <c r="U24" i="476"/>
  <c r="W31" i="476"/>
  <c r="U28" i="479"/>
  <c r="Y26" i="473"/>
  <c r="Y31" i="471"/>
  <c r="W28" i="471"/>
  <c r="W26" i="471"/>
  <c r="W27" i="471"/>
  <c r="W131" i="471"/>
  <c r="Z31" i="473"/>
  <c r="Z32" i="473"/>
  <c r="G32" i="370" s="1"/>
  <c r="AK32" i="370" s="1"/>
  <c r="Y131" i="473"/>
  <c r="Y31" i="474"/>
  <c r="W27" i="474"/>
  <c r="W131" i="474"/>
  <c r="W26" i="474"/>
  <c r="W28" i="474"/>
  <c r="Z34" i="469"/>
  <c r="D34" i="370" s="1"/>
  <c r="AH34" i="370" s="1"/>
  <c r="Z35" i="469"/>
  <c r="D35" i="370" s="1"/>
  <c r="AH35" i="370" s="1"/>
  <c r="Z32" i="469"/>
  <c r="D32" i="370" s="1"/>
  <c r="AH32" i="370" s="1"/>
  <c r="U26" i="479"/>
  <c r="W31" i="479"/>
  <c r="U27" i="479"/>
  <c r="W31" i="478"/>
  <c r="Y31" i="478" s="1"/>
  <c r="Y27" i="469"/>
  <c r="Y26" i="469"/>
  <c r="Y131" i="469"/>
  <c r="Z31" i="469"/>
  <c r="Y28" i="469"/>
  <c r="P28" i="478"/>
  <c r="P131" i="478"/>
  <c r="P26" i="478"/>
  <c r="P27" i="478"/>
  <c r="N27" i="478"/>
  <c r="N131" i="478"/>
  <c r="E31" i="488" l="1"/>
  <c r="AJ32" i="370"/>
  <c r="B34" i="370"/>
  <c r="AJ35" i="370"/>
  <c r="AJ31" i="370"/>
  <c r="F131" i="370"/>
  <c r="Z131" i="472"/>
  <c r="Z39" i="474"/>
  <c r="H39" i="370" s="1"/>
  <c r="AL39" i="370" s="1"/>
  <c r="Z40" i="474"/>
  <c r="H40" i="370" s="1"/>
  <c r="AL40" i="370" s="1"/>
  <c r="Z37" i="474"/>
  <c r="H37" i="370" s="1"/>
  <c r="AL37" i="370" s="1"/>
  <c r="Z38" i="474"/>
  <c r="H38" i="370" s="1"/>
  <c r="AL38" i="370" s="1"/>
  <c r="Z33" i="474"/>
  <c r="H33" i="370" s="1"/>
  <c r="AL33" i="370" s="1"/>
  <c r="Z36" i="474"/>
  <c r="H36" i="370" s="1"/>
  <c r="AL36" i="370" s="1"/>
  <c r="Z27" i="472"/>
  <c r="AJ38" i="370"/>
  <c r="B39" i="370"/>
  <c r="AJ39" i="370"/>
  <c r="AJ36" i="370"/>
  <c r="B37" i="370"/>
  <c r="AJ37" i="370"/>
  <c r="B33" i="370"/>
  <c r="AJ33" i="370"/>
  <c r="Z37" i="478"/>
  <c r="K37" i="370" s="1"/>
  <c r="AO37" i="370" s="1"/>
  <c r="Z40" i="478"/>
  <c r="K40" i="370" s="1"/>
  <c r="AO40" i="370" s="1"/>
  <c r="Z38" i="478"/>
  <c r="K38" i="370" s="1"/>
  <c r="AO38" i="370" s="1"/>
  <c r="Z36" i="478"/>
  <c r="K36" i="370" s="1"/>
  <c r="AO36" i="370" s="1"/>
  <c r="Z39" i="478"/>
  <c r="K39" i="370" s="1"/>
  <c r="AO39" i="370" s="1"/>
  <c r="Z33" i="471"/>
  <c r="E33" i="370" s="1"/>
  <c r="AI33" i="370" s="1"/>
  <c r="Z36" i="471"/>
  <c r="E36" i="370" s="1"/>
  <c r="AI36" i="370" s="1"/>
  <c r="Z38" i="471"/>
  <c r="E38" i="370" s="1"/>
  <c r="AI38" i="370" s="1"/>
  <c r="Z40" i="471"/>
  <c r="E40" i="370" s="1"/>
  <c r="AI40" i="370" s="1"/>
  <c r="Z39" i="471"/>
  <c r="E39" i="370" s="1"/>
  <c r="AI39" i="370" s="1"/>
  <c r="Z37" i="471"/>
  <c r="E37" i="370" s="1"/>
  <c r="AI37" i="370" s="1"/>
  <c r="Z35" i="478"/>
  <c r="Z34" i="478"/>
  <c r="Z33" i="478"/>
  <c r="Z32" i="478"/>
  <c r="W26" i="476"/>
  <c r="Y31" i="476"/>
  <c r="W27" i="476"/>
  <c r="W131" i="476"/>
  <c r="W24" i="476"/>
  <c r="Z31" i="471"/>
  <c r="Y131" i="471"/>
  <c r="Y28" i="471"/>
  <c r="Z35" i="471"/>
  <c r="E35" i="370" s="1"/>
  <c r="AI35" i="370" s="1"/>
  <c r="Z32" i="471"/>
  <c r="E32" i="370" s="1"/>
  <c r="AI32" i="370" s="1"/>
  <c r="Y27" i="471"/>
  <c r="Y26" i="471"/>
  <c r="Z34" i="471"/>
  <c r="E34" i="370" s="1"/>
  <c r="AI34" i="370" s="1"/>
  <c r="G31" i="370"/>
  <c r="Z27" i="473"/>
  <c r="Z131" i="473"/>
  <c r="Z35" i="474"/>
  <c r="H35" i="370" s="1"/>
  <c r="AL35" i="370" s="1"/>
  <c r="Y26" i="474"/>
  <c r="Z34" i="474"/>
  <c r="H34" i="370" s="1"/>
  <c r="AL34" i="370" s="1"/>
  <c r="Y28" i="474"/>
  <c r="Z32" i="474"/>
  <c r="H32" i="370" s="1"/>
  <c r="AL32" i="370" s="1"/>
  <c r="Y27" i="474"/>
  <c r="Z31" i="474"/>
  <c r="Y131" i="474"/>
  <c r="Y31" i="479"/>
  <c r="W26" i="479"/>
  <c r="W28" i="479"/>
  <c r="W27" i="479"/>
  <c r="W131" i="479"/>
  <c r="D31" i="370"/>
  <c r="Z131" i="469"/>
  <c r="Z27" i="469"/>
  <c r="Q26" i="478"/>
  <c r="N26" i="478"/>
  <c r="N28" i="478"/>
  <c r="E131" i="488" l="1"/>
  <c r="I31" i="488"/>
  <c r="I131" i="488" s="1"/>
  <c r="C31" i="489"/>
  <c r="C31" i="515" s="1"/>
  <c r="B31" i="488"/>
  <c r="Z39" i="479"/>
  <c r="L39" i="370" s="1"/>
  <c r="AP39" i="370" s="1"/>
  <c r="Z40" i="479"/>
  <c r="L40" i="370" s="1"/>
  <c r="AP40" i="370" s="1"/>
  <c r="Z37" i="479"/>
  <c r="L37" i="370" s="1"/>
  <c r="AP37" i="370" s="1"/>
  <c r="Z38" i="479"/>
  <c r="L38" i="370" s="1"/>
  <c r="AP38" i="370" s="1"/>
  <c r="Z33" i="479"/>
  <c r="L33" i="370" s="1"/>
  <c r="AP33" i="370" s="1"/>
  <c r="Z36" i="479"/>
  <c r="L36" i="370" s="1"/>
  <c r="AP36" i="370" s="1"/>
  <c r="Z39" i="476"/>
  <c r="J39" i="370" s="1"/>
  <c r="AN39" i="370" s="1"/>
  <c r="Z40" i="476"/>
  <c r="J40" i="370" s="1"/>
  <c r="AN40" i="370" s="1"/>
  <c r="Z37" i="476"/>
  <c r="J37" i="370" s="1"/>
  <c r="AN37" i="370" s="1"/>
  <c r="Z38" i="476"/>
  <c r="J38" i="370" s="1"/>
  <c r="AN38" i="370" s="1"/>
  <c r="Z33" i="476"/>
  <c r="J33" i="370" s="1"/>
  <c r="AN33" i="370" s="1"/>
  <c r="Z36" i="476"/>
  <c r="J36" i="370" s="1"/>
  <c r="AN36" i="370" s="1"/>
  <c r="Y26" i="476"/>
  <c r="Z34" i="476"/>
  <c r="J34" i="370" s="1"/>
  <c r="AN34" i="370" s="1"/>
  <c r="Z31" i="476"/>
  <c r="Z32" i="476"/>
  <c r="J32" i="370" s="1"/>
  <c r="AN32" i="370" s="1"/>
  <c r="Y24" i="476"/>
  <c r="Y131" i="476"/>
  <c r="Z35" i="476"/>
  <c r="J35" i="370" s="1"/>
  <c r="AN35" i="370" s="1"/>
  <c r="Y27" i="476"/>
  <c r="E31" i="370"/>
  <c r="Z131" i="471"/>
  <c r="Z27" i="471"/>
  <c r="AK31" i="370"/>
  <c r="G131" i="370"/>
  <c r="Z131" i="474"/>
  <c r="Z27" i="474"/>
  <c r="H31" i="370"/>
  <c r="Z34" i="479"/>
  <c r="L34" i="370" s="1"/>
  <c r="AP34" i="370" s="1"/>
  <c r="Z32" i="479"/>
  <c r="L32" i="370" s="1"/>
  <c r="AP32" i="370" s="1"/>
  <c r="Z35" i="479"/>
  <c r="L35" i="370" s="1"/>
  <c r="AP35" i="370" s="1"/>
  <c r="Z31" i="479"/>
  <c r="Y26" i="479"/>
  <c r="Y27" i="479"/>
  <c r="Y131" i="479"/>
  <c r="Y28" i="479"/>
  <c r="D131" i="370"/>
  <c r="AH31" i="370"/>
  <c r="Q27" i="478"/>
  <c r="Q28" i="478"/>
  <c r="Q131" i="478"/>
  <c r="O28" i="478"/>
  <c r="O131" i="478"/>
  <c r="O26" i="478"/>
  <c r="O27" i="478"/>
  <c r="R28" i="478"/>
  <c r="R131" i="478"/>
  <c r="R27" i="478"/>
  <c r="R26" i="478"/>
  <c r="C31" i="516" l="1"/>
  <c r="B31" i="511" s="1"/>
  <c r="K31" i="515"/>
  <c r="J31" i="515"/>
  <c r="B31" i="515"/>
  <c r="B31" i="489"/>
  <c r="AG36" i="370"/>
  <c r="AD36" i="370" s="1"/>
  <c r="AG40" i="370"/>
  <c r="AG37" i="370"/>
  <c r="AG38" i="370"/>
  <c r="AG39" i="370"/>
  <c r="AD39" i="370" s="1"/>
  <c r="AD40" i="370"/>
  <c r="AD37" i="370"/>
  <c r="AD38" i="370"/>
  <c r="J31" i="370"/>
  <c r="Z131" i="476"/>
  <c r="Z24" i="476"/>
  <c r="Z27" i="476"/>
  <c r="AI31" i="370"/>
  <c r="E131" i="370"/>
  <c r="AL31" i="370"/>
  <c r="H131" i="370"/>
  <c r="L31" i="370"/>
  <c r="Z131" i="479"/>
  <c r="Z27" i="479"/>
  <c r="U27" i="478"/>
  <c r="U131" i="478"/>
  <c r="U26" i="478"/>
  <c r="U28" i="478"/>
  <c r="S131" i="478"/>
  <c r="S27" i="478"/>
  <c r="S28" i="478"/>
  <c r="S26" i="478"/>
  <c r="L31" i="515" l="1"/>
  <c r="J31" i="516"/>
  <c r="B31" i="516"/>
  <c r="I31" i="516"/>
  <c r="AN31" i="370"/>
  <c r="J131" i="370"/>
  <c r="L131" i="370"/>
  <c r="AP31" i="370"/>
  <c r="W131" i="478"/>
  <c r="W26" i="478"/>
  <c r="W27" i="478"/>
  <c r="W28" i="478"/>
  <c r="K31" i="516" l="1"/>
  <c r="K34" i="370"/>
  <c r="AO34" i="370" s="1"/>
  <c r="AG34" i="370" s="1"/>
  <c r="K35" i="370"/>
  <c r="AO35" i="370" s="1"/>
  <c r="AG35" i="370" s="1"/>
  <c r="K32" i="370"/>
  <c r="Y28" i="478"/>
  <c r="Y26" i="478"/>
  <c r="Z31" i="478"/>
  <c r="K31" i="370" s="1"/>
  <c r="Y27" i="478"/>
  <c r="Y131" i="478"/>
  <c r="K33" i="370"/>
  <c r="C31" i="511" l="1"/>
  <c r="C131" i="511" s="1"/>
  <c r="A31" i="511"/>
  <c r="AD35" i="370"/>
  <c r="AD34" i="370"/>
  <c r="AO31" i="370"/>
  <c r="AG31" i="370" s="1"/>
  <c r="K131" i="370"/>
  <c r="AO33" i="370"/>
  <c r="AG33" i="370" s="1"/>
  <c r="AO32" i="370"/>
  <c r="AG32" i="370" s="1"/>
  <c r="Z131" i="478"/>
  <c r="Z27" i="478"/>
  <c r="C31" i="494" l="1"/>
  <c r="K31" i="493"/>
  <c r="K131" i="493" s="1"/>
  <c r="B31" i="493"/>
  <c r="AD33" i="370"/>
  <c r="AD32" i="370"/>
  <c r="AD31" i="370"/>
  <c r="O31" i="493" l="1"/>
  <c r="O131" i="493" s="1"/>
  <c r="AX31" i="494"/>
  <c r="V31" i="494"/>
  <c r="G31" i="494"/>
  <c r="E31" i="494"/>
  <c r="U31" i="494"/>
  <c r="B31" i="494"/>
  <c r="I31" i="494"/>
  <c r="I131" i="494" s="1"/>
  <c r="J31" i="494"/>
  <c r="J131" i="494" s="1"/>
  <c r="T31" i="494"/>
  <c r="F31" i="494"/>
  <c r="R31" i="494"/>
  <c r="D31" i="494"/>
  <c r="H31" i="494"/>
  <c r="S31" i="494"/>
  <c r="K31" i="494"/>
  <c r="K131" i="494" s="1"/>
  <c r="AD131" i="370"/>
  <c r="O31" i="494" l="1"/>
  <c r="O131" i="494" s="1"/>
  <c r="AE39" i="370"/>
  <c r="AE40" i="370"/>
  <c r="AE37" i="370"/>
  <c r="AE38" i="370"/>
  <c r="AE32" i="370"/>
  <c r="AE36" i="370"/>
  <c r="D36" i="512" s="1"/>
  <c r="AF36" i="512" s="1"/>
  <c r="AI36" i="512" s="1"/>
  <c r="Z36" i="512" s="1"/>
  <c r="AE33" i="370"/>
  <c r="AE34" i="370"/>
  <c r="D34" i="512" s="1"/>
  <c r="AF34" i="512" s="1"/>
  <c r="AI34" i="512" s="1"/>
  <c r="AE35" i="370"/>
  <c r="D35" i="512" s="1"/>
  <c r="AF35" i="512" s="1"/>
  <c r="AI35" i="512" s="1"/>
  <c r="Z35" i="512" s="1"/>
  <c r="AE31" i="370"/>
  <c r="D31" i="512" s="1"/>
  <c r="H36" i="512" l="1"/>
  <c r="I36" i="512"/>
  <c r="H35" i="512"/>
  <c r="I35" i="512"/>
  <c r="H34" i="512"/>
  <c r="D33" i="512"/>
  <c r="AF33" i="512" s="1"/>
  <c r="AI33" i="512" s="1"/>
  <c r="D32" i="512"/>
  <c r="AF31" i="512"/>
  <c r="AI31" i="512" s="1"/>
  <c r="AF31" i="370"/>
  <c r="AF37" i="370"/>
  <c r="F37" i="488" s="1"/>
  <c r="AF32" i="370"/>
  <c r="F32" i="488" s="1"/>
  <c r="AF39" i="370"/>
  <c r="F39" i="488" s="1"/>
  <c r="AF40" i="370"/>
  <c r="F40" i="488" s="1"/>
  <c r="AF38" i="370"/>
  <c r="F38" i="488" s="1"/>
  <c r="AF36" i="370"/>
  <c r="F36" i="488" s="1"/>
  <c r="AF33" i="370"/>
  <c r="F33" i="488" s="1"/>
  <c r="AE131" i="370"/>
  <c r="AF35" i="370"/>
  <c r="F35" i="488" s="1"/>
  <c r="AF34" i="370"/>
  <c r="F34" i="488" s="1"/>
  <c r="H33" i="512" l="1"/>
  <c r="D131" i="512"/>
  <c r="AF32" i="512"/>
  <c r="AI32" i="512" s="1"/>
  <c r="H31" i="512"/>
  <c r="AF131" i="370"/>
  <c r="F31" i="488"/>
  <c r="F131" i="488" s="1"/>
  <c r="H32" i="512" l="1"/>
  <c r="AI28" i="512"/>
  <c r="H131" i="512" l="1"/>
  <c r="I34" i="512" s="1"/>
  <c r="Z34" i="512" s="1"/>
  <c r="D36" i="483"/>
  <c r="D35" i="483"/>
  <c r="D34" i="483" l="1"/>
  <c r="G34" i="483" s="1"/>
  <c r="G35" i="483"/>
  <c r="J35" i="483" s="1"/>
  <c r="G36" i="483"/>
  <c r="J36" i="483" s="1"/>
  <c r="I31" i="512"/>
  <c r="Z31" i="512" s="1"/>
  <c r="I33" i="512"/>
  <c r="Z33" i="512" s="1"/>
  <c r="I32" i="512"/>
  <c r="H34" i="483" l="1"/>
  <c r="I34" i="483" s="1"/>
  <c r="H36" i="483"/>
  <c r="I36" i="483" s="1"/>
  <c r="H35" i="483"/>
  <c r="I35" i="483" s="1"/>
  <c r="I131" i="512"/>
  <c r="I134" i="512" s="1"/>
  <c r="Z32" i="512"/>
  <c r="Z131" i="512" s="1"/>
  <c r="Z134" i="512" s="1"/>
  <c r="M39" i="483" l="1"/>
  <c r="M40" i="483" l="1"/>
  <c r="M38" i="483"/>
  <c r="M37" i="483"/>
  <c r="O39" i="483" l="1"/>
  <c r="R39" i="483" s="1"/>
  <c r="O40" i="483"/>
  <c r="R40" i="483" s="1"/>
  <c r="O37" i="483"/>
  <c r="R37" i="483" s="1"/>
  <c r="O38" i="483"/>
  <c r="R38" i="483" s="1"/>
  <c r="P38" i="483"/>
  <c r="Q38" i="483" s="1"/>
  <c r="P39" i="483"/>
  <c r="Q39" i="483" s="1"/>
  <c r="P40" i="483"/>
  <c r="Q40" i="483" s="1"/>
  <c r="P37" i="483"/>
  <c r="Q37" i="483" s="1"/>
  <c r="T37" i="483" l="1"/>
  <c r="U37" i="483" s="1"/>
  <c r="S39" i="483"/>
  <c r="V39" i="483" s="1"/>
  <c r="S40" i="483"/>
  <c r="V40" i="483" s="1"/>
  <c r="S38" i="483"/>
  <c r="V38" i="483" s="1"/>
  <c r="T39" i="483" l="1"/>
  <c r="U39" i="483" s="1"/>
  <c r="T38" i="483"/>
  <c r="U38" i="483" s="1"/>
  <c r="T40" i="483"/>
  <c r="U40" i="483" s="1"/>
  <c r="X39" i="483" l="1"/>
  <c r="Y39" i="483" s="1"/>
  <c r="W40" i="483"/>
  <c r="Z40" i="483" s="1"/>
  <c r="W38" i="483"/>
  <c r="Z38" i="483" s="1"/>
  <c r="X40" i="483" l="1"/>
  <c r="Y40" i="483" s="1"/>
  <c r="X37" i="483"/>
  <c r="Y37" i="483" s="1"/>
  <c r="X38" i="483"/>
  <c r="Y38" i="483" s="1"/>
  <c r="AA40" i="483" l="1"/>
  <c r="AD40" i="483" s="1"/>
  <c r="AB40" i="483" l="1"/>
  <c r="AC40" i="483" s="1"/>
  <c r="AA38" i="483"/>
  <c r="AD38" i="483" s="1"/>
  <c r="AB37" i="483" l="1"/>
  <c r="AC37" i="483" s="1"/>
  <c r="AB38" i="483"/>
  <c r="AC38" i="483" s="1"/>
  <c r="AB39" i="483"/>
  <c r="AC39" i="483" s="1"/>
  <c r="AF39" i="483" l="1"/>
  <c r="AG39" i="483" s="1"/>
  <c r="AE38" i="483"/>
  <c r="AH38" i="483" s="1"/>
  <c r="AE40" i="483"/>
  <c r="AH40" i="483" s="1"/>
  <c r="AF38" i="483" l="1"/>
  <c r="AG38" i="483" s="1"/>
  <c r="AF37" i="483"/>
  <c r="AG37" i="483" s="1"/>
  <c r="AF40" i="483"/>
  <c r="AG40" i="483" s="1"/>
  <c r="AJ39" i="483" l="1"/>
  <c r="AK39" i="483" s="1"/>
  <c r="AI40" i="483"/>
  <c r="AL40" i="483" s="1"/>
  <c r="AI38" i="483"/>
  <c r="AL38" i="483" s="1"/>
  <c r="AJ40" i="483" l="1"/>
  <c r="AK40" i="483" s="1"/>
  <c r="AJ37" i="483"/>
  <c r="AK37" i="483" s="1"/>
  <c r="AJ38" i="483"/>
  <c r="AK38" i="483" s="1"/>
  <c r="AM38" i="483" l="1"/>
  <c r="AP38" i="483" s="1"/>
  <c r="AM40" i="483"/>
  <c r="AP40" i="483" s="1"/>
  <c r="AN40" i="483" l="1"/>
  <c r="AO40" i="483" s="1"/>
  <c r="AN39" i="483"/>
  <c r="AO39" i="483" s="1"/>
  <c r="AN38" i="483"/>
  <c r="AO38" i="483" s="1"/>
  <c r="AN37" i="483"/>
  <c r="AO37" i="483" s="1"/>
  <c r="AQ40" i="483" l="1"/>
  <c r="AQ38" i="483"/>
  <c r="AR40" i="483" l="1"/>
  <c r="AS40" i="483" s="1"/>
  <c r="AR38" i="483"/>
  <c r="AS38" i="483" s="1"/>
  <c r="AR37" i="483"/>
  <c r="AS37" i="483" s="1"/>
  <c r="AR39" i="483"/>
  <c r="AS39" i="483" s="1"/>
  <c r="AT40" i="483" l="1"/>
  <c r="AT38" i="483"/>
  <c r="D32" i="488" l="1"/>
  <c r="E131" i="483" l="1"/>
  <c r="D31" i="488"/>
  <c r="L38" i="493"/>
  <c r="L37" i="493"/>
  <c r="L40" i="493"/>
  <c r="L39" i="493"/>
  <c r="G37" i="489" l="1"/>
  <c r="F37" i="489"/>
  <c r="G39" i="489"/>
  <c r="F39" i="489"/>
  <c r="F38" i="489"/>
  <c r="G38" i="489"/>
  <c r="F40" i="489"/>
  <c r="G40" i="489"/>
  <c r="H37" i="489" l="1"/>
  <c r="I37" i="489" s="1"/>
  <c r="H39" i="489"/>
  <c r="H40" i="489"/>
  <c r="H38" i="489"/>
  <c r="D31" i="483" l="1"/>
  <c r="G31" i="483" s="1"/>
  <c r="J37" i="489"/>
  <c r="J38" i="489"/>
  <c r="I38" i="489"/>
  <c r="J40" i="489"/>
  <c r="I40" i="489"/>
  <c r="J39" i="489"/>
  <c r="I39" i="489"/>
  <c r="D32" i="483" l="1"/>
  <c r="G32" i="483" s="1"/>
  <c r="H32" i="483" s="1"/>
  <c r="I32" i="483" s="1"/>
  <c r="D33" i="483"/>
  <c r="G33" i="483" s="1"/>
  <c r="H33" i="483" s="1"/>
  <c r="I33" i="483" s="1"/>
  <c r="H31" i="483"/>
  <c r="K37" i="489"/>
  <c r="M37" i="489" s="1"/>
  <c r="K39" i="489"/>
  <c r="M39" i="489" s="1"/>
  <c r="K40" i="489"/>
  <c r="M40" i="489" s="1"/>
  <c r="K38" i="489"/>
  <c r="M38" i="489" s="1"/>
  <c r="D131" i="483" l="1"/>
  <c r="G131" i="483"/>
  <c r="L37" i="489"/>
  <c r="L38" i="489"/>
  <c r="L39" i="489"/>
  <c r="L40" i="489"/>
  <c r="I31" i="483" l="1"/>
  <c r="J34" i="483" s="1"/>
  <c r="H131" i="483"/>
  <c r="N38" i="489"/>
  <c r="P38" i="489" s="1"/>
  <c r="N40" i="489"/>
  <c r="O40" i="489" s="1"/>
  <c r="N37" i="489"/>
  <c r="N39" i="489"/>
  <c r="P39" i="489" s="1"/>
  <c r="K36" i="483" l="1"/>
  <c r="K35" i="483"/>
  <c r="J31" i="483"/>
  <c r="K31" i="483" s="1"/>
  <c r="J33" i="483"/>
  <c r="K33" i="483" s="1"/>
  <c r="L33" i="483" s="1"/>
  <c r="M33" i="483" s="1"/>
  <c r="J32" i="483"/>
  <c r="K32" i="483" s="1"/>
  <c r="L32" i="483" s="1"/>
  <c r="M32" i="483" s="1"/>
  <c r="K34" i="483"/>
  <c r="I131" i="483"/>
  <c r="P40" i="489"/>
  <c r="O38" i="489"/>
  <c r="P37" i="489"/>
  <c r="O37" i="489"/>
  <c r="O39" i="489"/>
  <c r="Q40" i="489"/>
  <c r="S40" i="489" s="1"/>
  <c r="L35" i="483" l="1"/>
  <c r="M35" i="483" s="1"/>
  <c r="N35" i="483"/>
  <c r="L36" i="483"/>
  <c r="M36" i="483" s="1"/>
  <c r="N36" i="483"/>
  <c r="L34" i="483"/>
  <c r="M34" i="483" s="1"/>
  <c r="J131" i="483"/>
  <c r="L31" i="483"/>
  <c r="K131" i="483"/>
  <c r="Q39" i="489"/>
  <c r="S39" i="489" s="1"/>
  <c r="Q37" i="489"/>
  <c r="Q38" i="489"/>
  <c r="R40" i="489"/>
  <c r="L131" i="483" l="1"/>
  <c r="M31" i="483"/>
  <c r="N31" i="483" s="1"/>
  <c r="R39" i="489"/>
  <c r="R38" i="489"/>
  <c r="S38" i="489"/>
  <c r="S37" i="489"/>
  <c r="R37" i="489"/>
  <c r="N34" i="483" l="1"/>
  <c r="O34" i="483" s="1"/>
  <c r="O35" i="483"/>
  <c r="R35" i="483" s="1"/>
  <c r="O36" i="483"/>
  <c r="R36" i="483" s="1"/>
  <c r="O31" i="483"/>
  <c r="P31" i="483" s="1"/>
  <c r="N32" i="483"/>
  <c r="N33" i="483"/>
  <c r="O33" i="483" s="1"/>
  <c r="M131" i="483"/>
  <c r="T39" i="489"/>
  <c r="U39" i="489" s="1"/>
  <c r="D39" i="515" s="1"/>
  <c r="T37" i="489"/>
  <c r="U37" i="489" s="1"/>
  <c r="D37" i="515" s="1"/>
  <c r="T38" i="489"/>
  <c r="U38" i="489" s="1"/>
  <c r="D38" i="515" s="1"/>
  <c r="T40" i="489"/>
  <c r="U40" i="489" s="1"/>
  <c r="D40" i="515" s="1"/>
  <c r="P36" i="483" l="1"/>
  <c r="Q36" i="483" s="1"/>
  <c r="P35" i="483"/>
  <c r="Q35" i="483" s="1"/>
  <c r="P34" i="483"/>
  <c r="Q34" i="483" s="1"/>
  <c r="P33" i="483"/>
  <c r="Q33" i="483" s="1"/>
  <c r="O32" i="483"/>
  <c r="N131" i="483"/>
  <c r="Q31" i="483"/>
  <c r="N40" i="494"/>
  <c r="N37" i="494"/>
  <c r="N38" i="494"/>
  <c r="N39" i="494"/>
  <c r="V37" i="489"/>
  <c r="V38" i="489"/>
  <c r="V39" i="489"/>
  <c r="V40" i="489"/>
  <c r="P32" i="483" l="1"/>
  <c r="O131" i="483"/>
  <c r="S37" i="483"/>
  <c r="W37" i="483" l="1"/>
  <c r="V37" i="483"/>
  <c r="Q32" i="483"/>
  <c r="R33" i="483" s="1"/>
  <c r="S33" i="483" s="1"/>
  <c r="P131" i="483"/>
  <c r="R34" i="483" l="1"/>
  <c r="S34" i="483" s="1"/>
  <c r="AA37" i="483"/>
  <c r="Z37" i="483"/>
  <c r="S35" i="483"/>
  <c r="V35" i="483" s="1"/>
  <c r="S36" i="483"/>
  <c r="V36" i="483" s="1"/>
  <c r="T33" i="483"/>
  <c r="U33" i="483" s="1"/>
  <c r="R32" i="483"/>
  <c r="S32" i="483" s="1"/>
  <c r="Q131" i="483"/>
  <c r="R31" i="483"/>
  <c r="W39" i="483"/>
  <c r="AE37" i="483" l="1"/>
  <c r="AD37" i="483"/>
  <c r="AA39" i="483"/>
  <c r="AD39" i="483" s="1"/>
  <c r="Z39" i="483"/>
  <c r="T36" i="483"/>
  <c r="U36" i="483" s="1"/>
  <c r="T35" i="483"/>
  <c r="U35" i="483" s="1"/>
  <c r="T34" i="483"/>
  <c r="U34" i="483" s="1"/>
  <c r="R131" i="483"/>
  <c r="S31" i="483"/>
  <c r="T32" i="483"/>
  <c r="U32" i="483" s="1"/>
  <c r="AI37" i="483" l="1"/>
  <c r="AH37" i="483"/>
  <c r="T31" i="483"/>
  <c r="S131" i="483"/>
  <c r="AM37" i="483" l="1"/>
  <c r="AL37" i="483"/>
  <c r="U31" i="483"/>
  <c r="V34" i="483" s="1"/>
  <c r="T131" i="483"/>
  <c r="AQ37" i="483" l="1"/>
  <c r="AT37" i="483" s="1"/>
  <c r="AP37" i="483"/>
  <c r="U131" i="483"/>
  <c r="W35" i="483"/>
  <c r="Z35" i="483" s="1"/>
  <c r="W36" i="483"/>
  <c r="Z36" i="483" s="1"/>
  <c r="W34" i="483"/>
  <c r="V33" i="483"/>
  <c r="W33" i="483" s="1"/>
  <c r="V32" i="483"/>
  <c r="W32" i="483" s="1"/>
  <c r="X32" i="483" s="1"/>
  <c r="Y32" i="483" s="1"/>
  <c r="V31" i="483"/>
  <c r="AE39" i="483"/>
  <c r="AH39" i="483" s="1"/>
  <c r="X36" i="483" l="1"/>
  <c r="Y36" i="483" s="1"/>
  <c r="X35" i="483"/>
  <c r="Y35" i="483" s="1"/>
  <c r="X34" i="483"/>
  <c r="Y34" i="483" s="1"/>
  <c r="X33" i="483"/>
  <c r="Y33" i="483" s="1"/>
  <c r="V131" i="483"/>
  <c r="W31" i="483"/>
  <c r="W131" i="483" l="1"/>
  <c r="X31" i="483"/>
  <c r="AI39" i="483"/>
  <c r="AM39" i="483" l="1"/>
  <c r="AL39" i="483"/>
  <c r="Y31" i="483"/>
  <c r="X131" i="483"/>
  <c r="Y131" i="483" l="1"/>
  <c r="Z34" i="483"/>
  <c r="AA34" i="483" s="1"/>
  <c r="AQ39" i="483"/>
  <c r="AT39" i="483" s="1"/>
  <c r="AP39" i="483"/>
  <c r="AA36" i="483"/>
  <c r="AD36" i="483" s="1"/>
  <c r="AA35" i="483"/>
  <c r="AD35" i="483" s="1"/>
  <c r="Z33" i="483"/>
  <c r="AA33" i="483" s="1"/>
  <c r="Z31" i="483"/>
  <c r="AA31" i="483" s="1"/>
  <c r="Z32" i="483"/>
  <c r="AA32" i="483" s="1"/>
  <c r="AB35" i="483" l="1"/>
  <c r="AC35" i="483" s="1"/>
  <c r="AB36" i="483"/>
  <c r="AC36" i="483" s="1"/>
  <c r="AB34" i="483"/>
  <c r="AC34" i="483" s="1"/>
  <c r="AB33" i="483"/>
  <c r="AC33" i="483" s="1"/>
  <c r="AB32" i="483"/>
  <c r="AC32" i="483" s="1"/>
  <c r="AA131" i="483"/>
  <c r="AB31" i="483"/>
  <c r="Z131" i="483"/>
  <c r="AC31" i="483" l="1"/>
  <c r="AD33" i="483" s="1"/>
  <c r="AE33" i="483" s="1"/>
  <c r="AB131" i="483"/>
  <c r="AD34" i="483" l="1"/>
  <c r="AE34" i="483" s="1"/>
  <c r="AE36" i="483"/>
  <c r="AH36" i="483" s="1"/>
  <c r="AE35" i="483"/>
  <c r="AH35" i="483" s="1"/>
  <c r="AF33" i="483"/>
  <c r="AG33" i="483" s="1"/>
  <c r="AC131" i="483"/>
  <c r="AD31" i="483"/>
  <c r="AD32" i="483"/>
  <c r="AE32" i="483" s="1"/>
  <c r="AF35" i="483" l="1"/>
  <c r="AG35" i="483" s="1"/>
  <c r="AF36" i="483"/>
  <c r="AG36" i="483" s="1"/>
  <c r="AF34" i="483"/>
  <c r="AG34" i="483" s="1"/>
  <c r="AF32" i="483"/>
  <c r="AG32" i="483" s="1"/>
  <c r="AE31" i="483"/>
  <c r="AD131" i="483"/>
  <c r="AF31" i="483" l="1"/>
  <c r="AE131" i="483"/>
  <c r="AG31" i="483" l="1"/>
  <c r="AH32" i="483" s="1"/>
  <c r="AI32" i="483" s="1"/>
  <c r="AF131" i="483"/>
  <c r="AH34" i="483" l="1"/>
  <c r="AI34" i="483" s="1"/>
  <c r="AI36" i="483"/>
  <c r="AL36" i="483" s="1"/>
  <c r="AI35" i="483"/>
  <c r="AL35" i="483" s="1"/>
  <c r="AH33" i="483"/>
  <c r="AI33" i="483" s="1"/>
  <c r="AJ33" i="483" s="1"/>
  <c r="AK33" i="483" s="1"/>
  <c r="AJ32" i="483"/>
  <c r="AK32" i="483" s="1"/>
  <c r="AG131" i="483"/>
  <c r="AH31" i="483"/>
  <c r="AJ35" i="483" l="1"/>
  <c r="AK35" i="483" s="1"/>
  <c r="AJ36" i="483"/>
  <c r="AK36" i="483" s="1"/>
  <c r="AJ34" i="483"/>
  <c r="AK34" i="483" s="1"/>
  <c r="AI31" i="483"/>
  <c r="AH131" i="483"/>
  <c r="AI131" i="483" l="1"/>
  <c r="AJ31" i="483"/>
  <c r="AK31" i="483" l="1"/>
  <c r="AK131" i="483" s="1"/>
  <c r="AJ131" i="483"/>
  <c r="AL34" i="483" l="1"/>
  <c r="AM34" i="483" s="1"/>
  <c r="AM35" i="483"/>
  <c r="AP35" i="483" s="1"/>
  <c r="AM36" i="483"/>
  <c r="AP36" i="483" s="1"/>
  <c r="AL33" i="483"/>
  <c r="AM33" i="483" s="1"/>
  <c r="AL31" i="483"/>
  <c r="AM31" i="483" s="1"/>
  <c r="AL32" i="483"/>
  <c r="AM32" i="483" s="1"/>
  <c r="AN32" i="483" s="1"/>
  <c r="AO32" i="483" s="1"/>
  <c r="AN36" i="483" l="1"/>
  <c r="AO36" i="483" s="1"/>
  <c r="AN35" i="483"/>
  <c r="AO35" i="483" s="1"/>
  <c r="AN34" i="483"/>
  <c r="AO34" i="483" s="1"/>
  <c r="AN33" i="483"/>
  <c r="AO33" i="483" s="1"/>
  <c r="AL131" i="483"/>
  <c r="AM131" i="483"/>
  <c r="AN31" i="483"/>
  <c r="AN131" i="483" l="1"/>
  <c r="AO31" i="483"/>
  <c r="AQ35" i="483" s="1"/>
  <c r="AP34" i="483" l="1"/>
  <c r="AQ34" i="483" s="1"/>
  <c r="AQ36" i="483"/>
  <c r="AO131" i="483"/>
  <c r="AR35" i="483"/>
  <c r="AS35" i="483" s="1"/>
  <c r="AP33" i="483"/>
  <c r="AQ33" i="483" s="1"/>
  <c r="AP32" i="483"/>
  <c r="AQ32" i="483" s="1"/>
  <c r="AP31" i="483"/>
  <c r="AR36" i="483" l="1"/>
  <c r="AS36" i="483" s="1"/>
  <c r="AR34" i="483"/>
  <c r="AS34" i="483" s="1"/>
  <c r="AR33" i="483"/>
  <c r="AS33" i="483" s="1"/>
  <c r="AQ31" i="483"/>
  <c r="AP131" i="483"/>
  <c r="AR32" i="483"/>
  <c r="AS32" i="483" s="1"/>
  <c r="AQ131" i="483" l="1"/>
  <c r="AR31" i="483"/>
  <c r="AS31" i="483" l="1"/>
  <c r="AT32" i="483" s="1"/>
  <c r="AR131" i="483"/>
  <c r="AT36" i="483" l="1"/>
  <c r="AT35" i="483"/>
  <c r="AT34" i="483"/>
  <c r="AT33" i="483"/>
  <c r="AS131" i="483"/>
  <c r="AT31" i="483"/>
  <c r="AU36" i="483" l="1"/>
  <c r="G36" i="488" s="1"/>
  <c r="AU34" i="483"/>
  <c r="G34" i="488" s="1"/>
  <c r="AU35" i="483"/>
  <c r="AU33" i="483"/>
  <c r="G33" i="488" s="1"/>
  <c r="AU31" i="483"/>
  <c r="AV31" i="483" s="1"/>
  <c r="AU32" i="483"/>
  <c r="AT131" i="483"/>
  <c r="AV36" i="483" l="1"/>
  <c r="H36" i="488" s="1"/>
  <c r="L36" i="493" s="1"/>
  <c r="AV34" i="483"/>
  <c r="E34" i="489" s="1"/>
  <c r="G35" i="488"/>
  <c r="AV35" i="483"/>
  <c r="AV33" i="483"/>
  <c r="H33" i="488" s="1"/>
  <c r="L33" i="493" s="1"/>
  <c r="AV32" i="483"/>
  <c r="G32" i="488"/>
  <c r="G31" i="488"/>
  <c r="H31" i="488"/>
  <c r="E31" i="489"/>
  <c r="F31" i="489" s="1"/>
  <c r="AU131" i="483"/>
  <c r="E36" i="489" l="1"/>
  <c r="F36" i="489" s="1"/>
  <c r="H34" i="488"/>
  <c r="L34" i="493" s="1"/>
  <c r="E35" i="489"/>
  <c r="H35" i="488"/>
  <c r="L35" i="493" s="1"/>
  <c r="G34" i="489"/>
  <c r="F34" i="489"/>
  <c r="E33" i="489"/>
  <c r="F33" i="489" s="1"/>
  <c r="H32" i="488"/>
  <c r="L32" i="493" s="1"/>
  <c r="E32" i="489"/>
  <c r="G31" i="489"/>
  <c r="G131" i="488"/>
  <c r="AV131" i="483"/>
  <c r="G36" i="489" l="1"/>
  <c r="G33" i="489"/>
  <c r="F35" i="489"/>
  <c r="G35" i="489"/>
  <c r="G32" i="489"/>
  <c r="F32" i="489"/>
  <c r="E131" i="489"/>
  <c r="L31" i="493"/>
  <c r="H131" i="488"/>
  <c r="H36" i="489" l="1"/>
  <c r="I36" i="489" s="1"/>
  <c r="H34" i="489"/>
  <c r="I34" i="489" s="1"/>
  <c r="G131" i="489"/>
  <c r="H35" i="489"/>
  <c r="H31" i="489"/>
  <c r="I31" i="489" s="1"/>
  <c r="H33" i="489"/>
  <c r="H32" i="489"/>
  <c r="I32" i="489" s="1"/>
  <c r="J36" i="489" l="1"/>
  <c r="J34" i="489"/>
  <c r="I35" i="489"/>
  <c r="J35" i="489"/>
  <c r="J31" i="489"/>
  <c r="I33" i="489"/>
  <c r="J33" i="489"/>
  <c r="J32" i="489"/>
  <c r="H131" i="489"/>
  <c r="K36" i="489" l="1"/>
  <c r="L36" i="489" s="1"/>
  <c r="K34" i="489"/>
  <c r="M34" i="489" s="1"/>
  <c r="I131" i="489"/>
  <c r="K35" i="489"/>
  <c r="K32" i="489"/>
  <c r="L32" i="489" s="1"/>
  <c r="K33" i="489"/>
  <c r="K31" i="489"/>
  <c r="J131" i="489"/>
  <c r="L34" i="489" l="1"/>
  <c r="M36" i="489"/>
  <c r="L35" i="489"/>
  <c r="M35" i="489"/>
  <c r="M32" i="489"/>
  <c r="K131" i="489"/>
  <c r="L33" i="489"/>
  <c r="M33" i="489"/>
  <c r="L31" i="489"/>
  <c r="M31" i="489"/>
  <c r="N34" i="489" l="1"/>
  <c r="O34" i="489" s="1"/>
  <c r="N36" i="489"/>
  <c r="N35" i="489"/>
  <c r="N32" i="489"/>
  <c r="P32" i="489" s="1"/>
  <c r="L131" i="489"/>
  <c r="N33" i="489"/>
  <c r="N31" i="489"/>
  <c r="M131" i="489"/>
  <c r="P34" i="489" l="1"/>
  <c r="O36" i="489"/>
  <c r="P36" i="489"/>
  <c r="O35" i="489"/>
  <c r="P35" i="489"/>
  <c r="O32" i="489"/>
  <c r="N131" i="489"/>
  <c r="O33" i="489"/>
  <c r="P33" i="489"/>
  <c r="P31" i="489"/>
  <c r="O31" i="489"/>
  <c r="Q34" i="489" l="1"/>
  <c r="S34" i="489" s="1"/>
  <c r="Q36" i="489"/>
  <c r="Q35" i="489"/>
  <c r="R35" i="489" s="1"/>
  <c r="Q32" i="489"/>
  <c r="R32" i="489" s="1"/>
  <c r="P131" i="489"/>
  <c r="Q33" i="489"/>
  <c r="Q31" i="489"/>
  <c r="R31" i="489" s="1"/>
  <c r="O131" i="489"/>
  <c r="R34" i="489" l="1"/>
  <c r="S35" i="489"/>
  <c r="S36" i="489"/>
  <c r="R36" i="489"/>
  <c r="S32" i="489"/>
  <c r="S33" i="489"/>
  <c r="R33" i="489"/>
  <c r="Q131" i="489"/>
  <c r="S31" i="489"/>
  <c r="T34" i="489" l="1"/>
  <c r="U34" i="489" s="1"/>
  <c r="T35" i="489"/>
  <c r="U35" i="489" s="1"/>
  <c r="D35" i="515" s="1"/>
  <c r="T36" i="489"/>
  <c r="U36" i="489" s="1"/>
  <c r="D36" i="515" s="1"/>
  <c r="T32" i="489"/>
  <c r="U32" i="489" s="1"/>
  <c r="D32" i="515" s="1"/>
  <c r="T33" i="489"/>
  <c r="U33" i="489" s="1"/>
  <c r="D33" i="515" s="1"/>
  <c r="R131" i="489"/>
  <c r="T31" i="489"/>
  <c r="U31" i="489" s="1"/>
  <c r="D31" i="515" s="1"/>
  <c r="S131" i="489"/>
  <c r="D34" i="515" l="1"/>
  <c r="E36" i="511"/>
  <c r="N36" i="494"/>
  <c r="V36" i="489"/>
  <c r="V34" i="489"/>
  <c r="V35" i="489"/>
  <c r="E35" i="511"/>
  <c r="N35" i="494"/>
  <c r="V33" i="489"/>
  <c r="T131" i="489"/>
  <c r="U131" i="489"/>
  <c r="V32" i="489"/>
  <c r="V31" i="489"/>
  <c r="F34" i="515" l="1"/>
  <c r="G34" i="515" s="1"/>
  <c r="F33" i="515"/>
  <c r="F32" i="515"/>
  <c r="F31" i="515"/>
  <c r="G31" i="515" s="1"/>
  <c r="K27" i="515"/>
  <c r="D131" i="515"/>
  <c r="V131" i="489"/>
  <c r="N34" i="493" l="1"/>
  <c r="N34" i="494" s="1"/>
  <c r="D34" i="511"/>
  <c r="E34" i="511" s="1"/>
  <c r="N33" i="493"/>
  <c r="N33" i="494" s="1"/>
  <c r="D33" i="511"/>
  <c r="E33" i="511" s="1"/>
  <c r="G33" i="515"/>
  <c r="N32" i="493"/>
  <c r="N32" i="494" s="1"/>
  <c r="D32" i="511"/>
  <c r="E32" i="511" s="1"/>
  <c r="G32" i="515"/>
  <c r="N31" i="493"/>
  <c r="N31" i="494" s="1"/>
  <c r="F131" i="515"/>
  <c r="D31" i="511"/>
  <c r="E31" i="511" s="1"/>
  <c r="L27" i="515"/>
  <c r="M33" i="515" l="1"/>
  <c r="H33" i="515" s="1"/>
  <c r="D33" i="516" s="1"/>
  <c r="M34" i="515"/>
  <c r="H34" i="515" s="1"/>
  <c r="D34" i="516" s="1"/>
  <c r="D131" i="511"/>
  <c r="G131" i="515"/>
  <c r="N131" i="494"/>
  <c r="N131" i="493"/>
  <c r="M31" i="515"/>
  <c r="H31" i="515" s="1"/>
  <c r="D31" i="516" s="1"/>
  <c r="M32" i="515"/>
  <c r="H32" i="515" s="1"/>
  <c r="E131" i="511"/>
  <c r="F34" i="516" l="1"/>
  <c r="F33" i="516"/>
  <c r="D32" i="516"/>
  <c r="D131" i="516" s="1"/>
  <c r="H131" i="515"/>
  <c r="D1" i="515" s="1"/>
  <c r="F31" i="516"/>
  <c r="P40" i="494"/>
  <c r="P38" i="494"/>
  <c r="P37" i="494"/>
  <c r="P39" i="494"/>
  <c r="J27" i="516" l="1"/>
  <c r="F32" i="516"/>
  <c r="F131" i="516" s="1"/>
  <c r="L31" i="516" l="1"/>
  <c r="G31" i="516" s="1"/>
  <c r="F31" i="511" s="1"/>
  <c r="L34" i="516"/>
  <c r="G34" i="516" s="1"/>
  <c r="L32" i="516"/>
  <c r="G32" i="516" s="1"/>
  <c r="L33" i="516"/>
  <c r="G33" i="516" s="1"/>
  <c r="P33" i="493" s="1"/>
  <c r="P33" i="494" s="1"/>
  <c r="P35" i="494"/>
  <c r="P36" i="494"/>
  <c r="G35" i="511"/>
  <c r="H35" i="511"/>
  <c r="P31" i="493" l="1"/>
  <c r="F34" i="511"/>
  <c r="H34" i="511" s="1"/>
  <c r="P34" i="493"/>
  <c r="P34" i="494" s="1"/>
  <c r="F33" i="511"/>
  <c r="H33" i="511" s="1"/>
  <c r="G131" i="516"/>
  <c r="D1" i="516" s="1"/>
  <c r="P32" i="493"/>
  <c r="P32" i="494" s="1"/>
  <c r="F32" i="511"/>
  <c r="H32" i="511" s="1"/>
  <c r="G36" i="511"/>
  <c r="H36" i="511"/>
  <c r="G34" i="511"/>
  <c r="G33" i="511" l="1"/>
  <c r="G32" i="511"/>
  <c r="K40" i="488"/>
  <c r="L40" i="488" s="1"/>
  <c r="M33" i="493"/>
  <c r="M33" i="494" s="1"/>
  <c r="M40" i="493" l="1"/>
  <c r="M40" i="494" s="1"/>
  <c r="Q40" i="494"/>
  <c r="M36" i="493"/>
  <c r="M36" i="494" s="1"/>
  <c r="K39" i="488"/>
  <c r="L39" i="488" s="1"/>
  <c r="Q39" i="494"/>
  <c r="K38" i="488"/>
  <c r="L38" i="488" s="1"/>
  <c r="Q38" i="494"/>
  <c r="Q37" i="494"/>
  <c r="K37" i="488"/>
  <c r="L37" i="488" s="1"/>
  <c r="L40" i="494"/>
  <c r="W40" i="494" s="1"/>
  <c r="Y40" i="494" s="1"/>
  <c r="L36" i="494"/>
  <c r="W36" i="494" s="1"/>
  <c r="Y36" i="494" s="1"/>
  <c r="AA40" i="494"/>
  <c r="X40" i="494"/>
  <c r="Z40" i="494" s="1"/>
  <c r="L33" i="494"/>
  <c r="W33" i="494" s="1"/>
  <c r="Y33" i="494" s="1"/>
  <c r="AA37" i="494" l="1"/>
  <c r="X37" i="494"/>
  <c r="Z37" i="494" s="1"/>
  <c r="AA39" i="494"/>
  <c r="X39" i="494"/>
  <c r="Z39" i="494" s="1"/>
  <c r="X38" i="494"/>
  <c r="Z38" i="494" s="1"/>
  <c r="AA38" i="494"/>
  <c r="M39" i="493"/>
  <c r="M39" i="494" s="1"/>
  <c r="L39" i="494"/>
  <c r="W39" i="494" s="1"/>
  <c r="Y39" i="494" s="1"/>
  <c r="M37" i="493"/>
  <c r="M37" i="494" s="1"/>
  <c r="L37" i="494"/>
  <c r="W37" i="494" s="1"/>
  <c r="Y37" i="494" s="1"/>
  <c r="L38" i="494"/>
  <c r="W38" i="494" s="1"/>
  <c r="Y38" i="494" s="1"/>
  <c r="M38" i="493"/>
  <c r="M38" i="494" s="1"/>
  <c r="L34" i="494"/>
  <c r="M34" i="493"/>
  <c r="M34" i="494" s="1"/>
  <c r="M32" i="493"/>
  <c r="M32" i="494" s="1"/>
  <c r="L32" i="494"/>
  <c r="M35" i="493"/>
  <c r="M35" i="494" s="1"/>
  <c r="L35" i="494"/>
  <c r="W32" i="494" l="1"/>
  <c r="Y32" i="494" s="1"/>
  <c r="W35" i="494"/>
  <c r="Y35" i="494" s="1"/>
  <c r="W34" i="494"/>
  <c r="Y34" i="494" s="1"/>
  <c r="M31" i="493"/>
  <c r="M31" i="494" s="1"/>
  <c r="M131" i="494" s="1"/>
  <c r="L31" i="494"/>
  <c r="L131" i="494" s="1"/>
  <c r="L131" i="493"/>
  <c r="W131" i="494" s="1"/>
  <c r="W31" i="494" l="1"/>
  <c r="Y31" i="494" s="1"/>
  <c r="V131" i="494" l="1"/>
  <c r="X131" i="494"/>
  <c r="AA131" i="494"/>
  <c r="G31" i="511" l="1"/>
  <c r="F131" i="511"/>
  <c r="H31" i="511"/>
  <c r="H131" i="511" s="1"/>
  <c r="P131" i="493"/>
  <c r="P31" i="494"/>
  <c r="P131" i="494" s="1"/>
  <c r="I36" i="511" l="1"/>
  <c r="I35" i="511"/>
  <c r="I34" i="511"/>
  <c r="I33" i="511"/>
  <c r="K33" i="511" s="1"/>
  <c r="I32" i="511"/>
  <c r="G131" i="511"/>
  <c r="I31" i="511"/>
  <c r="K36" i="511" l="1"/>
  <c r="J36" i="511"/>
  <c r="K35" i="511"/>
  <c r="J35" i="511"/>
  <c r="K34" i="511"/>
  <c r="J34" i="511"/>
  <c r="J33" i="511"/>
  <c r="J32" i="511"/>
  <c r="K32" i="511"/>
  <c r="K31" i="511"/>
  <c r="J31" i="511"/>
  <c r="I131" i="511"/>
  <c r="L36" i="511" l="1"/>
  <c r="N36" i="511" s="1"/>
  <c r="L35" i="511"/>
  <c r="N35" i="511" s="1"/>
  <c r="L34" i="511"/>
  <c r="N34" i="511" s="1"/>
  <c r="L33" i="511"/>
  <c r="N33" i="511" s="1"/>
  <c r="K131" i="511"/>
  <c r="L32" i="511"/>
  <c r="M32" i="511" s="1"/>
  <c r="J131" i="511"/>
  <c r="L31" i="511"/>
  <c r="M36" i="511" l="1"/>
  <c r="M35" i="511"/>
  <c r="M34" i="511"/>
  <c r="M33" i="511"/>
  <c r="N32" i="511"/>
  <c r="L131" i="511"/>
  <c r="M31" i="511"/>
  <c r="N31" i="511"/>
  <c r="O36" i="511" l="1"/>
  <c r="Q36" i="511" s="1"/>
  <c r="O35" i="511"/>
  <c r="Q35" i="511" s="1"/>
  <c r="O34" i="511"/>
  <c r="Q34" i="511" s="1"/>
  <c r="O32" i="511"/>
  <c r="Q32" i="511" s="1"/>
  <c r="O33" i="511"/>
  <c r="N131" i="511"/>
  <c r="M131" i="511"/>
  <c r="O31" i="511"/>
  <c r="P36" i="511" l="1"/>
  <c r="P35" i="511"/>
  <c r="P34" i="511"/>
  <c r="P32" i="511"/>
  <c r="P33" i="511"/>
  <c r="Q33" i="511"/>
  <c r="O131" i="511"/>
  <c r="P31" i="511"/>
  <c r="Q31" i="511"/>
  <c r="R36" i="511" l="1"/>
  <c r="T36" i="511" s="1"/>
  <c r="R35" i="511"/>
  <c r="T35" i="511" s="1"/>
  <c r="R34" i="511"/>
  <c r="T34" i="511" s="1"/>
  <c r="R32" i="511"/>
  <c r="T32" i="511" s="1"/>
  <c r="Q131" i="511"/>
  <c r="R33" i="511"/>
  <c r="R31" i="511"/>
  <c r="P131" i="511"/>
  <c r="S36" i="511" l="1"/>
  <c r="S35" i="511"/>
  <c r="S34" i="511"/>
  <c r="S32" i="511"/>
  <c r="S33" i="511"/>
  <c r="T33" i="511"/>
  <c r="S31" i="511"/>
  <c r="T31" i="511"/>
  <c r="R131" i="511"/>
  <c r="U36" i="511" l="1"/>
  <c r="V36" i="511" s="1"/>
  <c r="U35" i="511"/>
  <c r="V35" i="511" s="1"/>
  <c r="U34" i="511"/>
  <c r="V34" i="511" s="1"/>
  <c r="U32" i="511"/>
  <c r="V32" i="511" s="1"/>
  <c r="T131" i="511"/>
  <c r="U33" i="511"/>
  <c r="V33" i="511" s="1"/>
  <c r="U31" i="511"/>
  <c r="S131" i="511"/>
  <c r="Q36" i="493" l="1"/>
  <c r="Q36" i="494" s="1"/>
  <c r="J36" i="488"/>
  <c r="K36" i="488" s="1"/>
  <c r="L36" i="488" s="1"/>
  <c r="Q35" i="493"/>
  <c r="Q35" i="494" s="1"/>
  <c r="J35" i="488"/>
  <c r="K35" i="488" s="1"/>
  <c r="L35" i="488" s="1"/>
  <c r="Q34" i="493"/>
  <c r="Q34" i="494" s="1"/>
  <c r="J34" i="488"/>
  <c r="K34" i="488" s="1"/>
  <c r="L34" i="488" s="1"/>
  <c r="Q32" i="493"/>
  <c r="Q32" i="494" s="1"/>
  <c r="X32" i="494" s="1"/>
  <c r="Z32" i="494" s="1"/>
  <c r="J32" i="488"/>
  <c r="K32" i="488" s="1"/>
  <c r="L32" i="488" s="1"/>
  <c r="J33" i="488"/>
  <c r="K33" i="488" s="1"/>
  <c r="L33" i="488" s="1"/>
  <c r="Q33" i="493"/>
  <c r="Q33" i="494" s="1"/>
  <c r="V31" i="511"/>
  <c r="W33" i="511" s="1"/>
  <c r="U131" i="511"/>
  <c r="W36" i="511" l="1"/>
  <c r="AA36" i="494"/>
  <c r="X36" i="494"/>
  <c r="Z36" i="494" s="1"/>
  <c r="W35" i="511"/>
  <c r="AA35" i="494"/>
  <c r="X35" i="494"/>
  <c r="Z35" i="494" s="1"/>
  <c r="W34" i="511"/>
  <c r="X34" i="494"/>
  <c r="Z34" i="494" s="1"/>
  <c r="AA34" i="494"/>
  <c r="AA32" i="494"/>
  <c r="W32" i="511"/>
  <c r="AA33" i="494"/>
  <c r="X33" i="494"/>
  <c r="Z33" i="494" s="1"/>
  <c r="W31" i="511"/>
  <c r="J31" i="488"/>
  <c r="Q31" i="493"/>
  <c r="V131" i="511"/>
  <c r="W131" i="511" l="1"/>
  <c r="Q31" i="494"/>
  <c r="Q131" i="493"/>
  <c r="K31" i="488"/>
  <c r="J131" i="488"/>
  <c r="K131" i="488" l="1"/>
  <c r="L31" i="488"/>
  <c r="L131" i="488" s="1"/>
  <c r="Q131" i="494"/>
  <c r="AA31" i="494"/>
  <c r="X31" i="494"/>
  <c r="Z31" i="49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B00-000001000000}">
      <text>
        <r>
          <rPr>
            <b/>
            <sz val="9"/>
            <color rgb="FF000000"/>
            <rFont val="Tahoma"/>
            <family val="2"/>
          </rPr>
          <t>מספר שורות למוסדות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D00-000001000000}">
      <text>
        <r>
          <rPr>
            <b/>
            <sz val="9"/>
            <color indexed="81"/>
            <rFont val="Tahoma"/>
            <family val="2"/>
          </rPr>
          <t>מספר שורות למוסדות</t>
        </r>
      </text>
    </comment>
  </commentList>
</comments>
</file>

<file path=xl/sharedStrings.xml><?xml version="1.0" encoding="utf-8"?>
<sst xmlns="http://schemas.openxmlformats.org/spreadsheetml/2006/main" count="1628" uniqueCount="451">
  <si>
    <t>AllowFilterCheckBox</t>
  </si>
  <si>
    <t>AllowFormattingCheckBox</t>
  </si>
  <si>
    <t>AllowColumnFormattingCheckBox</t>
  </si>
  <si>
    <t>AllowRowFormattingCheckBox</t>
  </si>
  <si>
    <t>ProtectSettings</t>
  </si>
  <si>
    <t>הדרכה למשתמש</t>
  </si>
  <si>
    <t>פרמטרים לקריטריונים</t>
  </si>
  <si>
    <t>הוראת שעה</t>
  </si>
  <si>
    <t>תנאי סף</t>
  </si>
  <si>
    <t>מספר בקשות תמיכה</t>
  </si>
  <si>
    <t>ייעוץ ליווי וסיוע חשבונאי</t>
  </si>
  <si>
    <t>ייעוץ ליווי וסיוע משפטי</t>
  </si>
  <si>
    <t>ייעוץ ליווי וסיוע מקצועי</t>
  </si>
  <si>
    <t>פרסום ושיווק</t>
  </si>
  <si>
    <t>העמדת חלל לצורכי האמנים</t>
  </si>
  <si>
    <t>ניוד מופעים לפריפריה</t>
  </si>
  <si>
    <t>קיום פעילות מקצועית</t>
  </si>
  <si>
    <t>יצירת שיתופי פעולה</t>
  </si>
  <si>
    <t>התחשיב הבסיסי</t>
  </si>
  <si>
    <t>פרמטרים לעקרונות חישוב התמיכה</t>
  </si>
  <si>
    <t>ייצוב</t>
  </si>
  <si>
    <t>הגנה</t>
  </si>
  <si>
    <t>סיכום</t>
  </si>
  <si>
    <t>הגבלה לסכום מבוקש (1)</t>
  </si>
  <si>
    <t>קיזוזים בגין איחורים</t>
  </si>
  <si>
    <t>קיזוזים- החלטות ועדה</t>
  </si>
  <si>
    <t>הגבלה לסכום מבוקש (2)</t>
  </si>
  <si>
    <t>סיכום לועדה- הזנת נתונים</t>
  </si>
  <si>
    <t>סיכום לועדה - תוצאות</t>
  </si>
  <si>
    <t>כוריאוגרפים</t>
  </si>
  <si>
    <t>פ. בלומנטל</t>
  </si>
  <si>
    <t>איב</t>
  </si>
  <si>
    <t>הרכב חברי הוועדה-לא רלוונטי</t>
  </si>
  <si>
    <t>ריכוז גיליונות עזר</t>
  </si>
  <si>
    <t>תאריך בניית המודל</t>
  </si>
  <si>
    <t>תאריך עדכון מודל</t>
  </si>
  <si>
    <r>
      <rPr>
        <b/>
        <sz val="20"/>
        <color theme="1"/>
        <rFont val="Calibri"/>
        <family val="2"/>
        <scheme val="minor"/>
      </rPr>
      <t xml:space="preserve">הערות חשובות:
</t>
    </r>
    <r>
      <rPr>
        <b/>
        <sz val="16"/>
        <color theme="1"/>
        <rFont val="Calibri"/>
        <family val="2"/>
        <scheme val="minor"/>
      </rPr>
      <t xml:space="preserve">בעת עריכת המודל - חל </t>
    </r>
    <r>
      <rPr>
        <b/>
        <u/>
        <sz val="16"/>
        <color theme="1"/>
        <rFont val="Calibri"/>
        <family val="2"/>
        <scheme val="minor"/>
      </rPr>
      <t>איסור מוחלט</t>
    </r>
    <r>
      <rPr>
        <b/>
        <sz val="16"/>
        <color theme="1"/>
        <rFont val="Calibri"/>
        <family val="2"/>
        <scheme val="minor"/>
      </rPr>
      <t xml:space="preserve"> לבצע </t>
    </r>
    <r>
      <rPr>
        <i/>
        <u/>
        <sz val="16"/>
        <color theme="1"/>
        <rFont val="Calibri"/>
        <family val="2"/>
        <scheme val="minor"/>
      </rPr>
      <t>גזירה</t>
    </r>
    <r>
      <rPr>
        <i/>
        <sz val="16"/>
        <color theme="1"/>
        <rFont val="Calibri"/>
        <family val="2"/>
        <scheme val="minor"/>
      </rPr>
      <t xml:space="preserve"> והדבקה</t>
    </r>
    <r>
      <rPr>
        <b/>
        <sz val="16"/>
        <color theme="1"/>
        <rFont val="Calibri"/>
        <family val="2"/>
        <scheme val="minor"/>
      </rPr>
      <t xml:space="preserve"> או </t>
    </r>
    <r>
      <rPr>
        <i/>
        <sz val="16"/>
        <color theme="1"/>
        <rFont val="Calibri"/>
        <family val="2"/>
        <scheme val="minor"/>
      </rPr>
      <t>העברה של תא ממקום למקום על ידי גרירה</t>
    </r>
    <r>
      <rPr>
        <b/>
        <sz val="16"/>
        <color theme="1"/>
        <rFont val="Calibri"/>
        <family val="2"/>
        <scheme val="minor"/>
      </rPr>
      <t xml:space="preserve">.
אסור לבצע "הוספה" או "מחיקה" של שורות או עמודות
יש לפתוח את המודל בגרסת </t>
    </r>
    <r>
      <rPr>
        <b/>
        <u/>
        <sz val="16"/>
        <color theme="1"/>
        <rFont val="Calibri"/>
        <family val="2"/>
        <scheme val="minor"/>
      </rPr>
      <t>אקסל 2010</t>
    </r>
    <r>
      <rPr>
        <b/>
        <sz val="16"/>
        <color theme="1"/>
        <rFont val="Calibri"/>
        <family val="2"/>
        <scheme val="minor"/>
      </rPr>
      <t xml:space="preserve"> לפחות. </t>
    </r>
    <r>
      <rPr>
        <b/>
        <i/>
        <u/>
        <sz val="16"/>
        <color theme="1"/>
        <rFont val="Calibri"/>
        <family val="2"/>
        <scheme val="minor"/>
      </rPr>
      <t>חל איסור</t>
    </r>
    <r>
      <rPr>
        <b/>
        <sz val="16"/>
        <color theme="1"/>
        <rFont val="Calibri"/>
        <family val="2"/>
        <scheme val="minor"/>
      </rPr>
      <t xml:space="preserve"> לשמור את הקובץ בפורמט התואם אקסל 97-2003</t>
    </r>
  </si>
  <si>
    <t>הוראת שעה/מעבר:</t>
  </si>
  <si>
    <t>הדרכה להזנת נתונים</t>
  </si>
  <si>
    <t>צבע התא</t>
  </si>
  <si>
    <t>מטרת התא</t>
  </si>
  <si>
    <t>דגש</t>
  </si>
  <si>
    <t>צהוב הזנה</t>
  </si>
  <si>
    <t>הזנת נתונים</t>
  </si>
  <si>
    <t xml:space="preserve">נדרש להזין מידע בהתאם להנחיות מבחן התמיכה, אי הזנה של תא יכולה להביא לידי שגיאה בתוצאות במודל. </t>
  </si>
  <si>
    <t>חום</t>
  </si>
  <si>
    <t>הצגת מידע</t>
  </si>
  <si>
    <t>תא שאיננו מיועד להזנה. תא זה מציג מידע עפ"י נוסחה קבועה ואין לשנות אותה.</t>
  </si>
  <si>
    <t>אדום</t>
  </si>
  <si>
    <t>התראת שגיאה</t>
  </si>
  <si>
    <t>קיימת שגיאה בהזנת נתונים באחד מהתאים המיועדים להזנה, נדרש להזין את הנתונים הנדרשים לפני קביעת גובה תמיכה סופי.</t>
  </si>
  <si>
    <t>צהוב אזהרה</t>
  </si>
  <si>
    <t>קיימת שגיאה בהזנת נתונים באחד מהתאים המיועדים להזנה, אך עדיין מוצגים נתוני גובה התמיכה,  נדרש להזין את הנתונים הנדרשים לפני קביעת גובה תמיכה סופי.</t>
  </si>
  <si>
    <t>את רשימת המוסדות יש להזין בגיליונות השמאליים של הקובץ הממוספרים מ1 עד 10 במקום שם הגיליון , גיליון שממוספר מ1-10 ואינו נמצא בשימוש אין לשנות את שם הגיליון הקיים כברירת מחדל (מספר סידורי). במידה והוחלט לא להשתמש בגיליון לאחר כתיבת השם, נדרש לשנות חזרה את שם הגיליון למספר סידורי</t>
  </si>
  <si>
    <t>ניהול גרסאות</t>
  </si>
  <si>
    <t>מספר גרסה</t>
  </si>
  <si>
    <t>תאריך עדכון גרסה</t>
  </si>
  <si>
    <t>תאריך גרסה של מבחן תמיכה</t>
  </si>
  <si>
    <t>התאמות נוספות של מבחן תמיכה</t>
  </si>
  <si>
    <t xml:space="preserve">א. עדכון משתנה יצירת שיתופי פעולה על פי הנחייה במייל מיום 10.8.16. ב. עדכון גיליון הגנה (2) בהוראת מעבר בהתאם להנחיית וועדת התמיכות כך שיינתן הגנה של 100% לכלל הגופים לפי גובה תמיכה של שנה קודמת. (לפי סכום)
בהינתן שגובה תמיכה של השנה השוטפת הוא לפחות התמיכה של שנה קודמת.
במידה וקיים תקציב בשנה השוטפת מעבר לקיים בשנה קודמת יש לחלק אותו באופן יחסי בין כל הגופים שנפגעו מההגנה לפי הסכום היחסי שהיה בניהם לפני ההגנה. לאחר שחולק סכום כסף כך שכל הגופים מקבלים את הסכום לפני ההגנה, במידה  ועדיין קיים כסף נוסף לחלוקה, הוא יחולק באופן יחסי בין כל הגופים לפי השיעור היחסי הקיים בשלב זה. ג. גיליון הגנה - בהתאם לבקשת כלנית שיעור הייצוב היחסי של שנה קודמת הוא לא אחרי השלב השלישי אלא הסופי.
</t>
  </si>
  <si>
    <t xml:space="preserve">א. בניית גיליונות ייצוב והגנה התואמים להוראות שעה.
ב. עדכון כל המוסדות עם פרמטרים חדשים של קיום פעילות מקצועית לרווחת האמנים העצמאיים ולהעשרתם.
</t>
  </si>
  <si>
    <t>התאמת גיליונות ייצוב והגנה ל-2017 והלאה (לאחר הוראות שעה)</t>
  </si>
  <si>
    <t>ארגוני גג</t>
  </si>
  <si>
    <t>שנת תקציב</t>
  </si>
  <si>
    <t>תקציב התמיכה</t>
  </si>
  <si>
    <t>משקולות קריטריונים</t>
  </si>
  <si>
    <t>סעיף</t>
  </si>
  <si>
    <t>משקל</t>
  </si>
  <si>
    <t>מספר בקשות התמיכה שהגיש ארגון הגג למשרד התרבות</t>
  </si>
  <si>
    <t>פרסום, שיווק ויחסי ציבור כללי</t>
  </si>
  <si>
    <t>החזקת או העמדת חללים לצורכי האמנים העצמאיים</t>
  </si>
  <si>
    <t>קיום פעילות מקצועית לרווחת האמנים העצמאיים ולהעשרתם</t>
  </si>
  <si>
    <t>יצירת שיתופי פעולה בין האמנים</t>
  </si>
  <si>
    <t>סה"כ</t>
  </si>
  <si>
    <t>ניקוד</t>
  </si>
  <si>
    <t>עבור כל הגשת בקשה אחת</t>
  </si>
  <si>
    <t>עבור כל אמן עצמאי אחד</t>
  </si>
  <si>
    <t>סכום סיוע</t>
  </si>
  <si>
    <t>-</t>
  </si>
  <si>
    <t>היקף סיוע של:</t>
  </si>
  <si>
    <t>היקף מימון של:</t>
  </si>
  <si>
    <t>כל מ"ר חלל</t>
  </si>
  <si>
    <t>מכפיל</t>
  </si>
  <si>
    <t>חלל להעלת מופעים/חזרות</t>
  </si>
  <si>
    <t>חלל לאחסון ציוד ותפאורה</t>
  </si>
  <si>
    <t>סימול</t>
  </si>
  <si>
    <t xml:space="preserve">עד 30 ק"מ ממקום פעילות מרכזי -סיווג 1 </t>
  </si>
  <si>
    <t>A1</t>
  </si>
  <si>
    <t>עד 30 ק"מ ממקום פעילות מרכזי -סיווג 2</t>
  </si>
  <si>
    <t>A2</t>
  </si>
  <si>
    <t>30 עד 59 ק"מ ממקום פעילות מרכזי - סיווג 1</t>
  </si>
  <si>
    <t>B1</t>
  </si>
  <si>
    <t>30 עד 59 ק"מ ממקום פעילות מרכזי - סיווג 2</t>
  </si>
  <si>
    <t>B2</t>
  </si>
  <si>
    <t>60 עד 100 ק"מ ממקום פעילות מרכזי - סיווג 1</t>
  </si>
  <si>
    <t>C1</t>
  </si>
  <si>
    <t>60 עד 100 ק"מ ממקום פעילות מרכזי - סיווג 2</t>
  </si>
  <si>
    <t>C2</t>
  </si>
  <si>
    <t>מעל 100 ק"מ ממקום פעילות מרכזי - סיווג 1</t>
  </si>
  <si>
    <t>D1</t>
  </si>
  <si>
    <t>מעל 100 ק"מ ממקום פעילות מרכזי - סיווג2</t>
  </si>
  <si>
    <t>D2</t>
  </si>
  <si>
    <t>חישוב ניקוד מקדם איכות</t>
  </si>
  <si>
    <t>רמה מקצועית בלתי נאותה</t>
  </si>
  <si>
    <t>רמה מקצועית נאותה</t>
  </si>
  <si>
    <t>רמה מקצועית טובה מאוד</t>
  </si>
  <si>
    <t>רמה מקצועית מעולה</t>
  </si>
  <si>
    <t>חישוב ניקוד מקדם שעות פעילות</t>
  </si>
  <si>
    <t>מספר שעות פעילות לפחות:</t>
  </si>
  <si>
    <t>עבור שיתוף פעולה אחד</t>
  </si>
  <si>
    <t>מקסימום ניקוד</t>
  </si>
  <si>
    <t>מקדם בין לאומי</t>
  </si>
  <si>
    <t>האם חלה הוראת השנה בשנה הספציפית</t>
  </si>
  <si>
    <t>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ואיש כספים המועסק בשליש משרה לפחות</t>
  </si>
  <si>
    <t>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ובנוסף איש כספים המועסק בשליש משרה לפחות; כל משרה - אדם אחר</t>
  </si>
  <si>
    <t>בדוק נתוני הזנה</t>
  </si>
  <si>
    <t>סוגי בקרות</t>
  </si>
  <si>
    <t>0/1</t>
  </si>
  <si>
    <t>מספר</t>
  </si>
  <si>
    <t>מספר שלם</t>
  </si>
  <si>
    <t>מספר שאינו שלילי</t>
  </si>
  <si>
    <t>מספר שלם שאינו שלילי</t>
  </si>
  <si>
    <t>מספר חיובי</t>
  </si>
  <si>
    <t>מספר שלם חיובי</t>
  </si>
  <si>
    <t>טקסט</t>
  </si>
  <si>
    <t>טקסט מרשימה סגורה</t>
  </si>
  <si>
    <t>מספר בקרה</t>
  </si>
  <si>
    <t>רלוונטי למבחן עמידה בתנאי סף? 1=רלוונטי. 0= לא רלוונטי אבל נדרשת בקרה על הזנת נתונים. 99= לא רלוונטי ולא נדרשת בקה על הזנת נתונים</t>
  </si>
  <si>
    <t>רשימה סגורה</t>
  </si>
  <si>
    <t>מעבר תנאי סף- במידה ולא רלוונטי להשאיר ריק</t>
  </si>
  <si>
    <t>מס"ד</t>
  </si>
  <si>
    <t>שם המוסד</t>
  </si>
  <si>
    <t>מספר אמנים עצמאיים</t>
  </si>
  <si>
    <t>הוצאות המוסד לליווי מקצועי וסיוע מנהלי וניהולי לאמנים עצמאיים בשנת ההערכה</t>
  </si>
  <si>
    <t>סך הוצאות המוסד בשנת ההערכה</t>
  </si>
  <si>
    <t>עיקר פעילותו ליווי מקצועי וסיוע מנהלי</t>
  </si>
  <si>
    <t>מפעיל אתר אינטרנט</t>
  </si>
  <si>
    <t>מציין בפרסומיו כי הפעילות הנתמכת מבוצעת בתמיכת המשרד</t>
  </si>
  <si>
    <t>פועל באופן משמעותי בתחום עבורו הוא מבקש תמיכה במשך שנתיים לפחות לפני הגשת הבקשה</t>
  </si>
  <si>
    <t>פועל באופן סדיר ושיטתי במשך שנת התקציב</t>
  </si>
  <si>
    <t>פועל שלא למטרת רווח</t>
  </si>
  <si>
    <t>הפעילות איננה מתבצעת בחו"ל</t>
  </si>
  <si>
    <t>בשנה שקדמה להגשת בקשת התמיכה פעל בהיקף שלא נופל ממחצית ההיקף המבוקש</t>
  </si>
  <si>
    <t xml:space="preserve">המוסד גיבש כללים מקצועיים, ענייניים ושוויוניים העומדים לרשות הפונים אליו ובכלל זה מפורסמים במרשתת </t>
  </si>
  <si>
    <t>סוג הפעילות איננה ממומנת בדרך אחרת מתקציב המדינה</t>
  </si>
  <si>
    <t>המוסד מגיש בעבור רוב חבריו בקשות לתמיכה מהמשרד באחד או יותר מהתחומים המפורטים במבחן</t>
  </si>
  <si>
    <t>צפוי לעמוד בתנאי סף בשנת התמיכה על פי תכנית עבודה</t>
  </si>
  <si>
    <t xml:space="preserve">מטרות המוסד ואופן פעולתו עולים בקנה אחד עם מטרות התמיכה </t>
  </si>
  <si>
    <t>מקבל את ההחלטות המקצועיות לטובת חבריו ובהתייחס לצורכיהם המקצועיים של האמנים העצמאיים בתחום בו הוא פועל</t>
  </si>
  <si>
    <t>הבקשה לתמיכה בארגון גג לפי מבחנים אלה תכלול התייחסות לפעילות ולתחומי העשייה הנתמכים של ארגון הגג בלבד</t>
  </si>
  <si>
    <t>הפעילות לא נתמכת באופן אחר על ידי מנהל התרבות</t>
  </si>
  <si>
    <t>הגיש תכנית עבודה מפורטת ברמה מקצועית מספקת</t>
  </si>
  <si>
    <t>הגיש בקשה לתמיכה כנדרש</t>
  </si>
  <si>
    <t>הבקשה לא כוללת בקשה לתמיכה בעד הוצאות שהוצאו בעבור כל פעילות אחרת</t>
  </si>
  <si>
    <t>כלל ההוצאות בשל הפעילויות המבוצעות בידי ארגון הגג מנוהלות על ידו ובאמצעותו באופן ישיר, והוא אינו מעביר כספים לאמנים עצמאיים לשם ביצוע הפעילות</t>
  </si>
  <si>
    <t xml:space="preserve">עומד בדרישות הנוהל </t>
  </si>
  <si>
    <t xml:space="preserve">מקיים את הוראות החוק הנוגעות לפעילותו, מקפיד על כללי ניהול תקין, נמנע מניגוד עניינים, ושומר על שקיפות מלאה </t>
  </si>
  <si>
    <t>מקבל את המבקשים לפעול במסגרתו ולהיות חברים בו ללא הבדל גזע, מין, שפה, לאום, דת, השקפה פוליטית או אידאולוגיה</t>
  </si>
  <si>
    <t>פועל ביעילות ובתקורה מינימלית</t>
  </si>
  <si>
    <t>השלים את הגשת כל המידע הדרוש בזמן הנדרש</t>
  </si>
  <si>
    <t xml:space="preserve"> פועל לקראת שנת התמיכה ובמהלכה, ככל האפשר, להרחבת היקף התמיכה בו, מעבר לתמיכה הציבורית</t>
  </si>
  <si>
    <t>מעבר תנאי סף-אישור מיוחד</t>
  </si>
  <si>
    <t>ריק</t>
  </si>
  <si>
    <t>מעבר תנאי סף</t>
  </si>
  <si>
    <t>הערות</t>
  </si>
  <si>
    <t>בקרה ראשית</t>
  </si>
  <si>
    <t/>
  </si>
  <si>
    <t>בדיקת תא שורה 30</t>
  </si>
  <si>
    <t>ספירת לא ריקים</t>
  </si>
  <si>
    <t>ממוצע</t>
  </si>
  <si>
    <t>מספר בקשות</t>
  </si>
  <si>
    <t>טור הזנת מספר</t>
  </si>
  <si>
    <t>טור הזנת מספר שלם</t>
  </si>
  <si>
    <t>טור הזנת מספר שאינו שלילי</t>
  </si>
  <si>
    <t>טור הזנת  מספר שלם שאינו שלילי</t>
  </si>
  <si>
    <t>טור הזנת מספר חיובי</t>
  </si>
  <si>
    <t>טור הזנת מספר שלם חיובי</t>
  </si>
  <si>
    <t>טור הזנת מספר טקסט</t>
  </si>
  <si>
    <t>טור הזנת טקסט מרשימה סגורה</t>
  </si>
  <si>
    <t>סה"כ ניקוד</t>
  </si>
  <si>
    <t>נתון למכפיל1</t>
  </si>
  <si>
    <t>ניקוד לאחר מכפיל1</t>
  </si>
  <si>
    <t>ניקוד לאחר מכפיל2</t>
  </si>
  <si>
    <t>שיעור יחסי</t>
  </si>
  <si>
    <t>היקף סיוע</t>
  </si>
  <si>
    <t>היקף מימון</t>
  </si>
  <si>
    <t>סך מ"ר חלל לצורך העלאת מופעים או עריכת חזרות</t>
  </si>
  <si>
    <t>סך מ"ר חלל לצורך אחסון ציוד ותפאורה</t>
  </si>
  <si>
    <t>עבור מוסד אחד או יותר לא הוזנו מספר הרצות שנוידו. נא לוודא שכל המידע הוזן</t>
  </si>
  <si>
    <t>מספר הרצות חזרות ושיעורים</t>
  </si>
  <si>
    <t>ניקוד היקף מימון</t>
  </si>
  <si>
    <t>ניקוד מספר הרצות לפי מיקום</t>
  </si>
  <si>
    <t>ניקוד קידום פעילות מקצועי</t>
  </si>
  <si>
    <t>מספר שיתופי פעולה</t>
  </si>
  <si>
    <t>יזם שיתוף פעולה עם גורם בין לאומי</t>
  </si>
  <si>
    <t>ניקוד שיתופי פעולה</t>
  </si>
  <si>
    <t>ניקוד מרכיב בין לאומי</t>
  </si>
  <si>
    <t>מספר סידורי</t>
  </si>
  <si>
    <t>שיעור התמיכה המתוקנן</t>
  </si>
  <si>
    <t>סכום בסיסי</t>
  </si>
  <si>
    <t>שנה</t>
  </si>
  <si>
    <t>פרמטרים לחישוב תמיכה לאור שיעור מוסדי ותמיכה ממקורות אחרים</t>
  </si>
  <si>
    <t>תאגיד מוסדי או מחויבות ממשלתית</t>
  </si>
  <si>
    <t>תוספת בגין מקורות אחרים</t>
  </si>
  <si>
    <t>סוג</t>
  </si>
  <si>
    <t>שיעור תמיכה</t>
  </si>
  <si>
    <t>מכפלת השקלים שמזכה בתוספת</t>
  </si>
  <si>
    <t>התוספת לכל מכפלה</t>
  </si>
  <si>
    <t>תאגיד מוסדי</t>
  </si>
  <si>
    <t>אינו תאגיד מוסדי</t>
  </si>
  <si>
    <t>פרמטרים לחישוב מנגנון ההגנה</t>
  </si>
  <si>
    <t>מנגנון ההגנה</t>
  </si>
  <si>
    <t>ערך</t>
  </si>
  <si>
    <t>שיעור פיחות מירבי בתמיכה</t>
  </si>
  <si>
    <t>שיעור תמיכה מינימלי משנה קודמת</t>
  </si>
  <si>
    <t>פרמטרים לחישוב הפחתות בגין חריגות שכר</t>
  </si>
  <si>
    <t>חריגות שכר</t>
  </si>
  <si>
    <t>מכפלת חריגה</t>
  </si>
  <si>
    <t xml:space="preserve">פרמטרים לבחינת גירעון </t>
  </si>
  <si>
    <t>מוסד לא יהיה זכאי לתמיכה כל עוד לא הציג תוכנית הבראה במידה ו:</t>
  </si>
  <si>
    <t>בונוס עבור עמידה במגבלות חריגה תקציבית</t>
  </si>
  <si>
    <t>שיעור</t>
  </si>
  <si>
    <t>גרעון שוטף גבוה או שווה ל:</t>
  </si>
  <si>
    <t>תנאים מתחלפים</t>
  </si>
  <si>
    <t>גרעון שוטף לא גבוה מ:</t>
  </si>
  <si>
    <t>תנאים מצטברים</t>
  </si>
  <si>
    <t>גרעון מצטבר גבוה או שווה ל:</t>
  </si>
  <si>
    <t>גרעון מצטבר לא גבוה מ:</t>
  </si>
  <si>
    <t>שיעור הבונוס</t>
  </si>
  <si>
    <t xml:space="preserve">פרמטרים לבחינת הרכב חברי הוועדה </t>
  </si>
  <si>
    <t>מנגנון התוספת בגין הרכב חברי הועדה</t>
  </si>
  <si>
    <t>מוסד אשר מספר הנשים החברות בוועד המנהל שלו לעומת כלל חברי הוועד המנהל גדול מ:</t>
  </si>
  <si>
    <t>תגדל התמיכה בו ב:</t>
  </si>
  <si>
    <t>סך התקציב בשנה התקציבית הקודמת</t>
  </si>
  <si>
    <t>מגנון הייצוב</t>
  </si>
  <si>
    <t>שיעור יחסי
לפני ייצוב</t>
  </si>
  <si>
    <t>סכום תמיכה בשנה התקציבית הקודמת</t>
  </si>
  <si>
    <t>שיעור התמיכה בשנת ההערכה</t>
  </si>
  <si>
    <t>שיעור תמיכה לאחר ייצוב</t>
  </si>
  <si>
    <t>שיעור יחסי של התמיכה לאחר ייצוב</t>
  </si>
  <si>
    <t>סכום יחסי לאחר ייצוב</t>
  </si>
  <si>
    <t>בקרת נתון שיעור יחסי לפני ייצוב</t>
  </si>
  <si>
    <t>בקרת נתון שיעור תמיכה שנה קודמת</t>
  </si>
  <si>
    <t>בקרת נתון זכאי להגנה</t>
  </si>
  <si>
    <t>בקרת נתונים</t>
  </si>
  <si>
    <t>בקרת סה"כ</t>
  </si>
  <si>
    <t>שיעור תמיכה יחסי בשנה קודמת</t>
  </si>
  <si>
    <t>זכאי להגנה</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</si>
  <si>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</si>
  <si>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</si>
  <si>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</si>
  <si>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</si>
  <si>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</si>
  <si>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</si>
  <si>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</si>
  <si>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</si>
  <si>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</si>
  <si>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</si>
  <si>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</si>
  <si>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</si>
  <si>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</si>
  <si>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</si>
  <si>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</si>
  <si>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</si>
  <si>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</si>
  <si>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</si>
  <si>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</si>
  <si>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</si>
  <si>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</si>
  <si>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</si>
  <si>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</si>
  <si>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</si>
  <si>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</si>
  <si>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</si>
  <si>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</si>
  <si>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</si>
  <si>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</si>
  <si>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</si>
  <si>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</si>
  <si>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</si>
  <si>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</si>
  <si>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</si>
  <si>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</si>
  <si>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</si>
  <si>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</si>
  <si>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</si>
  <si>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</si>
  <si>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</si>
  <si>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</si>
  <si>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גובה התמיכה</t>
  </si>
  <si>
    <t>חסר נתון</t>
  </si>
  <si>
    <t>סיכום נתוני המודל והשוואה לשנה קודמת</t>
  </si>
  <si>
    <t>שיעור התמיכה בשנה הקודמת</t>
  </si>
  <si>
    <t>גובה התמיכה בשנה הקודמת</t>
  </si>
  <si>
    <t>גובה תמיכה לפי התחשיב הבסיסי</t>
  </si>
  <si>
    <t>שיעור תמיכה לפני הגבלות לסכום מבוקש וקיזוזים</t>
  </si>
  <si>
    <t>סכום תמיכה ע"פ המודל לפני הגבלות לסכום מבוקש וקיזוזים</t>
  </si>
  <si>
    <t>הגבלה לסכום מבוקש</t>
  </si>
  <si>
    <t>גובה תמיכה לאחר קיזוזים והגבלה לסכום מבוקש</t>
  </si>
  <si>
    <t>סכום השינוי בין סכום תמיכה השנה לתמיכה משנה קודמת</t>
  </si>
  <si>
    <t>שיעור השינוי בין סכום תמיכה השנה לתמיכה משנה קודמת</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</si>
  <si>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</si>
  <si>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</si>
  <si>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</si>
  <si>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</si>
  <si>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</si>
  <si>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לאחר הגבלה לסכום מבוקש</t>
  </si>
  <si>
    <t>שיעור תמיכה יחסי</t>
  </si>
  <si>
    <t>בקרץ מספר נשים בוועד</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</si>
  <si>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</si>
  <si>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</si>
  <si>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</si>
  <si>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</si>
  <si>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</si>
  <si>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</si>
  <si>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</si>
  <si>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</si>
  <si>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</si>
  <si>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</si>
  <si>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</si>
  <si>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</si>
  <si>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t>תקציב</t>
  </si>
  <si>
    <t>סכום תמיכה לגופים חוץ מהגוף המקוזז</t>
  </si>
  <si>
    <t>סה"כ קיזוזים בגין איחורים</t>
  </si>
  <si>
    <t>גובה התמיכה המומלצת</t>
  </si>
  <si>
    <t>ימי איחור</t>
  </si>
  <si>
    <t>גובה סכום מקוזז</t>
  </si>
  <si>
    <t>סכום תמיכה ראשוני לאחר קיזוז</t>
  </si>
  <si>
    <t>גובה תמיכה לאחר קיזוזים</t>
  </si>
  <si>
    <t>הגוף מקוזז בוועדה</t>
  </si>
  <si>
    <t>הגוף מקוזז באיחורים</t>
  </si>
  <si>
    <t>הגוף מקוזז</t>
  </si>
  <si>
    <t>סכום תוספת</t>
  </si>
  <si>
    <t>גובה התמיכה המומלץ</t>
  </si>
  <si>
    <t>סה"כ קיזוזים</t>
  </si>
  <si>
    <t>גובה סכום התמיכה המבוקש לאחר הפחתת קיזוזים</t>
  </si>
  <si>
    <t>תמיכה ראשונית</t>
  </si>
  <si>
    <t>תמיכה לאחר הגבלה לסכום מבוקש (2)</t>
  </si>
  <si>
    <t>מס' בקשה</t>
  </si>
  <si>
    <t>מגיש בקשה</t>
  </si>
  <si>
    <t>מספר העמותה</t>
  </si>
  <si>
    <t>שם הגוף</t>
  </si>
  <si>
    <t>מהות הבקשה</t>
  </si>
  <si>
    <t>סה"כ תמיכה לאחר ועדה ממליצה בשנה הקודמת</t>
  </si>
  <si>
    <t>סה"כ תמיכה סופית בשנה הקודמת</t>
  </si>
  <si>
    <t>סיבות לשינויים ביחס לשנה קודמת</t>
  </si>
  <si>
    <t>רשות מקומית</t>
  </si>
  <si>
    <t xml:space="preserve">סיווג סוציואקונומי  </t>
  </si>
  <si>
    <t>סטאטוס התיק</t>
  </si>
  <si>
    <t>נימוקים</t>
  </si>
  <si>
    <t xml:space="preserve">סכום תמיכה מומלץ עפ"י מודל תמיכה
</t>
  </si>
  <si>
    <t>קיזוזים בגין ימי איחור</t>
  </si>
  <si>
    <t>קיזוזים בגין החלטות ועדה</t>
  </si>
  <si>
    <t>סכום התמיכה המומלץ אחרי קיזוז</t>
  </si>
  <si>
    <t>40000564</t>
  </si>
  <si>
    <t>580215333</t>
  </si>
  <si>
    <t>עמותת הכוריאוגרפים (ע"ר)</t>
  </si>
  <si>
    <t>40221541</t>
  </si>
  <si>
    <t>580327740</t>
  </si>
  <si>
    <t>המרכז למוסיקה ע"ש פיליציה בלומנטל (</t>
  </si>
  <si>
    <t>ארגון גג למוזיקאים עצמאיים</t>
  </si>
  <si>
    <t>41102783</t>
  </si>
  <si>
    <t>580549962</t>
  </si>
  <si>
    <t>סכום מבוקש
במודל</t>
  </si>
  <si>
    <t>סכום תמיכה מומלץ עפ"י מודל תמיכה</t>
  </si>
  <si>
    <t>שיעור שיוני במודל הנוכחי לפני קיזוז לעומת סופי בשנה הקודמת</t>
  </si>
  <si>
    <t>סכום תמיכה מומלצת לאחר חלוקת קיזוזים והגבלה לסכום המבוקש</t>
  </si>
  <si>
    <t>פער שנה קודמת מול שנה נוכחית</t>
  </si>
  <si>
    <t>פער באחוזים שנה קודמת מול שנה נוכחית</t>
  </si>
  <si>
    <t>שינוי חריג בסכום שנה קודמת מול שנה נוכחית</t>
  </si>
  <si>
    <t>שינוי חריג באחוזים שנה קודמת מול שנה נוכחית</t>
  </si>
  <si>
    <t>שיעור התמיכה</t>
  </si>
  <si>
    <t>רלוונטי לוועדה</t>
  </si>
  <si>
    <t>גובה תמיכה מאושר בתקנה</t>
  </si>
  <si>
    <t>מספר סידורי של המוסד</t>
  </si>
  <si>
    <t>טבלת תוצאות ניקוד למוסד</t>
  </si>
  <si>
    <t>סה"כ ניקוד פעילות</t>
  </si>
  <si>
    <t>מספר אמנים עצמאיים במוסד</t>
  </si>
  <si>
    <t>שם הפעילות</t>
  </si>
  <si>
    <t>מספר שעות הפעילות</t>
  </si>
  <si>
    <t>מקדם איכות הפעילות</t>
  </si>
  <si>
    <t>מספר משתתפים</t>
  </si>
  <si>
    <t>אחוז המשתתפים בפעילות מסך החברים במוסד</t>
  </si>
  <si>
    <t>ניקוד שלב ראשון</t>
  </si>
  <si>
    <t>ניקוד שלב שני תוספת אחוז המשתתפים בפיעלות</t>
  </si>
  <si>
    <t>ניקוד שלב שלישי הכפלה שעות פעילות</t>
  </si>
  <si>
    <t>ניקוד שלב רביעי  הכפלה במקדם איכות</t>
  </si>
  <si>
    <t>ניקוד שלב שלישי הכפלה בשעות פעילות</t>
  </si>
  <si>
    <t xml:space="preserve">החממה </t>
  </si>
  <si>
    <t xml:space="preserve">סדנת פיצ'ינג </t>
  </si>
  <si>
    <t xml:space="preserve">סטוץ עם אקסל </t>
  </si>
  <si>
    <t>שיעור תמיכה לפני הרכב חברי הוועדה</t>
  </si>
  <si>
    <t>מספר הנשים החברות בוועד המנהל</t>
  </si>
  <si>
    <t>מספר כלל חברי הוועד המנהל</t>
  </si>
  <si>
    <t>אחוז הנשים מכלל חברי הועד המנהל</t>
  </si>
  <si>
    <t>המוסד זכאי לתוספת בגין הרכב הועדה (0/1)</t>
  </si>
  <si>
    <t>שיעור תמיכה לאחר גרעון</t>
  </si>
  <si>
    <t>שיעור תמיכה יחסי לאחר גרעון</t>
  </si>
  <si>
    <t>גובה התמיכה לאחר גרעון</t>
  </si>
  <si>
    <t>בקרת מספר נשים כולל</t>
  </si>
  <si>
    <t>שורה ריקה למרכוז במידת הצורך</t>
  </si>
  <si>
    <t>סה"כ ניקוד קריטריון פעילות</t>
  </si>
  <si>
    <t xml:space="preserve">אי"ב- ארגון יוצרים עצמאיים בתיאטרון </t>
  </si>
  <si>
    <t xml:space="preserve">ביטוח צד ג' </t>
  </si>
  <si>
    <t>מומלץ לתמיכה עפ"י מודל</t>
  </si>
  <si>
    <t>במוסד בו מועסקים עובדים ביחסי עבודה, המוסד קבע תקנון למניעת הטרדה מינית ועומדת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t>
  </si>
  <si>
    <t>לגופו של קהל- מפגש אישי למובילי תרבות- הרצאה</t>
  </si>
  <si>
    <t>לגופו של קהל</t>
  </si>
  <si>
    <t xml:space="preserve">אמנים ורשויות מקומיות </t>
  </si>
  <si>
    <t>עולמם של היוצרים</t>
  </si>
  <si>
    <t xml:space="preserve"> מופעים וסדרות מחול בפריפריה</t>
  </si>
  <si>
    <t>כנס לגופו של קהל - אופקים</t>
  </si>
  <si>
    <t>כוריאוגרפיה דמוקרטית</t>
  </si>
  <si>
    <t>סקירת סקר אולמות</t>
  </si>
  <si>
    <t>פרויקט משוב</t>
  </si>
  <si>
    <t>יישומי אופיס - מחשוב לעצמאים</t>
  </si>
  <si>
    <t>שיטת הדיאלוג השיתופית</t>
  </si>
  <si>
    <t>יוצרים עצמאיים וממשל</t>
  </si>
  <si>
    <t>פנימה והחוצה- היום ועתיד</t>
  </si>
  <si>
    <t>סיור בבתי האמנות של כיכר ביאליק</t>
  </si>
  <si>
    <t xml:space="preserve">ויקיפדיה- קאנון חדש למחול העצמאי </t>
  </si>
  <si>
    <t>קורס מפיקים</t>
  </si>
  <si>
    <t>שיווק ופרסום</t>
  </si>
  <si>
    <t>פורום המוזיקאים</t>
  </si>
  <si>
    <t>תבחינים והגשות</t>
  </si>
  <si>
    <t>דיון ביעדי הארגון</t>
  </si>
  <si>
    <t xml:space="preserve">הסיירת </t>
  </si>
  <si>
    <t xml:space="preserve">קורס הפקה </t>
  </si>
  <si>
    <t>מרתון מפעל הפיס</t>
  </si>
  <si>
    <t>מפגש פתוח תמיכות משרד התרבות</t>
  </si>
  <si>
    <t>רומן עם אקסל</t>
  </si>
  <si>
    <t xml:space="preserve">הארוחה </t>
  </si>
  <si>
    <t>אקו"ם כל מה שצריך לדעת</t>
  </si>
  <si>
    <t xml:space="preserve">מי מפחד מביטוח </t>
  </si>
  <si>
    <t>תיק הצגה</t>
  </si>
  <si>
    <t xml:space="preserve"> ALL ABOUT EVE  </t>
  </si>
  <si>
    <t>פייסוש, אינסטוש, טיקטוק</t>
  </si>
  <si>
    <t xml:space="preserve">מחקר </t>
  </si>
  <si>
    <t>עמותת הכוריאוגרפים-תמיכה בארגון גג</t>
  </si>
  <si>
    <t>איב- ארגון גג 2025</t>
  </si>
  <si>
    <t>לצאת החוצה - קידום פעילות ברשתות חברתיות</t>
  </si>
  <si>
    <t>בטוח בעמותה- טסים לחו"ל</t>
  </si>
  <si>
    <t>חקר המחול בישראל</t>
  </si>
  <si>
    <t>לצאת החוצה - קידום פעילות ביח"צ</t>
  </si>
  <si>
    <t>העולם הדיגיטלי החדש</t>
  </si>
  <si>
    <t>עולמם של יוצרים</t>
  </si>
  <si>
    <t>אפשרויות תמיכה ליוצרים בישראל</t>
  </si>
  <si>
    <t>יוצרים בתחילת דרכם</t>
  </si>
  <si>
    <t>הכנה למערכת פריורטי</t>
  </si>
  <si>
    <t>save our sol</t>
  </si>
  <si>
    <t>מפגשים ארגוני גג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</si>
</sst>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_ &quot;₪&quot;\ * #,##0_ ;_ &quot;₪&quot;\ * \-#,##0_ ;_ &quot;₪&quot;\ * &quot;-&quot;_ ;_ @_ "/>
    <numFmt numFmtId="165" formatCode="_ &quot;₪&quot;\ * #,##0.00_ ;_ &quot;₪&quot;\ * \-#,##0.00_ ;_ &quot;₪&quot;\ * &quot;-&quot;??_ ;_ @_ "/>
    <numFmt numFmtId="166" formatCode="_ * #,##0.00_ ;_ * \-#,##0.00_ ;_ * &quot;-&quot;??_ ;_ @_ "/>
    <numFmt numFmtId="167" formatCode="&quot;₪&quot;\ #,##0"/>
    <numFmt numFmtId="168" formatCode="0.0"/>
    <numFmt numFmtId="169" formatCode="#,##0_ ;\-#,##0\ "/>
    <numFmt numFmtId="170" formatCode="\ #,##0"/>
    <numFmt numFmtId="171" formatCode="#,##0.0"/>
    <numFmt numFmtId="172" formatCode="#,##0.0_ ;\-#,##0.0\ "/>
    <numFmt numFmtId="173" formatCode="_ &quot;₪&quot;\ * #,##0_ ;_ &quot;₪&quot;\ * \-#,##0_ ;_ &quot;₪&quot;\ * &quot;-&quot;??_ ;_ @_ "/>
    <numFmt numFmtId="174" formatCode="0.0%"/>
    <numFmt numFmtId="175" formatCode="[$₪-40D]\ #,##0"/>
  </numFmts>
  <fonts count="82" x14ac:knownFonts="1">
    <font>
      <sz val="12"/>
      <color theme="1"/>
      <name val="David"/>
      <family val="2"/>
      <charset val="177"/>
    </font>
    <font>
      <sz val="11"/>
      <color theme="1"/>
      <name val="Calibri"/>
      <family val="2"/>
      <scheme val="minor"/>
    </font>
    <font>
      <sz val="11"/>
      <color theme="1"/>
      <name val="Calibri"/>
      <family val="2"/>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2"/>
      <color theme="1"/>
      <name val="David"/>
      <family val="2"/>
      <charset val="177"/>
    </font>
    <font>
      <sz val="10"/>
      <name val="Arial"/>
      <family val="2"/>
    </font>
    <font>
      <sz val="10"/>
      <name val="Arial"/>
      <family val="2"/>
    </font>
    <font>
      <sz val="12"/>
      <name val="David"/>
      <family val="2"/>
      <charset val="177"/>
    </font>
    <font>
      <b/>
      <sz val="12"/>
      <name val="David"/>
      <family val="2"/>
      <charset val="177"/>
    </font>
    <font>
      <sz val="12"/>
      <name val="David"/>
      <family val="2"/>
    </font>
    <font>
      <sz val="10"/>
      <name val="David"/>
      <family val="2"/>
    </font>
    <font>
      <b/>
      <sz val="14"/>
      <color theme="1"/>
      <name val="David"/>
      <family val="2"/>
    </font>
    <font>
      <b/>
      <sz val="14"/>
      <name val="David"/>
      <family val="2"/>
    </font>
    <font>
      <b/>
      <sz val="12"/>
      <color theme="1"/>
      <name val="David"/>
      <family val="2"/>
    </font>
    <font>
      <b/>
      <sz val="12"/>
      <name val="David"/>
      <family val="2"/>
    </font>
    <font>
      <b/>
      <sz val="12"/>
      <color theme="0"/>
      <name val="David"/>
      <family val="2"/>
    </font>
    <font>
      <sz val="12"/>
      <color theme="1"/>
      <name val="David"/>
      <family val="2"/>
    </font>
    <font>
      <b/>
      <sz val="10"/>
      <name val="David"/>
      <family val="2"/>
    </font>
    <font>
      <b/>
      <sz val="11"/>
      <name val="David"/>
      <family val="2"/>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sz val="11"/>
      <color theme="1"/>
      <name val="Calibri"/>
      <family val="2"/>
      <scheme val="minor"/>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b/>
      <sz val="14"/>
      <color theme="0"/>
      <name val="David"/>
      <family val="2"/>
    </font>
    <font>
      <b/>
      <sz val="12"/>
      <color indexed="16"/>
      <name val="David"/>
      <family val="2"/>
      <charset val="177"/>
    </font>
    <font>
      <b/>
      <sz val="24"/>
      <color theme="1"/>
      <name val="David"/>
      <family val="2"/>
    </font>
    <font>
      <b/>
      <sz val="18"/>
      <name val="David"/>
      <family val="2"/>
    </font>
    <font>
      <b/>
      <sz val="18"/>
      <color theme="1"/>
      <name val="David"/>
      <family val="2"/>
    </font>
    <font>
      <b/>
      <sz val="10"/>
      <color theme="1"/>
      <name val="David"/>
      <family val="2"/>
    </font>
    <font>
      <b/>
      <sz val="9"/>
      <color indexed="81"/>
      <name val="Tahoma"/>
      <family val="2"/>
    </font>
    <font>
      <b/>
      <sz val="12"/>
      <color theme="1"/>
      <name val="David"/>
      <family val="2"/>
      <charset val="177"/>
    </font>
    <font>
      <sz val="14"/>
      <name val="David"/>
      <family val="2"/>
    </font>
    <font>
      <sz val="12"/>
      <color theme="0"/>
      <name val="David"/>
      <family val="2"/>
    </font>
    <font>
      <b/>
      <sz val="9"/>
      <color theme="1"/>
      <name val="David"/>
      <family val="2"/>
    </font>
    <font>
      <b/>
      <sz val="20"/>
      <color theme="0"/>
      <name val="David"/>
      <family val="2"/>
    </font>
    <font>
      <b/>
      <sz val="14"/>
      <color theme="0"/>
      <name val="David"/>
      <family val="2"/>
      <charset val="177"/>
    </font>
    <font>
      <b/>
      <u/>
      <sz val="16"/>
      <color theme="1"/>
      <name val="David"/>
      <family val="2"/>
    </font>
    <font>
      <sz val="10"/>
      <name val="Calibri"/>
      <family val="2"/>
      <scheme val="minor"/>
    </font>
    <font>
      <b/>
      <sz val="14"/>
      <color theme="1"/>
      <name val="Calibri"/>
      <family val="2"/>
      <scheme val="minor"/>
    </font>
    <font>
      <b/>
      <sz val="12"/>
      <name val="Calibri"/>
      <family val="2"/>
      <scheme val="minor"/>
    </font>
    <font>
      <b/>
      <sz val="16"/>
      <name val="Calibri"/>
      <family val="2"/>
      <scheme val="minor"/>
    </font>
    <font>
      <b/>
      <sz val="10"/>
      <name val="Calibri"/>
      <family val="2"/>
      <scheme val="minor"/>
    </font>
    <font>
      <sz val="12"/>
      <color theme="1"/>
      <name val="Calibri"/>
      <family val="2"/>
      <scheme val="minor"/>
    </font>
    <font>
      <b/>
      <sz val="12"/>
      <color theme="1"/>
      <name val="Calibri"/>
      <family val="2"/>
      <scheme val="minor"/>
    </font>
    <font>
      <b/>
      <sz val="14"/>
      <color theme="0"/>
      <name val="Calibri"/>
      <family val="2"/>
      <scheme val="minor"/>
    </font>
    <font>
      <sz val="12"/>
      <name val="Calibri"/>
      <family val="2"/>
      <scheme val="minor"/>
    </font>
    <font>
      <b/>
      <sz val="12"/>
      <color theme="0"/>
      <name val="Calibri"/>
      <family val="2"/>
      <scheme val="minor"/>
    </font>
    <font>
      <b/>
      <sz val="16"/>
      <color rgb="FFFF0000"/>
      <name val="Calibri"/>
      <family val="2"/>
      <scheme val="minor"/>
    </font>
    <font>
      <b/>
      <sz val="11"/>
      <color theme="1"/>
      <name val="Calibri"/>
      <family val="2"/>
      <scheme val="minor"/>
    </font>
    <font>
      <sz val="16"/>
      <color theme="1"/>
      <name val="David"/>
      <family val="2"/>
      <charset val="177"/>
    </font>
    <font>
      <b/>
      <sz val="16"/>
      <color theme="1"/>
      <name val="David"/>
      <family val="2"/>
      <charset val="177"/>
    </font>
    <font>
      <b/>
      <sz val="14"/>
      <name val="Calibri"/>
      <family val="2"/>
      <scheme val="minor"/>
    </font>
    <font>
      <sz val="16"/>
      <color theme="1"/>
      <name val="Calibri"/>
      <family val="2"/>
      <scheme val="minor"/>
    </font>
    <font>
      <sz val="10"/>
      <name val="Arial"/>
      <family val="2"/>
      <charset val="177"/>
    </font>
    <font>
      <sz val="12"/>
      <color indexed="8"/>
      <name val="David"/>
      <family val="2"/>
      <charset val="177"/>
    </font>
    <font>
      <b/>
      <sz val="16"/>
      <color theme="1"/>
      <name val="Calibri"/>
      <family val="2"/>
      <scheme val="minor"/>
    </font>
    <font>
      <b/>
      <u/>
      <sz val="16"/>
      <color theme="1"/>
      <name val="Calibri"/>
      <family val="2"/>
      <scheme val="minor"/>
    </font>
    <font>
      <i/>
      <sz val="16"/>
      <color theme="1"/>
      <name val="Calibri"/>
      <family val="2"/>
      <scheme val="minor"/>
    </font>
    <font>
      <i/>
      <u/>
      <sz val="16"/>
      <color theme="1"/>
      <name val="Calibri"/>
      <family val="2"/>
      <scheme val="minor"/>
    </font>
    <font>
      <b/>
      <sz val="20"/>
      <color theme="1"/>
      <name val="Calibri"/>
      <family val="2"/>
      <scheme val="minor"/>
    </font>
    <font>
      <b/>
      <i/>
      <u/>
      <sz val="16"/>
      <color theme="1"/>
      <name val="Calibri"/>
      <family val="2"/>
      <scheme val="minor"/>
    </font>
    <font>
      <b/>
      <sz val="9"/>
      <color rgb="FF000000"/>
      <name val="Tahoma"/>
      <family val="2"/>
    </font>
  </fonts>
  <fills count="38">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CC"/>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rgb="FFFF00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6" tint="0.59999389629810485"/>
        <bgColor indexed="64"/>
      </patternFill>
    </fill>
  </fills>
  <borders count="82">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style="medium">
        <color indexed="64"/>
      </right>
      <top style="medium">
        <color indexed="64"/>
      </top>
      <bottom/>
      <diagonal/>
    </border>
    <border>
      <left style="thick">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ck">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medium">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91">
    <xf numFmtId="0" fontId="0" fillId="0" borderId="0"/>
    <xf numFmtId="9" fontId="10" fillId="0" borderId="0" applyFont="0" applyFill="0" applyBorder="0" applyAlignment="0" applyProtection="0"/>
    <xf numFmtId="0" fontId="11"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0" fontId="11" fillId="0" borderId="0"/>
    <xf numFmtId="166" fontId="10" fillId="0" borderId="0" applyFont="0" applyFill="0" applyBorder="0" applyAlignment="0" applyProtection="0"/>
    <xf numFmtId="0" fontId="10" fillId="0" borderId="0"/>
    <xf numFmtId="0" fontId="9" fillId="0" borderId="0"/>
    <xf numFmtId="9" fontId="11" fillId="0" borderId="0" applyFont="0" applyFill="0" applyBorder="0" applyAlignment="0" applyProtection="0"/>
    <xf numFmtId="9" fontId="11" fillId="0" borderId="0" applyFont="0" applyFill="0" applyBorder="0" applyAlignment="0" applyProtection="0"/>
    <xf numFmtId="9" fontId="10" fillId="0" borderId="0" applyFont="0" applyFill="0" applyBorder="0" applyAlignment="0" applyProtection="0"/>
    <xf numFmtId="0" fontId="11" fillId="0" borderId="0"/>
    <xf numFmtId="166" fontId="11" fillId="0" borderId="0" applyFont="0" applyFill="0" applyBorder="0" applyAlignment="0" applyProtection="0"/>
    <xf numFmtId="0" fontId="10" fillId="0" borderId="0"/>
    <xf numFmtId="166" fontId="10" fillId="0" borderId="0" applyFont="0" applyFill="0" applyBorder="0" applyAlignment="0" applyProtection="0"/>
    <xf numFmtId="0" fontId="11" fillId="0" borderId="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6" borderId="0" applyNumberFormat="0" applyBorder="0" applyAlignment="0" applyProtection="0"/>
    <xf numFmtId="0" fontId="25" fillId="19" borderId="0" applyNumberFormat="0" applyBorder="0" applyAlignment="0" applyProtection="0"/>
    <xf numFmtId="0" fontId="26" fillId="20"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7" borderId="0" applyNumberFormat="0" applyBorder="0" applyAlignment="0" applyProtection="0"/>
    <xf numFmtId="0" fontId="27" fillId="11" borderId="0" applyNumberFormat="0" applyBorder="0" applyAlignment="0" applyProtection="0"/>
    <xf numFmtId="0" fontId="28" fillId="28" borderId="31" applyNumberFormat="0" applyAlignment="0" applyProtection="0"/>
    <xf numFmtId="0" fontId="29" fillId="29" borderId="32" applyNumberFormat="0" applyAlignment="0" applyProtection="0"/>
    <xf numFmtId="166" fontId="10" fillId="0" borderId="0" applyFont="0" applyFill="0" applyBorder="0" applyAlignment="0" applyProtection="0"/>
    <xf numFmtId="0" fontId="30" fillId="0" borderId="0" applyNumberFormat="0" applyFill="0" applyBorder="0" applyAlignment="0" applyProtection="0"/>
    <xf numFmtId="0" fontId="31" fillId="12" borderId="0" applyNumberFormat="0" applyBorder="0" applyAlignment="0" applyProtection="0"/>
    <xf numFmtId="0" fontId="32" fillId="0" borderId="33" applyNumberFormat="0" applyFill="0" applyAlignment="0" applyProtection="0"/>
    <xf numFmtId="0" fontId="33" fillId="0" borderId="34" applyNumberFormat="0" applyFill="0" applyAlignment="0" applyProtection="0"/>
    <xf numFmtId="0" fontId="34" fillId="0" borderId="35" applyNumberFormat="0" applyFill="0" applyAlignment="0" applyProtection="0"/>
    <xf numFmtId="0" fontId="34" fillId="0" borderId="0" applyNumberFormat="0" applyFill="0" applyBorder="0" applyAlignment="0" applyProtection="0"/>
    <xf numFmtId="0" fontId="35" fillId="15" borderId="31" applyNumberFormat="0" applyAlignment="0" applyProtection="0"/>
    <xf numFmtId="0" fontId="36" fillId="0" borderId="36" applyNumberFormat="0" applyFill="0" applyAlignment="0" applyProtection="0"/>
    <xf numFmtId="0" fontId="37" fillId="30" borderId="0" applyNumberFormat="0" applyBorder="0" applyAlignment="0" applyProtection="0"/>
    <xf numFmtId="0" fontId="10" fillId="0" borderId="0"/>
    <xf numFmtId="0" fontId="8" fillId="0" borderId="0"/>
    <xf numFmtId="0" fontId="8" fillId="0" borderId="0"/>
    <xf numFmtId="0" fontId="10" fillId="0" borderId="0"/>
    <xf numFmtId="0" fontId="10" fillId="0" borderId="0"/>
    <xf numFmtId="0" fontId="10" fillId="0" borderId="0"/>
    <xf numFmtId="0" fontId="10" fillId="0" borderId="0"/>
    <xf numFmtId="0" fontId="11" fillId="0" borderId="0"/>
    <xf numFmtId="0" fontId="38" fillId="0" borderId="0"/>
    <xf numFmtId="0" fontId="11" fillId="31" borderId="37" applyNumberFormat="0" applyFont="0" applyAlignment="0" applyProtection="0"/>
    <xf numFmtId="0" fontId="39" fillId="28" borderId="3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0" fillId="0" borderId="0" applyNumberFormat="0" applyFill="0" applyBorder="0" applyAlignment="0" applyProtection="0"/>
    <xf numFmtId="0" fontId="41" fillId="0" borderId="39" applyNumberFormat="0" applyFill="0" applyAlignment="0" applyProtection="0"/>
    <xf numFmtId="0" fontId="42" fillId="0" borderId="0" applyNumberFormat="0" applyFill="0" applyBorder="0" applyAlignment="0" applyProtection="0"/>
    <xf numFmtId="0" fontId="10" fillId="0" borderId="0"/>
    <xf numFmtId="0" fontId="10" fillId="0" borderId="0"/>
    <xf numFmtId="0" fontId="11"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0" fontId="11" fillId="0" borderId="0"/>
    <xf numFmtId="9" fontId="6" fillId="0" borderId="0" applyFont="0" applyFill="0" applyBorder="0" applyAlignment="0" applyProtection="0"/>
    <xf numFmtId="166" fontId="10" fillId="0" borderId="0" applyFont="0" applyFill="0" applyBorder="0" applyAlignment="0" applyProtection="0"/>
    <xf numFmtId="0" fontId="5" fillId="0" borderId="0"/>
    <xf numFmtId="9" fontId="5" fillId="0" borderId="0" applyFont="0" applyFill="0" applyBorder="0" applyAlignment="0" applyProtection="0"/>
    <xf numFmtId="166" fontId="11" fillId="0" borderId="0" applyFont="0" applyFill="0" applyBorder="0" applyAlignment="0" applyProtection="0"/>
    <xf numFmtId="0" fontId="10" fillId="0" borderId="0"/>
    <xf numFmtId="0" fontId="4" fillId="0" borderId="0"/>
    <xf numFmtId="0" fontId="4" fillId="0" borderId="0"/>
    <xf numFmtId="0" fontId="4" fillId="0" borderId="0"/>
    <xf numFmtId="0" fontId="10"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2"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175" fontId="25" fillId="10" borderId="0" applyNumberFormat="0" applyBorder="0" applyAlignment="0" applyProtection="0"/>
    <xf numFmtId="175" fontId="25" fillId="11" borderId="0" applyNumberFormat="0" applyBorder="0" applyAlignment="0" applyProtection="0"/>
    <xf numFmtId="175" fontId="25" fillId="12" borderId="0" applyNumberFormat="0" applyBorder="0" applyAlignment="0" applyProtection="0"/>
    <xf numFmtId="175" fontId="25" fillId="13" borderId="0" applyNumberFormat="0" applyBorder="0" applyAlignment="0" applyProtection="0"/>
    <xf numFmtId="175" fontId="25" fillId="14" borderId="0" applyNumberFormat="0" applyBorder="0" applyAlignment="0" applyProtection="0"/>
    <xf numFmtId="175" fontId="25" fillId="15" borderId="0" applyNumberFormat="0" applyBorder="0" applyAlignment="0" applyProtection="0"/>
    <xf numFmtId="175" fontId="25" fillId="16" borderId="0" applyNumberFormat="0" applyBorder="0" applyAlignment="0" applyProtection="0"/>
    <xf numFmtId="175" fontId="25" fillId="17" borderId="0" applyNumberFormat="0" applyBorder="0" applyAlignment="0" applyProtection="0"/>
    <xf numFmtId="175" fontId="25" fillId="18" borderId="0" applyNumberFormat="0" applyBorder="0" applyAlignment="0" applyProtection="0"/>
    <xf numFmtId="175" fontId="25" fillId="13" borderId="0" applyNumberFormat="0" applyBorder="0" applyAlignment="0" applyProtection="0"/>
    <xf numFmtId="175" fontId="25" fillId="16" borderId="0" applyNumberFormat="0" applyBorder="0" applyAlignment="0" applyProtection="0"/>
    <xf numFmtId="175" fontId="25" fillId="19" borderId="0" applyNumberFormat="0" applyBorder="0" applyAlignment="0" applyProtection="0"/>
    <xf numFmtId="175" fontId="26" fillId="20" borderId="0" applyNumberFormat="0" applyBorder="0" applyAlignment="0" applyProtection="0"/>
    <xf numFmtId="175" fontId="26" fillId="17" borderId="0" applyNumberFormat="0" applyBorder="0" applyAlignment="0" applyProtection="0"/>
    <xf numFmtId="175" fontId="26" fillId="18" borderId="0" applyNumberFormat="0" applyBorder="0" applyAlignment="0" applyProtection="0"/>
    <xf numFmtId="175" fontId="26" fillId="21" borderId="0" applyNumberFormat="0" applyBorder="0" applyAlignment="0" applyProtection="0"/>
    <xf numFmtId="175" fontId="26" fillId="22" borderId="0" applyNumberFormat="0" applyBorder="0" applyAlignment="0" applyProtection="0"/>
    <xf numFmtId="175" fontId="26" fillId="23" borderId="0" applyNumberFormat="0" applyBorder="0" applyAlignment="0" applyProtection="0"/>
    <xf numFmtId="175" fontId="26" fillId="24" borderId="0" applyNumberFormat="0" applyBorder="0" applyAlignment="0" applyProtection="0"/>
    <xf numFmtId="175" fontId="26" fillId="25" borderId="0" applyNumberFormat="0" applyBorder="0" applyAlignment="0" applyProtection="0"/>
    <xf numFmtId="175" fontId="26" fillId="26" borderId="0" applyNumberFormat="0" applyBorder="0" applyAlignment="0" applyProtection="0"/>
    <xf numFmtId="175" fontId="26" fillId="21" borderId="0" applyNumberFormat="0" applyBorder="0" applyAlignment="0" applyProtection="0"/>
    <xf numFmtId="175" fontId="26" fillId="22" borderId="0" applyNumberFormat="0" applyBorder="0" applyAlignment="0" applyProtection="0"/>
    <xf numFmtId="175" fontId="26" fillId="27" borderId="0" applyNumberFormat="0" applyBorder="0" applyAlignment="0" applyProtection="0"/>
    <xf numFmtId="175" fontId="27" fillId="11" borderId="0" applyNumberFormat="0" applyBorder="0" applyAlignment="0" applyProtection="0"/>
    <xf numFmtId="0" fontId="28" fillId="28" borderId="67" applyNumberFormat="0" applyAlignment="0" applyProtection="0"/>
    <xf numFmtId="0" fontId="28" fillId="28" borderId="67" applyNumberFormat="0" applyAlignment="0" applyProtection="0"/>
    <xf numFmtId="0" fontId="28" fillId="28" borderId="67" applyNumberFormat="0" applyAlignment="0" applyProtection="0"/>
    <xf numFmtId="175" fontId="29" fillId="29" borderId="32" applyNumberFormat="0" applyAlignment="0" applyProtection="0"/>
    <xf numFmtId="166" fontId="15" fillId="0" borderId="0" applyFont="0" applyFill="0" applyBorder="0" applyAlignment="0" applyProtection="0"/>
    <xf numFmtId="166" fontId="11" fillId="0" borderId="0" applyFont="0" applyFill="0" applyBorder="0" applyAlignment="0" applyProtection="0"/>
    <xf numFmtId="165" fontId="3" fillId="0" borderId="0" applyFont="0" applyFill="0" applyBorder="0" applyAlignment="0" applyProtection="0"/>
    <xf numFmtId="165" fontId="11" fillId="0" borderId="0" applyFont="0" applyFill="0" applyBorder="0" applyAlignment="0" applyProtection="0"/>
    <xf numFmtId="175" fontId="30" fillId="0" borderId="0" applyNumberFormat="0" applyFill="0" applyBorder="0" applyAlignment="0" applyProtection="0"/>
    <xf numFmtId="175" fontId="31" fillId="12" borderId="0" applyNumberFormat="0" applyBorder="0" applyAlignment="0" applyProtection="0"/>
    <xf numFmtId="175" fontId="32" fillId="0" borderId="33" applyNumberFormat="0" applyFill="0" applyAlignment="0" applyProtection="0"/>
    <xf numFmtId="175" fontId="33" fillId="0" borderId="34" applyNumberFormat="0" applyFill="0" applyAlignment="0" applyProtection="0"/>
    <xf numFmtId="175" fontId="34" fillId="0" borderId="35" applyNumberFormat="0" applyFill="0" applyAlignment="0" applyProtection="0"/>
    <xf numFmtId="175" fontId="34" fillId="0" borderId="0" applyNumberFormat="0" applyFill="0" applyBorder="0" applyAlignment="0" applyProtection="0"/>
    <xf numFmtId="0" fontId="35" fillId="15" borderId="67" applyNumberFormat="0" applyAlignment="0" applyProtection="0"/>
    <xf numFmtId="0" fontId="35" fillId="15" borderId="67" applyNumberFormat="0" applyAlignment="0" applyProtection="0"/>
    <xf numFmtId="0" fontId="35" fillId="15" borderId="67" applyNumberFormat="0" applyAlignment="0" applyProtection="0"/>
    <xf numFmtId="175" fontId="36" fillId="0" borderId="36" applyNumberFormat="0" applyFill="0" applyAlignment="0" applyProtection="0"/>
    <xf numFmtId="175" fontId="37" fillId="30" borderId="0" applyNumberFormat="0" applyBorder="0" applyAlignment="0" applyProtection="0"/>
    <xf numFmtId="0" fontId="11" fillId="0" borderId="0"/>
    <xf numFmtId="0" fontId="11" fillId="0" borderId="0"/>
    <xf numFmtId="0" fontId="73" fillId="0" borderId="0"/>
    <xf numFmtId="175" fontId="10" fillId="0" borderId="0"/>
    <xf numFmtId="0" fontId="11" fillId="0" borderId="0"/>
    <xf numFmtId="0" fontId="11" fillId="0" borderId="0"/>
    <xf numFmtId="0" fontId="11" fillId="0" borderId="0"/>
    <xf numFmtId="0" fontId="3" fillId="0" borderId="0"/>
    <xf numFmtId="0" fontId="11" fillId="0" borderId="0"/>
    <xf numFmtId="175" fontId="11" fillId="0" borderId="0"/>
    <xf numFmtId="0" fontId="73" fillId="0" borderId="0"/>
    <xf numFmtId="175" fontId="11" fillId="0" borderId="0"/>
    <xf numFmtId="0" fontId="57" fillId="0" borderId="0"/>
    <xf numFmtId="0" fontId="73" fillId="0" borderId="0"/>
    <xf numFmtId="175" fontId="10" fillId="0" borderId="0"/>
    <xf numFmtId="0" fontId="74" fillId="0" borderId="0"/>
    <xf numFmtId="0" fontId="11" fillId="0" borderId="0"/>
    <xf numFmtId="0" fontId="74" fillId="0" borderId="0"/>
    <xf numFmtId="175" fontId="10" fillId="0" borderId="0"/>
    <xf numFmtId="0" fontId="74" fillId="0" borderId="0"/>
    <xf numFmtId="175" fontId="11" fillId="0" borderId="0"/>
    <xf numFmtId="0" fontId="73" fillId="0" borderId="0"/>
    <xf numFmtId="0" fontId="3" fillId="0" borderId="0"/>
    <xf numFmtId="0" fontId="25" fillId="0" borderId="0"/>
    <xf numFmtId="0" fontId="3" fillId="0" borderId="0"/>
    <xf numFmtId="0" fontId="25" fillId="0" borderId="0"/>
    <xf numFmtId="175" fontId="11" fillId="0" borderId="0"/>
    <xf numFmtId="0" fontId="73"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175" fontId="10" fillId="0" borderId="0"/>
    <xf numFmtId="0" fontId="74" fillId="0" borderId="0"/>
    <xf numFmtId="175" fontId="10" fillId="0" borderId="0"/>
    <xf numFmtId="0" fontId="74"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175" fontId="10" fillId="0" borderId="0"/>
    <xf numFmtId="0" fontId="74" fillId="0" borderId="0"/>
    <xf numFmtId="175" fontId="10" fillId="0" borderId="0"/>
    <xf numFmtId="0" fontId="74" fillId="0" borderId="0"/>
    <xf numFmtId="175" fontId="11" fillId="0" borderId="0"/>
    <xf numFmtId="0" fontId="73" fillId="0" borderId="0"/>
    <xf numFmtId="175" fontId="11" fillId="0" borderId="0"/>
    <xf numFmtId="0" fontId="73" fillId="0" borderId="0"/>
    <xf numFmtId="175" fontId="10" fillId="0" borderId="0"/>
    <xf numFmtId="0" fontId="74" fillId="0" borderId="0"/>
    <xf numFmtId="175" fontId="11" fillId="0" borderId="0"/>
    <xf numFmtId="0" fontId="73" fillId="0" borderId="0"/>
    <xf numFmtId="175" fontId="10" fillId="0" borderId="0"/>
    <xf numFmtId="0" fontId="74" fillId="0" borderId="0"/>
    <xf numFmtId="175" fontId="10" fillId="0" borderId="0"/>
    <xf numFmtId="0" fontId="74" fillId="0" borderId="0"/>
    <xf numFmtId="175" fontId="10" fillId="0" borderId="0"/>
    <xf numFmtId="0" fontId="74" fillId="0" borderId="0"/>
    <xf numFmtId="175" fontId="10" fillId="0" borderId="0"/>
    <xf numFmtId="0" fontId="74" fillId="0" borderId="0"/>
    <xf numFmtId="175" fontId="10" fillId="0" borderId="0"/>
    <xf numFmtId="0" fontId="74" fillId="0" borderId="0"/>
    <xf numFmtId="175" fontId="10" fillId="0" borderId="0"/>
    <xf numFmtId="0" fontId="74" fillId="0" borderId="0"/>
    <xf numFmtId="0" fontId="3" fillId="0" borderId="0"/>
    <xf numFmtId="0" fontId="25" fillId="0" borderId="0"/>
    <xf numFmtId="0" fontId="3" fillId="0" borderId="0"/>
    <xf numFmtId="0" fontId="25" fillId="0" borderId="0"/>
    <xf numFmtId="175" fontId="11" fillId="0" borderId="0"/>
    <xf numFmtId="0" fontId="73" fillId="0" borderId="0"/>
    <xf numFmtId="0" fontId="3" fillId="0" borderId="0"/>
    <xf numFmtId="0" fontId="25" fillId="0" borderId="0"/>
    <xf numFmtId="0" fontId="3" fillId="0" borderId="0"/>
    <xf numFmtId="0" fontId="25" fillId="0" borderId="0"/>
    <xf numFmtId="0" fontId="3" fillId="0" borderId="0"/>
    <xf numFmtId="0" fontId="25" fillId="0" borderId="0"/>
    <xf numFmtId="0" fontId="3" fillId="0" borderId="0"/>
    <xf numFmtId="0" fontId="25" fillId="0" borderId="0"/>
    <xf numFmtId="0" fontId="1" fillId="0" borderId="0"/>
    <xf numFmtId="0" fontId="1" fillId="0" borderId="0"/>
    <xf numFmtId="0" fontId="25" fillId="0" borderId="0"/>
    <xf numFmtId="0" fontId="1" fillId="0" borderId="0"/>
    <xf numFmtId="0" fontId="1" fillId="0" borderId="0"/>
    <xf numFmtId="0" fontId="25" fillId="0" borderId="0"/>
    <xf numFmtId="0" fontId="11" fillId="31" borderId="68" applyNumberFormat="0" applyFont="0" applyAlignment="0" applyProtection="0"/>
    <xf numFmtId="0" fontId="11" fillId="31" borderId="68" applyNumberFormat="0" applyFont="0" applyAlignment="0" applyProtection="0"/>
    <xf numFmtId="0" fontId="39" fillId="28" borderId="69" applyNumberFormat="0" applyAlignment="0" applyProtection="0"/>
    <xf numFmtId="0" fontId="39" fillId="28" borderId="69" applyNumberFormat="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5" fontId="40" fillId="0" borderId="0" applyNumberFormat="0" applyFill="0" applyBorder="0" applyAlignment="0" applyProtection="0"/>
    <xf numFmtId="0" fontId="41" fillId="0" borderId="70" applyNumberFormat="0" applyFill="0" applyAlignment="0" applyProtection="0"/>
    <xf numFmtId="0" fontId="41" fillId="0" borderId="70" applyNumberFormat="0" applyFill="0" applyAlignment="0" applyProtection="0"/>
    <xf numFmtId="175" fontId="42" fillId="0" borderId="0" applyNumberFormat="0" applyFill="0" applyBorder="0" applyAlignment="0" applyProtection="0"/>
    <xf numFmtId="0" fontId="3" fillId="0" borderId="0"/>
    <xf numFmtId="0" fontId="11" fillId="31" borderId="37" applyNumberFormat="0" applyFont="0" applyAlignment="0" applyProtection="0"/>
    <xf numFmtId="0" fontId="39" fillId="28" borderId="38" applyNumberFormat="0" applyAlignment="0" applyProtection="0"/>
    <xf numFmtId="0" fontId="28" fillId="28" borderId="31" applyNumberFormat="0" applyAlignment="0" applyProtection="0"/>
    <xf numFmtId="0" fontId="35" fillId="15" borderId="31" applyNumberFormat="0" applyAlignment="0" applyProtection="0"/>
    <xf numFmtId="0" fontId="35" fillId="15" borderId="31" applyNumberFormat="0" applyAlignment="0" applyProtection="0"/>
    <xf numFmtId="0" fontId="11" fillId="31" borderId="37" applyNumberFormat="0" applyFont="0" applyAlignment="0" applyProtection="0"/>
    <xf numFmtId="0" fontId="39" fillId="28" borderId="38" applyNumberFormat="0" applyAlignment="0" applyProtection="0"/>
    <xf numFmtId="0" fontId="41" fillId="0" borderId="39" applyNumberFormat="0" applyFill="0" applyAlignment="0" applyProtection="0"/>
    <xf numFmtId="0" fontId="41" fillId="0" borderId="39" applyNumberFormat="0" applyFill="0" applyAlignment="0" applyProtection="0"/>
    <xf numFmtId="0" fontId="28" fillId="28" borderId="31" applyNumberFormat="0" applyAlignment="0" applyProtection="0"/>
  </cellStyleXfs>
  <cellXfs count="595">
    <xf numFmtId="0" fontId="0" fillId="0" borderId="0" xfId="0"/>
    <xf numFmtId="0" fontId="16" fillId="0" borderId="0" xfId="6" applyFont="1"/>
    <xf numFmtId="1" fontId="19" fillId="7" borderId="25" xfId="6" applyNumberFormat="1" applyFont="1" applyFill="1" applyBorder="1" applyAlignment="1">
      <alignment horizontal="center" vertical="center" wrapText="1"/>
    </xf>
    <xf numFmtId="0" fontId="15" fillId="0" borderId="0" xfId="6" applyFont="1"/>
    <xf numFmtId="0" fontId="16" fillId="0" borderId="0" xfId="13" applyFont="1"/>
    <xf numFmtId="1" fontId="20" fillId="3" borderId="8" xfId="6" applyNumberFormat="1" applyFont="1" applyFill="1" applyBorder="1" applyAlignment="1">
      <alignment horizontal="center" vertical="center"/>
    </xf>
    <xf numFmtId="9" fontId="16" fillId="0" borderId="0" xfId="10" applyFont="1"/>
    <xf numFmtId="167" fontId="20" fillId="3" borderId="16" xfId="6" applyNumberFormat="1" applyFont="1" applyFill="1" applyBorder="1" applyAlignment="1">
      <alignment horizontal="center" vertical="center"/>
    </xf>
    <xf numFmtId="0" fontId="16" fillId="0" borderId="20" xfId="13" applyFont="1" applyBorder="1"/>
    <xf numFmtId="1" fontId="20" fillId="4" borderId="1" xfId="6" applyNumberFormat="1" applyFont="1" applyFill="1" applyBorder="1" applyAlignment="1">
      <alignment horizontal="right"/>
    </xf>
    <xf numFmtId="10" fontId="20" fillId="3" borderId="1" xfId="10" applyNumberFormat="1" applyFont="1" applyFill="1" applyBorder="1" applyAlignment="1">
      <alignment horizontal="center"/>
    </xf>
    <xf numFmtId="1" fontId="20" fillId="4" borderId="0" xfId="6" applyNumberFormat="1" applyFont="1" applyFill="1" applyAlignment="1">
      <alignment horizontal="center"/>
    </xf>
    <xf numFmtId="1" fontId="20" fillId="4" borderId="0" xfId="6" applyNumberFormat="1" applyFont="1" applyFill="1" applyAlignment="1">
      <alignment horizontal="right"/>
    </xf>
    <xf numFmtId="0" fontId="23" fillId="0" borderId="0" xfId="6" applyFont="1"/>
    <xf numFmtId="9" fontId="20" fillId="4" borderId="8" xfId="10" applyFont="1" applyFill="1" applyBorder="1" applyAlignment="1">
      <alignment horizontal="center" vertical="center" wrapText="1"/>
    </xf>
    <xf numFmtId="1" fontId="20" fillId="3" borderId="0" xfId="6" applyNumberFormat="1" applyFont="1" applyFill="1" applyAlignment="1">
      <alignment horizontal="center" vertical="center"/>
    </xf>
    <xf numFmtId="167" fontId="20" fillId="3" borderId="0" xfId="6" applyNumberFormat="1" applyFont="1" applyFill="1" applyAlignment="1">
      <alignment horizontal="center" vertical="center"/>
    </xf>
    <xf numFmtId="1" fontId="19" fillId="7" borderId="28" xfId="6" applyNumberFormat="1" applyFont="1" applyFill="1" applyBorder="1" applyAlignment="1">
      <alignment horizontal="center" vertical="center" wrapText="1"/>
    </xf>
    <xf numFmtId="1" fontId="20" fillId="4" borderId="0" xfId="6" applyNumberFormat="1" applyFont="1" applyFill="1" applyAlignment="1">
      <alignment horizontal="center" vertical="center" wrapText="1"/>
    </xf>
    <xf numFmtId="1" fontId="19" fillId="7" borderId="5" xfId="6" applyNumberFormat="1" applyFont="1" applyFill="1" applyBorder="1" applyAlignment="1">
      <alignment horizontal="center" vertical="center" wrapText="1"/>
    </xf>
    <xf numFmtId="9" fontId="20" fillId="4" borderId="21" xfId="10" applyFont="1" applyFill="1" applyBorder="1" applyAlignment="1">
      <alignment horizontal="center" vertical="center" wrapText="1"/>
    </xf>
    <xf numFmtId="1" fontId="20" fillId="4" borderId="25" xfId="6" applyNumberFormat="1" applyFont="1" applyFill="1" applyBorder="1" applyAlignment="1">
      <alignment horizontal="center" vertical="center" wrapText="1"/>
    </xf>
    <xf numFmtId="9" fontId="20" fillId="4" borderId="13" xfId="10" applyFont="1" applyFill="1" applyBorder="1" applyAlignment="1">
      <alignment horizontal="center" vertical="center" wrapText="1"/>
    </xf>
    <xf numFmtId="1" fontId="44" fillId="33" borderId="25" xfId="6" applyNumberFormat="1" applyFont="1" applyFill="1" applyBorder="1" applyAlignment="1">
      <alignment horizontal="center" vertical="center"/>
    </xf>
    <xf numFmtId="1" fontId="44" fillId="33" borderId="26" xfId="6" applyNumberFormat="1" applyFont="1" applyFill="1" applyBorder="1" applyAlignment="1">
      <alignment horizontal="center" vertical="center"/>
    </xf>
    <xf numFmtId="1" fontId="44" fillId="33" borderId="19" xfId="6" applyNumberFormat="1" applyFont="1" applyFill="1" applyBorder="1" applyAlignment="1">
      <alignment horizontal="center" vertical="center"/>
    </xf>
    <xf numFmtId="1" fontId="18" fillId="5" borderId="8" xfId="0" applyNumberFormat="1" applyFont="1" applyFill="1" applyBorder="1" applyAlignment="1" applyProtection="1">
      <alignment horizontal="center" vertical="center"/>
      <protection locked="0"/>
    </xf>
    <xf numFmtId="167" fontId="18" fillId="5" borderId="16" xfId="0" applyNumberFormat="1" applyFont="1" applyFill="1" applyBorder="1" applyAlignment="1" applyProtection="1">
      <alignment horizontal="center" vertical="center"/>
      <protection locked="0"/>
    </xf>
    <xf numFmtId="1" fontId="20" fillId="4" borderId="11" xfId="6" applyNumberFormat="1" applyFont="1" applyFill="1" applyBorder="1" applyAlignment="1">
      <alignment horizontal="center" vertical="center" wrapText="1"/>
    </xf>
    <xf numFmtId="9" fontId="20" fillId="4" borderId="16" xfId="10" applyFont="1" applyFill="1" applyBorder="1" applyAlignment="1">
      <alignment horizontal="center" vertical="center" wrapText="1"/>
    </xf>
    <xf numFmtId="1" fontId="20" fillId="4" borderId="9" xfId="6" applyNumberFormat="1" applyFont="1" applyFill="1" applyBorder="1" applyAlignment="1">
      <alignment horizontal="center" vertical="center" wrapText="1"/>
    </xf>
    <xf numFmtId="1" fontId="20" fillId="9" borderId="5" xfId="13" applyNumberFormat="1" applyFont="1" applyFill="1" applyBorder="1" applyAlignment="1">
      <alignment horizontal="center" vertical="center" wrapText="1"/>
    </xf>
    <xf numFmtId="1" fontId="20" fillId="9" borderId="24" xfId="13" applyNumberFormat="1" applyFont="1" applyFill="1" applyBorder="1" applyAlignment="1">
      <alignment horizontal="center" vertical="center" wrapText="1"/>
    </xf>
    <xf numFmtId="9" fontId="0" fillId="4" borderId="20" xfId="1" applyFont="1" applyFill="1" applyBorder="1" applyAlignment="1">
      <alignment horizontal="center" vertical="center" wrapText="1" readingOrder="2"/>
    </xf>
    <xf numFmtId="0" fontId="14" fillId="0" borderId="20" xfId="6" applyFont="1" applyBorder="1" applyAlignment="1">
      <alignment horizontal="center" vertical="center"/>
    </xf>
    <xf numFmtId="9" fontId="14" fillId="0" borderId="7" xfId="10" applyFont="1" applyBorder="1" applyAlignment="1">
      <alignment horizontal="center" vertical="center"/>
    </xf>
    <xf numFmtId="0" fontId="14" fillId="0" borderId="12" xfId="6" applyFont="1" applyBorder="1" applyAlignment="1">
      <alignment horizontal="center" vertical="center"/>
    </xf>
    <xf numFmtId="9" fontId="14" fillId="0" borderId="15" xfId="10" applyFont="1" applyBorder="1" applyAlignment="1">
      <alignment horizontal="center" vertical="center"/>
    </xf>
    <xf numFmtId="9" fontId="0" fillId="4" borderId="9" xfId="1" applyFont="1" applyFill="1" applyBorder="1" applyAlignment="1">
      <alignment horizontal="center" vertical="center" wrapText="1" readingOrder="2"/>
    </xf>
    <xf numFmtId="9" fontId="0" fillId="4" borderId="12" xfId="1" applyFont="1" applyFill="1" applyBorder="1" applyAlignment="1">
      <alignment horizontal="center" vertical="center" wrapText="1" readingOrder="2"/>
    </xf>
    <xf numFmtId="1" fontId="20" fillId="4" borderId="8" xfId="6" applyNumberFormat="1" applyFont="1" applyFill="1" applyBorder="1" applyAlignment="1">
      <alignment horizontal="center" vertical="center" wrapText="1"/>
    </xf>
    <xf numFmtId="1" fontId="20" fillId="4" borderId="16" xfId="6" applyNumberFormat="1" applyFont="1" applyFill="1" applyBorder="1" applyAlignment="1">
      <alignment horizontal="center" vertical="center" wrapText="1"/>
    </xf>
    <xf numFmtId="0" fontId="0" fillId="4" borderId="9" xfId="0" applyFill="1" applyBorder="1" applyAlignment="1">
      <alignment horizontal="center" vertical="center" wrapText="1"/>
    </xf>
    <xf numFmtId="0" fontId="0" fillId="2" borderId="0" xfId="0" applyFill="1"/>
    <xf numFmtId="1" fontId="20" fillId="9" borderId="5" xfId="13" applyNumberFormat="1" applyFont="1" applyFill="1" applyBorder="1" applyAlignment="1">
      <alignment horizontal="center" vertical="center"/>
    </xf>
    <xf numFmtId="1" fontId="20" fillId="9" borderId="24" xfId="13" applyNumberFormat="1" applyFont="1" applyFill="1" applyBorder="1" applyAlignment="1">
      <alignment horizontal="center" vertical="center"/>
    </xf>
    <xf numFmtId="0" fontId="0" fillId="4" borderId="20" xfId="0" applyFill="1" applyBorder="1" applyAlignment="1">
      <alignment horizontal="center" vertical="center" wrapText="1"/>
    </xf>
    <xf numFmtId="9" fontId="0" fillId="3" borderId="8" xfId="1" applyFont="1" applyFill="1" applyBorder="1" applyAlignment="1">
      <alignment horizontal="center" vertical="center" wrapText="1"/>
    </xf>
    <xf numFmtId="9" fontId="0" fillId="3" borderId="10" xfId="1" applyFont="1" applyFill="1" applyBorder="1" applyAlignment="1">
      <alignment horizontal="center" vertical="center" wrapText="1"/>
    </xf>
    <xf numFmtId="0" fontId="16" fillId="0" borderId="0" xfId="74" applyFont="1"/>
    <xf numFmtId="0" fontId="17" fillId="6" borderId="20" xfId="74" applyFont="1" applyFill="1" applyBorder="1" applyAlignment="1">
      <alignment horizontal="center" vertical="center" wrapText="1"/>
    </xf>
    <xf numFmtId="0" fontId="17" fillId="6" borderId="9" xfId="74" applyFont="1" applyFill="1" applyBorder="1" applyAlignment="1">
      <alignment horizontal="center" vertical="center" wrapText="1"/>
    </xf>
    <xf numFmtId="0" fontId="17" fillId="6" borderId="12" xfId="74" applyFont="1" applyFill="1" applyBorder="1" applyAlignment="1">
      <alignment horizontal="center" vertical="center" wrapText="1"/>
    </xf>
    <xf numFmtId="1" fontId="20" fillId="4" borderId="19" xfId="6" applyNumberFormat="1" applyFont="1" applyFill="1" applyBorder="1" applyAlignment="1">
      <alignment horizontal="center" vertical="center" wrapText="1"/>
    </xf>
    <xf numFmtId="1" fontId="20" fillId="9" borderId="25" xfId="74" applyNumberFormat="1" applyFont="1" applyFill="1" applyBorder="1" applyAlignment="1">
      <alignment horizontal="center" vertical="center"/>
    </xf>
    <xf numFmtId="1" fontId="20" fillId="9" borderId="19" xfId="74" applyNumberFormat="1" applyFont="1" applyFill="1" applyBorder="1" applyAlignment="1">
      <alignment horizontal="center" vertical="center"/>
    </xf>
    <xf numFmtId="0" fontId="23" fillId="0" borderId="0" xfId="74" applyFont="1"/>
    <xf numFmtId="9" fontId="20" fillId="4" borderId="17" xfId="10" applyFont="1" applyFill="1" applyBorder="1" applyAlignment="1">
      <alignment horizontal="center" vertical="center" wrapText="1"/>
    </xf>
    <xf numFmtId="1" fontId="20" fillId="4" borderId="25" xfId="61" applyNumberFormat="1" applyFont="1" applyFill="1" applyBorder="1" applyAlignment="1">
      <alignment horizontal="center" vertical="center" wrapText="1"/>
    </xf>
    <xf numFmtId="1" fontId="20" fillId="9" borderId="5" xfId="74" applyNumberFormat="1" applyFont="1" applyFill="1" applyBorder="1" applyAlignment="1">
      <alignment horizontal="center" vertical="center"/>
    </xf>
    <xf numFmtId="1" fontId="20" fillId="9" borderId="6" xfId="74" applyNumberFormat="1" applyFont="1" applyFill="1" applyBorder="1" applyAlignment="1">
      <alignment horizontal="center" vertical="center"/>
    </xf>
    <xf numFmtId="1" fontId="20" fillId="9" borderId="8" xfId="74" applyNumberFormat="1" applyFont="1" applyFill="1" applyBorder="1" applyAlignment="1">
      <alignment horizontal="center" vertical="center"/>
    </xf>
    <xf numFmtId="9" fontId="20" fillId="4" borderId="10" xfId="10" applyFont="1" applyFill="1" applyBorder="1" applyAlignment="1">
      <alignment horizontal="center" vertical="center" wrapText="1"/>
    </xf>
    <xf numFmtId="0" fontId="23" fillId="0" borderId="27" xfId="74" applyFont="1" applyBorder="1" applyAlignment="1">
      <alignment horizontal="right" vertical="center" wrapText="1"/>
    </xf>
    <xf numFmtId="9" fontId="19" fillId="4" borderId="20" xfId="75" applyNumberFormat="1" applyFont="1" applyFill="1" applyBorder="1" applyAlignment="1">
      <alignment horizontal="center" vertical="center" wrapText="1"/>
    </xf>
    <xf numFmtId="0" fontId="23" fillId="0" borderId="0" xfId="6" applyFont="1" applyAlignment="1">
      <alignment horizontal="center" wrapText="1"/>
    </xf>
    <xf numFmtId="0" fontId="15" fillId="4" borderId="1" xfId="10" applyNumberFormat="1" applyFont="1" applyFill="1" applyBorder="1" applyAlignment="1">
      <alignment horizontal="center"/>
    </xf>
    <xf numFmtId="164" fontId="20" fillId="3" borderId="17" xfId="16" applyNumberFormat="1" applyFont="1" applyFill="1" applyBorder="1" applyAlignment="1">
      <alignment horizontal="center"/>
    </xf>
    <xf numFmtId="1" fontId="20" fillId="4" borderId="49" xfId="6" applyNumberFormat="1" applyFont="1" applyFill="1" applyBorder="1" applyAlignment="1">
      <alignment horizontal="center"/>
    </xf>
    <xf numFmtId="0" fontId="19" fillId="0" borderId="0" xfId="75" applyFont="1"/>
    <xf numFmtId="0" fontId="19" fillId="6" borderId="21" xfId="75" applyFont="1" applyFill="1" applyBorder="1" applyAlignment="1">
      <alignment horizontal="center" vertical="center" wrapText="1"/>
    </xf>
    <xf numFmtId="0" fontId="19" fillId="6" borderId="6" xfId="75" applyFont="1" applyFill="1" applyBorder="1" applyAlignment="1">
      <alignment horizontal="center" vertical="center" wrapText="1"/>
    </xf>
    <xf numFmtId="0" fontId="19" fillId="6" borderId="13" xfId="75" applyFont="1" applyFill="1" applyBorder="1" applyAlignment="1">
      <alignment horizontal="center" vertical="center" wrapText="1"/>
    </xf>
    <xf numFmtId="10" fontId="15" fillId="4" borderId="1" xfId="68" applyNumberFormat="1" applyFont="1" applyFill="1" applyBorder="1" applyAlignment="1">
      <alignment horizontal="center"/>
    </xf>
    <xf numFmtId="0" fontId="15" fillId="0" borderId="1" xfId="16" applyNumberFormat="1" applyFont="1" applyBorder="1" applyAlignment="1" applyProtection="1">
      <alignment horizontal="center" vertical="center" readingOrder="1"/>
      <protection locked="0"/>
    </xf>
    <xf numFmtId="0" fontId="15" fillId="4" borderId="1" xfId="68" applyNumberFormat="1" applyFont="1" applyFill="1" applyBorder="1" applyAlignment="1">
      <alignment horizontal="center"/>
    </xf>
    <xf numFmtId="9" fontId="19" fillId="4" borderId="1" xfId="75" applyNumberFormat="1" applyFont="1" applyFill="1" applyBorder="1" applyAlignment="1">
      <alignment horizontal="center" vertical="center" wrapText="1"/>
    </xf>
    <xf numFmtId="9" fontId="19" fillId="4" borderId="8" xfId="75" applyNumberFormat="1" applyFont="1" applyFill="1" applyBorder="1" applyAlignment="1">
      <alignment horizontal="center" vertical="center" wrapText="1"/>
    </xf>
    <xf numFmtId="9" fontId="19" fillId="4" borderId="12" xfId="75" applyNumberFormat="1" applyFont="1" applyFill="1" applyBorder="1" applyAlignment="1">
      <alignment horizontal="center" vertical="center" wrapText="1"/>
    </xf>
    <xf numFmtId="9" fontId="19" fillId="4" borderId="16" xfId="75" applyNumberFormat="1" applyFont="1" applyFill="1" applyBorder="1" applyAlignment="1">
      <alignment horizontal="center" vertical="center" wrapText="1"/>
    </xf>
    <xf numFmtId="0" fontId="0" fillId="4" borderId="8" xfId="1" applyNumberFormat="1" applyFont="1" applyFill="1" applyBorder="1" applyAlignment="1">
      <alignment horizontal="center" vertical="center" wrapText="1" readingOrder="2"/>
    </xf>
    <xf numFmtId="0" fontId="0" fillId="4" borderId="10" xfId="1" applyNumberFormat="1" applyFont="1" applyFill="1" applyBorder="1" applyAlignment="1">
      <alignment horizontal="center" vertical="center" wrapText="1" readingOrder="2"/>
    </xf>
    <xf numFmtId="0" fontId="0" fillId="4" borderId="16" xfId="1" applyNumberFormat="1" applyFont="1" applyFill="1" applyBorder="1" applyAlignment="1">
      <alignment horizontal="center" vertical="center" wrapText="1" readingOrder="2"/>
    </xf>
    <xf numFmtId="0" fontId="0" fillId="4" borderId="12" xfId="0" applyFill="1" applyBorder="1" applyAlignment="1">
      <alignment horizontal="center" vertical="center" wrapText="1"/>
    </xf>
    <xf numFmtId="0" fontId="17" fillId="0" borderId="0" xfId="0" applyFont="1"/>
    <xf numFmtId="0" fontId="17" fillId="6" borderId="20" xfId="13" applyFont="1" applyFill="1" applyBorder="1" applyAlignment="1">
      <alignment horizontal="center" vertical="center" wrapText="1"/>
    </xf>
    <xf numFmtId="0" fontId="17" fillId="6" borderId="12" xfId="13" applyFont="1" applyFill="1" applyBorder="1" applyAlignment="1">
      <alignment horizontal="center" vertical="center" wrapText="1"/>
    </xf>
    <xf numFmtId="0" fontId="19" fillId="6" borderId="0" xfId="13" applyFont="1" applyFill="1" applyAlignment="1">
      <alignment horizontal="center" vertical="center" wrapText="1"/>
    </xf>
    <xf numFmtId="0" fontId="48" fillId="6" borderId="14" xfId="13" applyFont="1" applyFill="1" applyBorder="1" applyAlignment="1">
      <alignment horizontal="center" vertical="center" wrapText="1"/>
    </xf>
    <xf numFmtId="0" fontId="19" fillId="6" borderId="26" xfId="13" applyFont="1" applyFill="1" applyBorder="1" applyAlignment="1">
      <alignment horizontal="center" vertical="center" wrapText="1"/>
    </xf>
    <xf numFmtId="0" fontId="0" fillId="0" borderId="0" xfId="0" applyAlignment="1">
      <alignment horizontal="center"/>
    </xf>
    <xf numFmtId="0" fontId="0" fillId="0" borderId="2" xfId="0" applyBorder="1"/>
    <xf numFmtId="0" fontId="0" fillId="0" borderId="3" xfId="0" applyBorder="1"/>
    <xf numFmtId="0" fontId="0" fillId="0" borderId="4" xfId="0" applyBorder="1"/>
    <xf numFmtId="170" fontId="0" fillId="0" borderId="0" xfId="0" applyNumberFormat="1"/>
    <xf numFmtId="0" fontId="0" fillId="0" borderId="29" xfId="0" applyBorder="1"/>
    <xf numFmtId="0" fontId="0" fillId="0" borderId="30" xfId="0" applyBorder="1"/>
    <xf numFmtId="0" fontId="19" fillId="2" borderId="26" xfId="13" applyFont="1" applyFill="1" applyBorder="1" applyAlignment="1">
      <alignment horizontal="center" vertical="center" wrapText="1"/>
    </xf>
    <xf numFmtId="9" fontId="0" fillId="3" borderId="16" xfId="1" applyFont="1" applyFill="1" applyBorder="1" applyAlignment="1">
      <alignment horizontal="center" vertical="center" wrapText="1"/>
    </xf>
    <xf numFmtId="0" fontId="0" fillId="3" borderId="8" xfId="1" applyNumberFormat="1" applyFont="1" applyFill="1" applyBorder="1" applyAlignment="1">
      <alignment horizontal="center" vertical="center" wrapText="1"/>
    </xf>
    <xf numFmtId="0" fontId="0" fillId="3" borderId="16" xfId="1" applyNumberFormat="1" applyFont="1" applyFill="1" applyBorder="1" applyAlignment="1">
      <alignment horizontal="center" vertical="center" wrapText="1"/>
    </xf>
    <xf numFmtId="1" fontId="20" fillId="9" borderId="20" xfId="13" applyNumberFormat="1" applyFont="1" applyFill="1" applyBorder="1" applyAlignment="1">
      <alignment horizontal="center" vertical="center" wrapText="1"/>
    </xf>
    <xf numFmtId="1" fontId="20" fillId="9" borderId="21" xfId="13" applyNumberFormat="1" applyFont="1" applyFill="1" applyBorder="1" applyAlignment="1">
      <alignment horizontal="center" vertical="center" wrapText="1"/>
    </xf>
    <xf numFmtId="1" fontId="20" fillId="9" borderId="8" xfId="13" applyNumberFormat="1" applyFont="1" applyFill="1" applyBorder="1" applyAlignment="1">
      <alignment horizontal="center" vertical="center" wrapText="1"/>
    </xf>
    <xf numFmtId="0" fontId="0" fillId="3" borderId="10" xfId="1" applyNumberFormat="1" applyFont="1" applyFill="1" applyBorder="1" applyAlignment="1">
      <alignment horizontal="center" vertical="center" wrapText="1"/>
    </xf>
    <xf numFmtId="0" fontId="0" fillId="3" borderId="13" xfId="1" applyNumberFormat="1" applyFont="1" applyFill="1" applyBorder="1" applyAlignment="1">
      <alignment horizontal="center" vertical="center" wrapText="1"/>
    </xf>
    <xf numFmtId="3" fontId="15" fillId="4" borderId="48" xfId="83" applyNumberFormat="1" applyFont="1" applyFill="1" applyBorder="1" applyAlignment="1">
      <alignment horizontal="center" vertical="center" readingOrder="2"/>
    </xf>
    <xf numFmtId="9" fontId="22" fillId="3" borderId="10" xfId="1" applyFont="1" applyFill="1" applyBorder="1" applyAlignment="1">
      <alignment horizontal="center" vertical="center" wrapText="1"/>
    </xf>
    <xf numFmtId="169" fontId="0" fillId="3" borderId="13" xfId="83" applyNumberFormat="1" applyFont="1" applyFill="1" applyBorder="1" applyAlignment="1">
      <alignment horizontal="center" vertical="center" wrapText="1"/>
    </xf>
    <xf numFmtId="1" fontId="20" fillId="9" borderId="9" xfId="13" applyNumberFormat="1" applyFont="1" applyFill="1" applyBorder="1" applyAlignment="1">
      <alignment horizontal="center" vertical="center" wrapText="1"/>
    </xf>
    <xf numFmtId="1" fontId="20" fillId="9" borderId="10" xfId="13" applyNumberFormat="1" applyFont="1" applyFill="1" applyBorder="1" applyAlignment="1">
      <alignment horizontal="center" vertical="center" wrapText="1"/>
    </xf>
    <xf numFmtId="1" fontId="20" fillId="9" borderId="11" xfId="13" applyNumberFormat="1" applyFont="1" applyFill="1" applyBorder="1" applyAlignment="1">
      <alignment horizontal="center" vertical="center" wrapText="1"/>
    </xf>
    <xf numFmtId="1" fontId="20" fillId="9" borderId="1" xfId="13" applyNumberFormat="1" applyFont="1" applyFill="1" applyBorder="1" applyAlignment="1">
      <alignment horizontal="center" vertical="center" wrapText="1"/>
    </xf>
    <xf numFmtId="1" fontId="20" fillId="9" borderId="17" xfId="13" applyNumberFormat="1" applyFont="1" applyFill="1" applyBorder="1" applyAlignment="1">
      <alignment horizontal="center" vertical="center" wrapText="1"/>
    </xf>
    <xf numFmtId="0" fontId="0" fillId="4" borderId="21" xfId="1" applyNumberFormat="1" applyFont="1" applyFill="1" applyBorder="1" applyAlignment="1">
      <alignment horizontal="center" vertical="center" wrapText="1" readingOrder="2"/>
    </xf>
    <xf numFmtId="0" fontId="0" fillId="4" borderId="13" xfId="1" applyNumberFormat="1" applyFont="1" applyFill="1" applyBorder="1" applyAlignment="1">
      <alignment horizontal="center" vertical="center" wrapText="1" readingOrder="2"/>
    </xf>
    <xf numFmtId="0" fontId="48" fillId="6" borderId="13" xfId="13" applyFont="1" applyFill="1" applyBorder="1" applyAlignment="1">
      <alignment horizontal="center" vertical="center" wrapText="1"/>
    </xf>
    <xf numFmtId="0" fontId="19" fillId="6" borderId="24" xfId="13" applyFont="1" applyFill="1" applyBorder="1" applyAlignment="1">
      <alignment horizontal="center" vertical="center" wrapText="1"/>
    </xf>
    <xf numFmtId="3" fontId="20" fillId="7" borderId="26" xfId="10" applyNumberFormat="1" applyFont="1" applyFill="1" applyBorder="1" applyAlignment="1">
      <alignment horizontal="center" vertical="center"/>
    </xf>
    <xf numFmtId="9" fontId="20" fillId="7" borderId="19" xfId="1" applyFont="1" applyFill="1" applyBorder="1" applyAlignment="1">
      <alignment horizontal="center" vertical="center"/>
    </xf>
    <xf numFmtId="9" fontId="20" fillId="7" borderId="26" xfId="1" applyFont="1" applyFill="1" applyBorder="1" applyAlignment="1">
      <alignment horizontal="center" vertical="center"/>
    </xf>
    <xf numFmtId="0" fontId="48" fillId="2" borderId="14" xfId="13" applyFont="1" applyFill="1" applyBorder="1" applyAlignment="1">
      <alignment horizontal="center" vertical="center" wrapText="1"/>
    </xf>
    <xf numFmtId="0" fontId="15" fillId="4" borderId="48" xfId="83" applyNumberFormat="1" applyFont="1" applyFill="1" applyBorder="1" applyAlignment="1">
      <alignment horizontal="center" vertical="center" readingOrder="2"/>
    </xf>
    <xf numFmtId="4" fontId="15" fillId="4" borderId="48" xfId="83" applyNumberFormat="1" applyFont="1" applyFill="1" applyBorder="1" applyAlignment="1">
      <alignment horizontal="center" vertical="center" readingOrder="2"/>
    </xf>
    <xf numFmtId="49" fontId="15" fillId="4" borderId="48" xfId="83" applyNumberFormat="1" applyFont="1" applyFill="1" applyBorder="1" applyAlignment="1">
      <alignment horizontal="right" vertical="center" readingOrder="2"/>
    </xf>
    <xf numFmtId="0" fontId="15" fillId="4" borderId="48" xfId="83" applyNumberFormat="1" applyFont="1" applyFill="1" applyBorder="1" applyAlignment="1">
      <alignment horizontal="right" vertical="center" readingOrder="2"/>
    </xf>
    <xf numFmtId="9" fontId="15" fillId="4" borderId="48" xfId="83" applyNumberFormat="1" applyFont="1" applyFill="1" applyBorder="1" applyAlignment="1">
      <alignment horizontal="center" vertical="center" readingOrder="2"/>
    </xf>
    <xf numFmtId="9" fontId="15" fillId="4" borderId="48" xfId="1" applyFont="1" applyFill="1" applyBorder="1" applyAlignment="1">
      <alignment horizontal="center" vertical="center" readingOrder="2"/>
    </xf>
    <xf numFmtId="0" fontId="19" fillId="4" borderId="25" xfId="0" applyFont="1" applyFill="1" applyBorder="1" applyAlignment="1">
      <alignment horizontal="center" vertical="center" wrapText="1"/>
    </xf>
    <xf numFmtId="9" fontId="19" fillId="3" borderId="19" xfId="1" applyFont="1" applyFill="1" applyBorder="1" applyAlignment="1">
      <alignment horizontal="center" vertical="center" wrapText="1"/>
    </xf>
    <xf numFmtId="0" fontId="16" fillId="0" borderId="22" xfId="13" applyFont="1" applyBorder="1"/>
    <xf numFmtId="0" fontId="19" fillId="2" borderId="14" xfId="13" applyFont="1" applyFill="1" applyBorder="1" applyAlignment="1">
      <alignment horizontal="center" vertical="center" wrapText="1"/>
    </xf>
    <xf numFmtId="0" fontId="19" fillId="6" borderId="8" xfId="13" applyFont="1" applyFill="1" applyBorder="1" applyAlignment="1">
      <alignment horizontal="center" vertical="center" wrapText="1"/>
    </xf>
    <xf numFmtId="0" fontId="19" fillId="6" borderId="16" xfId="13" applyFont="1" applyFill="1" applyBorder="1" applyAlignment="1">
      <alignment horizontal="center" vertical="center" wrapText="1"/>
    </xf>
    <xf numFmtId="0" fontId="19" fillId="6" borderId="21" xfId="13" applyFont="1" applyFill="1" applyBorder="1" applyAlignment="1">
      <alignment horizontal="center" vertical="center" wrapText="1"/>
    </xf>
    <xf numFmtId="0" fontId="19" fillId="6" borderId="6" xfId="13" applyFont="1" applyFill="1" applyBorder="1" applyAlignment="1">
      <alignment horizontal="center" vertical="center" wrapText="1"/>
    </xf>
    <xf numFmtId="168" fontId="0" fillId="4" borderId="8" xfId="1" applyNumberFormat="1" applyFont="1" applyFill="1" applyBorder="1" applyAlignment="1">
      <alignment horizontal="center" vertical="center" wrapText="1" readingOrder="2"/>
    </xf>
    <xf numFmtId="168" fontId="0" fillId="4" borderId="10" xfId="1" applyNumberFormat="1" applyFont="1" applyFill="1" applyBorder="1" applyAlignment="1">
      <alignment horizontal="center" vertical="center" wrapText="1" readingOrder="2"/>
    </xf>
    <xf numFmtId="168" fontId="0" fillId="4" borderId="16" xfId="1" applyNumberFormat="1" applyFont="1" applyFill="1" applyBorder="1" applyAlignment="1">
      <alignment horizontal="center" vertical="center" wrapText="1" readingOrder="2"/>
    </xf>
    <xf numFmtId="164" fontId="20" fillId="3" borderId="10" xfId="16" applyNumberFormat="1" applyFont="1" applyFill="1" applyBorder="1" applyAlignment="1">
      <alignment horizontal="center"/>
    </xf>
    <xf numFmtId="1" fontId="15" fillId="4" borderId="1" xfId="6" applyNumberFormat="1" applyFont="1" applyFill="1" applyBorder="1" applyAlignment="1">
      <alignment horizontal="right"/>
    </xf>
    <xf numFmtId="0" fontId="20" fillId="7" borderId="26" xfId="10" applyNumberFormat="1" applyFont="1" applyFill="1" applyBorder="1" applyAlignment="1">
      <alignment horizontal="center" vertical="center"/>
    </xf>
    <xf numFmtId="9" fontId="20" fillId="7" borderId="26" xfId="10" applyFont="1" applyFill="1" applyBorder="1" applyAlignment="1">
      <alignment horizontal="center" vertical="center"/>
    </xf>
    <xf numFmtId="10" fontId="15" fillId="4" borderId="1" xfId="10" applyNumberFormat="1" applyFont="1" applyFill="1" applyBorder="1" applyAlignment="1">
      <alignment horizontal="center"/>
    </xf>
    <xf numFmtId="1" fontId="15" fillId="4" borderId="11" xfId="6" applyNumberFormat="1" applyFont="1" applyFill="1" applyBorder="1" applyAlignment="1">
      <alignment horizontal="center"/>
    </xf>
    <xf numFmtId="9" fontId="20" fillId="7" borderId="26" xfId="68" applyFont="1" applyFill="1" applyBorder="1" applyAlignment="1">
      <alignment horizontal="center" vertical="center"/>
    </xf>
    <xf numFmtId="9" fontId="20" fillId="7" borderId="51" xfId="10" applyFont="1" applyFill="1" applyBorder="1" applyAlignment="1">
      <alignment horizontal="center" vertical="center"/>
    </xf>
    <xf numFmtId="0" fontId="15" fillId="0" borderId="53" xfId="68" applyNumberFormat="1" applyFont="1" applyBorder="1" applyAlignment="1" applyProtection="1">
      <alignment horizontal="center" vertical="center" readingOrder="1"/>
      <protection locked="0"/>
    </xf>
    <xf numFmtId="0" fontId="20" fillId="3" borderId="1" xfId="16" applyNumberFormat="1" applyFont="1" applyFill="1" applyBorder="1" applyAlignment="1">
      <alignment horizontal="center"/>
    </xf>
    <xf numFmtId="0" fontId="15" fillId="0" borderId="1" xfId="68" applyNumberFormat="1" applyFont="1" applyBorder="1" applyAlignment="1" applyProtection="1">
      <alignment horizontal="center" vertical="center" readingOrder="1"/>
      <protection locked="0"/>
    </xf>
    <xf numFmtId="1" fontId="15" fillId="4" borderId="9" xfId="6" applyNumberFormat="1" applyFont="1" applyFill="1" applyBorder="1" applyAlignment="1">
      <alignment horizontal="center"/>
    </xf>
    <xf numFmtId="0" fontId="19" fillId="6" borderId="13" xfId="61" applyFont="1" applyFill="1" applyBorder="1" applyAlignment="1">
      <alignment horizontal="center" vertical="center" wrapText="1"/>
    </xf>
    <xf numFmtId="0" fontId="19" fillId="6" borderId="21" xfId="61" applyFont="1" applyFill="1" applyBorder="1" applyAlignment="1">
      <alignment horizontal="center" vertical="center" wrapText="1"/>
    </xf>
    <xf numFmtId="1" fontId="20" fillId="4" borderId="12" xfId="6" applyNumberFormat="1" applyFont="1" applyFill="1" applyBorder="1" applyAlignment="1">
      <alignment horizontal="center" vertical="center" wrapText="1"/>
    </xf>
    <xf numFmtId="1" fontId="20" fillId="4" borderId="20" xfId="6" applyNumberFormat="1" applyFont="1" applyFill="1" applyBorder="1" applyAlignment="1">
      <alignment horizontal="center" vertical="center" wrapText="1"/>
    </xf>
    <xf numFmtId="167" fontId="15" fillId="0" borderId="1" xfId="16" applyNumberFormat="1" applyFont="1" applyBorder="1" applyAlignment="1" applyProtection="1">
      <alignment horizontal="center" vertical="center" readingOrder="1"/>
      <protection locked="0"/>
    </xf>
    <xf numFmtId="0" fontId="16" fillId="2" borderId="0" xfId="6" applyFont="1" applyFill="1"/>
    <xf numFmtId="9" fontId="20" fillId="3" borderId="10" xfId="96" applyFont="1" applyFill="1" applyBorder="1" applyAlignment="1">
      <alignment horizontal="center"/>
    </xf>
    <xf numFmtId="9" fontId="20" fillId="3" borderId="17" xfId="96" applyFont="1" applyFill="1" applyBorder="1" applyAlignment="1">
      <alignment horizontal="center"/>
    </xf>
    <xf numFmtId="4" fontId="20" fillId="3" borderId="1" xfId="10" applyNumberFormat="1" applyFont="1" applyFill="1" applyBorder="1" applyAlignment="1">
      <alignment horizontal="center"/>
    </xf>
    <xf numFmtId="167" fontId="20" fillId="3" borderId="1" xfId="6" applyNumberFormat="1" applyFont="1" applyFill="1" applyBorder="1" applyAlignment="1">
      <alignment horizontal="center"/>
    </xf>
    <xf numFmtId="0" fontId="16" fillId="0" borderId="12" xfId="6" applyFont="1" applyBorder="1"/>
    <xf numFmtId="0" fontId="16" fillId="0" borderId="20" xfId="6" applyFont="1" applyBorder="1"/>
    <xf numFmtId="0" fontId="51" fillId="0" borderId="0" xfId="6" applyFont="1"/>
    <xf numFmtId="167" fontId="20" fillId="4" borderId="1" xfId="78" applyNumberFormat="1" applyFont="1" applyFill="1" applyBorder="1" applyAlignment="1">
      <alignment horizontal="center"/>
    </xf>
    <xf numFmtId="0" fontId="20" fillId="4" borderId="1" xfId="78" applyNumberFormat="1" applyFont="1" applyFill="1" applyBorder="1" applyAlignment="1">
      <alignment horizontal="center"/>
    </xf>
    <xf numFmtId="167" fontId="15" fillId="36" borderId="1" xfId="10" applyNumberFormat="1" applyFont="1" applyFill="1" applyBorder="1" applyAlignment="1">
      <alignment horizontal="center"/>
    </xf>
    <xf numFmtId="0" fontId="19" fillId="6" borderId="13" xfId="77" applyFont="1" applyFill="1" applyBorder="1" applyAlignment="1">
      <alignment horizontal="center" vertical="center" wrapText="1"/>
    </xf>
    <xf numFmtId="0" fontId="19" fillId="6" borderId="21" xfId="77" applyFont="1" applyFill="1" applyBorder="1" applyAlignment="1">
      <alignment horizontal="center" vertical="center" wrapText="1"/>
    </xf>
    <xf numFmtId="0" fontId="11" fillId="0" borderId="0" xfId="6"/>
    <xf numFmtId="167" fontId="18" fillId="9" borderId="56" xfId="10" applyNumberFormat="1" applyFont="1" applyFill="1" applyBorder="1" applyAlignment="1">
      <alignment horizontal="center" vertical="center"/>
    </xf>
    <xf numFmtId="167" fontId="18" fillId="9" borderId="57" xfId="10" applyNumberFormat="1" applyFont="1" applyFill="1" applyBorder="1" applyAlignment="1">
      <alignment horizontal="center" vertical="center"/>
    </xf>
    <xf numFmtId="167" fontId="18" fillId="9" borderId="58" xfId="10" applyNumberFormat="1" applyFont="1" applyFill="1" applyBorder="1" applyAlignment="1">
      <alignment horizontal="center" vertical="center"/>
    </xf>
    <xf numFmtId="0" fontId="15" fillId="0" borderId="48" xfId="16" applyNumberFormat="1" applyFont="1" applyBorder="1" applyAlignment="1" applyProtection="1">
      <alignment horizontal="center" vertical="center" readingOrder="1"/>
      <protection locked="0"/>
    </xf>
    <xf numFmtId="167" fontId="20" fillId="3" borderId="1" xfId="10" applyNumberFormat="1" applyFont="1" applyFill="1" applyBorder="1" applyAlignment="1">
      <alignment horizontal="center" vertical="center"/>
    </xf>
    <xf numFmtId="167" fontId="20" fillId="4" borderId="1" xfId="10" applyNumberFormat="1" applyFont="1" applyFill="1" applyBorder="1" applyAlignment="1">
      <alignment horizontal="center" vertical="center"/>
    </xf>
    <xf numFmtId="174" fontId="20" fillId="4" borderId="1" xfId="10" applyNumberFormat="1" applyFont="1" applyFill="1" applyBorder="1" applyAlignment="1">
      <alignment horizontal="center" vertical="center"/>
    </xf>
    <xf numFmtId="167" fontId="15" fillId="0" borderId="48" xfId="16" applyNumberFormat="1" applyFont="1" applyBorder="1" applyAlignment="1" applyProtection="1">
      <alignment horizontal="center" vertical="center" readingOrder="1"/>
      <protection locked="0"/>
    </xf>
    <xf numFmtId="0" fontId="15" fillId="0" borderId="48" xfId="16" applyNumberFormat="1" applyFont="1" applyBorder="1" applyAlignment="1" applyProtection="1">
      <alignment horizontal="center" vertical="center" wrapText="1" readingOrder="1"/>
      <protection locked="0"/>
    </xf>
    <xf numFmtId="1" fontId="20" fillId="4" borderId="1" xfId="6" applyNumberFormat="1" applyFont="1" applyFill="1" applyBorder="1" applyAlignment="1">
      <alignment horizontal="right" vertical="center"/>
    </xf>
    <xf numFmtId="1" fontId="20" fillId="4" borderId="49" xfId="6" applyNumberFormat="1" applyFont="1" applyFill="1" applyBorder="1" applyAlignment="1">
      <alignment horizontal="center" vertical="center"/>
    </xf>
    <xf numFmtId="0" fontId="15" fillId="0" borderId="0" xfId="6" applyFont="1" applyAlignment="1">
      <alignment vertical="center"/>
    </xf>
    <xf numFmtId="0" fontId="15" fillId="0" borderId="21" xfId="6" applyFont="1" applyBorder="1"/>
    <xf numFmtId="0" fontId="19" fillId="6" borderId="24" xfId="77" applyFont="1" applyFill="1" applyBorder="1" applyAlignment="1">
      <alignment horizontal="center" vertical="center" wrapText="1"/>
    </xf>
    <xf numFmtId="0" fontId="19" fillId="6" borderId="54" xfId="77" applyFont="1" applyFill="1" applyBorder="1" applyAlignment="1">
      <alignment horizontal="center" vertical="center" wrapText="1"/>
    </xf>
    <xf numFmtId="0" fontId="19" fillId="6" borderId="54" xfId="74" applyFont="1" applyFill="1" applyBorder="1" applyAlignment="1">
      <alignment horizontal="center" vertical="center" wrapText="1"/>
    </xf>
    <xf numFmtId="0" fontId="19" fillId="6" borderId="29" xfId="77" applyFont="1" applyFill="1" applyBorder="1" applyAlignment="1">
      <alignment horizontal="center" vertical="center" wrapText="1"/>
    </xf>
    <xf numFmtId="0" fontId="47" fillId="0" borderId="0" xfId="0" applyFont="1" applyAlignment="1">
      <alignment horizontal="center" vertical="center" wrapText="1"/>
    </xf>
    <xf numFmtId="0" fontId="0" fillId="0" borderId="12" xfId="0" applyBorder="1"/>
    <xf numFmtId="0" fontId="0" fillId="0" borderId="13" xfId="0" applyBorder="1"/>
    <xf numFmtId="0" fontId="0" fillId="0" borderId="13" xfId="0" applyBorder="1" applyAlignment="1">
      <alignment horizontal="center"/>
    </xf>
    <xf numFmtId="0" fontId="0" fillId="0" borderId="16" xfId="0" applyBorder="1" applyAlignment="1">
      <alignment horizontal="center"/>
    </xf>
    <xf numFmtId="0" fontId="0" fillId="0" borderId="0" xfId="0" applyAlignment="1">
      <alignment horizontal="center" wrapText="1"/>
    </xf>
    <xf numFmtId="0" fontId="19" fillId="0" borderId="21" xfId="0" applyFont="1" applyBorder="1" applyAlignment="1">
      <alignment horizontal="center"/>
    </xf>
    <xf numFmtId="0" fontId="19" fillId="0" borderId="8" xfId="0" applyFont="1" applyBorder="1" applyAlignment="1">
      <alignment horizontal="center"/>
    </xf>
    <xf numFmtId="0" fontId="0" fillId="0" borderId="9" xfId="0" applyBorder="1"/>
    <xf numFmtId="0" fontId="19" fillId="6" borderId="10" xfId="13" applyFont="1" applyFill="1" applyBorder="1" applyAlignment="1">
      <alignment horizontal="center" vertical="center" wrapText="1"/>
    </xf>
    <xf numFmtId="0" fontId="53" fillId="0" borderId="20" xfId="0" applyFont="1" applyBorder="1" applyAlignment="1">
      <alignment horizontal="center" wrapText="1"/>
    </xf>
    <xf numFmtId="0" fontId="48" fillId="6" borderId="59" xfId="13" applyFont="1" applyFill="1" applyBorder="1" applyAlignment="1">
      <alignment horizontal="center" vertical="center" wrapText="1"/>
    </xf>
    <xf numFmtId="170" fontId="0" fillId="0" borderId="21" xfId="0" applyNumberFormat="1" applyBorder="1"/>
    <xf numFmtId="0" fontId="19" fillId="6" borderId="26" xfId="13" applyFont="1" applyFill="1" applyBorder="1" applyAlignment="1">
      <alignment horizontal="center" vertical="center" wrapText="1" readingOrder="2"/>
    </xf>
    <xf numFmtId="0" fontId="19" fillId="6" borderId="50" xfId="13" applyFont="1" applyFill="1" applyBorder="1" applyAlignment="1">
      <alignment horizontal="center" vertical="center" wrapText="1" readingOrder="2"/>
    </xf>
    <xf numFmtId="0" fontId="15" fillId="4" borderId="20" xfId="83" applyNumberFormat="1" applyFont="1" applyFill="1" applyBorder="1" applyAlignment="1">
      <alignment horizontal="center" vertical="center" readingOrder="2"/>
    </xf>
    <xf numFmtId="49" fontId="15" fillId="4" borderId="23" xfId="83" applyNumberFormat="1" applyFont="1" applyFill="1" applyBorder="1" applyAlignment="1">
      <alignment horizontal="right" vertical="center" readingOrder="2"/>
    </xf>
    <xf numFmtId="0" fontId="15" fillId="4" borderId="23" xfId="83" applyNumberFormat="1" applyFont="1" applyFill="1" applyBorder="1" applyAlignment="1">
      <alignment horizontal="right" vertical="center" readingOrder="2"/>
    </xf>
    <xf numFmtId="3" fontId="15" fillId="4" borderId="23" xfId="83" applyNumberFormat="1" applyFont="1" applyFill="1" applyBorder="1" applyAlignment="1">
      <alignment horizontal="center" vertical="center" readingOrder="2"/>
    </xf>
    <xf numFmtId="4" fontId="15" fillId="4" borderId="23" xfId="83" applyNumberFormat="1" applyFont="1" applyFill="1" applyBorder="1" applyAlignment="1">
      <alignment horizontal="center" vertical="center" readingOrder="2"/>
    </xf>
    <xf numFmtId="0" fontId="15" fillId="4" borderId="11" xfId="83" applyNumberFormat="1" applyFont="1" applyFill="1" applyBorder="1" applyAlignment="1">
      <alignment horizontal="center" vertical="center" readingOrder="2"/>
    </xf>
    <xf numFmtId="9" fontId="15" fillId="4" borderId="62" xfId="83" applyNumberFormat="1" applyFont="1" applyFill="1" applyBorder="1" applyAlignment="1">
      <alignment horizontal="center" vertical="center" readingOrder="2"/>
    </xf>
    <xf numFmtId="0" fontId="15" fillId="4" borderId="22" xfId="83" applyNumberFormat="1" applyFont="1" applyFill="1" applyBorder="1" applyAlignment="1">
      <alignment horizontal="center" vertical="center" readingOrder="2"/>
    </xf>
    <xf numFmtId="49" fontId="15" fillId="4" borderId="47" xfId="83" applyNumberFormat="1" applyFont="1" applyFill="1" applyBorder="1" applyAlignment="1">
      <alignment horizontal="right" vertical="center" readingOrder="2"/>
    </xf>
    <xf numFmtId="0" fontId="15" fillId="4" borderId="47" xfId="83" applyNumberFormat="1" applyFont="1" applyFill="1" applyBorder="1" applyAlignment="1">
      <alignment horizontal="right" vertical="center" readingOrder="2"/>
    </xf>
    <xf numFmtId="3" fontId="15" fillId="4" borderId="47" xfId="83" applyNumberFormat="1" applyFont="1" applyFill="1" applyBorder="1" applyAlignment="1">
      <alignment horizontal="center" vertical="center" readingOrder="2"/>
    </xf>
    <xf numFmtId="4" fontId="15" fillId="4" borderId="47" xfId="83" applyNumberFormat="1" applyFont="1" applyFill="1" applyBorder="1" applyAlignment="1">
      <alignment horizontal="center" vertical="center" readingOrder="2"/>
    </xf>
    <xf numFmtId="9" fontId="15" fillId="4" borderId="60" xfId="83" applyNumberFormat="1" applyFont="1" applyFill="1" applyBorder="1" applyAlignment="1">
      <alignment horizontal="center" vertical="center" readingOrder="2"/>
    </xf>
    <xf numFmtId="0" fontId="0" fillId="0" borderId="43" xfId="0" applyBorder="1"/>
    <xf numFmtId="0" fontId="0" fillId="0" borderId="40" xfId="0" applyBorder="1"/>
    <xf numFmtId="0" fontId="0" fillId="0" borderId="21" xfId="0" applyBorder="1" applyAlignment="1">
      <alignment horizontal="center"/>
    </xf>
    <xf numFmtId="0" fontId="16" fillId="0" borderId="25" xfId="6" applyFont="1" applyBorder="1"/>
    <xf numFmtId="10" fontId="18" fillId="9" borderId="26" xfId="6" applyNumberFormat="1" applyFont="1" applyFill="1" applyBorder="1" applyAlignment="1">
      <alignment horizontal="center" vertical="center"/>
    </xf>
    <xf numFmtId="3" fontId="18" fillId="9" borderId="26" xfId="6" applyNumberFormat="1" applyFont="1" applyFill="1" applyBorder="1" applyAlignment="1">
      <alignment horizontal="center" vertical="center"/>
    </xf>
    <xf numFmtId="167" fontId="18" fillId="9" borderId="26" xfId="10" applyNumberFormat="1" applyFont="1" applyFill="1" applyBorder="1" applyAlignment="1">
      <alignment horizontal="center" vertical="center"/>
    </xf>
    <xf numFmtId="9" fontId="18" fillId="9" borderId="26" xfId="1" applyFont="1" applyFill="1" applyBorder="1" applyAlignment="1">
      <alignment horizontal="center" vertical="center"/>
    </xf>
    <xf numFmtId="9" fontId="20" fillId="3" borderId="1" xfId="10" applyFont="1" applyFill="1" applyBorder="1" applyAlignment="1">
      <alignment horizontal="center"/>
    </xf>
    <xf numFmtId="3" fontId="18" fillId="9" borderId="26" xfId="10" applyNumberFormat="1" applyFont="1" applyFill="1" applyBorder="1" applyAlignment="1">
      <alignment horizontal="center" vertical="center"/>
    </xf>
    <xf numFmtId="167" fontId="20" fillId="3" borderId="1" xfId="10" applyNumberFormat="1" applyFont="1" applyFill="1" applyBorder="1" applyAlignment="1">
      <alignment horizontal="center"/>
    </xf>
    <xf numFmtId="167" fontId="20" fillId="3" borderId="53" xfId="10" applyNumberFormat="1" applyFont="1" applyFill="1" applyBorder="1" applyAlignment="1">
      <alignment horizontal="center"/>
    </xf>
    <xf numFmtId="167" fontId="18" fillId="9" borderId="26" xfId="6" applyNumberFormat="1" applyFont="1" applyFill="1" applyBorder="1" applyAlignment="1">
      <alignment horizontal="center" vertical="center"/>
    </xf>
    <xf numFmtId="167" fontId="20" fillId="3" borderId="55" xfId="10" applyNumberFormat="1" applyFont="1" applyFill="1" applyBorder="1" applyAlignment="1">
      <alignment horizontal="center"/>
    </xf>
    <xf numFmtId="167" fontId="20" fillId="3" borderId="11" xfId="16" applyNumberFormat="1" applyFont="1" applyFill="1" applyBorder="1" applyAlignment="1">
      <alignment horizontal="center"/>
    </xf>
    <xf numFmtId="167" fontId="20" fillId="3" borderId="1" xfId="16" applyNumberFormat="1" applyFont="1" applyFill="1" applyBorder="1" applyAlignment="1">
      <alignment horizontal="center"/>
    </xf>
    <xf numFmtId="167" fontId="20" fillId="3" borderId="9" xfId="16" applyNumberFormat="1" applyFont="1" applyFill="1" applyBorder="1" applyAlignment="1">
      <alignment horizontal="center"/>
    </xf>
    <xf numFmtId="3" fontId="15" fillId="4" borderId="48" xfId="83" applyNumberFormat="1" applyFont="1" applyFill="1" applyBorder="1" applyAlignment="1" applyProtection="1">
      <alignment horizontal="center" vertical="center" readingOrder="2"/>
      <protection locked="0"/>
    </xf>
    <xf numFmtId="0" fontId="15" fillId="4" borderId="48" xfId="83" applyNumberFormat="1" applyFont="1" applyFill="1" applyBorder="1" applyAlignment="1" applyProtection="1">
      <alignment horizontal="center" vertical="center" readingOrder="2"/>
      <protection locked="0"/>
    </xf>
    <xf numFmtId="0" fontId="15" fillId="4" borderId="48" xfId="83" applyNumberFormat="1" applyFont="1" applyFill="1" applyBorder="1" applyAlignment="1" applyProtection="1">
      <alignment horizontal="right" vertical="center" readingOrder="2"/>
      <protection locked="0"/>
    </xf>
    <xf numFmtId="3" fontId="15" fillId="4" borderId="47" xfId="83" applyNumberFormat="1" applyFont="1" applyFill="1" applyBorder="1" applyAlignment="1" applyProtection="1">
      <alignment horizontal="center" vertical="center" readingOrder="2"/>
      <protection locked="0"/>
    </xf>
    <xf numFmtId="4" fontId="15" fillId="4" borderId="48" xfId="83" applyNumberFormat="1" applyFont="1" applyFill="1" applyBorder="1" applyAlignment="1" applyProtection="1">
      <alignment horizontal="center" vertical="center" readingOrder="2"/>
      <protection locked="0"/>
    </xf>
    <xf numFmtId="0" fontId="22" fillId="0" borderId="0" xfId="61" applyFont="1"/>
    <xf numFmtId="0" fontId="19" fillId="0" borderId="0" xfId="61" applyFont="1"/>
    <xf numFmtId="173" fontId="20" fillId="7" borderId="19" xfId="14" applyNumberFormat="1" applyFont="1" applyFill="1" applyBorder="1" applyAlignment="1">
      <alignment horizontal="center" vertical="center"/>
    </xf>
    <xf numFmtId="0" fontId="22" fillId="0" borderId="0" xfId="76" applyFont="1"/>
    <xf numFmtId="0" fontId="43" fillId="8" borderId="21" xfId="76" applyFont="1" applyFill="1" applyBorder="1" applyAlignment="1">
      <alignment horizontal="center" vertical="center" wrapText="1"/>
    </xf>
    <xf numFmtId="0" fontId="19" fillId="0" borderId="0" xfId="76" applyFont="1"/>
    <xf numFmtId="0" fontId="19" fillId="2" borderId="13" xfId="76" applyFont="1" applyFill="1" applyBorder="1" applyAlignment="1">
      <alignment horizontal="center" vertical="center" wrapText="1"/>
    </xf>
    <xf numFmtId="3" fontId="15" fillId="0" borderId="0" xfId="6" applyNumberFormat="1" applyFont="1"/>
    <xf numFmtId="9" fontId="15" fillId="0" borderId="0" xfId="6" applyNumberFormat="1" applyFont="1"/>
    <xf numFmtId="1" fontId="20" fillId="4" borderId="20" xfId="6" applyNumberFormat="1" applyFont="1" applyFill="1" applyBorder="1" applyAlignment="1">
      <alignment horizontal="center" vertical="center"/>
    </xf>
    <xf numFmtId="1" fontId="20" fillId="4" borderId="21" xfId="6" applyNumberFormat="1" applyFont="1" applyFill="1" applyBorder="1" applyAlignment="1">
      <alignment horizontal="right" vertical="center"/>
    </xf>
    <xf numFmtId="169" fontId="20" fillId="4" borderId="21" xfId="14" applyNumberFormat="1" applyFont="1" applyFill="1" applyBorder="1" applyAlignment="1">
      <alignment horizontal="center" vertical="center"/>
    </xf>
    <xf numFmtId="9" fontId="20" fillId="4" borderId="21" xfId="6" applyNumberFormat="1" applyFont="1" applyFill="1" applyBorder="1" applyAlignment="1">
      <alignment horizontal="center" vertical="center"/>
    </xf>
    <xf numFmtId="3" fontId="20" fillId="4" borderId="21" xfId="6" applyNumberFormat="1" applyFont="1" applyFill="1" applyBorder="1" applyAlignment="1">
      <alignment horizontal="center" vertical="center"/>
    </xf>
    <xf numFmtId="169" fontId="15" fillId="0" borderId="0" xfId="6" applyNumberFormat="1" applyFont="1" applyAlignment="1">
      <alignment vertical="center"/>
    </xf>
    <xf numFmtId="10" fontId="15" fillId="0" borderId="0" xfId="1" applyNumberFormat="1" applyFont="1" applyAlignment="1">
      <alignment vertical="center"/>
    </xf>
    <xf numFmtId="9" fontId="15" fillId="0" borderId="0" xfId="1" applyFont="1" applyAlignment="1">
      <alignment vertical="center"/>
    </xf>
    <xf numFmtId="3" fontId="15" fillId="0" borderId="0" xfId="6" applyNumberFormat="1" applyFont="1" applyAlignment="1">
      <alignment vertical="center"/>
    </xf>
    <xf numFmtId="167" fontId="15" fillId="0" borderId="0" xfId="6" applyNumberFormat="1" applyFont="1" applyAlignment="1">
      <alignment vertical="center"/>
    </xf>
    <xf numFmtId="1" fontId="20" fillId="4" borderId="9" xfId="6" applyNumberFormat="1" applyFont="1" applyFill="1" applyBorder="1" applyAlignment="1">
      <alignment horizontal="center" vertical="center"/>
    </xf>
    <xf numFmtId="1" fontId="20" fillId="4" borderId="10" xfId="6" applyNumberFormat="1" applyFont="1" applyFill="1" applyBorder="1" applyAlignment="1">
      <alignment horizontal="right" vertical="center"/>
    </xf>
    <xf numFmtId="1" fontId="20" fillId="4" borderId="12" xfId="6" applyNumberFormat="1" applyFont="1" applyFill="1" applyBorder="1" applyAlignment="1">
      <alignment horizontal="center" vertical="center"/>
    </xf>
    <xf numFmtId="1" fontId="20" fillId="4" borderId="13" xfId="6" applyNumberFormat="1" applyFont="1" applyFill="1" applyBorder="1" applyAlignment="1">
      <alignment horizontal="right" vertical="center"/>
    </xf>
    <xf numFmtId="169" fontId="20" fillId="4" borderId="13" xfId="14" applyNumberFormat="1" applyFont="1" applyFill="1" applyBorder="1" applyAlignment="1">
      <alignment horizontal="center" vertical="center"/>
    </xf>
    <xf numFmtId="9" fontId="20" fillId="4" borderId="13" xfId="6" applyNumberFormat="1" applyFont="1" applyFill="1" applyBorder="1" applyAlignment="1">
      <alignment horizontal="center" vertical="center"/>
    </xf>
    <xf numFmtId="3" fontId="20" fillId="4" borderId="13" xfId="6" applyNumberFormat="1" applyFont="1" applyFill="1" applyBorder="1" applyAlignment="1">
      <alignment horizontal="center" vertical="center"/>
    </xf>
    <xf numFmtId="1" fontId="20" fillId="4" borderId="16" xfId="6" applyNumberFormat="1" applyFont="1" applyFill="1" applyBorder="1" applyAlignment="1">
      <alignment horizontal="right" vertical="center"/>
    </xf>
    <xf numFmtId="1" fontId="20" fillId="4" borderId="63" xfId="6" applyNumberFormat="1" applyFont="1" applyFill="1" applyBorder="1" applyAlignment="1">
      <alignment horizontal="right" vertical="center"/>
    </xf>
    <xf numFmtId="0" fontId="15" fillId="0" borderId="26" xfId="6" applyFont="1" applyBorder="1"/>
    <xf numFmtId="0" fontId="15" fillId="0" borderId="19" xfId="6" applyFont="1" applyBorder="1"/>
    <xf numFmtId="0" fontId="0" fillId="4" borderId="20" xfId="1" applyNumberFormat="1" applyFont="1" applyFill="1" applyBorder="1" applyAlignment="1">
      <alignment horizontal="center" vertical="center" wrapText="1" readingOrder="2"/>
    </xf>
    <xf numFmtId="0" fontId="0" fillId="4" borderId="9" xfId="1" applyNumberFormat="1" applyFont="1" applyFill="1" applyBorder="1" applyAlignment="1">
      <alignment horizontal="center" vertical="center" wrapText="1" readingOrder="2"/>
    </xf>
    <xf numFmtId="0" fontId="0" fillId="4" borderId="12" xfId="1" applyNumberFormat="1" applyFont="1" applyFill="1" applyBorder="1" applyAlignment="1">
      <alignment horizontal="center" vertical="center" wrapText="1" readingOrder="2"/>
    </xf>
    <xf numFmtId="0" fontId="17" fillId="6" borderId="25" xfId="13" applyFont="1" applyFill="1" applyBorder="1" applyAlignment="1">
      <alignment horizontal="center" vertical="center" wrapText="1"/>
    </xf>
    <xf numFmtId="0" fontId="0" fillId="0" borderId="26" xfId="0" applyBorder="1"/>
    <xf numFmtId="1" fontId="15" fillId="4" borderId="48" xfId="83" applyNumberFormat="1" applyFont="1" applyFill="1" applyBorder="1" applyAlignment="1">
      <alignment horizontal="right" vertical="center" readingOrder="2"/>
    </xf>
    <xf numFmtId="1" fontId="20" fillId="3" borderId="19" xfId="6" applyNumberFormat="1" applyFont="1" applyFill="1" applyBorder="1" applyAlignment="1">
      <alignment horizontal="center" vertical="center"/>
    </xf>
    <xf numFmtId="0" fontId="0" fillId="0" borderId="21" xfId="0" applyBorder="1"/>
    <xf numFmtId="0" fontId="17" fillId="6" borderId="21" xfId="13" applyFont="1" applyFill="1" applyBorder="1" applyAlignment="1">
      <alignment horizontal="center" vertical="center" wrapText="1"/>
    </xf>
    <xf numFmtId="0" fontId="17" fillId="6" borderId="9" xfId="13" applyFont="1" applyFill="1" applyBorder="1" applyAlignment="1">
      <alignment horizontal="center" vertical="center" wrapText="1"/>
    </xf>
    <xf numFmtId="1" fontId="20" fillId="3" borderId="10" xfId="6" applyNumberFormat="1" applyFont="1" applyFill="1" applyBorder="1" applyAlignment="1">
      <alignment horizontal="center" vertical="center"/>
    </xf>
    <xf numFmtId="0" fontId="17" fillId="6" borderId="13" xfId="13" applyFont="1" applyFill="1" applyBorder="1" applyAlignment="1">
      <alignment horizontal="center" vertical="center" wrapText="1"/>
    </xf>
    <xf numFmtId="4" fontId="20" fillId="3" borderId="19" xfId="6" applyNumberFormat="1" applyFont="1" applyFill="1" applyBorder="1" applyAlignment="1">
      <alignment horizontal="center" vertical="center"/>
    </xf>
    <xf numFmtId="2" fontId="20" fillId="3" borderId="19" xfId="6" applyNumberFormat="1" applyFont="1" applyFill="1" applyBorder="1" applyAlignment="1">
      <alignment horizontal="center" vertical="center"/>
    </xf>
    <xf numFmtId="10" fontId="20" fillId="3" borderId="26" xfId="10" applyNumberFormat="1" applyFont="1" applyFill="1" applyBorder="1" applyAlignment="1">
      <alignment horizontal="center"/>
    </xf>
    <xf numFmtId="3" fontId="20" fillId="3" borderId="19" xfId="10" applyNumberFormat="1" applyFont="1" applyFill="1" applyBorder="1" applyAlignment="1">
      <alignment horizontal="center"/>
    </xf>
    <xf numFmtId="0" fontId="15" fillId="5" borderId="48" xfId="83" applyNumberFormat="1" applyFont="1" applyFill="1" applyBorder="1" applyAlignment="1" applyProtection="1">
      <alignment horizontal="right" vertical="center" readingOrder="2"/>
      <protection locked="0"/>
    </xf>
    <xf numFmtId="10" fontId="15" fillId="4" borderId="48" xfId="83" applyNumberFormat="1" applyFont="1" applyFill="1" applyBorder="1" applyAlignment="1">
      <alignment horizontal="center" vertical="center" readingOrder="2"/>
    </xf>
    <xf numFmtId="10" fontId="20" fillId="7" borderId="26" xfId="10" applyNumberFormat="1" applyFont="1" applyFill="1" applyBorder="1" applyAlignment="1">
      <alignment horizontal="center" vertical="center"/>
    </xf>
    <xf numFmtId="4" fontId="20" fillId="7" borderId="26" xfId="10" applyNumberFormat="1" applyFont="1" applyFill="1" applyBorder="1" applyAlignment="1">
      <alignment horizontal="center" vertical="center"/>
    </xf>
    <xf numFmtId="1" fontId="14" fillId="3" borderId="0" xfId="6" applyNumberFormat="1" applyFont="1" applyFill="1" applyAlignment="1">
      <alignment horizontal="center" vertical="center"/>
    </xf>
    <xf numFmtId="0" fontId="10" fillId="0" borderId="0" xfId="55"/>
    <xf numFmtId="167" fontId="14" fillId="3" borderId="0" xfId="6" applyNumberFormat="1" applyFont="1" applyFill="1" applyAlignment="1">
      <alignment horizontal="center" vertical="center"/>
    </xf>
    <xf numFmtId="0" fontId="55" fillId="8" borderId="21" xfId="55" applyFont="1" applyFill="1" applyBorder="1" applyAlignment="1">
      <alignment horizontal="center" vertical="center" wrapText="1"/>
    </xf>
    <xf numFmtId="0" fontId="50" fillId="0" borderId="0" xfId="55" applyFont="1"/>
    <xf numFmtId="0" fontId="50" fillId="2" borderId="13" xfId="55" applyFont="1" applyFill="1" applyBorder="1" applyAlignment="1">
      <alignment horizontal="center" vertical="center" wrapText="1"/>
    </xf>
    <xf numFmtId="167" fontId="13" fillId="36" borderId="1" xfId="10" applyNumberFormat="1" applyFont="1" applyFill="1" applyBorder="1" applyAlignment="1">
      <alignment horizontal="center"/>
    </xf>
    <xf numFmtId="0" fontId="14" fillId="4" borderId="1" xfId="66" applyNumberFormat="1" applyFont="1" applyFill="1" applyBorder="1" applyAlignment="1">
      <alignment horizontal="center"/>
    </xf>
    <xf numFmtId="167" fontId="14" fillId="4" borderId="1" xfId="66" applyNumberFormat="1" applyFont="1" applyFill="1" applyBorder="1" applyAlignment="1">
      <alignment horizontal="center"/>
    </xf>
    <xf numFmtId="0" fontId="0" fillId="5" borderId="20" xfId="0" applyFill="1" applyBorder="1" applyAlignment="1">
      <alignment horizontal="center" vertical="center"/>
    </xf>
    <xf numFmtId="0" fontId="0" fillId="0" borderId="21" xfId="0" applyBorder="1" applyAlignment="1">
      <alignment horizontal="center" vertical="center"/>
    </xf>
    <xf numFmtId="0" fontId="0" fillId="35" borderId="9" xfId="0" applyFill="1" applyBorder="1" applyAlignment="1">
      <alignment horizontal="center" vertical="center"/>
    </xf>
    <xf numFmtId="0" fontId="0" fillId="34" borderId="9" xfId="0" applyFill="1" applyBorder="1" applyAlignment="1">
      <alignment horizontal="center" vertical="center"/>
    </xf>
    <xf numFmtId="0" fontId="0" fillId="2" borderId="12" xfId="0" applyFill="1" applyBorder="1" applyAlignment="1">
      <alignment horizontal="center"/>
    </xf>
    <xf numFmtId="3" fontId="15" fillId="4" borderId="23" xfId="83" applyNumberFormat="1" applyFont="1" applyFill="1" applyBorder="1" applyAlignment="1" applyProtection="1">
      <alignment horizontal="center" vertical="center" readingOrder="2"/>
      <protection locked="0"/>
    </xf>
    <xf numFmtId="0" fontId="58" fillId="6" borderId="20" xfId="74" applyFont="1" applyFill="1" applyBorder="1" applyAlignment="1">
      <alignment horizontal="center" vertical="center" wrapText="1"/>
    </xf>
    <xf numFmtId="1" fontId="59" fillId="3" borderId="8" xfId="6" applyNumberFormat="1" applyFont="1" applyFill="1" applyBorder="1" applyAlignment="1">
      <alignment horizontal="center" vertical="center"/>
    </xf>
    <xf numFmtId="0" fontId="61" fillId="0" borderId="0" xfId="6" applyFont="1"/>
    <xf numFmtId="0" fontId="62" fillId="0" borderId="0" xfId="0" applyFont="1"/>
    <xf numFmtId="0" fontId="58" fillId="6" borderId="12" xfId="74" applyFont="1" applyFill="1" applyBorder="1" applyAlignment="1">
      <alignment horizontal="center" vertical="center" wrapText="1"/>
    </xf>
    <xf numFmtId="167" fontId="59" fillId="3" borderId="16" xfId="6" applyNumberFormat="1" applyFont="1" applyFill="1" applyBorder="1" applyAlignment="1">
      <alignment horizontal="center" vertical="center"/>
    </xf>
    <xf numFmtId="0" fontId="63" fillId="6" borderId="13" xfId="74" applyFont="1" applyFill="1" applyBorder="1" applyAlignment="1">
      <alignment horizontal="center" vertical="center" wrapText="1"/>
    </xf>
    <xf numFmtId="0" fontId="57" fillId="0" borderId="0" xfId="6" applyFont="1"/>
    <xf numFmtId="0" fontId="63" fillId="6" borderId="21" xfId="74" applyFont="1" applyFill="1" applyBorder="1" applyAlignment="1">
      <alignment horizontal="center" vertical="center" wrapText="1"/>
    </xf>
    <xf numFmtId="0" fontId="63" fillId="2" borderId="21" xfId="74" applyFont="1" applyFill="1" applyBorder="1" applyAlignment="1">
      <alignment horizontal="center" vertical="center" wrapText="1"/>
    </xf>
    <xf numFmtId="0" fontId="63" fillId="6" borderId="7" xfId="74" applyFont="1" applyFill="1" applyBorder="1" applyAlignment="1">
      <alignment horizontal="center" vertical="center" wrapText="1"/>
    </xf>
    <xf numFmtId="0" fontId="61" fillId="0" borderId="0" xfId="6" applyFont="1" applyAlignment="1">
      <alignment horizontal="center" wrapText="1"/>
    </xf>
    <xf numFmtId="0" fontId="63" fillId="2" borderId="13" xfId="74" applyFont="1" applyFill="1" applyBorder="1" applyAlignment="1">
      <alignment horizontal="center" vertical="center" wrapText="1"/>
    </xf>
    <xf numFmtId="0" fontId="63" fillId="6" borderId="15" xfId="74" applyFont="1" applyFill="1" applyBorder="1" applyAlignment="1">
      <alignment horizontal="center" vertical="center" wrapText="1"/>
    </xf>
    <xf numFmtId="1" fontId="65" fillId="4" borderId="11" xfId="6" applyNumberFormat="1" applyFont="1" applyFill="1" applyBorder="1" applyAlignment="1">
      <alignment horizontal="center"/>
    </xf>
    <xf numFmtId="1" fontId="65" fillId="0" borderId="1" xfId="1" applyNumberFormat="1" applyFont="1" applyBorder="1" applyAlignment="1" applyProtection="1">
      <alignment horizontal="center" vertical="center" readingOrder="1"/>
      <protection locked="0"/>
    </xf>
    <xf numFmtId="0" fontId="65" fillId="4" borderId="1" xfId="10" applyNumberFormat="1" applyFont="1" applyFill="1" applyBorder="1" applyAlignment="1">
      <alignment horizontal="center"/>
    </xf>
    <xf numFmtId="10" fontId="65" fillId="3" borderId="1" xfId="10" applyNumberFormat="1" applyFont="1" applyFill="1" applyBorder="1" applyAlignment="1">
      <alignment horizontal="center"/>
    </xf>
    <xf numFmtId="10" fontId="59" fillId="3" borderId="1" xfId="10" applyNumberFormat="1" applyFont="1" applyFill="1" applyBorder="1" applyAlignment="1">
      <alignment horizontal="center"/>
    </xf>
    <xf numFmtId="10" fontId="59" fillId="3" borderId="55" xfId="10" applyNumberFormat="1" applyFont="1" applyFill="1" applyBorder="1" applyAlignment="1">
      <alignment horizontal="center"/>
    </xf>
    <xf numFmtId="164" fontId="59" fillId="3" borderId="17" xfId="16" applyNumberFormat="1" applyFont="1" applyFill="1" applyBorder="1" applyAlignment="1">
      <alignment horizontal="center"/>
    </xf>
    <xf numFmtId="1" fontId="65" fillId="4" borderId="65" xfId="6" applyNumberFormat="1" applyFont="1" applyFill="1" applyBorder="1" applyAlignment="1">
      <alignment horizontal="center"/>
    </xf>
    <xf numFmtId="0" fontId="65" fillId="4" borderId="53" xfId="10" applyNumberFormat="1" applyFont="1" applyFill="1" applyBorder="1" applyAlignment="1">
      <alignment horizontal="center"/>
    </xf>
    <xf numFmtId="10" fontId="59" fillId="3" borderId="53" xfId="10" applyNumberFormat="1" applyFont="1" applyFill="1" applyBorder="1" applyAlignment="1">
      <alignment horizontal="center"/>
    </xf>
    <xf numFmtId="10" fontId="59" fillId="3" borderId="66" xfId="10" applyNumberFormat="1" applyFont="1" applyFill="1" applyBorder="1" applyAlignment="1">
      <alignment horizontal="center"/>
    </xf>
    <xf numFmtId="164" fontId="59" fillId="3" borderId="63" xfId="16" applyNumberFormat="1" applyFont="1" applyFill="1" applyBorder="1" applyAlignment="1">
      <alignment horizontal="center"/>
    </xf>
    <xf numFmtId="9" fontId="59" fillId="7" borderId="26" xfId="10" applyFont="1" applyFill="1" applyBorder="1" applyAlignment="1">
      <alignment horizontal="center" vertical="center"/>
    </xf>
    <xf numFmtId="0" fontId="59" fillId="7" borderId="26" xfId="10" applyNumberFormat="1" applyFont="1" applyFill="1" applyBorder="1" applyAlignment="1">
      <alignment horizontal="center" vertical="center"/>
    </xf>
    <xf numFmtId="9" fontId="59" fillId="7" borderId="50" xfId="10" applyFont="1" applyFill="1" applyBorder="1" applyAlignment="1">
      <alignment horizontal="center" vertical="center"/>
    </xf>
    <xf numFmtId="173" fontId="59" fillId="7" borderId="19" xfId="14" applyNumberFormat="1" applyFont="1" applyFill="1" applyBorder="1" applyAlignment="1">
      <alignment horizontal="center" vertical="center"/>
    </xf>
    <xf numFmtId="10" fontId="13" fillId="36" borderId="1" xfId="1" applyNumberFormat="1" applyFont="1" applyFill="1" applyBorder="1" applyAlignment="1">
      <alignment horizontal="center"/>
    </xf>
    <xf numFmtId="167" fontId="59" fillId="3" borderId="16" xfId="6" applyNumberFormat="1" applyFont="1" applyFill="1" applyBorder="1" applyAlignment="1" applyProtection="1">
      <alignment horizontal="center" vertical="center"/>
      <protection locked="0"/>
    </xf>
    <xf numFmtId="10" fontId="15" fillId="4" borderId="48" xfId="1" applyNumberFormat="1" applyFont="1" applyFill="1" applyBorder="1" applyAlignment="1">
      <alignment horizontal="center" vertical="center" readingOrder="2"/>
    </xf>
    <xf numFmtId="10" fontId="15" fillId="4" borderId="61" xfId="83" applyNumberFormat="1" applyFont="1" applyFill="1" applyBorder="1" applyAlignment="1">
      <alignment horizontal="center" vertical="center" readingOrder="2"/>
    </xf>
    <xf numFmtId="10" fontId="15" fillId="4" borderId="62" xfId="83" applyNumberFormat="1" applyFont="1" applyFill="1" applyBorder="1" applyAlignment="1">
      <alignment horizontal="center" vertical="center" readingOrder="2"/>
    </xf>
    <xf numFmtId="0" fontId="0" fillId="0" borderId="0" xfId="0" quotePrefix="1"/>
    <xf numFmtId="0" fontId="0" fillId="0" borderId="0" xfId="0" applyAlignment="1">
      <alignment horizontal="center" vertical="center"/>
    </xf>
    <xf numFmtId="22" fontId="0" fillId="0" borderId="0" xfId="0" applyNumberFormat="1"/>
    <xf numFmtId="0" fontId="67" fillId="0" borderId="0" xfId="76" applyFont="1" applyAlignment="1">
      <alignment horizontal="right" vertical="center"/>
    </xf>
    <xf numFmtId="0" fontId="62" fillId="0" borderId="0" xfId="76" applyFont="1" applyAlignment="1">
      <alignment horizontal="center" vertical="center"/>
    </xf>
    <xf numFmtId="0" fontId="62" fillId="0" borderId="0" xfId="76" applyFont="1"/>
    <xf numFmtId="0" fontId="62" fillId="0" borderId="53" xfId="76" applyFont="1" applyBorder="1" applyAlignment="1">
      <alignment horizontal="center" vertical="center"/>
    </xf>
    <xf numFmtId="0" fontId="63" fillId="6" borderId="21" xfId="77" applyFont="1" applyFill="1" applyBorder="1" applyAlignment="1">
      <alignment horizontal="center" vertical="center" wrapText="1"/>
    </xf>
    <xf numFmtId="0" fontId="63" fillId="6" borderId="14" xfId="77" applyFont="1" applyFill="1" applyBorder="1" applyAlignment="1">
      <alignment horizontal="center" vertical="center" wrapText="1"/>
    </xf>
    <xf numFmtId="1" fontId="59" fillId="4" borderId="42" xfId="6" applyNumberFormat="1" applyFont="1" applyFill="1" applyBorder="1" applyAlignment="1">
      <alignment horizontal="center"/>
    </xf>
    <xf numFmtId="3" fontId="65" fillId="0" borderId="1" xfId="16" applyNumberFormat="1" applyFont="1" applyFill="1" applyBorder="1" applyAlignment="1" applyProtection="1">
      <alignment horizontal="center" vertical="center" readingOrder="1"/>
      <protection locked="0"/>
    </xf>
    <xf numFmtId="3" fontId="71" fillId="9" borderId="26" xfId="6" applyNumberFormat="1" applyFont="1" applyFill="1" applyBorder="1" applyAlignment="1">
      <alignment horizontal="center" vertical="center"/>
    </xf>
    <xf numFmtId="0" fontId="72" fillId="0" borderId="0" xfId="76" applyFont="1"/>
    <xf numFmtId="0" fontId="72" fillId="0" borderId="1" xfId="76" applyFont="1" applyBorder="1"/>
    <xf numFmtId="1" fontId="59" fillId="4" borderId="9" xfId="6" applyNumberFormat="1" applyFont="1" applyFill="1" applyBorder="1" applyAlignment="1">
      <alignment horizontal="center"/>
    </xf>
    <xf numFmtId="1" fontId="20" fillId="4" borderId="10" xfId="6" applyNumberFormat="1" applyFont="1" applyFill="1" applyBorder="1" applyAlignment="1">
      <alignment horizontal="right" vertical="center" wrapText="1"/>
    </xf>
    <xf numFmtId="1" fontId="20" fillId="4" borderId="8" xfId="6" applyNumberFormat="1" applyFont="1" applyFill="1" applyBorder="1" applyAlignment="1">
      <alignment horizontal="right" vertical="center" wrapText="1"/>
    </xf>
    <xf numFmtId="0" fontId="19" fillId="0" borderId="7" xfId="0" applyFont="1" applyBorder="1" applyAlignment="1">
      <alignment horizontal="center"/>
    </xf>
    <xf numFmtId="0" fontId="0" fillId="0" borderId="15" xfId="0" applyBorder="1" applyAlignment="1">
      <alignment horizontal="center"/>
    </xf>
    <xf numFmtId="0" fontId="19" fillId="6" borderId="54" xfId="13" applyFont="1" applyFill="1" applyBorder="1" applyAlignment="1">
      <alignment horizontal="center" vertical="center" wrapText="1"/>
    </xf>
    <xf numFmtId="3" fontId="0" fillId="0" borderId="0" xfId="0" applyNumberFormat="1"/>
    <xf numFmtId="0" fontId="17" fillId="7" borderId="71" xfId="0" applyFont="1" applyFill="1" applyBorder="1" applyAlignment="1">
      <alignment horizontal="center"/>
    </xf>
    <xf numFmtId="0" fontId="19" fillId="6" borderId="75" xfId="13" applyFont="1" applyFill="1" applyBorder="1" applyAlignment="1">
      <alignment horizontal="center" vertical="center" wrapText="1"/>
    </xf>
    <xf numFmtId="0" fontId="16" fillId="0" borderId="78" xfId="13" applyFont="1" applyBorder="1"/>
    <xf numFmtId="9" fontId="19" fillId="6" borderId="71" xfId="10" applyFont="1" applyFill="1" applyBorder="1" applyAlignment="1">
      <alignment horizontal="center" vertical="center" wrapText="1"/>
    </xf>
    <xf numFmtId="167" fontId="19" fillId="6" borderId="79" xfId="10" applyNumberFormat="1" applyFont="1" applyFill="1" applyBorder="1" applyAlignment="1">
      <alignment horizontal="center" vertical="center" wrapText="1"/>
    </xf>
    <xf numFmtId="1" fontId="20" fillId="4" borderId="71" xfId="6" applyNumberFormat="1" applyFont="1" applyFill="1" applyBorder="1" applyAlignment="1">
      <alignment horizontal="center"/>
    </xf>
    <xf numFmtId="1" fontId="20" fillId="4" borderId="71" xfId="6" applyNumberFormat="1" applyFont="1" applyFill="1" applyBorder="1" applyAlignment="1">
      <alignment horizontal="right"/>
    </xf>
    <xf numFmtId="10" fontId="15" fillId="3" borderId="71" xfId="10" applyNumberFormat="1" applyFont="1" applyFill="1" applyBorder="1" applyAlignment="1">
      <alignment horizontal="center"/>
    </xf>
    <xf numFmtId="10" fontId="20" fillId="3" borderId="71" xfId="10" applyNumberFormat="1" applyFont="1" applyFill="1" applyBorder="1" applyAlignment="1">
      <alignment horizontal="center"/>
    </xf>
    <xf numFmtId="167" fontId="20" fillId="3" borderId="71" xfId="14" applyNumberFormat="1" applyFont="1" applyFill="1" applyBorder="1" applyAlignment="1">
      <alignment horizontal="center"/>
    </xf>
    <xf numFmtId="1" fontId="15" fillId="4" borderId="78" xfId="6" applyNumberFormat="1" applyFont="1" applyFill="1" applyBorder="1" applyAlignment="1">
      <alignment horizontal="center"/>
    </xf>
    <xf numFmtId="0" fontId="20" fillId="4" borderId="71" xfId="10" applyNumberFormat="1" applyFont="1" applyFill="1" applyBorder="1" applyAlignment="1">
      <alignment horizontal="center"/>
    </xf>
    <xf numFmtId="10" fontId="20" fillId="4" borderId="71" xfId="10" applyNumberFormat="1" applyFont="1" applyFill="1" applyBorder="1" applyAlignment="1">
      <alignment horizontal="center"/>
    </xf>
    <xf numFmtId="0" fontId="24" fillId="4" borderId="71" xfId="68" applyNumberFormat="1" applyFont="1" applyFill="1" applyBorder="1" applyAlignment="1">
      <alignment horizontal="center"/>
    </xf>
    <xf numFmtId="10" fontId="24" fillId="4" borderId="71" xfId="68" applyNumberFormat="1" applyFont="1" applyFill="1" applyBorder="1" applyAlignment="1">
      <alignment horizontal="center"/>
    </xf>
    <xf numFmtId="167" fontId="20" fillId="3" borderId="78" xfId="16" applyNumberFormat="1" applyFont="1" applyFill="1" applyBorder="1" applyAlignment="1">
      <alignment horizontal="center"/>
    </xf>
    <xf numFmtId="4" fontId="20" fillId="3" borderId="71" xfId="10" applyNumberFormat="1" applyFont="1" applyFill="1" applyBorder="1" applyAlignment="1">
      <alignment horizontal="center"/>
    </xf>
    <xf numFmtId="9" fontId="20" fillId="3" borderId="79" xfId="96" applyFont="1" applyFill="1" applyBorder="1" applyAlignment="1">
      <alignment horizontal="center"/>
    </xf>
    <xf numFmtId="0" fontId="68" fillId="0" borderId="71" xfId="0" applyFont="1" applyBorder="1" applyAlignment="1">
      <alignment horizontal="center" vertical="center" wrapText="1"/>
    </xf>
    <xf numFmtId="167" fontId="0" fillId="0" borderId="81" xfId="0" applyNumberFormat="1" applyBorder="1" applyAlignment="1" applyProtection="1">
      <alignment horizontal="center" vertical="center"/>
      <protection locked="0"/>
    </xf>
    <xf numFmtId="0" fontId="17" fillId="6" borderId="81" xfId="0" applyFont="1" applyFill="1" applyBorder="1"/>
    <xf numFmtId="17" fontId="17" fillId="35" borderId="81" xfId="0" applyNumberFormat="1" applyFont="1" applyFill="1" applyBorder="1" applyAlignment="1">
      <alignment horizontal="center" vertical="center"/>
    </xf>
    <xf numFmtId="0" fontId="17" fillId="37" borderId="81" xfId="0" applyFont="1" applyFill="1" applyBorder="1"/>
    <xf numFmtId="0" fontId="17" fillId="37" borderId="81" xfId="0" applyFont="1" applyFill="1" applyBorder="1" applyAlignment="1">
      <alignment horizontal="center"/>
    </xf>
    <xf numFmtId="0" fontId="0" fillId="0" borderId="81" xfId="0" applyBorder="1" applyAlignment="1">
      <alignment horizontal="center" vertical="center"/>
    </xf>
    <xf numFmtId="0" fontId="19" fillId="0" borderId="81" xfId="0" applyFont="1" applyBorder="1" applyAlignment="1">
      <alignment horizontal="center"/>
    </xf>
    <xf numFmtId="14" fontId="0" fillId="0" borderId="81" xfId="0" applyNumberFormat="1" applyBorder="1" applyAlignment="1">
      <alignment horizontal="center" vertical="center"/>
    </xf>
    <xf numFmtId="0" fontId="0" fillId="3" borderId="81" xfId="1" applyNumberFormat="1" applyFont="1" applyFill="1" applyBorder="1" applyAlignment="1">
      <alignment horizontal="center" vertical="center" wrapText="1"/>
    </xf>
    <xf numFmtId="0" fontId="0" fillId="4" borderId="81" xfId="1" applyNumberFormat="1" applyFont="1" applyFill="1" applyBorder="1" applyAlignment="1">
      <alignment horizontal="center" vertical="center" wrapText="1" readingOrder="2"/>
    </xf>
    <xf numFmtId="0" fontId="19" fillId="6" borderId="81" xfId="13" applyFont="1" applyFill="1" applyBorder="1" applyAlignment="1">
      <alignment horizontal="center" vertical="center" wrapText="1"/>
    </xf>
    <xf numFmtId="1" fontId="20" fillId="9" borderId="81" xfId="13" applyNumberFormat="1" applyFont="1" applyFill="1" applyBorder="1" applyAlignment="1">
      <alignment horizontal="center" vertical="center" wrapText="1"/>
    </xf>
    <xf numFmtId="3" fontId="0" fillId="3" borderId="81" xfId="1" applyNumberFormat="1" applyFont="1" applyFill="1" applyBorder="1" applyAlignment="1">
      <alignment horizontal="center" vertical="center" wrapText="1"/>
    </xf>
    <xf numFmtId="9" fontId="0" fillId="4" borderId="81" xfId="1" applyFont="1" applyFill="1" applyBorder="1" applyAlignment="1">
      <alignment horizontal="center" vertical="center" wrapText="1" readingOrder="2"/>
    </xf>
    <xf numFmtId="172" fontId="0" fillId="3" borderId="81" xfId="83" applyNumberFormat="1" applyFont="1" applyFill="1" applyBorder="1" applyAlignment="1">
      <alignment horizontal="center" vertical="center" wrapText="1"/>
    </xf>
    <xf numFmtId="0" fontId="19" fillId="2" borderId="81" xfId="13" applyFont="1" applyFill="1" applyBorder="1" applyAlignment="1">
      <alignment horizontal="center" vertical="center" wrapText="1"/>
    </xf>
    <xf numFmtId="0" fontId="0" fillId="0" borderId="81" xfId="0" applyBorder="1"/>
    <xf numFmtId="0" fontId="0" fillId="3" borderId="81" xfId="83" applyNumberFormat="1" applyFont="1" applyFill="1" applyBorder="1" applyAlignment="1">
      <alignment horizontal="center" vertical="center" wrapText="1"/>
    </xf>
    <xf numFmtId="1" fontId="0" fillId="4" borderId="81" xfId="1" applyNumberFormat="1" applyFont="1" applyFill="1" applyBorder="1" applyAlignment="1">
      <alignment horizontal="center" vertical="center" wrapText="1" readingOrder="2"/>
    </xf>
    <xf numFmtId="171" fontId="0" fillId="3" borderId="81" xfId="1" applyNumberFormat="1" applyFont="1" applyFill="1" applyBorder="1" applyAlignment="1">
      <alignment horizontal="center" vertical="center" wrapText="1"/>
    </xf>
    <xf numFmtId="0" fontId="16" fillId="0" borderId="81" xfId="13" applyFont="1" applyBorder="1"/>
    <xf numFmtId="1" fontId="20" fillId="4" borderId="81" xfId="6" applyNumberFormat="1" applyFont="1" applyFill="1" applyBorder="1" applyAlignment="1">
      <alignment horizontal="center"/>
    </xf>
    <xf numFmtId="1" fontId="20" fillId="4" borderId="81" xfId="6" applyNumberFormat="1" applyFont="1" applyFill="1" applyBorder="1" applyAlignment="1">
      <alignment horizontal="right"/>
    </xf>
    <xf numFmtId="10" fontId="15" fillId="3" borderId="81" xfId="10" applyNumberFormat="1" applyFont="1" applyFill="1" applyBorder="1" applyAlignment="1">
      <alignment horizontal="center"/>
    </xf>
    <xf numFmtId="10" fontId="20" fillId="3" borderId="81" xfId="10" applyNumberFormat="1" applyFont="1" applyFill="1" applyBorder="1" applyAlignment="1">
      <alignment horizontal="center"/>
    </xf>
    <xf numFmtId="167" fontId="20" fillId="3" borderId="81" xfId="14" applyNumberFormat="1" applyFont="1" applyFill="1" applyBorder="1" applyAlignment="1">
      <alignment horizontal="center"/>
    </xf>
    <xf numFmtId="0" fontId="63" fillId="6" borderId="81" xfId="74" applyFont="1" applyFill="1" applyBorder="1" applyAlignment="1">
      <alignment horizontal="center" vertical="center" wrapText="1"/>
    </xf>
    <xf numFmtId="1" fontId="59" fillId="4" borderId="81" xfId="6" applyNumberFormat="1" applyFont="1" applyFill="1" applyBorder="1" applyAlignment="1">
      <alignment horizontal="right"/>
    </xf>
    <xf numFmtId="10" fontId="65" fillId="3" borderId="81" xfId="10" applyNumberFormat="1" applyFont="1" applyFill="1" applyBorder="1" applyAlignment="1">
      <alignment horizontal="center"/>
    </xf>
    <xf numFmtId="1" fontId="15" fillId="4" borderId="81" xfId="6" applyNumberFormat="1" applyFont="1" applyFill="1" applyBorder="1" applyAlignment="1">
      <alignment horizontal="right"/>
    </xf>
    <xf numFmtId="0" fontId="20" fillId="4" borderId="81" xfId="10" applyNumberFormat="1" applyFont="1" applyFill="1" applyBorder="1" applyAlignment="1">
      <alignment horizontal="center"/>
    </xf>
    <xf numFmtId="10" fontId="20" fillId="4" borderId="81" xfId="10" applyNumberFormat="1" applyFont="1" applyFill="1" applyBorder="1" applyAlignment="1">
      <alignment horizontal="center"/>
    </xf>
    <xf numFmtId="0" fontId="24" fillId="4" borderId="81" xfId="68" applyNumberFormat="1" applyFont="1" applyFill="1" applyBorder="1" applyAlignment="1">
      <alignment horizontal="center"/>
    </xf>
    <xf numFmtId="10" fontId="24" fillId="4" borderId="81" xfId="68" applyNumberFormat="1" applyFont="1" applyFill="1" applyBorder="1" applyAlignment="1">
      <alignment horizontal="center"/>
    </xf>
    <xf numFmtId="4" fontId="20" fillId="3" borderId="81" xfId="10" applyNumberFormat="1" applyFont="1" applyFill="1" applyBorder="1" applyAlignment="1">
      <alignment horizontal="center"/>
    </xf>
    <xf numFmtId="0" fontId="69" fillId="0" borderId="81" xfId="55" applyFont="1" applyBorder="1" applyAlignment="1">
      <alignment horizontal="center" vertical="center"/>
    </xf>
    <xf numFmtId="2" fontId="69" fillId="0" borderId="81" xfId="55" applyNumberFormat="1" applyFont="1" applyBorder="1" applyAlignment="1">
      <alignment horizontal="center"/>
    </xf>
    <xf numFmtId="167" fontId="65" fillId="36" borderId="81" xfId="10" applyNumberFormat="1" applyFont="1" applyFill="1" applyBorder="1" applyAlignment="1" applyProtection="1">
      <alignment horizontal="center"/>
    </xf>
    <xf numFmtId="167" fontId="59" fillId="3" borderId="81" xfId="10" applyNumberFormat="1" applyFont="1" applyFill="1" applyBorder="1" applyAlignment="1" applyProtection="1">
      <alignment horizontal="center"/>
    </xf>
    <xf numFmtId="167" fontId="65" fillId="4" borderId="81" xfId="10" applyNumberFormat="1" applyFont="1" applyFill="1" applyBorder="1" applyAlignment="1" applyProtection="1">
      <alignment horizontal="center"/>
    </xf>
    <xf numFmtId="0" fontId="70" fillId="0" borderId="81" xfId="55" applyFont="1" applyBorder="1" applyAlignment="1">
      <alignment horizontal="center" vertical="center"/>
    </xf>
    <xf numFmtId="167" fontId="13" fillId="36" borderId="81" xfId="10" applyNumberFormat="1" applyFont="1" applyFill="1" applyBorder="1" applyAlignment="1">
      <alignment horizontal="center"/>
    </xf>
    <xf numFmtId="0" fontId="14" fillId="4" borderId="81" xfId="66" applyNumberFormat="1" applyFont="1" applyFill="1" applyBorder="1" applyAlignment="1">
      <alignment horizontal="center"/>
    </xf>
    <xf numFmtId="167" fontId="14" fillId="4" borderId="81" xfId="66" applyNumberFormat="1" applyFont="1" applyFill="1" applyBorder="1" applyAlignment="1">
      <alignment horizontal="center"/>
    </xf>
    <xf numFmtId="3" fontId="0" fillId="0" borderId="81" xfId="0" applyNumberFormat="1" applyBorder="1" applyProtection="1">
      <protection locked="0"/>
    </xf>
    <xf numFmtId="0" fontId="12" fillId="0" borderId="81" xfId="3" applyBorder="1" applyProtection="1">
      <protection locked="0"/>
    </xf>
    <xf numFmtId="0" fontId="11" fillId="0" borderId="81" xfId="6" applyBorder="1" applyProtection="1">
      <protection locked="0"/>
    </xf>
    <xf numFmtId="1" fontId="20" fillId="4" borderId="81" xfId="6" applyNumberFormat="1" applyFont="1" applyFill="1" applyBorder="1" applyAlignment="1">
      <alignment horizontal="right" vertical="center"/>
    </xf>
    <xf numFmtId="169" fontId="20" fillId="4" borderId="81" xfId="14" applyNumberFormat="1" applyFont="1" applyFill="1" applyBorder="1" applyAlignment="1">
      <alignment horizontal="center" vertical="center"/>
    </xf>
    <xf numFmtId="9" fontId="20" fillId="4" borderId="81" xfId="6" applyNumberFormat="1" applyFont="1" applyFill="1" applyBorder="1" applyAlignment="1">
      <alignment horizontal="center" vertical="center"/>
    </xf>
    <xf numFmtId="3" fontId="20" fillId="4" borderId="81" xfId="6" applyNumberFormat="1" applyFont="1" applyFill="1" applyBorder="1" applyAlignment="1">
      <alignment horizontal="center" vertical="center"/>
    </xf>
    <xf numFmtId="0" fontId="17" fillId="6" borderId="81" xfId="13" applyFont="1" applyFill="1" applyBorder="1" applyAlignment="1">
      <alignment horizontal="center" vertical="center" wrapText="1"/>
    </xf>
    <xf numFmtId="0" fontId="0" fillId="0" borderId="75" xfId="0" applyBorder="1" applyAlignment="1">
      <alignment vertical="top" wrapText="1"/>
    </xf>
    <xf numFmtId="0" fontId="0" fillId="0" borderId="76" xfId="0" applyBorder="1" applyAlignment="1">
      <alignment vertical="top" wrapText="1"/>
    </xf>
    <xf numFmtId="0" fontId="0" fillId="0" borderId="77" xfId="0" applyBorder="1" applyAlignment="1">
      <alignment vertical="top" wrapText="1"/>
    </xf>
    <xf numFmtId="0" fontId="17" fillId="6" borderId="29" xfId="13" applyFont="1" applyFill="1" applyBorder="1" applyAlignment="1">
      <alignment horizontal="center" vertical="center" wrapText="1"/>
    </xf>
    <xf numFmtId="0" fontId="17" fillId="6" borderId="43" xfId="13" applyFont="1" applyFill="1" applyBorder="1" applyAlignment="1">
      <alignment horizontal="center" vertical="center" wrapText="1"/>
    </xf>
    <xf numFmtId="0" fontId="17" fillId="6" borderId="41" xfId="13" applyFont="1" applyFill="1" applyBorder="1" applyAlignment="1">
      <alignment horizontal="center" vertical="center" wrapText="1"/>
    </xf>
    <xf numFmtId="0" fontId="19" fillId="0" borderId="75" xfId="0" applyFont="1" applyBorder="1" applyAlignment="1">
      <alignment horizontal="center"/>
    </xf>
    <xf numFmtId="0" fontId="19" fillId="0" borderId="76" xfId="0" applyFont="1" applyBorder="1" applyAlignment="1">
      <alignment horizontal="center"/>
    </xf>
    <xf numFmtId="0" fontId="19" fillId="0" borderId="77" xfId="0" applyFont="1" applyBorder="1" applyAlignment="1">
      <alignment horizontal="center"/>
    </xf>
    <xf numFmtId="0" fontId="0" fillId="0" borderId="75" xfId="0" applyBorder="1" applyAlignment="1">
      <alignment horizontal="center" wrapText="1"/>
    </xf>
    <xf numFmtId="0" fontId="0" fillId="0" borderId="76" xfId="0" applyBorder="1" applyAlignment="1">
      <alignment horizontal="center" wrapText="1"/>
    </xf>
    <xf numFmtId="0" fontId="0" fillId="0" borderId="77" xfId="0" applyBorder="1" applyAlignment="1">
      <alignment horizontal="center" wrapText="1"/>
    </xf>
    <xf numFmtId="0" fontId="45" fillId="6" borderId="2" xfId="13" applyFont="1" applyFill="1" applyBorder="1" applyAlignment="1">
      <alignment horizontal="center" vertical="center" wrapText="1"/>
    </xf>
    <xf numFmtId="0" fontId="45" fillId="6" borderId="3" xfId="13" applyFont="1" applyFill="1" applyBorder="1" applyAlignment="1">
      <alignment horizontal="center" vertical="center" wrapText="1"/>
    </xf>
    <xf numFmtId="0" fontId="45" fillId="6" borderId="4" xfId="13" applyFont="1" applyFill="1" applyBorder="1" applyAlignment="1">
      <alignment horizontal="center" vertical="center" wrapText="1"/>
    </xf>
    <xf numFmtId="0" fontId="47" fillId="0" borderId="0" xfId="0" applyFont="1" applyAlignment="1">
      <alignment horizontal="center" vertical="center" wrapText="1"/>
    </xf>
    <xf numFmtId="0" fontId="0" fillId="0" borderId="81" xfId="0" applyBorder="1" applyAlignment="1">
      <alignment horizontal="right"/>
    </xf>
    <xf numFmtId="0" fontId="0" fillId="0" borderId="10" xfId="0" applyBorder="1" applyAlignment="1">
      <alignment horizontal="right"/>
    </xf>
    <xf numFmtId="0" fontId="46" fillId="6" borderId="0" xfId="0" applyFont="1" applyFill="1" applyAlignment="1">
      <alignment horizontal="center"/>
    </xf>
    <xf numFmtId="0" fontId="17" fillId="7" borderId="72" xfId="0" applyFont="1" applyFill="1" applyBorder="1" applyAlignment="1">
      <alignment horizontal="center"/>
    </xf>
    <xf numFmtId="0" fontId="17" fillId="7" borderId="73" xfId="0" applyFont="1" applyFill="1" applyBorder="1" applyAlignment="1">
      <alignment horizontal="center"/>
    </xf>
    <xf numFmtId="0" fontId="17" fillId="7" borderId="74" xfId="0" applyFont="1" applyFill="1" applyBorder="1" applyAlignment="1">
      <alignment horizontal="center"/>
    </xf>
    <xf numFmtId="0" fontId="0" fillId="0" borderId="21" xfId="0" applyBorder="1" applyAlignment="1">
      <alignment horizontal="right" wrapText="1"/>
    </xf>
    <xf numFmtId="0" fontId="0" fillId="0" borderId="8" xfId="0" applyBorder="1" applyAlignment="1">
      <alignment horizontal="right" wrapText="1"/>
    </xf>
    <xf numFmtId="0" fontId="75" fillId="34" borderId="2" xfId="0" applyFont="1" applyFill="1" applyBorder="1" applyAlignment="1">
      <alignment horizontal="center" vertical="center" wrapText="1"/>
    </xf>
    <xf numFmtId="0" fontId="75" fillId="34" borderId="3" xfId="0" applyFont="1" applyFill="1" applyBorder="1" applyAlignment="1">
      <alignment horizontal="center" vertical="center" wrapText="1"/>
    </xf>
    <xf numFmtId="0" fontId="75" fillId="34" borderId="4" xfId="0" applyFont="1" applyFill="1" applyBorder="1" applyAlignment="1">
      <alignment horizontal="center" vertical="center" wrapText="1"/>
    </xf>
    <xf numFmtId="0" fontId="17" fillId="6" borderId="30" xfId="13" applyFont="1" applyFill="1" applyBorder="1" applyAlignment="1">
      <alignment horizontal="center" vertical="center" wrapText="1"/>
    </xf>
    <xf numFmtId="0" fontId="17" fillId="6" borderId="60" xfId="13" applyFont="1" applyFill="1" applyBorder="1" applyAlignment="1">
      <alignment horizontal="center" vertical="center" wrapText="1"/>
    </xf>
    <xf numFmtId="0" fontId="17" fillId="6" borderId="2" xfId="13" applyFont="1" applyFill="1" applyBorder="1" applyAlignment="1">
      <alignment horizontal="center" vertical="center" wrapText="1"/>
    </xf>
    <xf numFmtId="0" fontId="17" fillId="6" borderId="4" xfId="13" applyFont="1" applyFill="1" applyBorder="1" applyAlignment="1">
      <alignment horizontal="center" vertical="center" wrapText="1"/>
    </xf>
    <xf numFmtId="0" fontId="17" fillId="6" borderId="5" xfId="13" applyFont="1" applyFill="1" applyBorder="1" applyAlignment="1">
      <alignment horizontal="center" vertical="center" wrapText="1"/>
    </xf>
    <xf numFmtId="0" fontId="17" fillId="6" borderId="24" xfId="13" applyFont="1" applyFill="1" applyBorder="1" applyAlignment="1">
      <alignment horizontal="center" vertical="center" wrapText="1"/>
    </xf>
    <xf numFmtId="0" fontId="17" fillId="6" borderId="3" xfId="13" applyFont="1" applyFill="1" applyBorder="1" applyAlignment="1">
      <alignment horizontal="center" vertical="center" wrapText="1"/>
    </xf>
    <xf numFmtId="0" fontId="17" fillId="6" borderId="20" xfId="13" applyFont="1" applyFill="1" applyBorder="1" applyAlignment="1">
      <alignment horizontal="center" vertical="center" wrapText="1"/>
    </xf>
    <xf numFmtId="0" fontId="17" fillId="6" borderId="8" xfId="13" applyFont="1" applyFill="1" applyBorder="1" applyAlignment="1">
      <alignment horizontal="center" vertical="center" wrapText="1"/>
    </xf>
    <xf numFmtId="0" fontId="19" fillId="6" borderId="6" xfId="13" applyFont="1" applyFill="1" applyBorder="1" applyAlignment="1">
      <alignment horizontal="center" vertical="center" wrapText="1"/>
    </xf>
    <xf numFmtId="0" fontId="19" fillId="6" borderId="14" xfId="13" applyFont="1" applyFill="1" applyBorder="1" applyAlignment="1">
      <alignment horizontal="center" vertical="center" wrapText="1"/>
    </xf>
    <xf numFmtId="0" fontId="19" fillId="6" borderId="20" xfId="13" applyFont="1" applyFill="1" applyBorder="1" applyAlignment="1">
      <alignment horizontal="center" vertical="center" wrapText="1"/>
    </xf>
    <xf numFmtId="0" fontId="19" fillId="6" borderId="12" xfId="13" applyFont="1" applyFill="1" applyBorder="1" applyAlignment="1">
      <alignment horizontal="center" vertical="center" wrapText="1"/>
    </xf>
    <xf numFmtId="0" fontId="19" fillId="2" borderId="6" xfId="13" applyFont="1" applyFill="1" applyBorder="1" applyAlignment="1">
      <alignment horizontal="center" vertical="center" wrapText="1"/>
    </xf>
    <xf numFmtId="0" fontId="19" fillId="2" borderId="14" xfId="13" applyFont="1" applyFill="1" applyBorder="1" applyAlignment="1">
      <alignment horizontal="center" vertical="center" wrapText="1"/>
    </xf>
    <xf numFmtId="0" fontId="19" fillId="6" borderId="21" xfId="13" applyFont="1" applyFill="1" applyBorder="1" applyAlignment="1">
      <alignment horizontal="center" vertical="center" wrapText="1"/>
    </xf>
    <xf numFmtId="0" fontId="19" fillId="6" borderId="13" xfId="13" applyFont="1" applyFill="1" applyBorder="1" applyAlignment="1">
      <alignment horizontal="center" vertical="center" wrapText="1"/>
    </xf>
    <xf numFmtId="0" fontId="19" fillId="6" borderId="52" xfId="13" applyFont="1" applyFill="1" applyBorder="1" applyAlignment="1">
      <alignment horizontal="center" vertical="center" wrapText="1"/>
    </xf>
    <xf numFmtId="0" fontId="19" fillId="6" borderId="47" xfId="13" applyFont="1" applyFill="1" applyBorder="1" applyAlignment="1">
      <alignment horizontal="center" vertical="center" wrapText="1"/>
    </xf>
    <xf numFmtId="0" fontId="19" fillId="6" borderId="8" xfId="13" applyFont="1" applyFill="1" applyBorder="1" applyAlignment="1">
      <alignment horizontal="center" vertical="center" wrapText="1"/>
    </xf>
    <xf numFmtId="0" fontId="19" fillId="6" borderId="16" xfId="13" applyFont="1" applyFill="1" applyBorder="1" applyAlignment="1">
      <alignment horizontal="center" vertical="center" wrapText="1"/>
    </xf>
    <xf numFmtId="0" fontId="43" fillId="8" borderId="2" xfId="6" applyFont="1" applyFill="1" applyBorder="1" applyAlignment="1">
      <alignment horizontal="center"/>
    </xf>
    <xf numFmtId="0" fontId="43" fillId="8" borderId="3" xfId="6" applyFont="1" applyFill="1" applyBorder="1" applyAlignment="1">
      <alignment horizontal="center"/>
    </xf>
    <xf numFmtId="0" fontId="19" fillId="6" borderId="9" xfId="13" applyFont="1" applyFill="1" applyBorder="1" applyAlignment="1">
      <alignment horizontal="center" vertical="center" wrapText="1"/>
    </xf>
    <xf numFmtId="0" fontId="19" fillId="6" borderId="81" xfId="13" applyFont="1" applyFill="1" applyBorder="1" applyAlignment="1">
      <alignment horizontal="center" vertical="center" wrapText="1"/>
    </xf>
    <xf numFmtId="0" fontId="56" fillId="0" borderId="81" xfId="0" applyFont="1" applyBorder="1" applyAlignment="1">
      <alignment horizontal="center" vertical="center"/>
    </xf>
    <xf numFmtId="0" fontId="19" fillId="2" borderId="81" xfId="13" applyFont="1" applyFill="1" applyBorder="1" applyAlignment="1">
      <alignment horizontal="center" vertical="center" wrapText="1"/>
    </xf>
    <xf numFmtId="0" fontId="19" fillId="2" borderId="13" xfId="13" applyFont="1" applyFill="1" applyBorder="1" applyAlignment="1">
      <alignment horizontal="center" vertical="center" wrapText="1"/>
    </xf>
    <xf numFmtId="0" fontId="19" fillId="6" borderId="10" xfId="13" applyFont="1" applyFill="1" applyBorder="1" applyAlignment="1">
      <alignment horizontal="center" vertical="center" wrapText="1"/>
    </xf>
    <xf numFmtId="0" fontId="19" fillId="6" borderId="50" xfId="13" applyFont="1" applyFill="1" applyBorder="1" applyAlignment="1">
      <alignment horizontal="center" vertical="center" wrapText="1"/>
    </xf>
    <xf numFmtId="0" fontId="19" fillId="6" borderId="3" xfId="13" applyFont="1" applyFill="1" applyBorder="1" applyAlignment="1">
      <alignment horizontal="center" vertical="center" wrapText="1"/>
    </xf>
    <xf numFmtId="0" fontId="19" fillId="6" borderId="4" xfId="13" applyFont="1" applyFill="1" applyBorder="1" applyAlignment="1">
      <alignment horizontal="center" vertical="center" wrapText="1"/>
    </xf>
    <xf numFmtId="1" fontId="20" fillId="9" borderId="81" xfId="13" applyNumberFormat="1" applyFont="1" applyFill="1" applyBorder="1" applyAlignment="1">
      <alignment horizontal="center" vertical="center" wrapText="1"/>
    </xf>
    <xf numFmtId="0" fontId="43" fillId="8" borderId="29" xfId="6" applyFont="1" applyFill="1" applyBorder="1" applyAlignment="1">
      <alignment horizontal="center"/>
    </xf>
    <xf numFmtId="0" fontId="43" fillId="8" borderId="43" xfId="6" applyFont="1" applyFill="1" applyBorder="1" applyAlignment="1">
      <alignment horizontal="center"/>
    </xf>
    <xf numFmtId="0" fontId="19" fillId="6" borderId="71" xfId="13" applyFont="1" applyFill="1" applyBorder="1" applyAlignment="1">
      <alignment horizontal="center" vertical="center" wrapText="1"/>
    </xf>
    <xf numFmtId="0" fontId="21" fillId="8" borderId="2" xfId="6" applyFont="1" applyFill="1" applyBorder="1" applyAlignment="1">
      <alignment horizontal="center"/>
    </xf>
    <xf numFmtId="0" fontId="21" fillId="8" borderId="3" xfId="6" applyFont="1" applyFill="1" applyBorder="1" applyAlignment="1">
      <alignment horizontal="center"/>
    </xf>
    <xf numFmtId="0" fontId="17" fillId="6" borderId="2" xfId="74" applyFont="1" applyFill="1" applyBorder="1" applyAlignment="1">
      <alignment horizontal="center" vertical="center" wrapText="1"/>
    </xf>
    <xf numFmtId="0" fontId="17" fillId="6" borderId="4" xfId="74" applyFont="1" applyFill="1" applyBorder="1" applyAlignment="1">
      <alignment horizontal="center" vertical="center" wrapText="1"/>
    </xf>
    <xf numFmtId="0" fontId="17" fillId="6" borderId="3" xfId="74" applyFont="1" applyFill="1" applyBorder="1" applyAlignment="1">
      <alignment horizontal="center" vertical="center" wrapText="1"/>
    </xf>
    <xf numFmtId="1" fontId="19" fillId="7" borderId="2" xfId="6" applyNumberFormat="1" applyFont="1" applyFill="1" applyBorder="1" applyAlignment="1">
      <alignment horizontal="center" vertical="center" wrapText="1"/>
    </xf>
    <xf numFmtId="1" fontId="19" fillId="7" borderId="3" xfId="6" applyNumberFormat="1" applyFont="1" applyFill="1" applyBorder="1" applyAlignment="1">
      <alignment horizontal="center" vertical="center" wrapText="1"/>
    </xf>
    <xf numFmtId="1" fontId="19" fillId="7" borderId="4" xfId="6" applyNumberFormat="1" applyFont="1" applyFill="1" applyBorder="1" applyAlignment="1">
      <alignment horizontal="center" vertical="center" wrapText="1"/>
    </xf>
    <xf numFmtId="1" fontId="19" fillId="7" borderId="29" xfId="6" applyNumberFormat="1" applyFont="1" applyFill="1" applyBorder="1" applyAlignment="1">
      <alignment horizontal="center" vertical="center" wrapText="1"/>
    </xf>
    <xf numFmtId="1" fontId="19" fillId="7" borderId="41" xfId="6" applyNumberFormat="1" applyFont="1" applyFill="1" applyBorder="1" applyAlignment="1">
      <alignment horizontal="center" vertical="center" wrapText="1"/>
    </xf>
    <xf numFmtId="1" fontId="19" fillId="7" borderId="29" xfId="6" applyNumberFormat="1" applyFont="1" applyFill="1" applyBorder="1" applyAlignment="1">
      <alignment horizontal="center" vertical="center"/>
    </xf>
    <xf numFmtId="1" fontId="19" fillId="7" borderId="41" xfId="6" applyNumberFormat="1" applyFont="1" applyFill="1" applyBorder="1" applyAlignment="1">
      <alignment horizontal="center" vertical="center"/>
    </xf>
    <xf numFmtId="1" fontId="19" fillId="7" borderId="29" xfId="61" applyNumberFormat="1" applyFont="1" applyFill="1" applyBorder="1" applyAlignment="1">
      <alignment horizontal="center" vertical="center" wrapText="1"/>
    </xf>
    <xf numFmtId="1" fontId="19" fillId="7" borderId="41" xfId="61" applyNumberFormat="1" applyFont="1" applyFill="1" applyBorder="1" applyAlignment="1">
      <alignment horizontal="center" vertical="center" wrapText="1"/>
    </xf>
    <xf numFmtId="0" fontId="14" fillId="32" borderId="44" xfId="6" applyFont="1" applyFill="1" applyBorder="1" applyAlignment="1">
      <alignment horizontal="center"/>
    </xf>
    <xf numFmtId="0" fontId="14" fillId="32" borderId="45" xfId="6" applyFont="1" applyFill="1" applyBorder="1" applyAlignment="1">
      <alignment horizontal="center"/>
    </xf>
    <xf numFmtId="0" fontId="14" fillId="32" borderId="46" xfId="6" applyFont="1" applyFill="1" applyBorder="1" applyAlignment="1">
      <alignment horizontal="center"/>
    </xf>
    <xf numFmtId="1" fontId="19" fillId="7" borderId="43" xfId="6" applyNumberFormat="1" applyFont="1" applyFill="1" applyBorder="1" applyAlignment="1">
      <alignment horizontal="center" vertical="center" wrapText="1"/>
    </xf>
    <xf numFmtId="0" fontId="14" fillId="0" borderId="24" xfId="6" applyFont="1" applyBorder="1" applyAlignment="1">
      <alignment horizontal="center" vertical="center" wrapText="1"/>
    </xf>
    <xf numFmtId="0" fontId="13" fillId="0" borderId="18" xfId="6" applyFont="1" applyBorder="1" applyAlignment="1">
      <alignment horizontal="center" vertical="center" wrapText="1"/>
    </xf>
    <xf numFmtId="0" fontId="23" fillId="0" borderId="80" xfId="74" applyFont="1" applyBorder="1" applyAlignment="1">
      <alignment horizontal="center" vertical="center" wrapText="1"/>
    </xf>
    <xf numFmtId="0" fontId="16" fillId="0" borderId="80" xfId="74" applyFont="1" applyBorder="1" applyAlignment="1">
      <alignment horizontal="center" vertical="center" wrapText="1"/>
    </xf>
    <xf numFmtId="0" fontId="66" fillId="8" borderId="25" xfId="6" applyFont="1" applyFill="1" applyBorder="1" applyAlignment="1">
      <alignment horizontal="center"/>
    </xf>
    <xf numFmtId="0" fontId="66" fillId="8" borderId="26" xfId="6" applyFont="1" applyFill="1" applyBorder="1" applyAlignment="1">
      <alignment horizontal="center"/>
    </xf>
    <xf numFmtId="0" fontId="63" fillId="6" borderId="21" xfId="72" applyFont="1" applyFill="1" applyBorder="1" applyAlignment="1">
      <alignment horizontal="center" vertical="center" wrapText="1"/>
    </xf>
    <xf numFmtId="0" fontId="63" fillId="6" borderId="13" xfId="72" applyFont="1" applyFill="1" applyBorder="1" applyAlignment="1">
      <alignment horizontal="center" vertical="center" wrapText="1"/>
    </xf>
    <xf numFmtId="0" fontId="63" fillId="6" borderId="21" xfId="74" applyFont="1" applyFill="1" applyBorder="1" applyAlignment="1">
      <alignment horizontal="center" vertical="center" wrapText="1"/>
    </xf>
    <xf numFmtId="0" fontId="63" fillId="6" borderId="13" xfId="74" applyFont="1" applyFill="1" applyBorder="1" applyAlignment="1">
      <alignment horizontal="center" vertical="center" wrapText="1"/>
    </xf>
    <xf numFmtId="0" fontId="60" fillId="0" borderId="64" xfId="6" applyFont="1" applyBorder="1" applyAlignment="1">
      <alignment horizontal="center" vertical="center" wrapText="1"/>
    </xf>
    <xf numFmtId="0" fontId="60" fillId="0" borderId="0" xfId="6" applyFont="1" applyAlignment="1">
      <alignment horizontal="center" vertical="center" wrapText="1"/>
    </xf>
    <xf numFmtId="0" fontId="64" fillId="8" borderId="29" xfId="6" applyFont="1" applyFill="1" applyBorder="1" applyAlignment="1">
      <alignment horizontal="center"/>
    </xf>
    <xf numFmtId="0" fontId="64" fillId="8" borderId="43" xfId="6" applyFont="1" applyFill="1" applyBorder="1" applyAlignment="1">
      <alignment horizontal="center"/>
    </xf>
    <xf numFmtId="0" fontId="63" fillId="6" borderId="8" xfId="74" applyFont="1" applyFill="1" applyBorder="1" applyAlignment="1">
      <alignment horizontal="center" vertical="center" wrapText="1"/>
    </xf>
    <xf numFmtId="0" fontId="63" fillId="6" borderId="16" xfId="74" applyFont="1" applyFill="1" applyBorder="1" applyAlignment="1">
      <alignment horizontal="center" vertical="center" wrapText="1"/>
    </xf>
    <xf numFmtId="0" fontId="61" fillId="0" borderId="0" xfId="6" applyFont="1" applyAlignment="1">
      <alignment horizontal="center" wrapText="1"/>
    </xf>
    <xf numFmtId="0" fontId="19" fillId="6" borderId="21" xfId="61" applyFont="1" applyFill="1" applyBorder="1" applyAlignment="1">
      <alignment horizontal="center" vertical="center" wrapText="1"/>
    </xf>
    <xf numFmtId="0" fontId="19" fillId="6" borderId="13" xfId="61" applyFont="1" applyFill="1" applyBorder="1" applyAlignment="1">
      <alignment horizontal="center" vertical="center" wrapText="1"/>
    </xf>
    <xf numFmtId="1" fontId="20" fillId="4" borderId="20" xfId="6" applyNumberFormat="1" applyFont="1" applyFill="1" applyBorder="1" applyAlignment="1">
      <alignment horizontal="center" vertical="center" wrapText="1"/>
    </xf>
    <xf numFmtId="0" fontId="20" fillId="4" borderId="21" xfId="6" applyFont="1" applyFill="1" applyBorder="1" applyAlignment="1">
      <alignment horizontal="center" vertical="center" wrapText="1"/>
    </xf>
    <xf numFmtId="1" fontId="20" fillId="4" borderId="12" xfId="6" applyNumberFormat="1" applyFont="1" applyFill="1" applyBorder="1" applyAlignment="1">
      <alignment horizontal="center" vertical="center" wrapText="1"/>
    </xf>
    <xf numFmtId="0" fontId="20" fillId="4" borderId="13" xfId="6" applyFont="1" applyFill="1" applyBorder="1" applyAlignment="1">
      <alignment horizontal="center" vertical="center" wrapText="1"/>
    </xf>
    <xf numFmtId="0" fontId="43" fillId="8" borderId="29" xfId="61" applyFont="1" applyFill="1" applyBorder="1" applyAlignment="1">
      <alignment horizontal="center" vertical="center" wrapText="1"/>
    </xf>
    <xf numFmtId="0" fontId="43" fillId="8" borderId="43" xfId="61" applyFont="1" applyFill="1" applyBorder="1" applyAlignment="1">
      <alignment horizontal="center" vertical="center" wrapText="1"/>
    </xf>
    <xf numFmtId="0" fontId="43" fillId="8" borderId="41" xfId="61" applyFont="1" applyFill="1" applyBorder="1" applyAlignment="1">
      <alignment horizontal="center" vertical="center" wrapText="1"/>
    </xf>
    <xf numFmtId="0" fontId="19" fillId="6" borderId="20" xfId="61" applyFont="1" applyFill="1" applyBorder="1" applyAlignment="1">
      <alignment horizontal="center" vertical="center" wrapText="1"/>
    </xf>
    <xf numFmtId="0" fontId="19" fillId="6" borderId="12" xfId="61" applyFont="1" applyFill="1" applyBorder="1" applyAlignment="1">
      <alignment horizontal="center" vertical="center" wrapText="1"/>
    </xf>
    <xf numFmtId="0" fontId="19" fillId="6" borderId="21" xfId="74" applyFont="1" applyFill="1" applyBorder="1" applyAlignment="1">
      <alignment horizontal="center" vertical="center" wrapText="1"/>
    </xf>
    <xf numFmtId="0" fontId="19" fillId="6" borderId="13" xfId="74" applyFont="1" applyFill="1" applyBorder="1" applyAlignment="1">
      <alignment horizontal="center" vertical="center" wrapText="1"/>
    </xf>
    <xf numFmtId="0" fontId="19" fillId="6" borderId="8" xfId="61" applyFont="1" applyFill="1" applyBorder="1" applyAlignment="1">
      <alignment horizontal="center" vertical="center" wrapText="1"/>
    </xf>
    <xf numFmtId="0" fontId="19" fillId="6" borderId="16" xfId="61" applyFont="1" applyFill="1" applyBorder="1" applyAlignment="1">
      <alignment horizontal="center" vertical="center" wrapText="1"/>
    </xf>
    <xf numFmtId="0" fontId="21" fillId="8" borderId="25" xfId="6" applyFont="1" applyFill="1" applyBorder="1" applyAlignment="1">
      <alignment horizontal="center"/>
    </xf>
    <xf numFmtId="0" fontId="21" fillId="8" borderId="19" xfId="6" applyFont="1" applyFill="1" applyBorder="1" applyAlignment="1">
      <alignment horizontal="center"/>
    </xf>
    <xf numFmtId="0" fontId="54" fillId="8" borderId="40" xfId="6" applyFont="1" applyFill="1" applyBorder="1" applyAlignment="1">
      <alignment horizontal="center"/>
    </xf>
    <xf numFmtId="0" fontId="43" fillId="8" borderId="26" xfId="6" applyFont="1" applyFill="1" applyBorder="1" applyAlignment="1">
      <alignment horizontal="center"/>
    </xf>
    <xf numFmtId="0" fontId="19" fillId="6" borderId="7" xfId="61" applyFont="1" applyFill="1" applyBorder="1" applyAlignment="1">
      <alignment horizontal="center" vertical="center" wrapText="1"/>
    </xf>
    <xf numFmtId="0" fontId="19" fillId="6" borderId="15" xfId="61" applyFont="1" applyFill="1" applyBorder="1" applyAlignment="1">
      <alignment horizontal="center" vertical="center" wrapText="1"/>
    </xf>
    <xf numFmtId="0" fontId="23" fillId="0" borderId="0" xfId="6" applyFont="1" applyAlignment="1">
      <alignment horizontal="center" wrapText="1"/>
    </xf>
    <xf numFmtId="0" fontId="43" fillId="8" borderId="29" xfId="76" applyFont="1" applyFill="1" applyBorder="1" applyAlignment="1">
      <alignment horizontal="center" vertical="center" wrapText="1"/>
    </xf>
    <xf numFmtId="0" fontId="43" fillId="8" borderId="43" xfId="76" applyFont="1" applyFill="1" applyBorder="1" applyAlignment="1">
      <alignment horizontal="center" vertical="center" wrapText="1"/>
    </xf>
    <xf numFmtId="0" fontId="43" fillId="8" borderId="41" xfId="76" applyFont="1" applyFill="1" applyBorder="1" applyAlignment="1">
      <alignment horizontal="center" vertical="center" wrapText="1"/>
    </xf>
    <xf numFmtId="0" fontId="19" fillId="6" borderId="20" xfId="77" applyFont="1" applyFill="1" applyBorder="1" applyAlignment="1">
      <alignment horizontal="center" vertical="center" wrapText="1"/>
    </xf>
    <xf numFmtId="0" fontId="19" fillId="6" borderId="12" xfId="77" applyFont="1" applyFill="1" applyBorder="1" applyAlignment="1">
      <alignment horizontal="center" vertical="center" wrapText="1"/>
    </xf>
    <xf numFmtId="0" fontId="19" fillId="6" borderId="21" xfId="77" applyFont="1" applyFill="1" applyBorder="1" applyAlignment="1">
      <alignment horizontal="center" vertical="center" wrapText="1"/>
    </xf>
    <xf numFmtId="0" fontId="19" fillId="6" borderId="13" xfId="77" applyFont="1" applyFill="1" applyBorder="1" applyAlignment="1">
      <alignment horizontal="center" vertical="center" wrapText="1"/>
    </xf>
    <xf numFmtId="0" fontId="19" fillId="6" borderId="8" xfId="77" applyFont="1" applyFill="1" applyBorder="1" applyAlignment="1">
      <alignment horizontal="center" vertical="center" wrapText="1"/>
    </xf>
    <xf numFmtId="0" fontId="19" fillId="6" borderId="16" xfId="77" applyFont="1" applyFill="1" applyBorder="1" applyAlignment="1">
      <alignment horizontal="center" vertical="center" wrapText="1"/>
    </xf>
    <xf numFmtId="0" fontId="68" fillId="0" borderId="71" xfId="0" applyFont="1" applyBorder="1" applyAlignment="1">
      <alignment horizontal="center" vertical="center" wrapText="1"/>
    </xf>
    <xf numFmtId="0" fontId="68" fillId="0" borderId="1" xfId="0" applyFont="1" applyBorder="1" applyAlignment="1">
      <alignment horizontal="center" vertical="center" wrapText="1"/>
    </xf>
    <xf numFmtId="0" fontId="64" fillId="8" borderId="50" xfId="6" applyFont="1" applyFill="1" applyBorder="1" applyAlignment="1">
      <alignment horizontal="center"/>
    </xf>
    <xf numFmtId="0" fontId="64" fillId="8" borderId="51" xfId="6" applyFont="1" applyFill="1" applyBorder="1" applyAlignment="1">
      <alignment horizontal="center"/>
    </xf>
    <xf numFmtId="0" fontId="66" fillId="8" borderId="2" xfId="76" applyFont="1" applyFill="1" applyBorder="1" applyAlignment="1">
      <alignment horizontal="center" vertical="center" wrapText="1"/>
    </xf>
    <xf numFmtId="0" fontId="66" fillId="8" borderId="3" xfId="76" applyFont="1" applyFill="1" applyBorder="1" applyAlignment="1">
      <alignment horizontal="center" vertical="center" wrapText="1"/>
    </xf>
    <xf numFmtId="0" fontId="66" fillId="8" borderId="4" xfId="76" applyFont="1" applyFill="1" applyBorder="1" applyAlignment="1">
      <alignment horizontal="center" vertical="center" wrapText="1"/>
    </xf>
    <xf numFmtId="0" fontId="63" fillId="6" borderId="6" xfId="77" applyFont="1" applyFill="1" applyBorder="1" applyAlignment="1">
      <alignment horizontal="center" vertical="center" wrapText="1"/>
    </xf>
    <xf numFmtId="0" fontId="63" fillId="6" borderId="14" xfId="77" applyFont="1" applyFill="1" applyBorder="1" applyAlignment="1">
      <alignment horizontal="center" vertical="center" wrapText="1"/>
    </xf>
    <xf numFmtId="0" fontId="63" fillId="6" borderId="6" xfId="74" applyFont="1" applyFill="1" applyBorder="1" applyAlignment="1">
      <alignment horizontal="center" vertical="center" wrapText="1"/>
    </xf>
    <xf numFmtId="0" fontId="63" fillId="6" borderId="14" xfId="74" applyFont="1" applyFill="1" applyBorder="1" applyAlignment="1">
      <alignment horizontal="center" vertical="center" wrapText="1"/>
    </xf>
    <xf numFmtId="0" fontId="63" fillId="6" borderId="24" xfId="77" applyFont="1" applyFill="1" applyBorder="1" applyAlignment="1">
      <alignment horizontal="center" vertical="center" wrapText="1"/>
    </xf>
    <xf numFmtId="0" fontId="63" fillId="6" borderId="18" xfId="77" applyFont="1" applyFill="1" applyBorder="1" applyAlignment="1">
      <alignment horizontal="center" vertical="center" wrapText="1"/>
    </xf>
    <xf numFmtId="0" fontId="50" fillId="6" borderId="21" xfId="73" applyFont="1" applyFill="1" applyBorder="1" applyAlignment="1">
      <alignment horizontal="center" vertical="center" wrapText="1"/>
    </xf>
    <xf numFmtId="0" fontId="50" fillId="6" borderId="13" xfId="73" applyFont="1" applyFill="1" applyBorder="1" applyAlignment="1">
      <alignment horizontal="center" vertical="center" wrapText="1"/>
    </xf>
    <xf numFmtId="0" fontId="50" fillId="6" borderId="8" xfId="73" applyFont="1" applyFill="1" applyBorder="1" applyAlignment="1">
      <alignment horizontal="center" vertical="center" wrapText="1"/>
    </xf>
    <xf numFmtId="0" fontId="50" fillId="6" borderId="16" xfId="73" applyFont="1" applyFill="1" applyBorder="1" applyAlignment="1">
      <alignment horizontal="center" vertical="center" wrapText="1"/>
    </xf>
    <xf numFmtId="0" fontId="55" fillId="8" borderId="29" xfId="55" applyFont="1" applyFill="1" applyBorder="1" applyAlignment="1">
      <alignment horizontal="center" vertical="center" wrapText="1"/>
    </xf>
    <xf numFmtId="0" fontId="55" fillId="8" borderId="43" xfId="55" applyFont="1" applyFill="1" applyBorder="1" applyAlignment="1">
      <alignment horizontal="center" vertical="center" wrapText="1"/>
    </xf>
    <xf numFmtId="0" fontId="55" fillId="8" borderId="41" xfId="55" applyFont="1" applyFill="1" applyBorder="1" applyAlignment="1">
      <alignment horizontal="center" vertical="center" wrapText="1"/>
    </xf>
    <xf numFmtId="0" fontId="52" fillId="8" borderId="73" xfId="6" applyFont="1" applyFill="1" applyBorder="1" applyAlignment="1">
      <alignment horizontal="center"/>
    </xf>
    <xf numFmtId="0" fontId="52" fillId="8" borderId="43" xfId="6" applyFont="1" applyFill="1" applyBorder="1" applyAlignment="1">
      <alignment horizontal="center"/>
    </xf>
    <xf numFmtId="0" fontId="52" fillId="8" borderId="52" xfId="6" applyFont="1" applyFill="1" applyBorder="1" applyAlignment="1">
      <alignment horizontal="center"/>
    </xf>
    <xf numFmtId="0" fontId="43" fillId="8" borderId="29" xfId="75" applyFont="1" applyFill="1" applyBorder="1" applyAlignment="1">
      <alignment horizontal="center" vertical="center" wrapText="1"/>
    </xf>
    <xf numFmtId="0" fontId="43" fillId="8" borderId="43" xfId="75" applyFont="1" applyFill="1" applyBorder="1" applyAlignment="1">
      <alignment horizontal="center" vertical="center" wrapText="1"/>
    </xf>
    <xf numFmtId="0" fontId="43" fillId="8" borderId="41" xfId="75" applyFont="1" applyFill="1" applyBorder="1" applyAlignment="1">
      <alignment horizontal="center" vertical="center" wrapText="1"/>
    </xf>
    <xf numFmtId="0" fontId="19" fillId="6" borderId="20" xfId="75" applyFont="1" applyFill="1" applyBorder="1" applyAlignment="1">
      <alignment horizontal="center" vertical="center" wrapText="1"/>
    </xf>
    <xf numFmtId="0" fontId="19" fillId="6" borderId="12" xfId="75" applyFont="1" applyFill="1" applyBorder="1" applyAlignment="1">
      <alignment horizontal="center" vertical="center" wrapText="1"/>
    </xf>
    <xf numFmtId="0" fontId="19" fillId="6" borderId="21" xfId="75" applyFont="1" applyFill="1" applyBorder="1" applyAlignment="1">
      <alignment horizontal="center" vertical="center" wrapText="1"/>
    </xf>
    <xf numFmtId="0" fontId="19" fillId="6" borderId="13" xfId="75" applyFont="1" applyFill="1" applyBorder="1" applyAlignment="1">
      <alignment horizontal="center" vertical="center" wrapText="1"/>
    </xf>
    <xf numFmtId="0" fontId="19" fillId="6" borderId="8" xfId="75" applyFont="1" applyFill="1" applyBorder="1" applyAlignment="1">
      <alignment horizontal="center" vertical="center" wrapText="1"/>
    </xf>
    <xf numFmtId="0" fontId="19" fillId="6" borderId="16" xfId="75" applyFont="1" applyFill="1" applyBorder="1" applyAlignment="1">
      <alignment horizontal="center" vertical="center" wrapText="1"/>
    </xf>
    <xf numFmtId="0" fontId="19" fillId="5" borderId="24" xfId="13" applyFont="1" applyFill="1" applyBorder="1" applyAlignment="1">
      <alignment horizontal="center" vertical="center" wrapText="1"/>
    </xf>
    <xf numFmtId="0" fontId="19" fillId="5" borderId="18" xfId="13" applyFont="1" applyFill="1" applyBorder="1" applyAlignment="1">
      <alignment horizontal="center" vertical="center" wrapText="1"/>
    </xf>
    <xf numFmtId="0" fontId="19" fillId="5" borderId="6" xfId="13" applyFont="1" applyFill="1" applyBorder="1" applyAlignment="1">
      <alignment horizontal="center" vertical="center" wrapText="1"/>
    </xf>
    <xf numFmtId="0" fontId="19" fillId="5" borderId="14" xfId="13" applyFont="1" applyFill="1" applyBorder="1" applyAlignment="1">
      <alignment horizontal="center" vertical="center" wrapText="1"/>
    </xf>
    <xf numFmtId="0" fontId="17" fillId="6" borderId="0" xfId="13" applyFont="1" applyFill="1" applyAlignment="1">
      <alignment horizontal="center" vertical="center" wrapText="1"/>
    </xf>
  </cellXfs>
  <cellStyles count="291">
    <cellStyle name="20% - Accent1" xfId="18" xr:uid="{00000000-0005-0000-0000-000000000000}"/>
    <cellStyle name="20% - Accent1 2" xfId="114" xr:uid="{00000000-0005-0000-0000-000001000000}"/>
    <cellStyle name="20% - Accent2" xfId="19" xr:uid="{00000000-0005-0000-0000-000002000000}"/>
    <cellStyle name="20% - Accent2 2" xfId="115" xr:uid="{00000000-0005-0000-0000-000003000000}"/>
    <cellStyle name="20% - Accent3" xfId="20" xr:uid="{00000000-0005-0000-0000-000004000000}"/>
    <cellStyle name="20% - Accent3 2" xfId="116" xr:uid="{00000000-0005-0000-0000-000005000000}"/>
    <cellStyle name="20% - Accent4" xfId="21" xr:uid="{00000000-0005-0000-0000-000006000000}"/>
    <cellStyle name="20% - Accent4 2" xfId="117" xr:uid="{00000000-0005-0000-0000-000007000000}"/>
    <cellStyle name="20% - Accent5" xfId="22" xr:uid="{00000000-0005-0000-0000-000008000000}"/>
    <cellStyle name="20% - Accent5 2" xfId="118" xr:uid="{00000000-0005-0000-0000-000009000000}"/>
    <cellStyle name="20% - Accent6" xfId="23" xr:uid="{00000000-0005-0000-0000-00000A000000}"/>
    <cellStyle name="20% - Accent6 2" xfId="119" xr:uid="{00000000-0005-0000-0000-00000B000000}"/>
    <cellStyle name="40% - Accent1" xfId="24" xr:uid="{00000000-0005-0000-0000-00000C000000}"/>
    <cellStyle name="40% - Accent1 2" xfId="120" xr:uid="{00000000-0005-0000-0000-00000D000000}"/>
    <cellStyle name="40% - Accent2" xfId="25" xr:uid="{00000000-0005-0000-0000-00000E000000}"/>
    <cellStyle name="40% - Accent2 2" xfId="121" xr:uid="{00000000-0005-0000-0000-00000F000000}"/>
    <cellStyle name="40% - Accent3" xfId="26" xr:uid="{00000000-0005-0000-0000-000010000000}"/>
    <cellStyle name="40% - Accent3 2" xfId="122" xr:uid="{00000000-0005-0000-0000-000011000000}"/>
    <cellStyle name="40% - Accent4" xfId="27" xr:uid="{00000000-0005-0000-0000-000012000000}"/>
    <cellStyle name="40% - Accent4 2" xfId="123" xr:uid="{00000000-0005-0000-0000-000013000000}"/>
    <cellStyle name="40% - Accent5" xfId="28" xr:uid="{00000000-0005-0000-0000-000014000000}"/>
    <cellStyle name="40% - Accent5 2" xfId="124" xr:uid="{00000000-0005-0000-0000-000015000000}"/>
    <cellStyle name="40% - Accent6" xfId="29" xr:uid="{00000000-0005-0000-0000-000016000000}"/>
    <cellStyle name="40% - Accent6 2" xfId="125" xr:uid="{00000000-0005-0000-0000-000017000000}"/>
    <cellStyle name="60% - Accent1" xfId="30" xr:uid="{00000000-0005-0000-0000-000018000000}"/>
    <cellStyle name="60% - Accent1 2" xfId="126" xr:uid="{00000000-0005-0000-0000-000019000000}"/>
    <cellStyle name="60% - Accent2" xfId="31" xr:uid="{00000000-0005-0000-0000-00001A000000}"/>
    <cellStyle name="60% - Accent2 2" xfId="127" xr:uid="{00000000-0005-0000-0000-00001B000000}"/>
    <cellStyle name="60% - Accent3" xfId="32" xr:uid="{00000000-0005-0000-0000-00001C000000}"/>
    <cellStyle name="60% - Accent3 2" xfId="128" xr:uid="{00000000-0005-0000-0000-00001D000000}"/>
    <cellStyle name="60% - Accent4" xfId="33" xr:uid="{00000000-0005-0000-0000-00001E000000}"/>
    <cellStyle name="60% - Accent4 2" xfId="129" xr:uid="{00000000-0005-0000-0000-00001F000000}"/>
    <cellStyle name="60% - Accent5" xfId="34" xr:uid="{00000000-0005-0000-0000-000020000000}"/>
    <cellStyle name="60% - Accent5 2" xfId="130" xr:uid="{00000000-0005-0000-0000-000021000000}"/>
    <cellStyle name="60% - Accent6" xfId="35" xr:uid="{00000000-0005-0000-0000-000022000000}"/>
    <cellStyle name="60% - Accent6 2" xfId="131" xr:uid="{00000000-0005-0000-0000-000023000000}"/>
    <cellStyle name="Accent1" xfId="36" xr:uid="{00000000-0005-0000-0000-000024000000}"/>
    <cellStyle name="Accent1 2" xfId="132" xr:uid="{00000000-0005-0000-0000-000025000000}"/>
    <cellStyle name="Accent2" xfId="37" xr:uid="{00000000-0005-0000-0000-000026000000}"/>
    <cellStyle name="Accent2 2" xfId="133" xr:uid="{00000000-0005-0000-0000-000027000000}"/>
    <cellStyle name="Accent3" xfId="38" xr:uid="{00000000-0005-0000-0000-000028000000}"/>
    <cellStyle name="Accent3 2" xfId="134" xr:uid="{00000000-0005-0000-0000-000029000000}"/>
    <cellStyle name="Accent4" xfId="39" xr:uid="{00000000-0005-0000-0000-00002A000000}"/>
    <cellStyle name="Accent4 2" xfId="135" xr:uid="{00000000-0005-0000-0000-00002B000000}"/>
    <cellStyle name="Accent5" xfId="40" xr:uid="{00000000-0005-0000-0000-00002C000000}"/>
    <cellStyle name="Accent5 2" xfId="136" xr:uid="{00000000-0005-0000-0000-00002D000000}"/>
    <cellStyle name="Accent6" xfId="41" xr:uid="{00000000-0005-0000-0000-00002E000000}"/>
    <cellStyle name="Accent6 2" xfId="137" xr:uid="{00000000-0005-0000-0000-00002F000000}"/>
    <cellStyle name="Bad" xfId="42" xr:uid="{00000000-0005-0000-0000-000030000000}"/>
    <cellStyle name="Bad 2" xfId="138" xr:uid="{00000000-0005-0000-0000-000031000000}"/>
    <cellStyle name="Calculation" xfId="43" xr:uid="{00000000-0005-0000-0000-000032000000}"/>
    <cellStyle name="Calculation 2" xfId="139" xr:uid="{00000000-0005-0000-0000-000033000000}"/>
    <cellStyle name="Calculation 2 2" xfId="283" xr:uid="{00000000-0005-0000-0000-000034000000}"/>
    <cellStyle name="Calculation 3" xfId="140" xr:uid="{00000000-0005-0000-0000-000035000000}"/>
    <cellStyle name="Calculation 3 2" xfId="290" xr:uid="{00000000-0005-0000-0000-000036000000}"/>
    <cellStyle name="Calculation_בית מורשת אצ&quot;ג" xfId="141" xr:uid="{00000000-0005-0000-0000-000037000000}"/>
    <cellStyle name="Check Cell" xfId="44" xr:uid="{00000000-0005-0000-0000-000038000000}"/>
    <cellStyle name="Check Cell 2" xfId="142" xr:uid="{00000000-0005-0000-0000-000039000000}"/>
    <cellStyle name="Comma" xfId="83" builtinId="3"/>
    <cellStyle name="Comma 2" xfId="7" xr:uid="{00000000-0005-0000-0000-00003B000000}"/>
    <cellStyle name="Comma 2 2" xfId="45" xr:uid="{00000000-0005-0000-0000-00003C000000}"/>
    <cellStyle name="Comma 2 3" xfId="16" xr:uid="{00000000-0005-0000-0000-00003D000000}"/>
    <cellStyle name="Comma 2 4" xfId="143" xr:uid="{00000000-0005-0000-0000-00003E000000}"/>
    <cellStyle name="Comma 3" xfId="14" xr:uid="{00000000-0005-0000-0000-00003F000000}"/>
    <cellStyle name="Comma 3 2" xfId="144" xr:uid="{00000000-0005-0000-0000-000040000000}"/>
    <cellStyle name="Comma 4" xfId="86" xr:uid="{00000000-0005-0000-0000-000041000000}"/>
    <cellStyle name="Currency 2" xfId="145" xr:uid="{00000000-0005-0000-0000-000042000000}"/>
    <cellStyle name="Currency 3" xfId="146" xr:uid="{00000000-0005-0000-0000-000043000000}"/>
    <cellStyle name="Explanatory Text" xfId="46" xr:uid="{00000000-0005-0000-0000-000044000000}"/>
    <cellStyle name="Explanatory Text 2" xfId="147" xr:uid="{00000000-0005-0000-0000-000045000000}"/>
    <cellStyle name="Good" xfId="47" xr:uid="{00000000-0005-0000-0000-000046000000}"/>
    <cellStyle name="Good 2" xfId="148" xr:uid="{00000000-0005-0000-0000-000047000000}"/>
    <cellStyle name="Heading 1" xfId="48" xr:uid="{00000000-0005-0000-0000-000048000000}"/>
    <cellStyle name="Heading 1 2" xfId="149" xr:uid="{00000000-0005-0000-0000-000049000000}"/>
    <cellStyle name="Heading 2" xfId="49" xr:uid="{00000000-0005-0000-0000-00004A000000}"/>
    <cellStyle name="Heading 2 2" xfId="150" xr:uid="{00000000-0005-0000-0000-00004B000000}"/>
    <cellStyle name="Heading 3" xfId="50" xr:uid="{00000000-0005-0000-0000-00004C000000}"/>
    <cellStyle name="Heading 3 2" xfId="151" xr:uid="{00000000-0005-0000-0000-00004D000000}"/>
    <cellStyle name="Heading 4" xfId="51" xr:uid="{00000000-0005-0000-0000-00004E000000}"/>
    <cellStyle name="Heading 4 2" xfId="152" xr:uid="{00000000-0005-0000-0000-00004F000000}"/>
    <cellStyle name="Input" xfId="52" xr:uid="{00000000-0005-0000-0000-000050000000}"/>
    <cellStyle name="Input 2" xfId="153" xr:uid="{00000000-0005-0000-0000-000051000000}"/>
    <cellStyle name="Input 2 2" xfId="285" xr:uid="{00000000-0005-0000-0000-000052000000}"/>
    <cellStyle name="Input 3" xfId="154" xr:uid="{00000000-0005-0000-0000-000053000000}"/>
    <cellStyle name="Input 3 2" xfId="284" xr:uid="{00000000-0005-0000-0000-000054000000}"/>
    <cellStyle name="Input_בית מורשת אצ&quot;ג" xfId="155" xr:uid="{00000000-0005-0000-0000-000055000000}"/>
    <cellStyle name="Linked Cell" xfId="53" xr:uid="{00000000-0005-0000-0000-000056000000}"/>
    <cellStyle name="Linked Cell 2" xfId="156" xr:uid="{00000000-0005-0000-0000-000057000000}"/>
    <cellStyle name="Neutral" xfId="54" xr:uid="{00000000-0005-0000-0000-000058000000}"/>
    <cellStyle name="Neutral 2" xfId="157" xr:uid="{00000000-0005-0000-0000-000059000000}"/>
    <cellStyle name="Normal" xfId="0" builtinId="0"/>
    <cellStyle name="Normal 10" xfId="158" xr:uid="{00000000-0005-0000-0000-00005B000000}"/>
    <cellStyle name="Normal 10 2" xfId="159" xr:uid="{00000000-0005-0000-0000-00005C000000}"/>
    <cellStyle name="Normal 10_בית מורשת אצ&quot;ג" xfId="160" xr:uid="{00000000-0005-0000-0000-00005D000000}"/>
    <cellStyle name="Normal 11" xfId="161" xr:uid="{00000000-0005-0000-0000-00005E000000}"/>
    <cellStyle name="Normal 12" xfId="162" xr:uid="{00000000-0005-0000-0000-00005F000000}"/>
    <cellStyle name="Normal 13" xfId="163" xr:uid="{00000000-0005-0000-0000-000060000000}"/>
    <cellStyle name="Normal 14" xfId="164" xr:uid="{00000000-0005-0000-0000-000061000000}"/>
    <cellStyle name="Normal 15" xfId="165" xr:uid="{00000000-0005-0000-0000-000062000000}"/>
    <cellStyle name="Normal 16" xfId="166" xr:uid="{00000000-0005-0000-0000-000063000000}"/>
    <cellStyle name="Normal 2" xfId="3" xr:uid="{00000000-0005-0000-0000-000064000000}"/>
    <cellStyle name="Normal 2 2" xfId="6" xr:uid="{00000000-0005-0000-0000-000065000000}"/>
    <cellStyle name="Normal 2 2 2" xfId="167" xr:uid="{00000000-0005-0000-0000-000066000000}"/>
    <cellStyle name="Normal 2 2_בית מורשת אצ&quot;ג" xfId="168" xr:uid="{00000000-0005-0000-0000-000067000000}"/>
    <cellStyle name="Normal 2 3" xfId="169" xr:uid="{00000000-0005-0000-0000-000068000000}"/>
    <cellStyle name="Normal 2 5" xfId="170" xr:uid="{00000000-0005-0000-0000-000069000000}"/>
    <cellStyle name="Normal 2_בית מורשת אצ&quot;ג" xfId="171" xr:uid="{00000000-0005-0000-0000-00006A000000}"/>
    <cellStyle name="Normal 3" xfId="2" xr:uid="{00000000-0005-0000-0000-00006B000000}"/>
    <cellStyle name="Normal 3 2" xfId="17" xr:uid="{00000000-0005-0000-0000-00006C000000}"/>
    <cellStyle name="Normal 3 2 2" xfId="55" xr:uid="{00000000-0005-0000-0000-00006D000000}"/>
    <cellStyle name="Normal 3 2 2 2" xfId="76" xr:uid="{00000000-0005-0000-0000-00006E000000}"/>
    <cellStyle name="Normal 3 2 2 2 2" xfId="172" xr:uid="{00000000-0005-0000-0000-00006F000000}"/>
    <cellStyle name="Normal 3 2 2 2_בית מורשת אצ&quot;ג" xfId="173" xr:uid="{00000000-0005-0000-0000-000070000000}"/>
    <cellStyle name="Normal 3 2 2 3" xfId="174" xr:uid="{00000000-0005-0000-0000-000071000000}"/>
    <cellStyle name="Normal 3 2 2_בית מורשת אצ&quot;ג" xfId="175" xr:uid="{00000000-0005-0000-0000-000072000000}"/>
    <cellStyle name="Normal 3 2 3" xfId="87" xr:uid="{00000000-0005-0000-0000-000073000000}"/>
    <cellStyle name="Normal 3 2 3 2" xfId="176" xr:uid="{00000000-0005-0000-0000-000074000000}"/>
    <cellStyle name="Normal 3 2 3_בית מורשת אצ&quot;ג" xfId="177" xr:uid="{00000000-0005-0000-0000-000075000000}"/>
    <cellStyle name="Normal 3 2 4" xfId="178" xr:uid="{00000000-0005-0000-0000-000076000000}"/>
    <cellStyle name="Normal 3 2_בית מורשת אצ&quot;ג" xfId="179" xr:uid="{00000000-0005-0000-0000-000077000000}"/>
    <cellStyle name="Normal 3 3" xfId="56" xr:uid="{00000000-0005-0000-0000-000078000000}"/>
    <cellStyle name="Normal 3 3 2" xfId="99" xr:uid="{00000000-0005-0000-0000-000079000000}"/>
    <cellStyle name="Normal 3 3 2 2" xfId="180" xr:uid="{00000000-0005-0000-0000-00007A000000}"/>
    <cellStyle name="Normal 3 3 2_בית מורשת אצ&quot;ג" xfId="181" xr:uid="{00000000-0005-0000-0000-00007B000000}"/>
    <cellStyle name="Normal 3 3 3" xfId="182" xr:uid="{00000000-0005-0000-0000-00007C000000}"/>
    <cellStyle name="Normal 3 3_בית מורשת אצ&quot;ג" xfId="183" xr:uid="{00000000-0005-0000-0000-00007D000000}"/>
    <cellStyle name="Normal 3 4" xfId="184" xr:uid="{00000000-0005-0000-0000-00007E000000}"/>
    <cellStyle name="Normal 3_בית מורשת אצ&quot;ג" xfId="185" xr:uid="{00000000-0005-0000-0000-00007F000000}"/>
    <cellStyle name="Normal 4" xfId="8" xr:uid="{00000000-0005-0000-0000-000080000000}"/>
    <cellStyle name="Normal 4 2" xfId="57" xr:uid="{00000000-0005-0000-0000-000081000000}"/>
    <cellStyle name="Normal 4 2 2" xfId="88" xr:uid="{00000000-0005-0000-0000-000082000000}"/>
    <cellStyle name="Normal 4 2 2 2" xfId="89" xr:uid="{00000000-0005-0000-0000-000083000000}"/>
    <cellStyle name="Normal 4 2 2 2 2" xfId="107" xr:uid="{00000000-0005-0000-0000-000084000000}"/>
    <cellStyle name="Normal 4 2 2 2 2 2" xfId="186" xr:uid="{00000000-0005-0000-0000-000085000000}"/>
    <cellStyle name="Normal 4 2 2 2 2_בית מורשת אצ&quot;ג" xfId="187" xr:uid="{00000000-0005-0000-0000-000086000000}"/>
    <cellStyle name="Normal 4 2 2 2 3" xfId="188" xr:uid="{00000000-0005-0000-0000-000087000000}"/>
    <cellStyle name="Normal 4 2 2 2_בית מורשת אצ&quot;ג" xfId="189" xr:uid="{00000000-0005-0000-0000-000088000000}"/>
    <cellStyle name="Normal 4 2 2 3" xfId="106" xr:uid="{00000000-0005-0000-0000-000089000000}"/>
    <cellStyle name="Normal 4 2 2 3 2" xfId="190" xr:uid="{00000000-0005-0000-0000-00008A000000}"/>
    <cellStyle name="Normal 4 2 2 3_בית מורשת אצ&quot;ג" xfId="191" xr:uid="{00000000-0005-0000-0000-00008B000000}"/>
    <cellStyle name="Normal 4 2 2 4" xfId="192" xr:uid="{00000000-0005-0000-0000-00008C000000}"/>
    <cellStyle name="Normal 4 2 2_בית מורשת אצ&quot;ג" xfId="193" xr:uid="{00000000-0005-0000-0000-00008D000000}"/>
    <cellStyle name="Normal 4 2 3" xfId="90" xr:uid="{00000000-0005-0000-0000-00008E000000}"/>
    <cellStyle name="Normal 4 2 3 2" xfId="108" xr:uid="{00000000-0005-0000-0000-00008F000000}"/>
    <cellStyle name="Normal 4 2 3 2 2" xfId="194" xr:uid="{00000000-0005-0000-0000-000090000000}"/>
    <cellStyle name="Normal 4 2 3 2_בית מורשת אצ&quot;ג" xfId="195" xr:uid="{00000000-0005-0000-0000-000091000000}"/>
    <cellStyle name="Normal 4 2 3 3" xfId="196" xr:uid="{00000000-0005-0000-0000-000092000000}"/>
    <cellStyle name="Normal 4 2 3_בית מורשת אצ&quot;ג" xfId="197" xr:uid="{00000000-0005-0000-0000-000093000000}"/>
    <cellStyle name="Normal 4 2 4" xfId="100" xr:uid="{00000000-0005-0000-0000-000094000000}"/>
    <cellStyle name="Normal 4 2 4 2" xfId="198" xr:uid="{00000000-0005-0000-0000-000095000000}"/>
    <cellStyle name="Normal 4 2 4_בית מורשת אצ&quot;ג" xfId="199" xr:uid="{00000000-0005-0000-0000-000096000000}"/>
    <cellStyle name="Normal 4 2 5" xfId="200" xr:uid="{00000000-0005-0000-0000-000097000000}"/>
    <cellStyle name="Normal 4 2_בית מורשת אצ&quot;ג" xfId="201" xr:uid="{00000000-0005-0000-0000-000098000000}"/>
    <cellStyle name="Normal 4 3" xfId="58" xr:uid="{00000000-0005-0000-0000-000099000000}"/>
    <cellStyle name="Normal 4 3 2" xfId="91" xr:uid="{00000000-0005-0000-0000-00009A000000}"/>
    <cellStyle name="Normal 4 3 2 2" xfId="202" xr:uid="{00000000-0005-0000-0000-00009B000000}"/>
    <cellStyle name="Normal 4 3 2_בית מורשת אצ&quot;ג" xfId="203" xr:uid="{00000000-0005-0000-0000-00009C000000}"/>
    <cellStyle name="Normal 4 3 3" xfId="204" xr:uid="{00000000-0005-0000-0000-00009D000000}"/>
    <cellStyle name="Normal 4 3_בית מורשת אצ&quot;ג" xfId="205" xr:uid="{00000000-0005-0000-0000-00009E000000}"/>
    <cellStyle name="Normal 4 4" xfId="92" xr:uid="{00000000-0005-0000-0000-00009F000000}"/>
    <cellStyle name="Normal 4 4 2" xfId="93" xr:uid="{00000000-0005-0000-0000-0000A0000000}"/>
    <cellStyle name="Normal 4 4 2 2" xfId="110" xr:uid="{00000000-0005-0000-0000-0000A1000000}"/>
    <cellStyle name="Normal 4 4 2 2 2" xfId="206" xr:uid="{00000000-0005-0000-0000-0000A2000000}"/>
    <cellStyle name="Normal 4 4 2 2_בית מורשת אצ&quot;ג" xfId="207" xr:uid="{00000000-0005-0000-0000-0000A3000000}"/>
    <cellStyle name="Normal 4 4 2 3" xfId="208" xr:uid="{00000000-0005-0000-0000-0000A4000000}"/>
    <cellStyle name="Normal 4 4 2_בית מורשת אצ&quot;ג" xfId="209" xr:uid="{00000000-0005-0000-0000-0000A5000000}"/>
    <cellStyle name="Normal 4 4 3" xfId="109" xr:uid="{00000000-0005-0000-0000-0000A6000000}"/>
    <cellStyle name="Normal 4 4 3 2" xfId="210" xr:uid="{00000000-0005-0000-0000-0000A7000000}"/>
    <cellStyle name="Normal 4 4 3_בית מורשת אצ&quot;ג" xfId="211" xr:uid="{00000000-0005-0000-0000-0000A8000000}"/>
    <cellStyle name="Normal 4 4 4" xfId="212" xr:uid="{00000000-0005-0000-0000-0000A9000000}"/>
    <cellStyle name="Normal 4 4_בית מורשת אצ&quot;ג" xfId="213" xr:uid="{00000000-0005-0000-0000-0000AA000000}"/>
    <cellStyle name="Normal 4 5" xfId="94" xr:uid="{00000000-0005-0000-0000-0000AB000000}"/>
    <cellStyle name="Normal 4 5 2" xfId="111" xr:uid="{00000000-0005-0000-0000-0000AC000000}"/>
    <cellStyle name="Normal 4 5 2 2" xfId="214" xr:uid="{00000000-0005-0000-0000-0000AD000000}"/>
    <cellStyle name="Normal 4 5 2_בית מורשת אצ&quot;ג" xfId="215" xr:uid="{00000000-0005-0000-0000-0000AE000000}"/>
    <cellStyle name="Normal 4 5 3" xfId="216" xr:uid="{00000000-0005-0000-0000-0000AF000000}"/>
    <cellStyle name="Normal 4 5_בית מורשת אצ&quot;ג" xfId="217" xr:uid="{00000000-0005-0000-0000-0000B0000000}"/>
    <cellStyle name="Normal 4 6" xfId="218" xr:uid="{00000000-0005-0000-0000-0000B1000000}"/>
    <cellStyle name="Normal 4_בית מורשת אצ&quot;ג" xfId="219" xr:uid="{00000000-0005-0000-0000-0000B2000000}"/>
    <cellStyle name="Normal 5" xfId="9" xr:uid="{00000000-0005-0000-0000-0000B3000000}"/>
    <cellStyle name="Normal 5 2" xfId="13" xr:uid="{00000000-0005-0000-0000-0000B4000000}"/>
    <cellStyle name="Normal 5 2 2" xfId="73" xr:uid="{00000000-0005-0000-0000-0000B5000000}"/>
    <cellStyle name="Normal 5 2 2 2" xfId="74" xr:uid="{00000000-0005-0000-0000-0000B6000000}"/>
    <cellStyle name="Normal 5 2 2 2 2" xfId="77" xr:uid="{00000000-0005-0000-0000-0000B7000000}"/>
    <cellStyle name="Normal 5 2 2 2 2 2" xfId="220" xr:uid="{00000000-0005-0000-0000-0000B8000000}"/>
    <cellStyle name="Normal 5 2 2 2 2_בית מורשת אצ&quot;ג" xfId="221" xr:uid="{00000000-0005-0000-0000-0000B9000000}"/>
    <cellStyle name="Normal 5 2 2 2 3" xfId="222" xr:uid="{00000000-0005-0000-0000-0000BA000000}"/>
    <cellStyle name="Normal 5 2 2 2_בית מורשת אצ&quot;ג" xfId="223" xr:uid="{00000000-0005-0000-0000-0000BB000000}"/>
    <cellStyle name="Normal 5 2 2 3" xfId="81" xr:uid="{00000000-0005-0000-0000-0000BC000000}"/>
    <cellStyle name="Normal 5 2 2 3 2" xfId="224" xr:uid="{00000000-0005-0000-0000-0000BD000000}"/>
    <cellStyle name="Normal 5 2 2 3_בית מורשת אצ&quot;ג" xfId="225" xr:uid="{00000000-0005-0000-0000-0000BE000000}"/>
    <cellStyle name="Normal 5 2 2 4" xfId="226" xr:uid="{00000000-0005-0000-0000-0000BF000000}"/>
    <cellStyle name="Normal 5 2 2_בית מורשת אצ&quot;ג" xfId="227" xr:uid="{00000000-0005-0000-0000-0000C0000000}"/>
    <cellStyle name="Normal 5 2 3" xfId="228" xr:uid="{00000000-0005-0000-0000-0000C1000000}"/>
    <cellStyle name="Normal 5 2_בית מורשת אצ&quot;ג" xfId="229" xr:uid="{00000000-0005-0000-0000-0000C2000000}"/>
    <cellStyle name="Normal 5 3" xfId="59" xr:uid="{00000000-0005-0000-0000-0000C3000000}"/>
    <cellStyle name="Normal 5 3 2" xfId="75" xr:uid="{00000000-0005-0000-0000-0000C4000000}"/>
    <cellStyle name="Normal 5 3 2 2" xfId="230" xr:uid="{00000000-0005-0000-0000-0000C5000000}"/>
    <cellStyle name="Normal 5 3 2_בית מורשת אצ&quot;ג" xfId="231" xr:uid="{00000000-0005-0000-0000-0000C6000000}"/>
    <cellStyle name="Normal 5 3 3" xfId="232" xr:uid="{00000000-0005-0000-0000-0000C7000000}"/>
    <cellStyle name="Normal 5 3_בית מורשת אצ&quot;ג" xfId="233" xr:uid="{00000000-0005-0000-0000-0000C8000000}"/>
    <cellStyle name="Normal 5 4" xfId="60" xr:uid="{00000000-0005-0000-0000-0000C9000000}"/>
    <cellStyle name="Normal 5 4 2" xfId="72" xr:uid="{00000000-0005-0000-0000-0000CA000000}"/>
    <cellStyle name="Normal 5 4 2 2" xfId="234" xr:uid="{00000000-0005-0000-0000-0000CB000000}"/>
    <cellStyle name="Normal 5 4 2_בית מורשת אצ&quot;ג" xfId="235" xr:uid="{00000000-0005-0000-0000-0000CC000000}"/>
    <cellStyle name="Normal 5 4 3" xfId="236" xr:uid="{00000000-0005-0000-0000-0000CD000000}"/>
    <cellStyle name="Normal 5 4_בית מורשת אצ&quot;ג" xfId="237" xr:uid="{00000000-0005-0000-0000-0000CE000000}"/>
    <cellStyle name="Normal 5 5" xfId="61" xr:uid="{00000000-0005-0000-0000-0000CF000000}"/>
    <cellStyle name="Normal 5 5 2" xfId="238" xr:uid="{00000000-0005-0000-0000-0000D0000000}"/>
    <cellStyle name="Normal 5 5_בית מורשת אצ&quot;ג" xfId="239" xr:uid="{00000000-0005-0000-0000-0000D1000000}"/>
    <cellStyle name="Normal 5 6" xfId="15" xr:uid="{00000000-0005-0000-0000-0000D2000000}"/>
    <cellStyle name="Normal 5 6 2" xfId="240" xr:uid="{00000000-0005-0000-0000-0000D3000000}"/>
    <cellStyle name="Normal 5 6_בית מורשת אצ&quot;ג" xfId="241" xr:uid="{00000000-0005-0000-0000-0000D4000000}"/>
    <cellStyle name="Normal 5 7" xfId="98" xr:uid="{00000000-0005-0000-0000-0000D5000000}"/>
    <cellStyle name="Normal 5 7 2" xfId="242" xr:uid="{00000000-0005-0000-0000-0000D6000000}"/>
    <cellStyle name="Normal 5 7_בית מורשת אצ&quot;ג" xfId="243" xr:uid="{00000000-0005-0000-0000-0000D7000000}"/>
    <cellStyle name="Normal 5 8" xfId="244" xr:uid="{00000000-0005-0000-0000-0000D8000000}"/>
    <cellStyle name="Normal 5 9" xfId="280" xr:uid="{00000000-0005-0000-0000-0000D9000000}"/>
    <cellStyle name="Normal 5_בית מורשת אצ&quot;ג" xfId="245" xr:uid="{00000000-0005-0000-0000-0000DA000000}"/>
    <cellStyle name="Normal 6" xfId="62" xr:uid="{00000000-0005-0000-0000-0000DB000000}"/>
    <cellStyle name="Normal 6 2" xfId="246" xr:uid="{00000000-0005-0000-0000-0000DC000000}"/>
    <cellStyle name="Normal 6_בית מורשת אצ&quot;ג" xfId="247" xr:uid="{00000000-0005-0000-0000-0000DD000000}"/>
    <cellStyle name="Normal 7" xfId="84" xr:uid="{00000000-0005-0000-0000-0000DE000000}"/>
    <cellStyle name="Normal 7 2" xfId="104" xr:uid="{00000000-0005-0000-0000-0000DF000000}"/>
    <cellStyle name="Normal 7 2 2" xfId="248" xr:uid="{00000000-0005-0000-0000-0000E0000000}"/>
    <cellStyle name="Normal 7 2_בית מורשת אצ&quot;ג" xfId="249" xr:uid="{00000000-0005-0000-0000-0000E1000000}"/>
    <cellStyle name="Normal 7 3" xfId="250" xr:uid="{00000000-0005-0000-0000-0000E2000000}"/>
    <cellStyle name="Normal 7_בית מורשת אצ&quot;ג" xfId="251" xr:uid="{00000000-0005-0000-0000-0000E3000000}"/>
    <cellStyle name="Normal 8" xfId="95" xr:uid="{00000000-0005-0000-0000-0000E4000000}"/>
    <cellStyle name="Normal 8 2" xfId="112" xr:uid="{00000000-0005-0000-0000-0000E5000000}"/>
    <cellStyle name="Normal 8 2 2" xfId="252" xr:uid="{00000000-0005-0000-0000-0000E6000000}"/>
    <cellStyle name="Normal 8 2_בית מורשת אצ&quot;ג" xfId="253" xr:uid="{00000000-0005-0000-0000-0000E7000000}"/>
    <cellStyle name="Normal 8 3" xfId="254" xr:uid="{00000000-0005-0000-0000-0000E8000000}"/>
    <cellStyle name="Normal 8_בית מורשת אצ&quot;ג" xfId="255" xr:uid="{00000000-0005-0000-0000-0000E9000000}"/>
    <cellStyle name="Normal 9" xfId="63" xr:uid="{00000000-0005-0000-0000-0000EA000000}"/>
    <cellStyle name="Normal 9 2" xfId="101" xr:uid="{00000000-0005-0000-0000-0000EB000000}"/>
    <cellStyle name="Normal 9 2 2" xfId="256" xr:uid="{00000000-0005-0000-0000-0000EC000000}"/>
    <cellStyle name="Normal 9 2 3" xfId="257" xr:uid="{00000000-0005-0000-0000-0000ED000000}"/>
    <cellStyle name="Normal 9 2_בית מורשת אצ&quot;ג" xfId="258" xr:uid="{00000000-0005-0000-0000-0000EE000000}"/>
    <cellStyle name="Normal 9 3" xfId="259" xr:uid="{00000000-0005-0000-0000-0000EF000000}"/>
    <cellStyle name="Normal 9 4" xfId="260" xr:uid="{00000000-0005-0000-0000-0000F0000000}"/>
    <cellStyle name="Normal 9_בית מורשת אצ&quot;ג" xfId="261" xr:uid="{00000000-0005-0000-0000-0000F1000000}"/>
    <cellStyle name="Note" xfId="64" xr:uid="{00000000-0005-0000-0000-0000F2000000}"/>
    <cellStyle name="Note 2" xfId="262" xr:uid="{00000000-0005-0000-0000-0000F3000000}"/>
    <cellStyle name="Note 2 2" xfId="286" xr:uid="{00000000-0005-0000-0000-0000F4000000}"/>
    <cellStyle name="Note 3" xfId="263" xr:uid="{00000000-0005-0000-0000-0000F5000000}"/>
    <cellStyle name="Note 3 2" xfId="281" xr:uid="{00000000-0005-0000-0000-0000F6000000}"/>
    <cellStyle name="Output" xfId="65" xr:uid="{00000000-0005-0000-0000-0000F7000000}"/>
    <cellStyle name="Output 2" xfId="264" xr:uid="{00000000-0005-0000-0000-0000F8000000}"/>
    <cellStyle name="Output 2 2" xfId="287" xr:uid="{00000000-0005-0000-0000-0000F9000000}"/>
    <cellStyle name="Output 3" xfId="265" xr:uid="{00000000-0005-0000-0000-0000FA000000}"/>
    <cellStyle name="Output 3 2" xfId="282" xr:uid="{00000000-0005-0000-0000-0000FB000000}"/>
    <cellStyle name="Percent" xfId="1" builtinId="5"/>
    <cellStyle name="Percent 2" xfId="5" xr:uid="{00000000-0005-0000-0000-0000FD000000}"/>
    <cellStyle name="Percent 2 2" xfId="10" xr:uid="{00000000-0005-0000-0000-0000FE000000}"/>
    <cellStyle name="Percent 2 3" xfId="66" xr:uid="{00000000-0005-0000-0000-0000FF000000}"/>
    <cellStyle name="Percent 2 3 2" xfId="78" xr:uid="{00000000-0005-0000-0000-000000010000}"/>
    <cellStyle name="Percent 3" xfId="4" xr:uid="{00000000-0005-0000-0000-000001010000}"/>
    <cellStyle name="Percent 3 2" xfId="11" xr:uid="{00000000-0005-0000-0000-000002010000}"/>
    <cellStyle name="Percent 4" xfId="12" xr:uid="{00000000-0005-0000-0000-000003010000}"/>
    <cellStyle name="Percent 4 2" xfId="67" xr:uid="{00000000-0005-0000-0000-000004010000}"/>
    <cellStyle name="Percent 4 2 2" xfId="79" xr:uid="{00000000-0005-0000-0000-000005010000}"/>
    <cellStyle name="Percent 4 3" xfId="68" xr:uid="{00000000-0005-0000-0000-000006010000}"/>
    <cellStyle name="Percent 4 4" xfId="266" xr:uid="{00000000-0005-0000-0000-000007010000}"/>
    <cellStyle name="Percent 5" xfId="80" xr:uid="{00000000-0005-0000-0000-000008010000}"/>
    <cellStyle name="Percent 5 2" xfId="102" xr:uid="{00000000-0005-0000-0000-000009010000}"/>
    <cellStyle name="Percent 5 2 2" xfId="267" xr:uid="{00000000-0005-0000-0000-00000A010000}"/>
    <cellStyle name="Percent 5 3" xfId="268" xr:uid="{00000000-0005-0000-0000-00000B010000}"/>
    <cellStyle name="Percent 6" xfId="82" xr:uid="{00000000-0005-0000-0000-00000C010000}"/>
    <cellStyle name="Percent 6 2" xfId="103" xr:uid="{00000000-0005-0000-0000-00000D010000}"/>
    <cellStyle name="Percent 6 2 2" xfId="269" xr:uid="{00000000-0005-0000-0000-00000E010000}"/>
    <cellStyle name="Percent 6 3" xfId="270" xr:uid="{00000000-0005-0000-0000-00000F010000}"/>
    <cellStyle name="Percent 7" xfId="85" xr:uid="{00000000-0005-0000-0000-000010010000}"/>
    <cellStyle name="Percent 7 2" xfId="105" xr:uid="{00000000-0005-0000-0000-000011010000}"/>
    <cellStyle name="Percent 7 2 2" xfId="271" xr:uid="{00000000-0005-0000-0000-000012010000}"/>
    <cellStyle name="Percent 7 3" xfId="272" xr:uid="{00000000-0005-0000-0000-000013010000}"/>
    <cellStyle name="Percent 8" xfId="96" xr:uid="{00000000-0005-0000-0000-000014010000}"/>
    <cellStyle name="Percent 8 2" xfId="113" xr:uid="{00000000-0005-0000-0000-000015010000}"/>
    <cellStyle name="Percent 8 2 2" xfId="273" xr:uid="{00000000-0005-0000-0000-000016010000}"/>
    <cellStyle name="Percent 8 3" xfId="274" xr:uid="{00000000-0005-0000-0000-000017010000}"/>
    <cellStyle name="Percent 9" xfId="97" xr:uid="{00000000-0005-0000-0000-000018010000}"/>
    <cellStyle name="Percent 9 2" xfId="275" xr:uid="{00000000-0005-0000-0000-000019010000}"/>
    <cellStyle name="Title" xfId="69" xr:uid="{00000000-0005-0000-0000-00001A010000}"/>
    <cellStyle name="Title 2" xfId="276" xr:uid="{00000000-0005-0000-0000-00001B010000}"/>
    <cellStyle name="Total" xfId="70" xr:uid="{00000000-0005-0000-0000-00001C010000}"/>
    <cellStyle name="Total 2" xfId="277" xr:uid="{00000000-0005-0000-0000-00001D010000}"/>
    <cellStyle name="Total 2 2" xfId="288" xr:uid="{00000000-0005-0000-0000-00001E010000}"/>
    <cellStyle name="Total 3" xfId="278" xr:uid="{00000000-0005-0000-0000-00001F010000}"/>
    <cellStyle name="Total 3 2" xfId="289" xr:uid="{00000000-0005-0000-0000-000020010000}"/>
    <cellStyle name="Warning Text" xfId="71" xr:uid="{00000000-0005-0000-0000-000021010000}"/>
    <cellStyle name="Warning Text 2" xfId="279" xr:uid="{00000000-0005-0000-0000-000022010000}"/>
  </cellStyles>
  <dxfs count="275">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bgColor theme="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bgColor theme="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theme="0"/>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patternType="none">
          <bgColor auto="1"/>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patternType="none">
          <bgColor auto="1"/>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fgColor auto="1"/>
          <bgColor rgb="FF00B050"/>
        </patternFill>
      </fill>
    </dxf>
    <dxf>
      <fill>
        <patternFill>
          <bgColor rgb="FFFF0000"/>
        </patternFill>
      </fill>
    </dxf>
    <dxf>
      <fill>
        <patternFill>
          <bgColor rgb="FFFFFFCC"/>
        </patternFill>
      </fill>
    </dxf>
    <dxf>
      <fill>
        <patternFill patternType="solid">
          <bgColor theme="0"/>
        </patternFill>
      </fill>
    </dxf>
    <dxf>
      <fill>
        <patternFill>
          <bgColor rgb="FFFFFF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fill>
        <patternFill>
          <bgColor theme="7" tint="0.59996337778862885"/>
        </patternFill>
      </fill>
      <border>
        <left style="medium">
          <color auto="1"/>
        </left>
        <right style="medium">
          <color auto="1"/>
        </right>
        <top style="medium">
          <color auto="1"/>
        </top>
        <bottom style="medium">
          <color auto="1"/>
        </bottom>
      </border>
    </dxf>
    <dxf>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סגנון PivotTable 1" table="0" count="6" xr9:uid="{00000000-0011-0000-FFFF-FFFF00000000}">
      <tableStyleElement type="wholeTable" dxfId="274"/>
      <tableStyleElement type="headerRow" dxfId="273"/>
      <tableStyleElement type="totalRow" dxfId="272"/>
      <tableStyleElement type="firstRowSubheading" dxfId="271"/>
      <tableStyleElement type="secondRowSubheading" dxfId="270"/>
      <tableStyleElement type="thirdRowSubheading" dxfId="269"/>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C170"/>
  <sheetViews>
    <sheetView rightToLeft="1" workbookViewId="0"/>
  </sheetViews>
  <sheetFormatPr defaultColWidth="9" defaultRowHeight="15.75" x14ac:dyDescent="0.25"/>
  <sheetData>
    <row r="1" spans="1:2" x14ac:dyDescent="0.25">
      <c r="B1">
        <v>0.6924249529838562</v>
      </c>
    </row>
    <row r="2" spans="1:2" x14ac:dyDescent="0.25">
      <c r="B2" s="339">
        <v>45441.589722222219</v>
      </c>
    </row>
    <row r="6" spans="1:2" x14ac:dyDescent="0.25">
      <c r="A6" t="s">
        <v>0</v>
      </c>
    </row>
    <row r="7" spans="1:2" x14ac:dyDescent="0.25">
      <c r="A7" t="s">
        <v>1</v>
      </c>
    </row>
    <row r="8" spans="1:2" x14ac:dyDescent="0.25">
      <c r="A8" t="s">
        <v>2</v>
      </c>
      <c r="B8" t="b">
        <v>1</v>
      </c>
    </row>
    <row r="9" spans="1:2" x14ac:dyDescent="0.25">
      <c r="A9" t="s">
        <v>3</v>
      </c>
      <c r="B9" t="b">
        <v>1</v>
      </c>
    </row>
    <row r="20" spans="2:3" x14ac:dyDescent="0.25">
      <c r="B20" s="357"/>
    </row>
    <row r="21" spans="2:3" x14ac:dyDescent="0.25">
      <c r="B21" s="357">
        <v>1</v>
      </c>
      <c r="C21" t="s">
        <v>4</v>
      </c>
    </row>
    <row r="22" spans="2:3" x14ac:dyDescent="0.25">
      <c r="B22" s="357">
        <v>2</v>
      </c>
      <c r="C22" t="s">
        <v>5</v>
      </c>
    </row>
    <row r="23" spans="2:3" x14ac:dyDescent="0.25">
      <c r="B23" s="357">
        <v>3</v>
      </c>
      <c r="C23" t="s">
        <v>6</v>
      </c>
    </row>
    <row r="24" spans="2:3" x14ac:dyDescent="0.25">
      <c r="B24" s="357">
        <v>4</v>
      </c>
      <c r="C24" t="s">
        <v>7</v>
      </c>
    </row>
    <row r="25" spans="2:3" x14ac:dyDescent="0.25">
      <c r="B25" s="357">
        <v>5</v>
      </c>
      <c r="C25" t="s">
        <v>8</v>
      </c>
    </row>
    <row r="26" spans="2:3" x14ac:dyDescent="0.25">
      <c r="B26" s="357">
        <v>6</v>
      </c>
      <c r="C26" t="s">
        <v>9</v>
      </c>
    </row>
    <row r="27" spans="2:3" x14ac:dyDescent="0.25">
      <c r="B27" s="357">
        <v>7</v>
      </c>
      <c r="C27" t="s">
        <v>10</v>
      </c>
    </row>
    <row r="28" spans="2:3" x14ac:dyDescent="0.25">
      <c r="B28" s="357">
        <v>8</v>
      </c>
      <c r="C28" t="s">
        <v>11</v>
      </c>
    </row>
    <row r="29" spans="2:3" x14ac:dyDescent="0.25">
      <c r="B29" s="357">
        <v>9</v>
      </c>
      <c r="C29" t="s">
        <v>12</v>
      </c>
    </row>
    <row r="30" spans="2:3" x14ac:dyDescent="0.25">
      <c r="B30" s="357">
        <v>10</v>
      </c>
      <c r="C30" t="s">
        <v>13</v>
      </c>
    </row>
    <row r="31" spans="2:3" x14ac:dyDescent="0.25">
      <c r="B31" s="357">
        <v>11</v>
      </c>
      <c r="C31" t="s">
        <v>14</v>
      </c>
    </row>
    <row r="32" spans="2:3" x14ac:dyDescent="0.25">
      <c r="B32" s="357">
        <v>12</v>
      </c>
      <c r="C32" t="s">
        <v>15</v>
      </c>
    </row>
    <row r="33" spans="2:3" x14ac:dyDescent="0.25">
      <c r="B33" s="357">
        <v>13</v>
      </c>
      <c r="C33" t="s">
        <v>16</v>
      </c>
    </row>
    <row r="34" spans="2:3" x14ac:dyDescent="0.25">
      <c r="B34" s="357">
        <v>14</v>
      </c>
      <c r="C34" t="s">
        <v>17</v>
      </c>
    </row>
    <row r="35" spans="2:3" x14ac:dyDescent="0.25">
      <c r="B35" s="357">
        <v>15</v>
      </c>
      <c r="C35" t="s">
        <v>18</v>
      </c>
    </row>
    <row r="36" spans="2:3" x14ac:dyDescent="0.25">
      <c r="B36" s="357">
        <v>16</v>
      </c>
      <c r="C36" t="s">
        <v>19</v>
      </c>
    </row>
    <row r="37" spans="2:3" x14ac:dyDescent="0.25">
      <c r="B37" s="357">
        <v>17</v>
      </c>
      <c r="C37" t="s">
        <v>20</v>
      </c>
    </row>
    <row r="38" spans="2:3" x14ac:dyDescent="0.25">
      <c r="B38" s="357">
        <v>18</v>
      </c>
      <c r="C38" t="s">
        <v>21</v>
      </c>
    </row>
    <row r="39" spans="2:3" x14ac:dyDescent="0.25">
      <c r="B39" s="357">
        <v>19</v>
      </c>
      <c r="C39" t="s">
        <v>22</v>
      </c>
    </row>
    <row r="40" spans="2:3" x14ac:dyDescent="0.25">
      <c r="B40" s="357">
        <v>20</v>
      </c>
      <c r="C40" t="s">
        <v>23</v>
      </c>
    </row>
    <row r="41" spans="2:3" x14ac:dyDescent="0.25">
      <c r="B41" s="357">
        <v>21</v>
      </c>
      <c r="C41" t="s">
        <v>24</v>
      </c>
    </row>
    <row r="42" spans="2:3" x14ac:dyDescent="0.25">
      <c r="B42" s="357">
        <v>22</v>
      </c>
      <c r="C42" t="s">
        <v>25</v>
      </c>
    </row>
    <row r="43" spans="2:3" x14ac:dyDescent="0.25">
      <c r="B43" s="357">
        <v>23</v>
      </c>
      <c r="C43" t="s">
        <v>26</v>
      </c>
    </row>
    <row r="44" spans="2:3" x14ac:dyDescent="0.25">
      <c r="B44" s="357">
        <v>24</v>
      </c>
      <c r="C44" t="s">
        <v>27</v>
      </c>
    </row>
    <row r="45" spans="2:3" x14ac:dyDescent="0.25">
      <c r="B45" s="357">
        <v>25</v>
      </c>
      <c r="C45" t="s">
        <v>28</v>
      </c>
    </row>
    <row r="46" spans="2:3" x14ac:dyDescent="0.25">
      <c r="B46" s="357">
        <v>26</v>
      </c>
      <c r="C46" t="s">
        <v>29</v>
      </c>
    </row>
    <row r="47" spans="2:3" x14ac:dyDescent="0.25">
      <c r="B47" s="357">
        <v>27</v>
      </c>
      <c r="C47" t="s">
        <v>30</v>
      </c>
    </row>
    <row r="48" spans="2:3" x14ac:dyDescent="0.25">
      <c r="B48" s="357">
        <v>28</v>
      </c>
      <c r="C48" t="s">
        <v>31</v>
      </c>
    </row>
    <row r="49" spans="2:3" x14ac:dyDescent="0.25">
      <c r="B49" s="357">
        <v>29</v>
      </c>
      <c r="C49">
        <v>4</v>
      </c>
    </row>
    <row r="50" spans="2:3" x14ac:dyDescent="0.25">
      <c r="B50" s="357">
        <v>30</v>
      </c>
      <c r="C50" t="s">
        <v>32</v>
      </c>
    </row>
    <row r="51" spans="2:3" x14ac:dyDescent="0.25">
      <c r="B51" s="357">
        <v>31</v>
      </c>
      <c r="C51">
        <v>5</v>
      </c>
    </row>
    <row r="52" spans="2:3" x14ac:dyDescent="0.25">
      <c r="B52" s="357">
        <v>32</v>
      </c>
      <c r="C52">
        <v>6</v>
      </c>
    </row>
    <row r="53" spans="2:3" x14ac:dyDescent="0.25">
      <c r="B53" s="357">
        <v>33</v>
      </c>
      <c r="C53">
        <v>7</v>
      </c>
    </row>
    <row r="54" spans="2:3" x14ac:dyDescent="0.25">
      <c r="B54" s="357">
        <v>34</v>
      </c>
      <c r="C54">
        <v>8</v>
      </c>
    </row>
    <row r="55" spans="2:3" x14ac:dyDescent="0.25">
      <c r="B55" s="357">
        <v>35</v>
      </c>
      <c r="C55">
        <v>9</v>
      </c>
    </row>
    <row r="56" spans="2:3" x14ac:dyDescent="0.25">
      <c r="B56" s="357">
        <v>36</v>
      </c>
      <c r="C56">
        <v>10</v>
      </c>
    </row>
    <row r="57" spans="2:3" x14ac:dyDescent="0.25">
      <c r="B57" s="357">
        <v>37</v>
      </c>
      <c r="C57" t="s">
        <v>33</v>
      </c>
    </row>
    <row r="58" spans="2:3" x14ac:dyDescent="0.25">
      <c r="B58" s="357"/>
    </row>
    <row r="59" spans="2:3" x14ac:dyDescent="0.25">
      <c r="B59" s="357"/>
    </row>
    <row r="60" spans="2:3" x14ac:dyDescent="0.25">
      <c r="B60" s="357"/>
    </row>
    <row r="61" spans="2:3" x14ac:dyDescent="0.25">
      <c r="B61" s="357"/>
    </row>
    <row r="62" spans="2:3" x14ac:dyDescent="0.25">
      <c r="B62" s="357"/>
    </row>
    <row r="63" spans="2:3" x14ac:dyDescent="0.25">
      <c r="B63" s="357"/>
    </row>
    <row r="64" spans="2:3" x14ac:dyDescent="0.25">
      <c r="B64" s="357"/>
    </row>
    <row r="65" spans="2:2" x14ac:dyDescent="0.25">
      <c r="B65" s="357"/>
    </row>
    <row r="66" spans="2:2" x14ac:dyDescent="0.25">
      <c r="B66" s="357"/>
    </row>
    <row r="67" spans="2:2" x14ac:dyDescent="0.25">
      <c r="B67" s="357"/>
    </row>
    <row r="68" spans="2:2" x14ac:dyDescent="0.25">
      <c r="B68" s="357"/>
    </row>
    <row r="69" spans="2:2" x14ac:dyDescent="0.25">
      <c r="B69" s="357"/>
    </row>
    <row r="70" spans="2:2" x14ac:dyDescent="0.25">
      <c r="B70" s="357"/>
    </row>
    <row r="71" spans="2:2" x14ac:dyDescent="0.25">
      <c r="B71" s="357"/>
    </row>
    <row r="72" spans="2:2" x14ac:dyDescent="0.25">
      <c r="B72" s="357"/>
    </row>
    <row r="73" spans="2:2" x14ac:dyDescent="0.25">
      <c r="B73" s="357"/>
    </row>
    <row r="74" spans="2:2" x14ac:dyDescent="0.25">
      <c r="B74" s="357"/>
    </row>
    <row r="75" spans="2:2" x14ac:dyDescent="0.25">
      <c r="B75" s="357"/>
    </row>
    <row r="76" spans="2:2" x14ac:dyDescent="0.25">
      <c r="B76" s="357"/>
    </row>
    <row r="77" spans="2:2" x14ac:dyDescent="0.25">
      <c r="B77" s="357"/>
    </row>
    <row r="78" spans="2:2" x14ac:dyDescent="0.25">
      <c r="B78" s="357"/>
    </row>
    <row r="79" spans="2:2" x14ac:dyDescent="0.25">
      <c r="B79" s="357"/>
    </row>
    <row r="80" spans="2:2" x14ac:dyDescent="0.25">
      <c r="B80" s="357"/>
    </row>
    <row r="81" spans="2:2" x14ac:dyDescent="0.25">
      <c r="B81" s="357"/>
    </row>
    <row r="82" spans="2:2" x14ac:dyDescent="0.25">
      <c r="B82" s="357"/>
    </row>
    <row r="83" spans="2:2" x14ac:dyDescent="0.25">
      <c r="B83" s="357"/>
    </row>
    <row r="84" spans="2:2" x14ac:dyDescent="0.25">
      <c r="B84" s="357"/>
    </row>
    <row r="85" spans="2:2" x14ac:dyDescent="0.25">
      <c r="B85" s="357"/>
    </row>
    <row r="86" spans="2:2" x14ac:dyDescent="0.25">
      <c r="B86" s="357"/>
    </row>
    <row r="87" spans="2:2" x14ac:dyDescent="0.25">
      <c r="B87" s="357"/>
    </row>
    <row r="88" spans="2:2" x14ac:dyDescent="0.25">
      <c r="B88" s="357"/>
    </row>
    <row r="89" spans="2:2" x14ac:dyDescent="0.25">
      <c r="B89" s="357"/>
    </row>
    <row r="90" spans="2:2" x14ac:dyDescent="0.25">
      <c r="B90" s="357"/>
    </row>
    <row r="91" spans="2:2" x14ac:dyDescent="0.25">
      <c r="B91" s="357"/>
    </row>
    <row r="92" spans="2:2" x14ac:dyDescent="0.25">
      <c r="B92" s="357"/>
    </row>
    <row r="93" spans="2:2" x14ac:dyDescent="0.25">
      <c r="B93" s="357"/>
    </row>
    <row r="94" spans="2:2" x14ac:dyDescent="0.25">
      <c r="B94" s="357"/>
    </row>
    <row r="95" spans="2:2" x14ac:dyDescent="0.25">
      <c r="B95" s="357"/>
    </row>
    <row r="96" spans="2:2" x14ac:dyDescent="0.25">
      <c r="B96" s="357"/>
    </row>
    <row r="97" spans="2:2" x14ac:dyDescent="0.25">
      <c r="B97" s="357"/>
    </row>
    <row r="98" spans="2:2" x14ac:dyDescent="0.25">
      <c r="B98" s="357"/>
    </row>
    <row r="99" spans="2:2" x14ac:dyDescent="0.25">
      <c r="B99" s="357"/>
    </row>
    <row r="100" spans="2:2" x14ac:dyDescent="0.25">
      <c r="B100" s="357"/>
    </row>
    <row r="101" spans="2:2" x14ac:dyDescent="0.25">
      <c r="B101" s="357"/>
    </row>
    <row r="102" spans="2:2" x14ac:dyDescent="0.25">
      <c r="B102" s="357"/>
    </row>
    <row r="103" spans="2:2" x14ac:dyDescent="0.25">
      <c r="B103" s="357"/>
    </row>
    <row r="104" spans="2:2" x14ac:dyDescent="0.25">
      <c r="B104" s="357"/>
    </row>
    <row r="105" spans="2:2" x14ac:dyDescent="0.25">
      <c r="B105" s="357"/>
    </row>
    <row r="106" spans="2:2" x14ac:dyDescent="0.25">
      <c r="B106" s="357"/>
    </row>
    <row r="107" spans="2:2" x14ac:dyDescent="0.25">
      <c r="B107" s="357"/>
    </row>
    <row r="108" spans="2:2" x14ac:dyDescent="0.25">
      <c r="B108" s="357"/>
    </row>
    <row r="109" spans="2:2" x14ac:dyDescent="0.25">
      <c r="B109" s="357"/>
    </row>
    <row r="110" spans="2:2" x14ac:dyDescent="0.25">
      <c r="B110" s="357"/>
    </row>
    <row r="111" spans="2:2" x14ac:dyDescent="0.25">
      <c r="B111" s="357"/>
    </row>
    <row r="112" spans="2:2" x14ac:dyDescent="0.25">
      <c r="B112" s="357"/>
    </row>
    <row r="113" spans="2:2" x14ac:dyDescent="0.25">
      <c r="B113" s="357"/>
    </row>
    <row r="114" spans="2:2" x14ac:dyDescent="0.25">
      <c r="B114" s="357"/>
    </row>
    <row r="115" spans="2:2" x14ac:dyDescent="0.25">
      <c r="B115" s="357"/>
    </row>
    <row r="116" spans="2:2" x14ac:dyDescent="0.25">
      <c r="B116" s="357"/>
    </row>
    <row r="117" spans="2:2" x14ac:dyDescent="0.25">
      <c r="B117" s="357"/>
    </row>
    <row r="118" spans="2:2" x14ac:dyDescent="0.25">
      <c r="B118" s="357"/>
    </row>
    <row r="119" spans="2:2" x14ac:dyDescent="0.25">
      <c r="B119" s="357"/>
    </row>
    <row r="120" spans="2:2" x14ac:dyDescent="0.25">
      <c r="B120" s="357"/>
    </row>
    <row r="121" spans="2:2" x14ac:dyDescent="0.25">
      <c r="B121" s="357"/>
    </row>
    <row r="122" spans="2:2" x14ac:dyDescent="0.25">
      <c r="B122" s="357"/>
    </row>
    <row r="123" spans="2:2" x14ac:dyDescent="0.25">
      <c r="B123" s="357"/>
    </row>
    <row r="124" spans="2:2" x14ac:dyDescent="0.25">
      <c r="B124" s="357"/>
    </row>
    <row r="125" spans="2:2" x14ac:dyDescent="0.25">
      <c r="B125" s="357"/>
    </row>
    <row r="126" spans="2:2" x14ac:dyDescent="0.25">
      <c r="B126" s="357"/>
    </row>
    <row r="127" spans="2:2" x14ac:dyDescent="0.25">
      <c r="B127" s="357"/>
    </row>
    <row r="128" spans="2:2" x14ac:dyDescent="0.25">
      <c r="B128" s="357"/>
    </row>
    <row r="129" spans="2:2" x14ac:dyDescent="0.25">
      <c r="B129" s="357"/>
    </row>
    <row r="130" spans="2:2" x14ac:dyDescent="0.25">
      <c r="B130" s="357"/>
    </row>
    <row r="131" spans="2:2" x14ac:dyDescent="0.25">
      <c r="B131" s="357"/>
    </row>
    <row r="132" spans="2:2" x14ac:dyDescent="0.25">
      <c r="B132" s="357"/>
    </row>
    <row r="133" spans="2:2" x14ac:dyDescent="0.25">
      <c r="B133" s="357"/>
    </row>
    <row r="134" spans="2:2" x14ac:dyDescent="0.25">
      <c r="B134" s="357"/>
    </row>
    <row r="135" spans="2:2" x14ac:dyDescent="0.25">
      <c r="B135" s="357"/>
    </row>
    <row r="136" spans="2:2" x14ac:dyDescent="0.25">
      <c r="B136" s="357"/>
    </row>
    <row r="137" spans="2:2" x14ac:dyDescent="0.25">
      <c r="B137" s="357"/>
    </row>
    <row r="138" spans="2:2" x14ac:dyDescent="0.25">
      <c r="B138" s="357"/>
    </row>
    <row r="139" spans="2:2" x14ac:dyDescent="0.25">
      <c r="B139" s="357"/>
    </row>
    <row r="140" spans="2:2" x14ac:dyDescent="0.25">
      <c r="B140" s="357"/>
    </row>
    <row r="141" spans="2:2" x14ac:dyDescent="0.25">
      <c r="B141" s="357"/>
    </row>
    <row r="142" spans="2:2" x14ac:dyDescent="0.25">
      <c r="B142" s="357"/>
    </row>
    <row r="143" spans="2:2" x14ac:dyDescent="0.25">
      <c r="B143" s="357"/>
    </row>
    <row r="144" spans="2:2" x14ac:dyDescent="0.25">
      <c r="B144" s="357"/>
    </row>
    <row r="145" spans="2:2" x14ac:dyDescent="0.25">
      <c r="B145" s="357"/>
    </row>
    <row r="146" spans="2:2" x14ac:dyDescent="0.25">
      <c r="B146" s="357"/>
    </row>
    <row r="147" spans="2:2" x14ac:dyDescent="0.25">
      <c r="B147" s="357"/>
    </row>
    <row r="148" spans="2:2" x14ac:dyDescent="0.25">
      <c r="B148" s="357"/>
    </row>
    <row r="149" spans="2:2" x14ac:dyDescent="0.25">
      <c r="B149" s="357"/>
    </row>
    <row r="150" spans="2:2" x14ac:dyDescent="0.25">
      <c r="B150" s="357"/>
    </row>
    <row r="151" spans="2:2" x14ac:dyDescent="0.25">
      <c r="B151" s="357"/>
    </row>
    <row r="152" spans="2:2" x14ac:dyDescent="0.25">
      <c r="B152" s="357"/>
    </row>
    <row r="153" spans="2:2" x14ac:dyDescent="0.25">
      <c r="B153" s="357"/>
    </row>
    <row r="154" spans="2:2" x14ac:dyDescent="0.25">
      <c r="B154" s="357"/>
    </row>
    <row r="155" spans="2:2" x14ac:dyDescent="0.25">
      <c r="B155" s="357"/>
    </row>
    <row r="156" spans="2:2" x14ac:dyDescent="0.25">
      <c r="B156" s="357"/>
    </row>
    <row r="157" spans="2:2" x14ac:dyDescent="0.25">
      <c r="B157" s="357"/>
    </row>
    <row r="158" spans="2:2" x14ac:dyDescent="0.25">
      <c r="B158" s="357"/>
    </row>
    <row r="159" spans="2:2" x14ac:dyDescent="0.25">
      <c r="B159" s="357"/>
    </row>
    <row r="160" spans="2:2" x14ac:dyDescent="0.25">
      <c r="B160" s="357"/>
    </row>
    <row r="161" spans="2:2" x14ac:dyDescent="0.25">
      <c r="B161" s="357"/>
    </row>
    <row r="162" spans="2:2" x14ac:dyDescent="0.25">
      <c r="B162" s="357"/>
    </row>
    <row r="163" spans="2:2" x14ac:dyDescent="0.25">
      <c r="B163" s="357"/>
    </row>
    <row r="164" spans="2:2" x14ac:dyDescent="0.25">
      <c r="B164" s="357"/>
    </row>
    <row r="165" spans="2:2" x14ac:dyDescent="0.25">
      <c r="B165" s="357"/>
    </row>
    <row r="166" spans="2:2" x14ac:dyDescent="0.25">
      <c r="B166" s="357"/>
    </row>
    <row r="167" spans="2:2" x14ac:dyDescent="0.25">
      <c r="B167" s="357"/>
    </row>
    <row r="168" spans="2:2" x14ac:dyDescent="0.25">
      <c r="B168" s="357"/>
    </row>
    <row r="169" spans="2:2" x14ac:dyDescent="0.25">
      <c r="B169" s="357"/>
    </row>
    <row r="170" spans="2:2" x14ac:dyDescent="0.25">
      <c r="B170" s="357"/>
    </row>
  </sheetData>
  <sheetProtection algorithmName="SHA-512" hashValue="5Ms4bPerdw7zV8b2q2b+M/tfmrbY3GAOzUsZNXadBzvo66Vvyow6MfXOKKTUVNAEHafJ1ARv5HHbFAzXN6sSQA==" saltValue="zvbsv28ZOMOZUQI2CbS/k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Worksheet______3">
    <tabColor theme="9" tint="-0.249977111117893"/>
  </sheetPr>
  <dimension ref="A1:H42"/>
  <sheetViews>
    <sheetView rightToLeft="1" view="pageBreakPreview" topLeftCell="B1" zoomScale="90" zoomScaleNormal="100" zoomScaleSheetLayoutView="90" workbookViewId="0">
      <selection activeCell="D22" sqref="D22"/>
    </sheetView>
  </sheetViews>
  <sheetFormatPr defaultColWidth="9.140625" defaultRowHeight="15.75" x14ac:dyDescent="0.25"/>
  <cols>
    <col min="1" max="1" width="2.42578125" hidden="1" customWidth="1"/>
    <col min="2" max="2" width="20.42578125" customWidth="1"/>
    <col min="3" max="3" width="21.42578125" customWidth="1"/>
    <col min="4" max="4" width="41.140625" customWidth="1"/>
    <col min="5" max="7" width="16.85546875" customWidth="1"/>
    <col min="8" max="8" width="42" style="43" customWidth="1"/>
    <col min="11" max="11" width="32.85546875" customWidth="1"/>
  </cols>
  <sheetData>
    <row r="1" spans="1:8" ht="16.5" thickBot="1" x14ac:dyDescent="0.3">
      <c r="H1"/>
    </row>
    <row r="2" spans="1:8" ht="31.5" thickBot="1" x14ac:dyDescent="0.3">
      <c r="B2" s="441" t="s">
        <v>5</v>
      </c>
      <c r="C2" s="442"/>
      <c r="D2" s="442"/>
      <c r="E2" s="442"/>
      <c r="F2" s="442"/>
      <c r="G2" s="442"/>
      <c r="H2" s="443"/>
    </row>
    <row r="3" spans="1:8" ht="15.75" customHeight="1" x14ac:dyDescent="0.25">
      <c r="H3"/>
    </row>
    <row r="4" spans="1:8" ht="15.75" customHeight="1" x14ac:dyDescent="0.3">
      <c r="B4" s="378" t="s">
        <v>34</v>
      </c>
      <c r="C4" s="379">
        <v>42583</v>
      </c>
      <c r="D4" s="84"/>
      <c r="E4" s="84"/>
      <c r="F4" s="84"/>
      <c r="G4" s="84"/>
      <c r="H4" s="84"/>
    </row>
    <row r="5" spans="1:8" ht="15.75" customHeight="1" x14ac:dyDescent="0.3">
      <c r="B5" s="378" t="s">
        <v>35</v>
      </c>
      <c r="C5" s="379">
        <v>43599</v>
      </c>
      <c r="D5" s="84"/>
      <c r="E5" s="84"/>
      <c r="F5" s="84"/>
      <c r="G5" s="84"/>
      <c r="H5" s="84"/>
    </row>
    <row r="6" spans="1:8" ht="15.75" customHeight="1" thickBot="1" x14ac:dyDescent="0.35">
      <c r="A6" s="84"/>
      <c r="B6" s="84"/>
      <c r="C6" s="84"/>
      <c r="D6" s="84"/>
      <c r="E6" s="84"/>
      <c r="F6" s="84"/>
      <c r="G6" s="84"/>
      <c r="H6" s="84"/>
    </row>
    <row r="7" spans="1:8" ht="99.75" customHeight="1" thickBot="1" x14ac:dyDescent="0.3">
      <c r="B7" s="453" t="s">
        <v>36</v>
      </c>
      <c r="C7" s="454"/>
      <c r="D7" s="454"/>
      <c r="E7" s="454"/>
      <c r="F7" s="454"/>
      <c r="G7" s="454"/>
      <c r="H7" s="455"/>
    </row>
    <row r="8" spans="1:8" ht="15.75" customHeight="1" x14ac:dyDescent="0.25">
      <c r="H8"/>
    </row>
    <row r="9" spans="1:8" ht="20.25" customHeight="1" x14ac:dyDescent="0.3">
      <c r="B9" s="380" t="s">
        <v>37</v>
      </c>
      <c r="C9" s="381"/>
      <c r="H9"/>
    </row>
    <row r="10" spans="1:8" ht="15.75" customHeight="1" x14ac:dyDescent="0.25">
      <c r="H10"/>
    </row>
    <row r="11" spans="1:8" ht="23.25" x14ac:dyDescent="0.35">
      <c r="B11" s="447" t="s">
        <v>38</v>
      </c>
      <c r="C11" s="447"/>
      <c r="D11" s="447"/>
      <c r="E11" s="447"/>
      <c r="F11" s="447"/>
      <c r="G11" s="447"/>
      <c r="H11" s="447"/>
    </row>
    <row r="12" spans="1:8" ht="19.5" thickBot="1" x14ac:dyDescent="0.35">
      <c r="B12" s="358" t="s">
        <v>39</v>
      </c>
      <c r="C12" s="358" t="s">
        <v>40</v>
      </c>
      <c r="D12" s="448" t="s">
        <v>41</v>
      </c>
      <c r="E12" s="449"/>
      <c r="F12" s="449"/>
      <c r="G12" s="449"/>
      <c r="H12" s="450"/>
    </row>
    <row r="13" spans="1:8" ht="27.75" customHeight="1" x14ac:dyDescent="0.25">
      <c r="B13" s="296" t="s">
        <v>42</v>
      </c>
      <c r="C13" s="297" t="s">
        <v>43</v>
      </c>
      <c r="D13" s="451" t="s">
        <v>44</v>
      </c>
      <c r="E13" s="451"/>
      <c r="F13" s="451"/>
      <c r="G13" s="451"/>
      <c r="H13" s="452"/>
    </row>
    <row r="14" spans="1:8" x14ac:dyDescent="0.25">
      <c r="B14" s="298" t="s">
        <v>45</v>
      </c>
      <c r="C14" s="382" t="s">
        <v>46</v>
      </c>
      <c r="D14" s="445" t="s">
        <v>47</v>
      </c>
      <c r="E14" s="445"/>
      <c r="F14" s="445"/>
      <c r="G14" s="445"/>
      <c r="H14" s="446"/>
    </row>
    <row r="15" spans="1:8" x14ac:dyDescent="0.25">
      <c r="B15" s="299" t="s">
        <v>48</v>
      </c>
      <c r="C15" s="382" t="s">
        <v>49</v>
      </c>
      <c r="D15" s="445" t="s">
        <v>50</v>
      </c>
      <c r="E15" s="445"/>
      <c r="F15" s="445"/>
      <c r="G15" s="445"/>
      <c r="H15" s="446"/>
    </row>
    <row r="16" spans="1:8" ht="16.5" thickBot="1" x14ac:dyDescent="0.3">
      <c r="B16" s="300" t="s">
        <v>51</v>
      </c>
      <c r="C16" s="190" t="s">
        <v>49</v>
      </c>
      <c r="D16" s="445" t="s">
        <v>52</v>
      </c>
      <c r="E16" s="445"/>
      <c r="F16" s="445"/>
      <c r="G16" s="445"/>
      <c r="H16" s="446"/>
    </row>
    <row r="17" spans="2:8" x14ac:dyDescent="0.25">
      <c r="B17" s="444" t="s">
        <v>53</v>
      </c>
      <c r="C17" s="444"/>
      <c r="D17" s="444"/>
      <c r="E17" s="444"/>
      <c r="F17" s="444"/>
      <c r="G17" s="444"/>
      <c r="H17" s="444"/>
    </row>
    <row r="18" spans="2:8" ht="63" customHeight="1" x14ac:dyDescent="0.25">
      <c r="B18" s="444"/>
      <c r="C18" s="444"/>
      <c r="D18" s="444"/>
      <c r="E18" s="444"/>
      <c r="F18" s="444"/>
      <c r="G18" s="444"/>
      <c r="H18" s="444"/>
    </row>
    <row r="19" spans="2:8" ht="23.25" x14ac:dyDescent="0.25">
      <c r="B19" s="187"/>
      <c r="C19" s="187"/>
      <c r="D19" s="187"/>
      <c r="E19" s="187"/>
      <c r="F19" s="187"/>
      <c r="G19" s="187"/>
      <c r="H19" s="187"/>
    </row>
    <row r="20" spans="2:8" ht="23.25" x14ac:dyDescent="0.25">
      <c r="B20" s="187"/>
      <c r="C20" s="187"/>
      <c r="D20" s="187"/>
      <c r="E20" s="187"/>
      <c r="F20" s="187"/>
      <c r="G20" s="187"/>
      <c r="H20" s="187"/>
    </row>
    <row r="21" spans="2:8" ht="23.25" x14ac:dyDescent="0.25">
      <c r="B21" s="187"/>
      <c r="C21" s="187"/>
      <c r="D21" s="187"/>
      <c r="E21" s="187"/>
      <c r="F21" s="187"/>
      <c r="G21" s="187"/>
      <c r="H21" s="187"/>
    </row>
    <row r="22" spans="2:8" ht="23.25" x14ac:dyDescent="0.25">
      <c r="B22" s="187"/>
      <c r="C22" s="187"/>
      <c r="D22" s="187"/>
      <c r="E22" s="187"/>
      <c r="F22" s="187"/>
      <c r="G22" s="187"/>
      <c r="H22" s="187"/>
    </row>
    <row r="23" spans="2:8" ht="23.25" x14ac:dyDescent="0.25">
      <c r="B23" s="187"/>
      <c r="C23" s="187"/>
      <c r="D23" s="187"/>
      <c r="E23" s="187"/>
      <c r="F23" s="187"/>
      <c r="G23" s="187"/>
      <c r="H23" s="187"/>
    </row>
    <row r="24" spans="2:8" ht="23.25" x14ac:dyDescent="0.25">
      <c r="B24" s="187"/>
      <c r="C24" s="187"/>
      <c r="D24" s="187"/>
      <c r="E24" s="187"/>
      <c r="F24" s="187"/>
      <c r="G24" s="187"/>
      <c r="H24" s="187"/>
    </row>
    <row r="25" spans="2:8" ht="23.25" x14ac:dyDescent="0.25">
      <c r="B25" s="187"/>
      <c r="C25" s="187"/>
      <c r="D25" s="187"/>
      <c r="E25" s="187"/>
      <c r="F25" s="187"/>
      <c r="G25" s="187"/>
      <c r="H25" s="187"/>
    </row>
    <row r="26" spans="2:8" ht="23.25" x14ac:dyDescent="0.25">
      <c r="B26" s="187"/>
      <c r="C26" s="187"/>
      <c r="D26" s="187"/>
      <c r="E26" s="187"/>
      <c r="F26" s="187"/>
      <c r="G26" s="187"/>
      <c r="H26" s="187"/>
    </row>
    <row r="27" spans="2:8" ht="23.25" x14ac:dyDescent="0.25">
      <c r="B27" s="187"/>
      <c r="C27" s="187"/>
      <c r="D27" s="187"/>
      <c r="E27" s="187"/>
      <c r="F27" s="187"/>
      <c r="G27" s="187"/>
      <c r="H27" s="187"/>
    </row>
    <row r="28" spans="2:8" ht="23.25" x14ac:dyDescent="0.25">
      <c r="B28" s="187"/>
      <c r="C28" s="187"/>
      <c r="D28" s="187"/>
      <c r="E28" s="187"/>
      <c r="F28" s="187"/>
      <c r="G28" s="187"/>
      <c r="H28" s="187"/>
    </row>
    <row r="29" spans="2:8" ht="23.25" x14ac:dyDescent="0.25">
      <c r="B29" s="187"/>
      <c r="C29" s="187"/>
      <c r="D29" s="187"/>
      <c r="E29" s="187"/>
      <c r="F29" s="187"/>
      <c r="G29" s="187"/>
      <c r="H29" s="187"/>
    </row>
    <row r="30" spans="2:8" ht="23.25" x14ac:dyDescent="0.25">
      <c r="B30" s="187"/>
      <c r="C30" s="187"/>
      <c r="D30" s="187"/>
      <c r="E30" s="187"/>
      <c r="F30" s="187"/>
      <c r="G30" s="187"/>
      <c r="H30" s="187"/>
    </row>
    <row r="31" spans="2:8" ht="23.25" x14ac:dyDescent="0.25">
      <c r="B31" s="187"/>
      <c r="C31" s="187"/>
      <c r="D31" s="187"/>
      <c r="E31" s="187"/>
      <c r="F31" s="187"/>
      <c r="G31" s="187"/>
      <c r="H31" s="187"/>
    </row>
    <row r="32" spans="2:8" ht="14.25" customHeight="1" x14ac:dyDescent="0.25">
      <c r="B32" s="187"/>
      <c r="C32" s="187"/>
      <c r="D32" s="187"/>
      <c r="E32" s="187"/>
      <c r="F32" s="187"/>
      <c r="G32" s="187"/>
      <c r="H32" s="187"/>
    </row>
    <row r="33" spans="2:8" ht="18.75" hidden="1" x14ac:dyDescent="0.25">
      <c r="B33" s="432" t="s">
        <v>54</v>
      </c>
      <c r="C33" s="433"/>
      <c r="D33" s="433"/>
      <c r="E33" s="433"/>
      <c r="F33" s="433"/>
      <c r="G33" s="433"/>
      <c r="H33" s="434"/>
    </row>
    <row r="34" spans="2:8" hidden="1" x14ac:dyDescent="0.25">
      <c r="B34" s="383" t="s">
        <v>55</v>
      </c>
      <c r="C34" s="383" t="s">
        <v>56</v>
      </c>
      <c r="D34" s="383" t="s">
        <v>57</v>
      </c>
      <c r="E34" s="435" t="s">
        <v>58</v>
      </c>
      <c r="F34" s="436"/>
      <c r="G34" s="436"/>
      <c r="H34" s="437"/>
    </row>
    <row r="35" spans="2:8" ht="138.75" hidden="1" customHeight="1" x14ac:dyDescent="0.25">
      <c r="B35" s="382">
        <v>1</v>
      </c>
      <c r="C35" s="384">
        <v>42592</v>
      </c>
      <c r="D35" s="384">
        <v>42578</v>
      </c>
      <c r="E35" s="438" t="s">
        <v>59</v>
      </c>
      <c r="F35" s="439"/>
      <c r="G35" s="439"/>
      <c r="H35" s="440"/>
    </row>
    <row r="36" spans="2:8" ht="93" hidden="1" customHeight="1" x14ac:dyDescent="0.25">
      <c r="B36" s="382">
        <v>2</v>
      </c>
      <c r="C36" s="384">
        <v>42673</v>
      </c>
      <c r="D36" s="384">
        <v>42640</v>
      </c>
      <c r="E36" s="429" t="s">
        <v>60</v>
      </c>
      <c r="F36" s="430"/>
      <c r="G36" s="430"/>
      <c r="H36" s="431"/>
    </row>
    <row r="37" spans="2:8" hidden="1" x14ac:dyDescent="0.25">
      <c r="B37" s="382">
        <v>3</v>
      </c>
      <c r="C37" s="384">
        <v>42845</v>
      </c>
      <c r="D37" s="384">
        <f>D36</f>
        <v>42640</v>
      </c>
      <c r="E37" s="429" t="s">
        <v>61</v>
      </c>
      <c r="F37" s="430"/>
      <c r="G37" s="430"/>
      <c r="H37" s="431"/>
    </row>
    <row r="38" spans="2:8" x14ac:dyDescent="0.25">
      <c r="H38"/>
    </row>
    <row r="39" spans="2:8" x14ac:dyDescent="0.25">
      <c r="H39"/>
    </row>
    <row r="40" spans="2:8" x14ac:dyDescent="0.25">
      <c r="H40"/>
    </row>
    <row r="41" spans="2:8" x14ac:dyDescent="0.25">
      <c r="H41"/>
    </row>
    <row r="42" spans="2:8" x14ac:dyDescent="0.25">
      <c r="H42"/>
    </row>
  </sheetData>
  <sheetProtection algorithmName="SHA-512" hashValue="fdnqBIyjCToZvCvp+SvHBISVwCR4cXGWIzxseVA9e+fkvwuRY2NgSA5iECwHReMHy2sgsXA1vxI26vYUlJkVxw==" saltValue="guaHHPPg9njZOBiB0XHasw==" spinCount="100000" sheet="1" scenarios="1" formatColumns="0" formatRows="0"/>
  <mergeCells count="14">
    <mergeCell ref="B2:H2"/>
    <mergeCell ref="B17:H18"/>
    <mergeCell ref="D15:H15"/>
    <mergeCell ref="B11:H11"/>
    <mergeCell ref="D12:H12"/>
    <mergeCell ref="D13:H13"/>
    <mergeCell ref="D14:H14"/>
    <mergeCell ref="D16:H16"/>
    <mergeCell ref="B7:H7"/>
    <mergeCell ref="E37:H37"/>
    <mergeCell ref="E36:H36"/>
    <mergeCell ref="B33:H33"/>
    <mergeCell ref="E34:H34"/>
    <mergeCell ref="E35:H35"/>
  </mergeCell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Worksheet______2">
    <tabColor theme="2" tint="-0.499984740745262"/>
  </sheetPr>
  <dimension ref="A1:H304"/>
  <sheetViews>
    <sheetView rightToLeft="1" view="pageBreakPreview" topLeftCell="B1" zoomScale="90" zoomScaleNormal="100" zoomScaleSheetLayoutView="90" workbookViewId="0">
      <selection activeCell="B1" sqref="B1"/>
    </sheetView>
  </sheetViews>
  <sheetFormatPr defaultColWidth="9.140625" defaultRowHeight="15.75" x14ac:dyDescent="0.25"/>
  <cols>
    <col min="1" max="1" width="2.42578125" hidden="1" customWidth="1"/>
    <col min="2" max="2" width="26.140625" customWidth="1"/>
    <col min="3" max="3" width="21.42578125" customWidth="1"/>
    <col min="4" max="4" width="9.85546875" customWidth="1"/>
    <col min="5" max="7" width="16.85546875" customWidth="1"/>
    <col min="11" max="11" width="32.85546875" customWidth="1"/>
  </cols>
  <sheetData>
    <row r="1" spans="2:8" ht="16.5" thickBot="1" x14ac:dyDescent="0.3"/>
    <row r="2" spans="2:8" ht="28.5" customHeight="1" thickBot="1" x14ac:dyDescent="0.3">
      <c r="B2" s="441" t="s">
        <v>62</v>
      </c>
      <c r="C2" s="442"/>
      <c r="D2" s="442"/>
      <c r="E2" s="442"/>
      <c r="F2" s="442"/>
      <c r="G2" s="442"/>
      <c r="H2" s="443"/>
    </row>
    <row r="3" spans="2:8" ht="16.5" thickBot="1" x14ac:dyDescent="0.3"/>
    <row r="4" spans="2:8" ht="18.75" x14ac:dyDescent="0.25">
      <c r="B4" s="85" t="s">
        <v>63</v>
      </c>
      <c r="C4" s="26">
        <v>2025</v>
      </c>
    </row>
    <row r="5" spans="2:8" ht="19.5" thickBot="1" x14ac:dyDescent="0.3">
      <c r="B5" s="86" t="s">
        <v>64</v>
      </c>
      <c r="C5" s="27">
        <v>2951409</v>
      </c>
    </row>
    <row r="6" spans="2:8" ht="36" customHeight="1" x14ac:dyDescent="0.25"/>
    <row r="7" spans="2:8" ht="16.5" thickBot="1" x14ac:dyDescent="0.3"/>
    <row r="8" spans="2:8" hidden="1" x14ac:dyDescent="0.25"/>
    <row r="9" spans="2:8" hidden="1" x14ac:dyDescent="0.25"/>
    <row r="10" spans="2:8" hidden="1" x14ac:dyDescent="0.25"/>
    <row r="11" spans="2:8" hidden="1" x14ac:dyDescent="0.25"/>
    <row r="12" spans="2:8" hidden="1" x14ac:dyDescent="0.25"/>
    <row r="13" spans="2:8" hidden="1" x14ac:dyDescent="0.25"/>
    <row r="14" spans="2:8" hidden="1" x14ac:dyDescent="0.25"/>
    <row r="15" spans="2:8" hidden="1" x14ac:dyDescent="0.25"/>
    <row r="16" spans="2:8" hidden="1" x14ac:dyDescent="0.25"/>
    <row r="17" spans="2:3" hidden="1" x14ac:dyDescent="0.25"/>
    <row r="18" spans="2:3" hidden="1" x14ac:dyDescent="0.25"/>
    <row r="19" spans="2:3" hidden="1" x14ac:dyDescent="0.25"/>
    <row r="20" spans="2:3" hidden="1" x14ac:dyDescent="0.25"/>
    <row r="21" spans="2:3" hidden="1" x14ac:dyDescent="0.25"/>
    <row r="22" spans="2:3" hidden="1" x14ac:dyDescent="0.25"/>
    <row r="23" spans="2:3" hidden="1" x14ac:dyDescent="0.25"/>
    <row r="24" spans="2:3" hidden="1" x14ac:dyDescent="0.25"/>
    <row r="25" spans="2:3" hidden="1" x14ac:dyDescent="0.25"/>
    <row r="26" spans="2:3" hidden="1" x14ac:dyDescent="0.25"/>
    <row r="27" spans="2:3" hidden="1" x14ac:dyDescent="0.25"/>
    <row r="28" spans="2:3" hidden="1" x14ac:dyDescent="0.25"/>
    <row r="29" spans="2:3" ht="16.5" hidden="1" thickBot="1" x14ac:dyDescent="0.3"/>
    <row r="30" spans="2:3" ht="19.5" thickBot="1" x14ac:dyDescent="0.3">
      <c r="B30" s="460" t="s">
        <v>65</v>
      </c>
      <c r="C30" s="461"/>
    </row>
    <row r="31" spans="2:3" ht="16.5" thickBot="1" x14ac:dyDescent="0.3">
      <c r="B31" s="44" t="s">
        <v>66</v>
      </c>
      <c r="C31" s="45" t="s">
        <v>67</v>
      </c>
    </row>
    <row r="32" spans="2:3" ht="47.25" x14ac:dyDescent="0.25">
      <c r="B32" s="46" t="s">
        <v>68</v>
      </c>
      <c r="C32" s="47">
        <v>0.15</v>
      </c>
    </row>
    <row r="33" spans="2:3" x14ac:dyDescent="0.25">
      <c r="B33" s="42" t="s">
        <v>10</v>
      </c>
      <c r="C33" s="48">
        <v>0.1</v>
      </c>
    </row>
    <row r="34" spans="2:3" x14ac:dyDescent="0.25">
      <c r="B34" s="42" t="s">
        <v>11</v>
      </c>
      <c r="C34" s="48">
        <v>0.1</v>
      </c>
    </row>
    <row r="35" spans="2:3" x14ac:dyDescent="0.25">
      <c r="B35" s="42" t="s">
        <v>12</v>
      </c>
      <c r="C35" s="48">
        <v>0.15</v>
      </c>
    </row>
    <row r="36" spans="2:3" ht="31.5" x14ac:dyDescent="0.25">
      <c r="B36" s="42" t="s">
        <v>69</v>
      </c>
      <c r="C36" s="107">
        <v>0.1</v>
      </c>
    </row>
    <row r="37" spans="2:3" ht="31.5" x14ac:dyDescent="0.25">
      <c r="B37" s="42" t="s">
        <v>70</v>
      </c>
      <c r="C37" s="48">
        <v>0.1</v>
      </c>
    </row>
    <row r="38" spans="2:3" x14ac:dyDescent="0.25">
      <c r="B38" s="42" t="s">
        <v>15</v>
      </c>
      <c r="C38" s="48">
        <v>0.1</v>
      </c>
    </row>
    <row r="39" spans="2:3" ht="47.25" x14ac:dyDescent="0.25">
      <c r="B39" s="42" t="s">
        <v>71</v>
      </c>
      <c r="C39" s="48">
        <v>0.1</v>
      </c>
    </row>
    <row r="40" spans="2:3" ht="32.25" thickBot="1" x14ac:dyDescent="0.3">
      <c r="B40" s="83" t="s">
        <v>72</v>
      </c>
      <c r="C40" s="98">
        <v>0.1</v>
      </c>
    </row>
    <row r="41" spans="2:3" hidden="1" x14ac:dyDescent="0.25"/>
    <row r="42" spans="2:3" hidden="1" x14ac:dyDescent="0.25"/>
    <row r="43" spans="2:3" hidden="1" x14ac:dyDescent="0.25"/>
    <row r="44" spans="2:3" hidden="1" x14ac:dyDescent="0.25"/>
    <row r="45" spans="2:3" hidden="1" x14ac:dyDescent="0.25"/>
    <row r="46" spans="2:3" hidden="1" x14ac:dyDescent="0.25"/>
    <row r="47" spans="2:3" hidden="1" x14ac:dyDescent="0.25"/>
    <row r="48" spans="2:3" hidden="1" x14ac:dyDescent="0.25"/>
    <row r="49" spans="2:3" hidden="1" x14ac:dyDescent="0.25"/>
    <row r="50" spans="2:3" hidden="1" x14ac:dyDescent="0.25"/>
    <row r="51" spans="2:3" hidden="1" x14ac:dyDescent="0.25"/>
    <row r="52" spans="2:3" hidden="1" x14ac:dyDescent="0.25"/>
    <row r="53" spans="2:3" hidden="1" x14ac:dyDescent="0.25"/>
    <row r="54" spans="2:3" hidden="1" x14ac:dyDescent="0.25"/>
    <row r="55" spans="2:3" hidden="1" x14ac:dyDescent="0.25"/>
    <row r="56" spans="2:3" hidden="1" x14ac:dyDescent="0.25"/>
    <row r="57" spans="2:3" ht="16.5" hidden="1" thickBot="1" x14ac:dyDescent="0.3"/>
    <row r="58" spans="2:3" ht="16.5" thickBot="1" x14ac:dyDescent="0.3">
      <c r="B58" s="128" t="s">
        <v>73</v>
      </c>
      <c r="C58" s="129">
        <f>SUM(C32:C57)</f>
        <v>0.99999999999999989</v>
      </c>
    </row>
    <row r="59" spans="2:3" ht="16.5" thickBot="1" x14ac:dyDescent="0.3"/>
    <row r="60" spans="2:3" ht="57" customHeight="1" thickBot="1" x14ac:dyDescent="0.3">
      <c r="B60" s="460" t="str">
        <f>"פרמטרים לחישוב ניקוד משתנה "&amp;$B$32</f>
        <v>פרמטרים לחישוב ניקוד משתנה מספר בקשות התמיכה שהגיש ארגון הגג למשרד התרבות</v>
      </c>
      <c r="C60" s="461"/>
    </row>
    <row r="61" spans="2:3" ht="16.5" thickBot="1" x14ac:dyDescent="0.3">
      <c r="B61" s="31" t="s">
        <v>66</v>
      </c>
      <c r="C61" s="32" t="s">
        <v>74</v>
      </c>
    </row>
    <row r="62" spans="2:3" x14ac:dyDescent="0.25">
      <c r="B62" s="33" t="s">
        <v>75</v>
      </c>
      <c r="C62" s="99">
        <v>1</v>
      </c>
    </row>
    <row r="63" spans="2:3" hidden="1" x14ac:dyDescent="0.25"/>
    <row r="64" spans="2:3"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spans="2:3" hidden="1" x14ac:dyDescent="0.25"/>
    <row r="82" spans="2:3" hidden="1" x14ac:dyDescent="0.25"/>
    <row r="83" spans="2:3" hidden="1" x14ac:dyDescent="0.25"/>
    <row r="84" spans="2:3" hidden="1" x14ac:dyDescent="0.25"/>
    <row r="85" spans="2:3" hidden="1" x14ac:dyDescent="0.25"/>
    <row r="86" spans="2:3" hidden="1" x14ac:dyDescent="0.25"/>
    <row r="87" spans="2:3" hidden="1" x14ac:dyDescent="0.25"/>
    <row r="88" spans="2:3" hidden="1" x14ac:dyDescent="0.25"/>
    <row r="89" spans="2:3" ht="16.5" thickBot="1" x14ac:dyDescent="0.3"/>
    <row r="90" spans="2:3" ht="45" customHeight="1" thickBot="1" x14ac:dyDescent="0.3">
      <c r="B90" s="460" t="str">
        <f>"פרמטרים לחישוב ניקוד משתנה "&amp;$B$33</f>
        <v>פרמטרים לחישוב ניקוד משתנה ייעוץ ליווי וסיוע חשבונאי</v>
      </c>
      <c r="C90" s="461"/>
    </row>
    <row r="91" spans="2:3" ht="16.5" customHeight="1" thickBot="1" x14ac:dyDescent="0.3">
      <c r="B91" s="31" t="s">
        <v>66</v>
      </c>
      <c r="C91" s="32" t="s">
        <v>74</v>
      </c>
    </row>
    <row r="92" spans="2:3" x14ac:dyDescent="0.25">
      <c r="B92" s="33" t="s">
        <v>76</v>
      </c>
      <c r="C92" s="99">
        <v>1</v>
      </c>
    </row>
    <row r="93" spans="2:3" ht="16.5" thickBot="1" x14ac:dyDescent="0.3"/>
    <row r="94" spans="2:3" hidden="1" x14ac:dyDescent="0.25"/>
    <row r="95" spans="2:3" hidden="1" x14ac:dyDescent="0.25"/>
    <row r="96" spans="2:3" hidden="1" x14ac:dyDescent="0.25"/>
    <row r="97" hidden="1" x14ac:dyDescent="0.25"/>
    <row r="98" hidden="1" x14ac:dyDescent="0.25"/>
    <row r="99" hidden="1" x14ac:dyDescent="0.25"/>
    <row r="100" ht="18.75" hidden="1" customHeight="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spans="2:4" hidden="1" x14ac:dyDescent="0.25"/>
    <row r="114" spans="2:4" hidden="1" x14ac:dyDescent="0.25"/>
    <row r="115" spans="2:4" hidden="1" x14ac:dyDescent="0.25"/>
    <row r="116" spans="2:4" hidden="1" x14ac:dyDescent="0.25"/>
    <row r="117" spans="2:4" hidden="1" x14ac:dyDescent="0.25"/>
    <row r="118" spans="2:4" hidden="1" x14ac:dyDescent="0.25"/>
    <row r="119" spans="2:4" ht="16.5" hidden="1" thickBot="1" x14ac:dyDescent="0.3"/>
    <row r="120" spans="2:4" ht="42.75" customHeight="1" thickBot="1" x14ac:dyDescent="0.3">
      <c r="B120" s="458" t="str">
        <f>"פרמטרים לחישוב ניקוד משתנה "&amp;$B$34</f>
        <v>פרמטרים לחישוב ניקוד משתנה ייעוץ ליווי וסיוע משפטי</v>
      </c>
      <c r="C120" s="462"/>
      <c r="D120" s="459"/>
    </row>
    <row r="121" spans="2:4" x14ac:dyDescent="0.25">
      <c r="B121" s="101" t="s">
        <v>66</v>
      </c>
      <c r="C121" s="102" t="s">
        <v>77</v>
      </c>
      <c r="D121" s="103" t="s">
        <v>74</v>
      </c>
    </row>
    <row r="122" spans="2:4" x14ac:dyDescent="0.25">
      <c r="B122" s="38" t="s">
        <v>76</v>
      </c>
      <c r="C122" s="385" t="s">
        <v>78</v>
      </c>
      <c r="D122" s="104">
        <v>1</v>
      </c>
    </row>
    <row r="123" spans="2:4" ht="16.5" thickBot="1" x14ac:dyDescent="0.3">
      <c r="B123" s="39" t="s">
        <v>79</v>
      </c>
      <c r="C123" s="105">
        <v>1000</v>
      </c>
      <c r="D123" s="100">
        <v>1</v>
      </c>
    </row>
    <row r="124" spans="2:4" ht="16.5" thickBot="1" x14ac:dyDescent="0.3"/>
    <row r="125" spans="2:4" hidden="1" x14ac:dyDescent="0.25"/>
    <row r="126" spans="2:4" hidden="1" x14ac:dyDescent="0.25"/>
    <row r="127" spans="2:4" hidden="1" x14ac:dyDescent="0.25"/>
    <row r="128" spans="2:4"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spans="2:3" hidden="1" x14ac:dyDescent="0.25"/>
    <row r="146" spans="2:3" hidden="1" x14ac:dyDescent="0.25"/>
    <row r="147" spans="2:3" hidden="1" x14ac:dyDescent="0.25"/>
    <row r="148" spans="2:3" hidden="1" x14ac:dyDescent="0.25"/>
    <row r="149" spans="2:3" ht="16.5" hidden="1" thickBot="1" x14ac:dyDescent="0.3"/>
    <row r="150" spans="2:3" ht="35.25" customHeight="1" thickBot="1" x14ac:dyDescent="0.3">
      <c r="B150" s="460" t="str">
        <f>"פרמטרים לחישוב ניקוד משתנה "&amp;$B$35</f>
        <v>פרמטרים לחישוב ניקוד משתנה ייעוץ ליווי וסיוע מקצועי</v>
      </c>
      <c r="C150" s="461"/>
    </row>
    <row r="151" spans="2:3" ht="16.5" thickBot="1" x14ac:dyDescent="0.3">
      <c r="B151" s="31" t="s">
        <v>66</v>
      </c>
      <c r="C151" s="32" t="s">
        <v>74</v>
      </c>
    </row>
    <row r="152" spans="2:3" x14ac:dyDescent="0.25">
      <c r="B152" s="33" t="s">
        <v>76</v>
      </c>
      <c r="C152" s="99">
        <v>1</v>
      </c>
    </row>
    <row r="153" spans="2:3" hidden="1" x14ac:dyDescent="0.25"/>
    <row r="154" spans="2:3" hidden="1" x14ac:dyDescent="0.25"/>
    <row r="155" spans="2:3" hidden="1" x14ac:dyDescent="0.25"/>
    <row r="156" spans="2:3" hidden="1" x14ac:dyDescent="0.25"/>
    <row r="157" spans="2:3" hidden="1" x14ac:dyDescent="0.25"/>
    <row r="158" spans="2:3" hidden="1" x14ac:dyDescent="0.25"/>
    <row r="159" spans="2:3" hidden="1" x14ac:dyDescent="0.25"/>
    <row r="160" spans="2:3"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spans="2:4" hidden="1" x14ac:dyDescent="0.25"/>
    <row r="178" spans="2:4" hidden="1" x14ac:dyDescent="0.25"/>
    <row r="179" spans="2:4" ht="16.5" thickBot="1" x14ac:dyDescent="0.3"/>
    <row r="180" spans="2:4" ht="48.75" customHeight="1" thickBot="1" x14ac:dyDescent="0.3">
      <c r="B180" s="458" t="str">
        <f>"פרמטרים לחישוב ניקוד משתנה "&amp;$B$36</f>
        <v>פרמטרים לחישוב ניקוד משתנה פרסום, שיווק ויחסי ציבור כללי</v>
      </c>
      <c r="C180" s="462"/>
      <c r="D180" s="459"/>
    </row>
    <row r="181" spans="2:4" x14ac:dyDescent="0.25">
      <c r="B181" s="101" t="s">
        <v>66</v>
      </c>
      <c r="C181" s="102" t="s">
        <v>77</v>
      </c>
      <c r="D181" s="103" t="s">
        <v>74</v>
      </c>
    </row>
    <row r="182" spans="2:4" x14ac:dyDescent="0.25">
      <c r="B182" s="38" t="s">
        <v>76</v>
      </c>
      <c r="C182" s="385" t="s">
        <v>78</v>
      </c>
      <c r="D182" s="104">
        <v>1</v>
      </c>
    </row>
    <row r="183" spans="2:4" ht="16.5" thickBot="1" x14ac:dyDescent="0.3">
      <c r="B183" s="39" t="s">
        <v>80</v>
      </c>
      <c r="C183" s="108">
        <v>1000</v>
      </c>
      <c r="D183" s="100">
        <v>1</v>
      </c>
    </row>
    <row r="184" spans="2:4" ht="16.5" thickBot="1" x14ac:dyDescent="0.3"/>
    <row r="185" spans="2:4" hidden="1" x14ac:dyDescent="0.25"/>
    <row r="186" spans="2:4" hidden="1" x14ac:dyDescent="0.25"/>
    <row r="187" spans="2:4" hidden="1" x14ac:dyDescent="0.25"/>
    <row r="188" spans="2:4" hidden="1" x14ac:dyDescent="0.25"/>
    <row r="189" spans="2:4" hidden="1" x14ac:dyDescent="0.25"/>
    <row r="190" spans="2:4" hidden="1" x14ac:dyDescent="0.25"/>
    <row r="191" spans="2:4" hidden="1" x14ac:dyDescent="0.25"/>
    <row r="192" spans="2:4"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spans="2:3" ht="16.5" hidden="1" thickBot="1" x14ac:dyDescent="0.3"/>
    <row r="210" spans="2:3" ht="54.75" customHeight="1" x14ac:dyDescent="0.25">
      <c r="B210" s="463" t="str">
        <f>"פרמטרים לחישוב ניקוד משתנה "&amp;$B$37</f>
        <v>פרמטרים לחישוב ניקוד משתנה החזקת או העמדת חללים לצורכי האמנים העצמאיים</v>
      </c>
      <c r="C210" s="464"/>
    </row>
    <row r="211" spans="2:3" x14ac:dyDescent="0.25">
      <c r="B211" s="109" t="s">
        <v>66</v>
      </c>
      <c r="C211" s="110" t="s">
        <v>74</v>
      </c>
    </row>
    <row r="212" spans="2:3" x14ac:dyDescent="0.25">
      <c r="B212" s="38" t="s">
        <v>81</v>
      </c>
      <c r="C212" s="104">
        <v>1</v>
      </c>
    </row>
    <row r="213" spans="2:3" x14ac:dyDescent="0.25">
      <c r="B213" s="109" t="s">
        <v>66</v>
      </c>
      <c r="C213" s="110" t="s">
        <v>82</v>
      </c>
    </row>
    <row r="214" spans="2:3" x14ac:dyDescent="0.25">
      <c r="B214" s="38" t="s">
        <v>83</v>
      </c>
      <c r="C214" s="104">
        <v>2</v>
      </c>
    </row>
    <row r="215" spans="2:3" ht="16.5" thickBot="1" x14ac:dyDescent="0.3">
      <c r="B215" s="38" t="s">
        <v>84</v>
      </c>
      <c r="C215" s="100">
        <v>1</v>
      </c>
    </row>
    <row r="216" spans="2:3" ht="16.5" thickBot="1" x14ac:dyDescent="0.3"/>
    <row r="217" spans="2:3" hidden="1" x14ac:dyDescent="0.25"/>
    <row r="218" spans="2:3" hidden="1" x14ac:dyDescent="0.25"/>
    <row r="219" spans="2:3" hidden="1" x14ac:dyDescent="0.25"/>
    <row r="220" spans="2:3" hidden="1" x14ac:dyDescent="0.25"/>
    <row r="221" spans="2:3" hidden="1" x14ac:dyDescent="0.25"/>
    <row r="222" spans="2:3" hidden="1" x14ac:dyDescent="0.25"/>
    <row r="223" spans="2:3" hidden="1" x14ac:dyDescent="0.25"/>
    <row r="224" spans="2:3" hidden="1" x14ac:dyDescent="0.25"/>
    <row r="225" spans="2:4" hidden="1" x14ac:dyDescent="0.25"/>
    <row r="226" spans="2:4" hidden="1" x14ac:dyDescent="0.25"/>
    <row r="227" spans="2:4" hidden="1" x14ac:dyDescent="0.25"/>
    <row r="228" spans="2:4" hidden="1" x14ac:dyDescent="0.25"/>
    <row r="229" spans="2:4" hidden="1" x14ac:dyDescent="0.25"/>
    <row r="230" spans="2:4" hidden="1" x14ac:dyDescent="0.25"/>
    <row r="231" spans="2:4" hidden="1" x14ac:dyDescent="0.25"/>
    <row r="232" spans="2:4" hidden="1" x14ac:dyDescent="0.25"/>
    <row r="233" spans="2:4" hidden="1" x14ac:dyDescent="0.25"/>
    <row r="234" spans="2:4" hidden="1" x14ac:dyDescent="0.25"/>
    <row r="235" spans="2:4" hidden="1" x14ac:dyDescent="0.25"/>
    <row r="236" spans="2:4" hidden="1" x14ac:dyDescent="0.25"/>
    <row r="237" spans="2:4" hidden="1" x14ac:dyDescent="0.25"/>
    <row r="238" spans="2:4" hidden="1" x14ac:dyDescent="0.25"/>
    <row r="239" spans="2:4" ht="16.5" hidden="1" thickBot="1" x14ac:dyDescent="0.3"/>
    <row r="240" spans="2:4" ht="48" customHeight="1" thickBot="1" x14ac:dyDescent="0.3">
      <c r="B240" s="458" t="str">
        <f>"פרמטרים לחישוב ניקוד משתנה "&amp;$B$38</f>
        <v>פרמטרים לחישוב ניקוד משתנה ניוד מופעים לפריפריה</v>
      </c>
      <c r="C240" s="462"/>
      <c r="D240" s="459"/>
    </row>
    <row r="241" spans="2:4" ht="16.5" thickBot="1" x14ac:dyDescent="0.3">
      <c r="B241" s="31" t="s">
        <v>66</v>
      </c>
      <c r="C241" s="32" t="s">
        <v>74</v>
      </c>
      <c r="D241" s="32" t="s">
        <v>85</v>
      </c>
    </row>
    <row r="242" spans="2:4" ht="31.5" x14ac:dyDescent="0.25">
      <c r="B242" s="33" t="s">
        <v>86</v>
      </c>
      <c r="C242" s="114">
        <v>0</v>
      </c>
      <c r="D242" s="80" t="s">
        <v>87</v>
      </c>
    </row>
    <row r="243" spans="2:4" ht="31.5" x14ac:dyDescent="0.25">
      <c r="B243" s="38" t="s">
        <v>88</v>
      </c>
      <c r="C243" s="386">
        <v>0.5</v>
      </c>
      <c r="D243" s="81" t="s">
        <v>89</v>
      </c>
    </row>
    <row r="244" spans="2:4" ht="31.5" x14ac:dyDescent="0.25">
      <c r="B244" s="38" t="s">
        <v>90</v>
      </c>
      <c r="C244" s="386">
        <v>0.5</v>
      </c>
      <c r="D244" s="81" t="s">
        <v>91</v>
      </c>
    </row>
    <row r="245" spans="2:4" ht="31.5" x14ac:dyDescent="0.25">
      <c r="B245" s="38" t="s">
        <v>92</v>
      </c>
      <c r="C245" s="386">
        <v>1</v>
      </c>
      <c r="D245" s="81" t="s">
        <v>93</v>
      </c>
    </row>
    <row r="246" spans="2:4" ht="31.5" x14ac:dyDescent="0.25">
      <c r="B246" s="38" t="s">
        <v>94</v>
      </c>
      <c r="C246" s="386">
        <v>1</v>
      </c>
      <c r="D246" s="81" t="s">
        <v>95</v>
      </c>
    </row>
    <row r="247" spans="2:4" ht="31.5" x14ac:dyDescent="0.25">
      <c r="B247" s="38" t="s">
        <v>96</v>
      </c>
      <c r="C247" s="386">
        <v>1.5</v>
      </c>
      <c r="D247" s="81" t="s">
        <v>97</v>
      </c>
    </row>
    <row r="248" spans="2:4" ht="31.5" x14ac:dyDescent="0.25">
      <c r="B248" s="38" t="s">
        <v>98</v>
      </c>
      <c r="C248" s="386">
        <v>1.5</v>
      </c>
      <c r="D248" s="81" t="s">
        <v>99</v>
      </c>
    </row>
    <row r="249" spans="2:4" ht="32.25" thickBot="1" x14ac:dyDescent="0.3">
      <c r="B249" s="39" t="s">
        <v>100</v>
      </c>
      <c r="C249" s="115">
        <v>3</v>
      </c>
      <c r="D249" s="82" t="s">
        <v>101</v>
      </c>
    </row>
    <row r="250" spans="2:4" x14ac:dyDescent="0.25">
      <c r="B250" s="111" t="s">
        <v>66</v>
      </c>
      <c r="C250" s="112" t="s">
        <v>77</v>
      </c>
      <c r="D250" s="113" t="s">
        <v>74</v>
      </c>
    </row>
    <row r="251" spans="2:4" ht="16.5" thickBot="1" x14ac:dyDescent="0.3">
      <c r="B251" s="39" t="s">
        <v>80</v>
      </c>
      <c r="C251" s="108">
        <v>1000</v>
      </c>
      <c r="D251" s="100">
        <v>1</v>
      </c>
    </row>
    <row r="252" spans="2:4" ht="16.5" thickBot="1" x14ac:dyDescent="0.3"/>
    <row r="253" spans="2:4" ht="16.5" hidden="1" thickBot="1" x14ac:dyDescent="0.3"/>
    <row r="254" spans="2:4" ht="16.5" hidden="1" thickBot="1" x14ac:dyDescent="0.3"/>
    <row r="255" spans="2:4" ht="16.5" hidden="1" thickBot="1" x14ac:dyDescent="0.3"/>
    <row r="256" spans="2:4" ht="16.5" hidden="1" thickBot="1" x14ac:dyDescent="0.3"/>
    <row r="257" spans="2:3" ht="16.5" hidden="1" thickBot="1" x14ac:dyDescent="0.3"/>
    <row r="258" spans="2:3" ht="16.5" hidden="1" thickBot="1" x14ac:dyDescent="0.3"/>
    <row r="259" spans="2:3" ht="16.5" hidden="1" thickBot="1" x14ac:dyDescent="0.3"/>
    <row r="260" spans="2:3" ht="16.5" hidden="1" thickBot="1" x14ac:dyDescent="0.3"/>
    <row r="261" spans="2:3" ht="16.5" hidden="1" thickBot="1" x14ac:dyDescent="0.3"/>
    <row r="262" spans="2:3" ht="16.5" hidden="1" thickBot="1" x14ac:dyDescent="0.3"/>
    <row r="263" spans="2:3" ht="16.5" hidden="1" thickBot="1" x14ac:dyDescent="0.3"/>
    <row r="264" spans="2:3" ht="16.5" hidden="1" thickBot="1" x14ac:dyDescent="0.3"/>
    <row r="265" spans="2:3" ht="16.5" hidden="1" thickBot="1" x14ac:dyDescent="0.3"/>
    <row r="266" spans="2:3" ht="16.5" hidden="1" thickBot="1" x14ac:dyDescent="0.3"/>
    <row r="267" spans="2:3" ht="16.5" hidden="1" thickBot="1" x14ac:dyDescent="0.3"/>
    <row r="268" spans="2:3" ht="16.5" hidden="1" thickBot="1" x14ac:dyDescent="0.3"/>
    <row r="269" spans="2:3" ht="16.5" hidden="1" thickBot="1" x14ac:dyDescent="0.3"/>
    <row r="270" spans="2:3" ht="55.5" customHeight="1" thickBot="1" x14ac:dyDescent="0.3">
      <c r="B270" s="458" t="str">
        <f>"פרמטרים לחישוב ניקוד משתנה "&amp;$B$39</f>
        <v>פרמטרים לחישוב ניקוד משתנה קיום פעילות מקצועית לרווחת האמנים העצמאיים ולהעשרתם</v>
      </c>
      <c r="C270" s="462"/>
    </row>
    <row r="271" spans="2:3" ht="19.5" thickBot="1" x14ac:dyDescent="0.3">
      <c r="B271" s="456" t="s">
        <v>102</v>
      </c>
      <c r="C271" s="457"/>
    </row>
    <row r="272" spans="2:3" ht="16.5" thickBot="1" x14ac:dyDescent="0.3">
      <c r="B272" s="31" t="s">
        <v>66</v>
      </c>
      <c r="C272" s="32" t="s">
        <v>74</v>
      </c>
    </row>
    <row r="273" spans="2:3" x14ac:dyDescent="0.25">
      <c r="B273" s="33" t="s">
        <v>103</v>
      </c>
      <c r="C273" s="136">
        <v>0</v>
      </c>
    </row>
    <row r="274" spans="2:3" x14ac:dyDescent="0.25">
      <c r="B274" s="38" t="s">
        <v>104</v>
      </c>
      <c r="C274" s="137">
        <v>1</v>
      </c>
    </row>
    <row r="275" spans="2:3" x14ac:dyDescent="0.25">
      <c r="B275" s="38" t="s">
        <v>105</v>
      </c>
      <c r="C275" s="137">
        <v>1.5</v>
      </c>
    </row>
    <row r="276" spans="2:3" ht="16.5" thickBot="1" x14ac:dyDescent="0.3">
      <c r="B276" s="39" t="s">
        <v>106</v>
      </c>
      <c r="C276" s="138">
        <v>2</v>
      </c>
    </row>
    <row r="278" spans="2:3" hidden="1" x14ac:dyDescent="0.25"/>
    <row r="279" spans="2:3" hidden="1" x14ac:dyDescent="0.25"/>
    <row r="280" spans="2:3" hidden="1" x14ac:dyDescent="0.25"/>
    <row r="281" spans="2:3" hidden="1" x14ac:dyDescent="0.25"/>
    <row r="282" spans="2:3" hidden="1" x14ac:dyDescent="0.25"/>
    <row r="283" spans="2:3" hidden="1" x14ac:dyDescent="0.25"/>
    <row r="284" spans="2:3" hidden="1" x14ac:dyDescent="0.25"/>
    <row r="285" spans="2:3" hidden="1" x14ac:dyDescent="0.25"/>
    <row r="286" spans="2:3" hidden="1" x14ac:dyDescent="0.25"/>
    <row r="287" spans="2:3" hidden="1" x14ac:dyDescent="0.25"/>
    <row r="288" spans="2:3" hidden="1" x14ac:dyDescent="0.25"/>
    <row r="289" spans="2:3" hidden="1" x14ac:dyDescent="0.25"/>
    <row r="290" spans="2:3" ht="19.5" hidden="1" thickBot="1" x14ac:dyDescent="0.3">
      <c r="B290" s="456" t="s">
        <v>107</v>
      </c>
      <c r="C290" s="457"/>
    </row>
    <row r="291" spans="2:3" ht="16.5" hidden="1" thickBot="1" x14ac:dyDescent="0.3">
      <c r="B291" s="31" t="s">
        <v>108</v>
      </c>
      <c r="C291" s="32" t="s">
        <v>74</v>
      </c>
    </row>
    <row r="292" spans="2:3" hidden="1" x14ac:dyDescent="0.25">
      <c r="B292" s="267">
        <v>0</v>
      </c>
      <c r="C292" s="136">
        <v>0</v>
      </c>
    </row>
    <row r="293" spans="2:3" hidden="1" x14ac:dyDescent="0.25">
      <c r="B293" s="268">
        <v>3</v>
      </c>
      <c r="C293" s="137">
        <v>1</v>
      </c>
    </row>
    <row r="294" spans="2:3" hidden="1" x14ac:dyDescent="0.25">
      <c r="B294" s="268">
        <v>6</v>
      </c>
      <c r="C294" s="137">
        <v>1.2</v>
      </c>
    </row>
    <row r="295" spans="2:3" ht="16.5" hidden="1" thickBot="1" x14ac:dyDescent="0.3">
      <c r="B295" s="269">
        <v>11</v>
      </c>
      <c r="C295" s="138">
        <v>1.3</v>
      </c>
    </row>
    <row r="299" spans="2:3" ht="16.5" thickBot="1" x14ac:dyDescent="0.3"/>
    <row r="300" spans="2:3" ht="42.75" customHeight="1" thickBot="1" x14ac:dyDescent="0.3">
      <c r="B300" s="458" t="str">
        <f>"פרמטרים לחישוב ניקוד משתנה "&amp;$B$40</f>
        <v>פרמטרים לחישוב ניקוד משתנה יצירת שיתופי פעולה בין האמנים</v>
      </c>
      <c r="C300" s="459"/>
    </row>
    <row r="301" spans="2:3" ht="19.5" customHeight="1" thickBot="1" x14ac:dyDescent="0.3">
      <c r="B301" s="31" t="s">
        <v>66</v>
      </c>
      <c r="C301" s="32" t="s">
        <v>74</v>
      </c>
    </row>
    <row r="302" spans="2:3" x14ac:dyDescent="0.25">
      <c r="B302" s="33" t="s">
        <v>109</v>
      </c>
      <c r="C302" s="136">
        <v>1</v>
      </c>
    </row>
    <row r="303" spans="2:3" x14ac:dyDescent="0.25">
      <c r="B303" s="38" t="s">
        <v>110</v>
      </c>
      <c r="C303" s="137">
        <v>4</v>
      </c>
    </row>
    <row r="304" spans="2:3" x14ac:dyDescent="0.25">
      <c r="B304" s="38" t="s">
        <v>111</v>
      </c>
      <c r="C304" s="137">
        <v>1.5</v>
      </c>
    </row>
  </sheetData>
  <sheetProtection algorithmName="SHA-512" hashValue="v7eFIRkAhcjPUw97YXK13B73F7PkByG4yPXaIgc1Kj1lkXIM3W6mOd9HHR7RCw0yudriZ9HBOUZT5fuHTf/a7A==" saltValue="Ud/1dDrlGjflpl40U8//gg==" spinCount="100000" sheet="1" scenarios="1" formatColumns="0" formatRows="0"/>
  <mergeCells count="13">
    <mergeCell ref="B2:H2"/>
    <mergeCell ref="B60:C60"/>
    <mergeCell ref="B90:C90"/>
    <mergeCell ref="B30:C30"/>
    <mergeCell ref="B120:D120"/>
    <mergeCell ref="B271:C271"/>
    <mergeCell ref="B300:C300"/>
    <mergeCell ref="B150:C150"/>
    <mergeCell ref="B180:D180"/>
    <mergeCell ref="B210:C210"/>
    <mergeCell ref="B240:D240"/>
    <mergeCell ref="B290:C290"/>
    <mergeCell ref="B270:C270"/>
  </mergeCells>
  <conditionalFormatting sqref="C4:C5">
    <cfRule type="containsBlanks" dxfId="268" priority="2">
      <formula>LEN(TRIM(C4))=0</formula>
    </cfRule>
  </conditionalFormatting>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tabColor theme="1"/>
  </sheetPr>
  <dimension ref="A5:C20"/>
  <sheetViews>
    <sheetView rightToLeft="1" workbookViewId="0">
      <selection activeCell="A2" sqref="A2"/>
    </sheetView>
  </sheetViews>
  <sheetFormatPr defaultColWidth="9" defaultRowHeight="15.75" x14ac:dyDescent="0.25"/>
  <cols>
    <col min="1" max="1" width="16.140625" bestFit="1" customWidth="1"/>
    <col min="2" max="2" width="35.140625" customWidth="1"/>
    <col min="3" max="3" width="35" customWidth="1"/>
  </cols>
  <sheetData>
    <row r="5" spans="1:3" x14ac:dyDescent="0.25">
      <c r="B5" t="s">
        <v>112</v>
      </c>
    </row>
    <row r="6" spans="1:3" x14ac:dyDescent="0.25">
      <c r="A6">
        <v>2019</v>
      </c>
      <c r="B6" t="b">
        <f>A6=$B$2</f>
        <v>0</v>
      </c>
      <c r="C6" t="s">
        <v>113</v>
      </c>
    </row>
    <row r="7" spans="1:3" x14ac:dyDescent="0.25">
      <c r="A7">
        <f>A6+1</f>
        <v>2020</v>
      </c>
      <c r="B7" t="b">
        <f t="shared" ref="B7:B20" si="0">A7=$B$2</f>
        <v>0</v>
      </c>
      <c r="C7" t="s">
        <v>114</v>
      </c>
    </row>
    <row r="8" spans="1:3" x14ac:dyDescent="0.25">
      <c r="A8">
        <f t="shared" ref="A8:A20" si="1">A7+1</f>
        <v>2021</v>
      </c>
      <c r="B8" t="b">
        <f t="shared" si="0"/>
        <v>0</v>
      </c>
      <c r="C8" t="s">
        <v>114</v>
      </c>
    </row>
    <row r="9" spans="1:3" x14ac:dyDescent="0.25">
      <c r="A9">
        <f t="shared" si="1"/>
        <v>2022</v>
      </c>
      <c r="B9" t="b">
        <f t="shared" si="0"/>
        <v>0</v>
      </c>
      <c r="C9" t="s">
        <v>114</v>
      </c>
    </row>
    <row r="10" spans="1:3" x14ac:dyDescent="0.25">
      <c r="A10">
        <f t="shared" si="1"/>
        <v>2023</v>
      </c>
      <c r="B10" t="b">
        <f t="shared" si="0"/>
        <v>0</v>
      </c>
      <c r="C10" t="s">
        <v>114</v>
      </c>
    </row>
    <row r="11" spans="1:3" x14ac:dyDescent="0.25">
      <c r="A11">
        <f t="shared" si="1"/>
        <v>2024</v>
      </c>
      <c r="B11" t="b">
        <f t="shared" si="0"/>
        <v>0</v>
      </c>
      <c r="C11" t="s">
        <v>114</v>
      </c>
    </row>
    <row r="12" spans="1:3" x14ac:dyDescent="0.25">
      <c r="A12">
        <f t="shared" si="1"/>
        <v>2025</v>
      </c>
      <c r="B12" t="b">
        <f t="shared" si="0"/>
        <v>0</v>
      </c>
      <c r="C12" t="s">
        <v>114</v>
      </c>
    </row>
    <row r="13" spans="1:3" x14ac:dyDescent="0.25">
      <c r="A13">
        <f t="shared" si="1"/>
        <v>2026</v>
      </c>
      <c r="B13" t="b">
        <f t="shared" si="0"/>
        <v>0</v>
      </c>
      <c r="C13" t="s">
        <v>114</v>
      </c>
    </row>
    <row r="14" spans="1:3" x14ac:dyDescent="0.25">
      <c r="A14">
        <f t="shared" si="1"/>
        <v>2027</v>
      </c>
      <c r="B14" t="b">
        <f t="shared" si="0"/>
        <v>0</v>
      </c>
      <c r="C14" t="s">
        <v>114</v>
      </c>
    </row>
    <row r="15" spans="1:3" x14ac:dyDescent="0.25">
      <c r="A15">
        <f t="shared" si="1"/>
        <v>2028</v>
      </c>
      <c r="B15" t="b">
        <f t="shared" si="0"/>
        <v>0</v>
      </c>
      <c r="C15" t="s">
        <v>114</v>
      </c>
    </row>
    <row r="16" spans="1:3" x14ac:dyDescent="0.25">
      <c r="A16">
        <f t="shared" si="1"/>
        <v>2029</v>
      </c>
      <c r="B16" t="b">
        <f t="shared" si="0"/>
        <v>0</v>
      </c>
      <c r="C16" t="s">
        <v>114</v>
      </c>
    </row>
    <row r="17" spans="1:3" x14ac:dyDescent="0.25">
      <c r="A17">
        <f t="shared" si="1"/>
        <v>2030</v>
      </c>
      <c r="B17" t="b">
        <f t="shared" si="0"/>
        <v>0</v>
      </c>
      <c r="C17" t="s">
        <v>114</v>
      </c>
    </row>
    <row r="18" spans="1:3" x14ac:dyDescent="0.25">
      <c r="A18">
        <f t="shared" si="1"/>
        <v>2031</v>
      </c>
      <c r="B18" t="b">
        <f t="shared" si="0"/>
        <v>0</v>
      </c>
      <c r="C18" t="s">
        <v>114</v>
      </c>
    </row>
    <row r="19" spans="1:3" x14ac:dyDescent="0.25">
      <c r="A19">
        <f t="shared" si="1"/>
        <v>2032</v>
      </c>
      <c r="B19" t="b">
        <f t="shared" si="0"/>
        <v>0</v>
      </c>
      <c r="C19" t="s">
        <v>114</v>
      </c>
    </row>
    <row r="20" spans="1:3" x14ac:dyDescent="0.25">
      <c r="A20">
        <f t="shared" si="1"/>
        <v>2033</v>
      </c>
      <c r="B20" t="b">
        <f t="shared" si="0"/>
        <v>0</v>
      </c>
      <c r="C20" t="s">
        <v>114</v>
      </c>
    </row>
  </sheetData>
  <sheetProtection algorithmName="SHA-512" hashValue="QAM7Upj82DwYHKxjbd1QNTz+Jorq8W2NKH/fqY8qhS+vStafb66uPFtgSkBeE9RaRt7nMc1urhw7dSbUXXNO5w==" saltValue="sZQe5Ry9gzK5B2Z/wFfLcw==" spinCount="100000" sheet="1" scenarios="1" formatColumns="0" formatRow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4" tint="-0.249977111117893"/>
  </sheetPr>
  <dimension ref="A1:HW131"/>
  <sheetViews>
    <sheetView rightToLeft="1" view="pageBreakPreview" topLeftCell="B1" zoomScaleNormal="100" zoomScaleSheetLayoutView="100" workbookViewId="0">
      <pane xSplit="5" ySplit="30" topLeftCell="G31" activePane="bottomRight" state="frozen"/>
      <selection pane="topRight" activeCell="G1" sqref="G1"/>
      <selection pane="bottomLeft" activeCell="B31" sqref="B31"/>
      <selection pane="bottomRight" activeCell="G31" sqref="G31"/>
    </sheetView>
  </sheetViews>
  <sheetFormatPr defaultColWidth="9.140625" defaultRowHeight="15.75" x14ac:dyDescent="0.25"/>
  <cols>
    <col min="1" max="1" width="9.140625" hidden="1" customWidth="1"/>
    <col min="2" max="2" width="6.85546875" customWidth="1"/>
    <col min="3" max="5" width="10.42578125" hidden="1" customWidth="1"/>
    <col min="6" max="6" width="26.85546875" customWidth="1"/>
    <col min="7" max="7" width="14.85546875" customWidth="1"/>
    <col min="8" max="8" width="18.140625" bestFit="1" customWidth="1"/>
    <col min="9" max="9" width="12.140625" customWidth="1"/>
    <col min="10" max="10" width="13.140625" customWidth="1"/>
    <col min="11" max="11" width="39.42578125" customWidth="1"/>
    <col min="12" max="12" width="11.140625" customWidth="1"/>
    <col min="13" max="13" width="18.140625" customWidth="1"/>
    <col min="14" max="14" width="21.42578125" customWidth="1"/>
    <col min="15" max="15" width="17.5703125" customWidth="1"/>
    <col min="16" max="16" width="13" customWidth="1"/>
    <col min="17" max="17" width="14" customWidth="1"/>
    <col min="18" max="18" width="27" customWidth="1"/>
    <col min="19" max="19" width="23.85546875" bestFit="1" customWidth="1"/>
    <col min="20" max="20" width="16.140625" customWidth="1"/>
    <col min="21" max="21" width="22" customWidth="1"/>
    <col min="22" max="22" width="15.42578125" hidden="1" customWidth="1"/>
    <col min="23" max="23" width="15.42578125" customWidth="1"/>
    <col min="24" max="25" width="13.85546875" customWidth="1"/>
    <col min="26" max="26" width="18.140625" customWidth="1"/>
    <col min="27" max="27" width="20.140625" customWidth="1"/>
    <col min="28" max="31" width="13.85546875" customWidth="1"/>
    <col min="32" max="32" width="24" customWidth="1"/>
    <col min="33" max="33" width="13.85546875" customWidth="1"/>
    <col min="34" max="34" width="19.42578125" customWidth="1"/>
    <col min="35" max="35" width="18.85546875" customWidth="1"/>
    <col min="36" max="37" width="13.85546875" customWidth="1"/>
    <col min="38" max="38" width="38.85546875" customWidth="1"/>
    <col min="39" max="40" width="17.140625" customWidth="1"/>
    <col min="41" max="43" width="21.42578125" hidden="1" customWidth="1"/>
    <col min="44" max="44" width="21.42578125" customWidth="1"/>
    <col min="45" max="45" width="21" customWidth="1"/>
    <col min="46" max="48" width="9.140625" hidden="1" customWidth="1"/>
    <col min="49" max="49" width="11.85546875" hidden="1" customWidth="1"/>
    <col min="50" max="51" width="9.140625" hidden="1" customWidth="1"/>
    <col min="52" max="52" width="10.140625" hidden="1" customWidth="1"/>
    <col min="53" max="53" width="16.85546875" hidden="1" customWidth="1"/>
    <col min="54" max="54" width="8.85546875" hidden="1" customWidth="1"/>
    <col min="55" max="55" width="11.85546875" hidden="1" customWidth="1"/>
    <col min="56" max="56" width="17.85546875" hidden="1" customWidth="1"/>
    <col min="57" max="63" width="9.140625" hidden="1" customWidth="1"/>
    <col min="64" max="65" width="9.85546875" hidden="1" customWidth="1"/>
    <col min="66" max="83" width="9.140625" hidden="1" customWidth="1"/>
    <col min="84" max="84" width="10.85546875" hidden="1" customWidth="1"/>
    <col min="85" max="201" width="9.140625" hidden="1" customWidth="1"/>
    <col min="202" max="215" width="9.140625" customWidth="1"/>
    <col min="216" max="229" width="9.140625" hidden="1" customWidth="1"/>
    <col min="230" max="230" width="9.140625" customWidth="1"/>
    <col min="231" max="231" width="9.140625" hidden="1" customWidth="1"/>
    <col min="232" max="232" width="9.140625" customWidth="1"/>
    <col min="233" max="233" width="0" hidden="1" customWidth="1"/>
  </cols>
  <sheetData>
    <row r="1" spans="2:87" ht="25.5" customHeight="1" thickBot="1" x14ac:dyDescent="0.3">
      <c r="B1" s="458" t="str">
        <f ca="1">MID(CELL("filename",AV2),FIND("]",CELL("filename",AV2),1)+1,99)</f>
        <v>תנאי סף</v>
      </c>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U1" t="s">
        <v>115</v>
      </c>
      <c r="AW1" s="91" t="s">
        <v>116</v>
      </c>
      <c r="AX1" s="92" t="s">
        <v>117</v>
      </c>
      <c r="AY1" s="92" t="s">
        <v>118</v>
      </c>
      <c r="AZ1" s="92" t="s">
        <v>119</v>
      </c>
      <c r="BA1" s="92" t="s">
        <v>120</v>
      </c>
      <c r="BB1" s="92" t="s">
        <v>121</v>
      </c>
      <c r="BC1" s="92" t="s">
        <v>122</v>
      </c>
      <c r="BD1" s="93" t="s">
        <v>123</v>
      </c>
      <c r="BE1" s="92" t="s">
        <v>124</v>
      </c>
      <c r="BF1" s="93" t="s">
        <v>125</v>
      </c>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3"/>
    </row>
    <row r="2" spans="2:87" ht="20.25" customHeight="1" x14ac:dyDescent="0.25">
      <c r="AR2" s="85" t="str">
        <f>'פרמטרים לקריטריונים'!$B$4</f>
        <v>שנת תקציב</v>
      </c>
      <c r="AS2" s="5">
        <f>'פרמטרים לקריטריונים'!$C$4</f>
        <v>2025</v>
      </c>
      <c r="AX2">
        <f>IF(ISNA(MATCH(G31,$AU$30:$AV$30,0)),0,1)</f>
        <v>0</v>
      </c>
      <c r="AY2">
        <f>IF(IFERROR(G31*1,"bad")="bad",0,1)</f>
        <v>1</v>
      </c>
      <c r="AZ2">
        <f>IF(IFERROR(IF(G31=TRUNC(G31),1,"bad"),"bad")="bad",0,1)</f>
        <v>1</v>
      </c>
      <c r="BA2">
        <f>IF(AND(IF(IFERROR(G31*1,"bad")="bad",0,1)=1,G31&gt;=0),1,0)</f>
        <v>1</v>
      </c>
      <c r="BB2">
        <f>IF(AND(IF(IFERROR(IF(G31=TRUNC(G31),1,"bad"),"bad")="bad",0,1)=1,G31&gt;=0),1,0)</f>
        <v>1</v>
      </c>
      <c r="BC2">
        <f>IF(AND(IF(IFERROR(G31*1,"bad")="bad",0,1)=1,G31&gt;0),1,0)</f>
        <v>1</v>
      </c>
      <c r="BD2">
        <f>IF(AND(IF(IFERROR(IF(G31=TRUNC(G31),1,"bad"),"bad")="bad",0,1)=1,G31&gt;0),1,0)</f>
        <v>1</v>
      </c>
      <c r="BE2">
        <v>1</v>
      </c>
      <c r="BF2">
        <f>IF(IFERROR(HLOOKUP(G31,$CL$30:$CV$30,1,0),"bad")="bad",0,1)</f>
        <v>0</v>
      </c>
    </row>
    <row r="3" spans="2:87" ht="15.75" customHeight="1" thickBot="1" x14ac:dyDescent="0.3">
      <c r="F3" s="192"/>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R3" s="86" t="str">
        <f>'פרמטרים לקריטריונים'!$B$5</f>
        <v>תקציב התמיכה</v>
      </c>
      <c r="AS3" s="7">
        <f>'פרמטרים לקריטריונים'!$C$5</f>
        <v>2951409</v>
      </c>
      <c r="AV3">
        <f>IF(G$30="",1,IF(G31="",0,IF(G$30=$AX$1,11,IF(G$30=$AY$1,12,IF(G$30=$AFP1,13,IF(G$30=$BA$1,14,IF(G$30=$BB$1,15,IF(G$30=$BC$1,16,IF(G$30=$BD$1,17,IF(G$30=$BE$1,18,IF(G$30=$BF$1,19,0)))))))))))</f>
        <v>15</v>
      </c>
      <c r="AW3" t="s">
        <v>126</v>
      </c>
      <c r="AX3">
        <v>1</v>
      </c>
      <c r="AY3">
        <v>2</v>
      </c>
      <c r="AZ3">
        <v>3</v>
      </c>
      <c r="BA3">
        <v>4</v>
      </c>
      <c r="BB3">
        <v>5</v>
      </c>
      <c r="BC3">
        <v>6</v>
      </c>
      <c r="BD3">
        <v>7</v>
      </c>
      <c r="BE3">
        <v>8</v>
      </c>
      <c r="BF3">
        <v>9</v>
      </c>
    </row>
    <row r="4" spans="2:87" ht="46.5" customHeight="1" thickBot="1" x14ac:dyDescent="0.3">
      <c r="F4" s="197" t="s">
        <v>127</v>
      </c>
      <c r="G4" s="193">
        <v>0</v>
      </c>
      <c r="H4" s="193">
        <v>0</v>
      </c>
      <c r="I4" s="193">
        <v>0</v>
      </c>
      <c r="J4" s="193">
        <v>1</v>
      </c>
      <c r="K4" s="193">
        <v>1</v>
      </c>
      <c r="L4" s="193">
        <v>1</v>
      </c>
      <c r="M4" s="193">
        <v>1</v>
      </c>
      <c r="N4" s="193">
        <v>1</v>
      </c>
      <c r="O4" s="193">
        <v>1</v>
      </c>
      <c r="P4" s="193">
        <v>1</v>
      </c>
      <c r="Q4" s="193">
        <v>1</v>
      </c>
      <c r="R4" s="193">
        <v>1</v>
      </c>
      <c r="S4" s="193">
        <v>1</v>
      </c>
      <c r="T4" s="193">
        <v>1</v>
      </c>
      <c r="U4" s="193">
        <v>1</v>
      </c>
      <c r="V4" s="193"/>
      <c r="W4" s="193">
        <v>1</v>
      </c>
      <c r="X4" s="193">
        <v>1</v>
      </c>
      <c r="Y4" s="354">
        <v>1</v>
      </c>
      <c r="Z4" s="354">
        <v>1</v>
      </c>
      <c r="AA4" s="354">
        <v>1</v>
      </c>
      <c r="AB4" s="354">
        <v>1</v>
      </c>
      <c r="AC4" s="354">
        <v>1</v>
      </c>
      <c r="AD4" s="354">
        <v>1</v>
      </c>
      <c r="AE4" s="354">
        <v>1</v>
      </c>
      <c r="AF4" s="354">
        <v>1</v>
      </c>
      <c r="AG4" s="354">
        <v>1</v>
      </c>
      <c r="AH4" s="354">
        <v>1</v>
      </c>
      <c r="AI4" s="354">
        <v>1</v>
      </c>
      <c r="AJ4" s="354">
        <v>1</v>
      </c>
      <c r="AK4" s="354">
        <v>1</v>
      </c>
      <c r="AL4" s="354">
        <v>1</v>
      </c>
      <c r="AM4" s="354">
        <v>1</v>
      </c>
      <c r="AN4" s="194"/>
      <c r="AW4" t="s">
        <v>128</v>
      </c>
      <c r="AX4" s="91">
        <v>1</v>
      </c>
      <c r="AY4" s="92">
        <v>2</v>
      </c>
      <c r="AZ4" s="92">
        <v>3</v>
      </c>
      <c r="BA4" s="92">
        <v>4</v>
      </c>
      <c r="BB4" s="92">
        <v>5</v>
      </c>
      <c r="BC4" s="92">
        <v>6</v>
      </c>
      <c r="BD4" s="92">
        <v>7</v>
      </c>
      <c r="BE4" s="92">
        <v>8</v>
      </c>
      <c r="BF4" s="92">
        <v>9</v>
      </c>
      <c r="BG4" s="93">
        <v>10</v>
      </c>
    </row>
    <row r="5" spans="2:87" ht="105.75" hidden="1" customHeight="1" x14ac:dyDescent="0.25">
      <c r="F5" s="195"/>
      <c r="G5" s="387" t="str">
        <f t="shared" ref="G5:M5" si="0">G29</f>
        <v>מספר אמנים עצמאיים</v>
      </c>
      <c r="H5" s="387" t="str">
        <f>H29</f>
        <v>הוצאות המוסד לליווי מקצועי וסיוע מנהלי וניהולי לאמנים עצמאיים בשנת ההערכה</v>
      </c>
      <c r="I5" s="387" t="str">
        <f t="shared" si="0"/>
        <v>סך הוצאות המוסד בשנת ההערכה</v>
      </c>
      <c r="J5" s="387" t="str">
        <f t="shared" si="0"/>
        <v>עיקר פעילותו ליווי מקצועי וסיוע מנהלי</v>
      </c>
      <c r="K5" s="387" t="str">
        <f>K29</f>
        <v>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ובנוסף איש כספים המועסק בשליש משרה לפחות; כל משרה - אדם אחר</v>
      </c>
      <c r="L5" s="387" t="str">
        <f t="shared" si="0"/>
        <v>מפעיל אתר אינטרנט</v>
      </c>
      <c r="M5" s="387" t="str">
        <f t="shared" si="0"/>
        <v>מציין בפרסומיו כי הפעילות הנתמכת מבוצעת בתמיכת המשרד</v>
      </c>
      <c r="N5" s="387" t="str">
        <f t="shared" ref="N5:AN5" si="1">N29</f>
        <v>פועל באופן משמעותי בתחום עבורו הוא מבקש תמיכה במשך שנתיים לפחות לפני הגשת הבקשה</v>
      </c>
      <c r="O5" s="387" t="str">
        <f t="shared" si="1"/>
        <v>פועל באופן סדיר ושיטתי במשך שנת התקציב</v>
      </c>
      <c r="P5" s="387" t="str">
        <f t="shared" si="1"/>
        <v>פועל שלא למטרת רווח</v>
      </c>
      <c r="Q5" s="387" t="str">
        <f t="shared" si="1"/>
        <v>הפעילות איננה מתבצעת בחו"ל</v>
      </c>
      <c r="R5" s="387" t="str">
        <f t="shared" si="1"/>
        <v>בשנה שקדמה להגשת בקשת התמיכה פעל בהיקף שלא נופל ממחצית ההיקף המבוקש</v>
      </c>
      <c r="S5" s="387" t="str">
        <f t="shared" si="1"/>
        <v xml:space="preserve">המוסד גיבש כללים מקצועיים, ענייניים ושוויוניים העומדים לרשות הפונים אליו ובכלל זה מפורסמים במרשתת </v>
      </c>
      <c r="T5" s="387" t="str">
        <f>T29</f>
        <v>סוג הפעילות איננה ממומנת בדרך אחרת מתקציב המדינה</v>
      </c>
      <c r="U5" s="387" t="str">
        <f>U29</f>
        <v>המוסד מגיש בעבור רוב חבריו בקשות לתמיכה מהמשרד באחד או יותר מהתחומים המפורטים במבחן</v>
      </c>
      <c r="V5" s="387"/>
      <c r="W5" s="387" t="str">
        <f t="shared" ref="W5" si="2">W29</f>
        <v>צפוי לעמוד בתנאי סף בשנת התמיכה על פי תכנית עבודה</v>
      </c>
      <c r="X5" s="387" t="str">
        <f t="shared" si="1"/>
        <v>חברים בו לכל הפחות 20 אמנים עצמאיים</v>
      </c>
      <c r="Y5" s="359"/>
      <c r="Z5" s="359"/>
      <c r="AA5" s="359"/>
      <c r="AB5" s="359"/>
      <c r="AC5" s="359"/>
      <c r="AD5" s="359"/>
      <c r="AE5" s="359"/>
      <c r="AF5" s="359"/>
      <c r="AG5" s="359"/>
      <c r="AH5" s="359"/>
      <c r="AI5" s="359"/>
      <c r="AJ5" s="359"/>
      <c r="AK5" s="359"/>
      <c r="AL5" s="359"/>
      <c r="AM5" s="359"/>
      <c r="AN5" s="196" t="str">
        <f t="shared" si="1"/>
        <v>מעבר תנאי סף-אישור מיוחד</v>
      </c>
      <c r="AO5">
        <v>1</v>
      </c>
      <c r="AP5">
        <v>1</v>
      </c>
      <c r="AQ5">
        <v>1</v>
      </c>
    </row>
    <row r="6" spans="2:87" ht="16.5" thickBot="1" x14ac:dyDescent="0.3">
      <c r="F6" s="188" t="s">
        <v>129</v>
      </c>
      <c r="G6" s="190">
        <v>20</v>
      </c>
      <c r="H6" s="189"/>
      <c r="I6" s="190"/>
      <c r="J6" s="190">
        <v>1</v>
      </c>
      <c r="K6" s="190">
        <v>1</v>
      </c>
      <c r="L6" s="190">
        <v>1</v>
      </c>
      <c r="M6" s="190">
        <v>1</v>
      </c>
      <c r="N6" s="190">
        <v>1</v>
      </c>
      <c r="O6" s="190">
        <v>1</v>
      </c>
      <c r="P6" s="190">
        <v>1</v>
      </c>
      <c r="Q6" s="190">
        <v>1</v>
      </c>
      <c r="R6" s="190">
        <v>1</v>
      </c>
      <c r="S6" s="190">
        <v>1</v>
      </c>
      <c r="T6" s="190">
        <v>1</v>
      </c>
      <c r="U6" s="190">
        <v>1</v>
      </c>
      <c r="V6" s="190"/>
      <c r="W6" s="190">
        <v>1</v>
      </c>
      <c r="X6" s="190">
        <v>1</v>
      </c>
      <c r="Y6" s="355">
        <v>1</v>
      </c>
      <c r="Z6" s="355">
        <v>1</v>
      </c>
      <c r="AA6" s="355">
        <v>1</v>
      </c>
      <c r="AB6" s="355">
        <v>1</v>
      </c>
      <c r="AC6" s="355">
        <v>1</v>
      </c>
      <c r="AD6" s="355">
        <v>1</v>
      </c>
      <c r="AE6" s="355">
        <v>1</v>
      </c>
      <c r="AF6" s="355">
        <v>1</v>
      </c>
      <c r="AG6" s="355">
        <v>1</v>
      </c>
      <c r="AH6" s="355">
        <v>1</v>
      </c>
      <c r="AI6" s="355">
        <v>1</v>
      </c>
      <c r="AJ6" s="355">
        <v>1</v>
      </c>
      <c r="AK6" s="355">
        <v>1</v>
      </c>
      <c r="AL6" s="355">
        <v>1</v>
      </c>
      <c r="AM6" s="355">
        <v>1</v>
      </c>
      <c r="AN6" s="191"/>
    </row>
    <row r="7" spans="2:87" x14ac:dyDescent="0.25">
      <c r="F7" s="192"/>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row>
    <row r="8" spans="2:87" hidden="1" x14ac:dyDescent="0.25"/>
    <row r="9" spans="2:87" hidden="1" x14ac:dyDescent="0.25"/>
    <row r="10" spans="2:87" hidden="1" x14ac:dyDescent="0.25"/>
    <row r="11" spans="2:87" hidden="1" x14ac:dyDescent="0.25"/>
    <row r="12" spans="2:87" hidden="1" x14ac:dyDescent="0.25"/>
    <row r="13" spans="2:87" hidden="1" x14ac:dyDescent="0.25"/>
    <row r="14" spans="2:87" hidden="1" x14ac:dyDescent="0.25"/>
    <row r="15" spans="2:87" hidden="1" x14ac:dyDescent="0.25"/>
    <row r="16" spans="2:87" hidden="1" x14ac:dyDescent="0.25"/>
    <row r="17" spans="1:99" hidden="1" x14ac:dyDescent="0.25"/>
    <row r="18" spans="1:99" hidden="1" x14ac:dyDescent="0.25"/>
    <row r="19" spans="1:99" hidden="1" x14ac:dyDescent="0.25"/>
    <row r="20" spans="1:99" hidden="1" x14ac:dyDescent="0.25"/>
    <row r="21" spans="1:99" ht="6.75" hidden="1" customHeight="1" x14ac:dyDescent="0.25"/>
    <row r="22" spans="1:99" hidden="1" x14ac:dyDescent="0.25"/>
    <row r="23" spans="1:99" hidden="1" x14ac:dyDescent="0.25"/>
    <row r="24" spans="1:99" hidden="1" x14ac:dyDescent="0.25">
      <c r="B24" s="90"/>
      <c r="G24" s="94"/>
      <c r="H24" s="94"/>
      <c r="I24" s="94"/>
      <c r="J24" s="94"/>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row>
    <row r="25" spans="1:99" hidden="1" x14ac:dyDescent="0.25"/>
    <row r="26" spans="1:99" hidden="1" x14ac:dyDescent="0.25">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row>
    <row r="27" spans="1:99" hidden="1" x14ac:dyDescent="0.25">
      <c r="B27" s="90"/>
      <c r="C27" s="90"/>
      <c r="D27" s="90"/>
      <c r="E27" s="90"/>
      <c r="F27" s="90"/>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t="e">
        <f>AVERAGE(AS31:AS130)</f>
        <v>#DIV/0!</v>
      </c>
    </row>
    <row r="28" spans="1:99" ht="16.5" thickBot="1" x14ac:dyDescent="0.3">
      <c r="B28" s="90"/>
      <c r="C28" s="90"/>
      <c r="D28" s="90"/>
      <c r="E28" s="90"/>
      <c r="F28" s="90"/>
      <c r="G28" s="94"/>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T28" s="94">
        <f>IF(SUM(AT31:AT130)=COUNT(AT31:AT130),1,0)</f>
        <v>0</v>
      </c>
    </row>
    <row r="29" spans="1:99" ht="177.75" customHeight="1" x14ac:dyDescent="0.25">
      <c r="A29" s="95">
        <v>100</v>
      </c>
      <c r="B29" s="467" t="s">
        <v>130</v>
      </c>
      <c r="C29" s="469">
        <f>COLUMN()</f>
        <v>3</v>
      </c>
      <c r="D29" s="469">
        <f>COLUMN()</f>
        <v>4</v>
      </c>
      <c r="E29" s="469">
        <f>COLUMN()</f>
        <v>5</v>
      </c>
      <c r="F29" s="471" t="s">
        <v>131</v>
      </c>
      <c r="G29" s="135" t="s">
        <v>132</v>
      </c>
      <c r="H29" s="135" t="s">
        <v>133</v>
      </c>
      <c r="I29" s="135" t="s">
        <v>134</v>
      </c>
      <c r="J29" s="465" t="s">
        <v>135</v>
      </c>
      <c r="K29" s="135" t="str">
        <f>INDEX('הוראת שעה'!$C$6:$C$20,MATCH('תנאי סף'!$AS$2,'הוראת שעה'!A6:A20,1))</f>
        <v>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ובנוסף איש כספים המועסק בשליש משרה לפחות; כל משרה - אדם אחר</v>
      </c>
      <c r="L29" s="135" t="s">
        <v>136</v>
      </c>
      <c r="M29" s="135" t="s">
        <v>137</v>
      </c>
      <c r="N29" s="135" t="s">
        <v>138</v>
      </c>
      <c r="O29" s="135" t="s">
        <v>139</v>
      </c>
      <c r="P29" s="135" t="s">
        <v>140</v>
      </c>
      <c r="Q29" s="135" t="s">
        <v>141</v>
      </c>
      <c r="R29" s="135" t="s">
        <v>142</v>
      </c>
      <c r="S29" s="135" t="s">
        <v>143</v>
      </c>
      <c r="T29" s="135" t="s">
        <v>144</v>
      </c>
      <c r="U29" s="135" t="s">
        <v>145</v>
      </c>
      <c r="V29" s="135"/>
      <c r="W29" s="135" t="s">
        <v>146</v>
      </c>
      <c r="X29" s="465" t="str">
        <f>"חברים בו לכל הפחות "&amp;G6&amp;" אמנים עצמאיים"</f>
        <v>חברים בו לכל הפחות 20 אמנים עצמאיים</v>
      </c>
      <c r="Y29" s="135" t="s">
        <v>147</v>
      </c>
      <c r="Z29" s="135" t="s">
        <v>148</v>
      </c>
      <c r="AA29" s="135" t="s">
        <v>149</v>
      </c>
      <c r="AB29" s="135" t="s">
        <v>150</v>
      </c>
      <c r="AC29" s="135" t="s">
        <v>151</v>
      </c>
      <c r="AD29" s="356" t="s">
        <v>152</v>
      </c>
      <c r="AE29" s="356" t="s">
        <v>153</v>
      </c>
      <c r="AF29" s="356" t="s">
        <v>154</v>
      </c>
      <c r="AG29" s="356" t="s">
        <v>155</v>
      </c>
      <c r="AH29" s="356" t="s">
        <v>156</v>
      </c>
      <c r="AI29" s="356" t="s">
        <v>157</v>
      </c>
      <c r="AJ29" s="356" t="s">
        <v>158</v>
      </c>
      <c r="AK29" s="356" t="s">
        <v>159</v>
      </c>
      <c r="AL29" s="356" t="s">
        <v>405</v>
      </c>
      <c r="AM29" s="134" t="s">
        <v>160</v>
      </c>
      <c r="AN29" s="117" t="s">
        <v>161</v>
      </c>
      <c r="AO29" s="473" t="s">
        <v>162</v>
      </c>
      <c r="AP29" s="465" t="s">
        <v>162</v>
      </c>
      <c r="AQ29" s="465" t="s">
        <v>162</v>
      </c>
      <c r="AR29" s="465" t="s">
        <v>163</v>
      </c>
      <c r="AS29" s="132" t="s">
        <v>164</v>
      </c>
      <c r="AT29" s="87" t="s">
        <v>165</v>
      </c>
      <c r="AW29" s="338" t="str">
        <f t="shared" ref="AW29:CA29" si="3">"בקרת "&amp;G29</f>
        <v>בקרת מספר אמנים עצמאיים</v>
      </c>
      <c r="AX29" s="338" t="str">
        <f t="shared" si="3"/>
        <v>בקרת הוצאות המוסד לליווי מקצועי וסיוע מנהלי וניהולי לאמנים עצמאיים בשנת ההערכה</v>
      </c>
      <c r="AY29" s="338" t="str">
        <f t="shared" si="3"/>
        <v>בקרת סך הוצאות המוסד בשנת ההערכה</v>
      </c>
      <c r="AZ29" s="338" t="str">
        <f t="shared" si="3"/>
        <v>בקרת עיקר פעילותו ליווי מקצועי וסיוע מנהלי</v>
      </c>
      <c r="BA29" s="338" t="str">
        <f t="shared" si="3"/>
        <v>בקרת העסיק במהלך השנת התקציבית הקודמת מערך ייעוץ מקצועי הכולל מנהל מוסד ציבור - בעל ניסיון מקצועי ניהולי מוכח של חמש שנים לפחות בתחום המבוקש לתמיכה המועסק במשרה מלאה ובנוסף איש כספים המועסק בשליש משרה לפחות; כל משרה - אדם אחר</v>
      </c>
      <c r="BB29" s="338" t="str">
        <f t="shared" si="3"/>
        <v>בקרת מפעיל אתר אינטרנט</v>
      </c>
      <c r="BC29" s="338" t="str">
        <f t="shared" si="3"/>
        <v>בקרת מציין בפרסומיו כי הפעילות הנתמכת מבוצעת בתמיכת המשרד</v>
      </c>
      <c r="BD29" s="338" t="str">
        <f t="shared" si="3"/>
        <v>בקרת פועל באופן משמעותי בתחום עבורו הוא מבקש תמיכה במשך שנתיים לפחות לפני הגשת הבקשה</v>
      </c>
      <c r="BE29" s="338" t="str">
        <f t="shared" si="3"/>
        <v>בקרת פועל באופן סדיר ושיטתי במשך שנת התקציב</v>
      </c>
      <c r="BF29" s="338" t="str">
        <f t="shared" si="3"/>
        <v>בקרת פועל שלא למטרת רווח</v>
      </c>
      <c r="BG29" s="338" t="str">
        <f t="shared" si="3"/>
        <v>בקרת הפעילות איננה מתבצעת בחו"ל</v>
      </c>
      <c r="BH29" s="338" t="str">
        <f t="shared" si="3"/>
        <v>בקרת בשנה שקדמה להגשת בקשת התמיכה פעל בהיקף שלא נופל ממחצית ההיקף המבוקש</v>
      </c>
      <c r="BI29" s="338" t="str">
        <f t="shared" si="3"/>
        <v xml:space="preserve">בקרת המוסד גיבש כללים מקצועיים, ענייניים ושוויוניים העומדים לרשות הפונים אליו ובכלל זה מפורסמים במרשתת </v>
      </c>
      <c r="BJ29" s="338" t="str">
        <f t="shared" si="3"/>
        <v>בקרת סוג הפעילות איננה ממומנת בדרך אחרת מתקציב המדינה</v>
      </c>
      <c r="BK29" s="338" t="str">
        <f t="shared" si="3"/>
        <v>בקרת המוסד מגיש בעבור רוב חבריו בקשות לתמיכה מהמשרד באחד או יותר מהתחומים המפורטים במבחן</v>
      </c>
      <c r="BL29" s="338" t="str">
        <f t="shared" si="3"/>
        <v xml:space="preserve">בקרת </v>
      </c>
      <c r="BM29" s="338" t="str">
        <f t="shared" si="3"/>
        <v>בקרת צפוי לעמוד בתנאי סף בשנת התמיכה על פי תכנית עבודה</v>
      </c>
      <c r="BN29" s="338" t="str">
        <f t="shared" si="3"/>
        <v>בקרת חברים בו לכל הפחות 20 אמנים עצמאיים</v>
      </c>
      <c r="BO29" s="338" t="str">
        <f t="shared" si="3"/>
        <v xml:space="preserve">בקרת מטרות המוסד ואופן פעולתו עולים בקנה אחד עם מטרות התמיכה </v>
      </c>
      <c r="BP29" s="338" t="str">
        <f t="shared" si="3"/>
        <v>בקרת מקבל את ההחלטות המקצועיות לטובת חבריו ובהתייחס לצורכיהם המקצועיים של האמנים העצמאיים בתחום בו הוא פועל</v>
      </c>
      <c r="BQ29" s="338" t="str">
        <f t="shared" si="3"/>
        <v>בקרת הבקשה לתמיכה בארגון גג לפי מבחנים אלה תכלול התייחסות לפעילות ולתחומי העשייה הנתמכים של ארגון הגג בלבד</v>
      </c>
      <c r="BR29" s="338" t="str">
        <f t="shared" si="3"/>
        <v>בקרת הפעילות לא נתמכת באופן אחר על ידי מנהל התרבות</v>
      </c>
      <c r="BS29" s="338" t="str">
        <f t="shared" si="3"/>
        <v>בקרת הגיש תכנית עבודה מפורטת ברמה מקצועית מספקת</v>
      </c>
      <c r="BT29" s="338" t="str">
        <f t="shared" si="3"/>
        <v>בקרת הגיש בקשה לתמיכה כנדרש</v>
      </c>
      <c r="BU29" s="338" t="str">
        <f t="shared" si="3"/>
        <v>בקרת הבקשה לא כוללת בקשה לתמיכה בעד הוצאות שהוצאו בעבור כל פעילות אחרת</v>
      </c>
      <c r="BV29" s="338" t="str">
        <f t="shared" si="3"/>
        <v>בקרת כלל ההוצאות בשל הפעילויות המבוצעות בידי ארגון הגג מנוהלות על ידו ובאמצעותו באופן ישיר, והוא אינו מעביר כספים לאמנים עצמאיים לשם ביצוע הפעילות</v>
      </c>
      <c r="BW29" s="338" t="str">
        <f t="shared" si="3"/>
        <v xml:space="preserve">בקרת עומד בדרישות הנוהל </v>
      </c>
      <c r="BX29" s="338" t="str">
        <f t="shared" si="3"/>
        <v xml:space="preserve">בקרת מקיים את הוראות החוק הנוגעות לפעילותו, מקפיד על כללי ניהול תקין, נמנע מניגוד עניינים, ושומר על שקיפות מלאה </v>
      </c>
      <c r="BY29" s="338" t="str">
        <f t="shared" si="3"/>
        <v>בקרת מקבל את המבקשים לפעול במסגרתו ולהיות חברים בו ללא הבדל גזע, מין, שפה, לאום, דת, השקפה פוליטית או אידאולוגיה</v>
      </c>
      <c r="BZ29" s="338" t="str">
        <f t="shared" si="3"/>
        <v>בקרת פועל ביעילות ובתקורה מינימלית</v>
      </c>
      <c r="CA29" s="338" t="str">
        <f t="shared" si="3"/>
        <v>בקרת השלים את הגשת כל המידע הדרוש בזמן הנדרש</v>
      </c>
      <c r="CB29" s="338" t="str">
        <f t="shared" ref="CB29" si="4">"בקרת "&amp;AM29</f>
        <v>בקרת  פועל לקראת שנת התמיכה ובמהלכה, ככל האפשר, להרחבת היקף התמיכה בו, מעבר לתמיכה הציבורית</v>
      </c>
      <c r="CC29" s="338" t="str">
        <f>"בקרת "&amp;AN29</f>
        <v>בקרת מעבר תנאי סף-אישור מיוחד</v>
      </c>
      <c r="CD29" s="338" t="str">
        <f>"בקרת "&amp;AO29</f>
        <v>בקרת ריק</v>
      </c>
      <c r="CE29" s="338" t="str">
        <f>"בקרת "&amp;AP29</f>
        <v>בקרת ריק</v>
      </c>
      <c r="CF29" s="338" t="str">
        <f>"בקרת "&amp;AQ29</f>
        <v>בקרת ריק</v>
      </c>
      <c r="CG29" s="338" t="str">
        <f>"בקרת "&amp;AR29</f>
        <v>בקרת מעבר תנאי סף</v>
      </c>
      <c r="CL29" t="s">
        <v>128</v>
      </c>
    </row>
    <row r="30" spans="1:99" ht="34.5" customHeight="1" thickBot="1" x14ac:dyDescent="0.3">
      <c r="A30" s="96"/>
      <c r="B30" s="468"/>
      <c r="C30" s="470"/>
      <c r="D30" s="470"/>
      <c r="E30" s="470"/>
      <c r="F30" s="472"/>
      <c r="G30" s="116" t="s">
        <v>121</v>
      </c>
      <c r="H30" s="116" t="s">
        <v>120</v>
      </c>
      <c r="I30" s="116" t="s">
        <v>120</v>
      </c>
      <c r="J30" s="466"/>
      <c r="K30" s="116" t="s">
        <v>117</v>
      </c>
      <c r="L30" s="116" t="s">
        <v>117</v>
      </c>
      <c r="M30" s="116" t="s">
        <v>117</v>
      </c>
      <c r="N30" s="116" t="s">
        <v>117</v>
      </c>
      <c r="O30" s="116" t="s">
        <v>117</v>
      </c>
      <c r="P30" s="116" t="s">
        <v>117</v>
      </c>
      <c r="Q30" s="116" t="s">
        <v>117</v>
      </c>
      <c r="R30" s="116" t="s">
        <v>117</v>
      </c>
      <c r="S30" s="116" t="s">
        <v>117</v>
      </c>
      <c r="T30" s="116" t="s">
        <v>117</v>
      </c>
      <c r="U30" s="116" t="s">
        <v>117</v>
      </c>
      <c r="V30" s="116"/>
      <c r="W30" s="116" t="s">
        <v>117</v>
      </c>
      <c r="X30" s="466"/>
      <c r="Y30" s="116" t="s">
        <v>117</v>
      </c>
      <c r="Z30" s="116" t="s">
        <v>117</v>
      </c>
      <c r="AA30" s="116" t="s">
        <v>117</v>
      </c>
      <c r="AB30" s="116" t="s">
        <v>117</v>
      </c>
      <c r="AC30" s="116" t="s">
        <v>117</v>
      </c>
      <c r="AD30" s="116" t="s">
        <v>117</v>
      </c>
      <c r="AE30" s="116" t="s">
        <v>117</v>
      </c>
      <c r="AF30" s="116" t="s">
        <v>117</v>
      </c>
      <c r="AG30" s="116" t="s">
        <v>117</v>
      </c>
      <c r="AH30" s="116" t="s">
        <v>117</v>
      </c>
      <c r="AI30" s="116" t="s">
        <v>117</v>
      </c>
      <c r="AJ30" s="116" t="s">
        <v>117</v>
      </c>
      <c r="AK30" s="116" t="s">
        <v>117</v>
      </c>
      <c r="AL30" s="116" t="s">
        <v>117</v>
      </c>
      <c r="AM30" s="116" t="s">
        <v>117</v>
      </c>
      <c r="AN30" s="116" t="s">
        <v>117</v>
      </c>
      <c r="AO30" s="474"/>
      <c r="AP30" s="466"/>
      <c r="AQ30" s="466"/>
      <c r="AR30" s="466"/>
      <c r="AS30" s="133" t="s">
        <v>124</v>
      </c>
      <c r="AU30">
        <v>0</v>
      </c>
      <c r="AV30">
        <v>1</v>
      </c>
      <c r="AW30" s="338" t="str">
        <f t="shared" ref="AW30:CA30" si="5">G30</f>
        <v>מספר שלם שאינו שלילי</v>
      </c>
      <c r="AX30" s="338" t="str">
        <f t="shared" si="5"/>
        <v>מספר שאינו שלילי</v>
      </c>
      <c r="AY30" s="338" t="str">
        <f t="shared" si="5"/>
        <v>מספר שאינו שלילי</v>
      </c>
      <c r="AZ30" s="338">
        <f t="shared" si="5"/>
        <v>0</v>
      </c>
      <c r="BA30" s="338" t="str">
        <f t="shared" si="5"/>
        <v>0/1</v>
      </c>
      <c r="BB30" s="338" t="str">
        <f t="shared" si="5"/>
        <v>0/1</v>
      </c>
      <c r="BC30" s="338" t="str">
        <f t="shared" si="5"/>
        <v>0/1</v>
      </c>
      <c r="BD30" s="338" t="str">
        <f t="shared" si="5"/>
        <v>0/1</v>
      </c>
      <c r="BE30" s="338" t="str">
        <f t="shared" si="5"/>
        <v>0/1</v>
      </c>
      <c r="BF30" s="338" t="str">
        <f t="shared" si="5"/>
        <v>0/1</v>
      </c>
      <c r="BG30" s="338" t="str">
        <f t="shared" si="5"/>
        <v>0/1</v>
      </c>
      <c r="BH30" s="338" t="str">
        <f t="shared" si="5"/>
        <v>0/1</v>
      </c>
      <c r="BI30" s="338" t="str">
        <f t="shared" si="5"/>
        <v>0/1</v>
      </c>
      <c r="BJ30" s="338" t="str">
        <f t="shared" si="5"/>
        <v>0/1</v>
      </c>
      <c r="BK30" s="338" t="str">
        <f t="shared" si="5"/>
        <v>0/1</v>
      </c>
      <c r="BL30" s="338">
        <f t="shared" si="5"/>
        <v>0</v>
      </c>
      <c r="BM30" s="338" t="str">
        <f t="shared" si="5"/>
        <v>0/1</v>
      </c>
      <c r="BN30" s="338">
        <f t="shared" si="5"/>
        <v>0</v>
      </c>
      <c r="BO30" s="338" t="str">
        <f t="shared" si="5"/>
        <v>0/1</v>
      </c>
      <c r="BP30" s="338" t="str">
        <f t="shared" si="5"/>
        <v>0/1</v>
      </c>
      <c r="BQ30" s="338" t="str">
        <f t="shared" si="5"/>
        <v>0/1</v>
      </c>
      <c r="BR30" s="338" t="str">
        <f t="shared" si="5"/>
        <v>0/1</v>
      </c>
      <c r="BS30" s="338" t="str">
        <f t="shared" si="5"/>
        <v>0/1</v>
      </c>
      <c r="BT30" s="338" t="str">
        <f t="shared" si="5"/>
        <v>0/1</v>
      </c>
      <c r="BU30" s="338" t="str">
        <f t="shared" si="5"/>
        <v>0/1</v>
      </c>
      <c r="BV30" s="338" t="str">
        <f t="shared" si="5"/>
        <v>0/1</v>
      </c>
      <c r="BW30" s="338" t="str">
        <f t="shared" si="5"/>
        <v>0/1</v>
      </c>
      <c r="BX30" s="338" t="str">
        <f t="shared" si="5"/>
        <v>0/1</v>
      </c>
      <c r="BY30" s="338" t="str">
        <f t="shared" si="5"/>
        <v>0/1</v>
      </c>
      <c r="BZ30" s="338" t="str">
        <f t="shared" si="5"/>
        <v>0/1</v>
      </c>
      <c r="CA30" s="338" t="str">
        <f t="shared" si="5"/>
        <v>0/1</v>
      </c>
      <c r="CB30" s="338" t="str">
        <f t="shared" ref="CB30" si="6">AM30</f>
        <v>0/1</v>
      </c>
      <c r="CC30" s="338" t="str">
        <f>AN30</f>
        <v>0/1</v>
      </c>
      <c r="CD30" s="338">
        <f>AO30</f>
        <v>0</v>
      </c>
      <c r="CE30" s="338">
        <f>AP30</f>
        <v>0</v>
      </c>
      <c r="CF30" s="338">
        <f>AQ30</f>
        <v>0</v>
      </c>
      <c r="CG30" s="338">
        <f>AR30</f>
        <v>0</v>
      </c>
      <c r="CL30">
        <f t="shared" ref="CL30:CU30" si="7">AX4</f>
        <v>1</v>
      </c>
      <c r="CM30">
        <f t="shared" si="7"/>
        <v>2</v>
      </c>
      <c r="CN30">
        <f t="shared" si="7"/>
        <v>3</v>
      </c>
      <c r="CO30">
        <f t="shared" si="7"/>
        <v>4</v>
      </c>
      <c r="CP30">
        <f t="shared" si="7"/>
        <v>5</v>
      </c>
      <c r="CQ30">
        <f t="shared" si="7"/>
        <v>6</v>
      </c>
      <c r="CR30">
        <f t="shared" si="7"/>
        <v>7</v>
      </c>
      <c r="CS30">
        <f t="shared" si="7"/>
        <v>8</v>
      </c>
      <c r="CT30">
        <f t="shared" si="7"/>
        <v>9</v>
      </c>
      <c r="CU30">
        <f t="shared" si="7"/>
        <v>10</v>
      </c>
    </row>
    <row r="31" spans="1:99" x14ac:dyDescent="0.25">
      <c r="B31" s="122">
        <f ca="1">IF(F31="","",ROW()-30)</f>
        <v>1</v>
      </c>
      <c r="C31" s="106"/>
      <c r="D31" s="106"/>
      <c r="E31" s="106"/>
      <c r="F31" s="272" t="str">
        <f ca="1">IF(כוריאוגרפים!$F$1="1","",כוריאוגרפים!$F$1)</f>
        <v>כוריאוגרפים</v>
      </c>
      <c r="G31" s="232">
        <v>125</v>
      </c>
      <c r="H31" s="232">
        <v>5467733</v>
      </c>
      <c r="I31" s="232">
        <v>5467733</v>
      </c>
      <c r="J31" s="122">
        <f t="shared" ref="J31:J62" ca="1" si="8">IF($F31="","",IFERROR(IF(H31&gt;I31,$AU$1,IF(H31/I31&gt;=0.75,1,0)),$AU$1))</f>
        <v>1</v>
      </c>
      <c r="K31" s="233">
        <v>1</v>
      </c>
      <c r="L31" s="233">
        <v>1</v>
      </c>
      <c r="M31" s="233">
        <v>1</v>
      </c>
      <c r="N31" s="233">
        <v>1</v>
      </c>
      <c r="O31" s="233">
        <v>1</v>
      </c>
      <c r="P31" s="233">
        <v>1</v>
      </c>
      <c r="Q31" s="233">
        <v>1</v>
      </c>
      <c r="R31" s="233">
        <v>1</v>
      </c>
      <c r="S31" s="233">
        <v>1</v>
      </c>
      <c r="T31" s="233">
        <v>1</v>
      </c>
      <c r="U31" s="233">
        <v>1</v>
      </c>
      <c r="V31" s="233"/>
      <c r="W31" s="233">
        <v>1</v>
      </c>
      <c r="X31" s="122">
        <f t="shared" ref="X31:X62" ca="1" si="9">IF(F31="","",IF(G31&gt;=$G$6,1,0))</f>
        <v>1</v>
      </c>
      <c r="Y31" s="233">
        <v>1</v>
      </c>
      <c r="Z31" s="233">
        <v>1</v>
      </c>
      <c r="AA31" s="233">
        <v>1</v>
      </c>
      <c r="AB31" s="233">
        <v>1</v>
      </c>
      <c r="AC31" s="233">
        <v>1</v>
      </c>
      <c r="AD31" s="233">
        <v>1</v>
      </c>
      <c r="AE31" s="233">
        <v>1</v>
      </c>
      <c r="AF31" s="233">
        <v>1</v>
      </c>
      <c r="AG31" s="233">
        <v>1</v>
      </c>
      <c r="AH31" s="233">
        <v>1</v>
      </c>
      <c r="AI31" s="233">
        <v>1</v>
      </c>
      <c r="AJ31" s="233">
        <v>1</v>
      </c>
      <c r="AK31" s="233">
        <v>1</v>
      </c>
      <c r="AL31" s="233">
        <v>1</v>
      </c>
      <c r="AM31" s="233">
        <v>1</v>
      </c>
      <c r="AN31" s="122"/>
      <c r="AO31" s="106"/>
      <c r="AP31" s="106"/>
      <c r="AQ31" s="106"/>
      <c r="AR31" s="122">
        <f ca="1">IF($F31="","",IF(AN31=1,1,IF(AT31&lt;&gt;1,$AU$1,IF(SUMIF($G$4:$AM$4,1,G31:AM31)=COUNTIF($G$4:$AM$4,1),1,0))))</f>
        <v>1</v>
      </c>
      <c r="AS31" s="234"/>
      <c r="AT31">
        <f t="shared" ref="AT31:AT62" si="10">IF(SUM(AW31:CG31)=COUNT(AW31:CG31),1,0)</f>
        <v>1</v>
      </c>
      <c r="AU31">
        <f ca="1">IF($F31="","",AU$30)</f>
        <v>0</v>
      </c>
      <c r="AV31">
        <f ca="1">IF($F31="","",AV$30)</f>
        <v>1</v>
      </c>
      <c r="AW31" s="338">
        <f t="shared" ref="AW31:AW62" si="11">IF(G$30="",1,IF(G$4=99,1,IF(G31="",0,IF(G$30=$AX$1,IF(ISNA(MATCH(G31,$AU$30:$AV$30,0)),0,1),IF(G$30=$AY$1,IF(IFERROR(G31*1,"bad")="bad",0,1),IF(G$30=$AZ$1,IF(IFERROR(IF(G31=TRUNC(G31),1,"bad"),"bad")="bad",0,1),IF(G$30=$BA$1,IF(AND(IF(IFERROR(G31*1,"bad")="bad",0,1)=1,G31&gt;=0),1,0),IF(G$30=$BB$1,IF(AND(IF(IFERROR(IF(G31=TRUNC(G31),1,"bad"),"bad")="bad",0,1)=1,G31&gt;=0),1,0),IF(G$30=$BC$1,IF(AND(IF(IFERROR(G31*1,"bad")="bad",0,1)=1,G31&gt;0),1,0),IF(G$30=$BD$1,IF(AND(IF(IFERROR(IF(G31=TRUNC(G31),1,"bad"),"bad")="bad",0,1)=1,G31&gt;0),1,0),IF(G$30=$BE$1,1,IF(G$30=$BF$1,IF(IFERROR(HLOOKUP(G31,$AX$4:$BG$4,1,0),"bad")="bad",0,1),0))))))))))))</f>
        <v>1</v>
      </c>
      <c r="AX31" s="338">
        <f t="shared" ref="AX31:AX62" si="12">IF(H$30="",1,IF(H$4=99,1,IF(H31="",0,IF(H$30=$AX$1,IF(ISNA(MATCH(H31,$AU$30:$AV$30,0)),0,1),IF(H$30=$AY$1,IF(IFERROR(H31*1,"bad")="bad",0,1),IF(H$30=$AZ$1,IF(IFERROR(IF(H31=TRUNC(H31),1,"bad"),"bad")="bad",0,1),IF(H$30=$BA$1,IF(AND(IF(IFERROR(H31*1,"bad")="bad",0,1)=1,H31&gt;=0),1,0),IF(H$30=$BB$1,IF(AND(IF(IFERROR(IF(H31=TRUNC(H31),1,"bad"),"bad")="bad",0,1)=1,H31&gt;=0),1,0),IF(H$30=$BC$1,IF(AND(IF(IFERROR(H31*1,"bad")="bad",0,1)=1,H31&gt;0),1,0),IF(H$30=$BD$1,IF(AND(IF(IFERROR(IF(H31=TRUNC(H31),1,"bad"),"bad")="bad",0,1)=1,H31&gt;0),1,0),IF(H$30=$BE$1,1,IF(H$30=$BF$1,IF(IFERROR(HLOOKUP(H31,$AX$4:$BG$4,1,0),"bad")="bad",0,1),0))))))))))))</f>
        <v>1</v>
      </c>
      <c r="AY31" s="338">
        <f t="shared" ref="AY31:AY62" si="13">IF(I$30="",1,IF(I$4=99,1,IF(I31="",0,IF(I$30=$AX$1,IF(ISNA(MATCH(I31,$AU$30:$AV$30,0)),0,1),IF(I$30=$AY$1,IF(IFERROR(I31*1,"bad")="bad",0,1),IF(I$30=$AZ$1,IF(IFERROR(IF(I31=TRUNC(I31),1,"bad"),"bad")="bad",0,1),IF(I$30=$BA$1,IF(AND(IF(IFERROR(I31*1,"bad")="bad",0,1)=1,I31&gt;=0),1,0),IF(I$30=$BB$1,IF(AND(IF(IFERROR(IF(I31=TRUNC(I31),1,"bad"),"bad")="bad",0,1)=1,I31&gt;=0),1,0),IF(I$30=$BC$1,IF(AND(IF(IFERROR(I31*1,"bad")="bad",0,1)=1,I31&gt;0),1,0),IF(I$30=$BD$1,IF(AND(IF(IFERROR(IF(I31=TRUNC(I31),1,"bad"),"bad")="bad",0,1)=1,I31&gt;0),1,0),IF(I$30=$BE$1,1,IF(I$30=$BF$1,IF(IFERROR(HLOOKUP(I31,$AX$4:$BG$4,1,0),"bad")="bad",0,1),0))))))))))))</f>
        <v>1</v>
      </c>
      <c r="AZ31" s="338">
        <f t="shared" ref="AZ31:AZ62" si="14">IF(J$30="",1,IF(J$4=99,1,IF(J31="",0,IF(J$30=$AX$1,IF(ISNA(MATCH(J31,$AU$30:$AV$30,0)),0,1),IF(J$30=$AY$1,IF(IFERROR(J31*1,"bad")="bad",0,1),IF(J$30=$AZ$1,IF(IFERROR(IF(J31=TRUNC(J31),1,"bad"),"bad")="bad",0,1),IF(J$30=$BA$1,IF(AND(IF(IFERROR(J31*1,"bad")="bad",0,1)=1,J31&gt;=0),1,0),IF(J$30=$BB$1,IF(AND(IF(IFERROR(IF(J31=TRUNC(J31),1,"bad"),"bad")="bad",0,1)=1,J31&gt;=0),1,0),IF(J$30=$BC$1,IF(AND(IF(IFERROR(J31*1,"bad")="bad",0,1)=1,J31&gt;0),1,0),IF(J$30=$BD$1,IF(AND(IF(IFERROR(IF(J31=TRUNC(J31),1,"bad"),"bad")="bad",0,1)=1,J31&gt;0),1,0),IF(J$30=$BE$1,1,IF(J$30=$BF$1,IF(IFERROR(HLOOKUP(J31,$AX$4:$BG$4,1,0),"bad")="bad",0,1),0))))))))))))</f>
        <v>1</v>
      </c>
      <c r="BA31" s="338">
        <f t="shared" ref="BA31:BA62" si="15">IF(K$30="",1,IF(K$4=99,1,IF(K31="",0,IF(K$30=$AX$1,IF(ISNA(MATCH(K31,$AU$30:$AV$30,0)),0,1),IF(K$30=$AY$1,IF(IFERROR(K31*1,"bad")="bad",0,1),IF(K$30=$AZ$1,IF(IFERROR(IF(K31=TRUNC(K31),1,"bad"),"bad")="bad",0,1),IF(K$30=$BA$1,IF(AND(IF(IFERROR(K31*1,"bad")="bad",0,1)=1,K31&gt;=0),1,0),IF(K$30=$BB$1,IF(AND(IF(IFERROR(IF(K31=TRUNC(K31),1,"bad"),"bad")="bad",0,1)=1,K31&gt;=0),1,0),IF(K$30=$BC$1,IF(AND(IF(IFERROR(K31*1,"bad")="bad",0,1)=1,K31&gt;0),1,0),IF(K$30=$BD$1,IF(AND(IF(IFERROR(IF(K31=TRUNC(K31),1,"bad"),"bad")="bad",0,1)=1,K31&gt;0),1,0),IF(K$30=$BE$1,1,IF(K$30=$BF$1,IF(IFERROR(HLOOKUP(K31,$AX$4:$BG$4,1,0),"bad")="bad",0,1),0))))))))))))</f>
        <v>1</v>
      </c>
      <c r="BB31" s="338">
        <f t="shared" ref="BB31:BB62" si="16">IF(L$30="",1,IF(L$4=99,1,IF(L31="",0,IF(L$30=$AX$1,IF(ISNA(MATCH(L31,$AU$30:$AV$30,0)),0,1),IF(L$30=$AY$1,IF(IFERROR(L31*1,"bad")="bad",0,1),IF(L$30=$AZ$1,IF(IFERROR(IF(L31=TRUNC(L31),1,"bad"),"bad")="bad",0,1),IF(L$30=$BA$1,IF(AND(IF(IFERROR(L31*1,"bad")="bad",0,1)=1,L31&gt;=0),1,0),IF(L$30=$BB$1,IF(AND(IF(IFERROR(IF(L31=TRUNC(L31),1,"bad"),"bad")="bad",0,1)=1,L31&gt;=0),1,0),IF(L$30=$BC$1,IF(AND(IF(IFERROR(L31*1,"bad")="bad",0,1)=1,L31&gt;0),1,0),IF(L$30=$BD$1,IF(AND(IF(IFERROR(IF(L31=TRUNC(L31),1,"bad"),"bad")="bad",0,1)=1,L31&gt;0),1,0),IF(L$30=$BE$1,1,IF(L$30=$BF$1,IF(IFERROR(HLOOKUP(L31,$AX$4:$BG$4,1,0),"bad")="bad",0,1),0))))))))))))</f>
        <v>1</v>
      </c>
      <c r="BC31" s="338">
        <f t="shared" ref="BC31:BC62" si="17">IF(M$30="",1,IF(M$4=99,1,IF(M31="",0,IF(M$30=$AX$1,IF(ISNA(MATCH(M31,$AU$30:$AV$30,0)),0,1),IF(M$30=$AY$1,IF(IFERROR(M31*1,"bad")="bad",0,1),IF(M$30=$AZ$1,IF(IFERROR(IF(M31=TRUNC(M31),1,"bad"),"bad")="bad",0,1),IF(M$30=$BA$1,IF(AND(IF(IFERROR(M31*1,"bad")="bad",0,1)=1,M31&gt;=0),1,0),IF(M$30=$BB$1,IF(AND(IF(IFERROR(IF(M31=TRUNC(M31),1,"bad"),"bad")="bad",0,1)=1,M31&gt;=0),1,0),IF(M$30=$BC$1,IF(AND(IF(IFERROR(M31*1,"bad")="bad",0,1)=1,M31&gt;0),1,0),IF(M$30=$BD$1,IF(AND(IF(IFERROR(IF(M31=TRUNC(M31),1,"bad"),"bad")="bad",0,1)=1,M31&gt;0),1,0),IF(M$30=$BE$1,1,IF(M$30=$BF$1,IF(IFERROR(HLOOKUP(M31,$AX$4:$BG$4,1,0),"bad")="bad",0,1),0))))))))))))</f>
        <v>1</v>
      </c>
      <c r="BD31" s="338">
        <f t="shared" ref="BD31:BD62" si="18">IF(N$30="",1,IF(N$4=99,1,IF(N31="",0,IF(N$30=$AX$1,IF(ISNA(MATCH(N31,$AU$30:$AV$30,0)),0,1),IF(N$30=$AY$1,IF(IFERROR(N31*1,"bad")="bad",0,1),IF(N$30=$AZ$1,IF(IFERROR(IF(N31=TRUNC(N31),1,"bad"),"bad")="bad",0,1),IF(N$30=$BA$1,IF(AND(IF(IFERROR(N31*1,"bad")="bad",0,1)=1,N31&gt;=0),1,0),IF(N$30=$BB$1,IF(AND(IF(IFERROR(IF(N31=TRUNC(N31),1,"bad"),"bad")="bad",0,1)=1,N31&gt;=0),1,0),IF(N$30=$BC$1,IF(AND(IF(IFERROR(N31*1,"bad")="bad",0,1)=1,N31&gt;0),1,0),IF(N$30=$BD$1,IF(AND(IF(IFERROR(IF(N31=TRUNC(N31),1,"bad"),"bad")="bad",0,1)=1,N31&gt;0),1,0),IF(N$30=$BE$1,1,IF(N$30=$BF$1,IF(IFERROR(HLOOKUP(N31,$AX$4:$BG$4,1,0),"bad")="bad",0,1),0))))))))))))</f>
        <v>1</v>
      </c>
      <c r="BE31" s="338">
        <f t="shared" ref="BE31:BE62" si="19">IF(O$30="",1,IF(O$4=99,1,IF(O31="",0,IF(O$30=$AX$1,IF(ISNA(MATCH(O31,$AU$30:$AV$30,0)),0,1),IF(O$30=$AY$1,IF(IFERROR(O31*1,"bad")="bad",0,1),IF(O$30=$AZ$1,IF(IFERROR(IF(O31=TRUNC(O31),1,"bad"),"bad")="bad",0,1),IF(O$30=$BA$1,IF(AND(IF(IFERROR(O31*1,"bad")="bad",0,1)=1,O31&gt;=0),1,0),IF(O$30=$BB$1,IF(AND(IF(IFERROR(IF(O31=TRUNC(O31),1,"bad"),"bad")="bad",0,1)=1,O31&gt;=0),1,0),IF(O$30=$BC$1,IF(AND(IF(IFERROR(O31*1,"bad")="bad",0,1)=1,O31&gt;0),1,0),IF(O$30=$BD$1,IF(AND(IF(IFERROR(IF(O31=TRUNC(O31),1,"bad"),"bad")="bad",0,1)=1,O31&gt;0),1,0),IF(O$30=$BE$1,1,IF(O$30=$BF$1,IF(IFERROR(HLOOKUP(O31,$AX$4:$BG$4,1,0),"bad")="bad",0,1),0))))))))))))</f>
        <v>1</v>
      </c>
      <c r="BF31" s="338">
        <f t="shared" ref="BF31:BF62" si="20">IF(P$30="",1,IF(P$4=99,1,IF(P31="",0,IF(P$30=$AX$1,IF(ISNA(MATCH(P31,$AU$30:$AV$30,0)),0,1),IF(P$30=$AY$1,IF(IFERROR(P31*1,"bad")="bad",0,1),IF(P$30=$AZ$1,IF(IFERROR(IF(P31=TRUNC(P31),1,"bad"),"bad")="bad",0,1),IF(P$30=$BA$1,IF(AND(IF(IFERROR(P31*1,"bad")="bad",0,1)=1,P31&gt;=0),1,0),IF(P$30=$BB$1,IF(AND(IF(IFERROR(IF(P31=TRUNC(P31),1,"bad"),"bad")="bad",0,1)=1,P31&gt;=0),1,0),IF(P$30=$BC$1,IF(AND(IF(IFERROR(P31*1,"bad")="bad",0,1)=1,P31&gt;0),1,0),IF(P$30=$BD$1,IF(AND(IF(IFERROR(IF(P31=TRUNC(P31),1,"bad"),"bad")="bad",0,1)=1,P31&gt;0),1,0),IF(P$30=$BE$1,1,IF(P$30=$BF$1,IF(IFERROR(HLOOKUP(P31,$AX$4:$BG$4,1,0),"bad")="bad",0,1),0))))))))))))</f>
        <v>1</v>
      </c>
      <c r="BG31" s="338">
        <f t="shared" ref="BG31:BG62" si="21">IF(Q$30="",1,IF(Q$4=99,1,IF(Q31="",0,IF(Q$30=$AX$1,IF(ISNA(MATCH(Q31,$AU$30:$AV$30,0)),0,1),IF(Q$30=$AY$1,IF(IFERROR(Q31*1,"bad")="bad",0,1),IF(Q$30=$AZ$1,IF(IFERROR(IF(Q31=TRUNC(Q31),1,"bad"),"bad")="bad",0,1),IF(Q$30=$BA$1,IF(AND(IF(IFERROR(Q31*1,"bad")="bad",0,1)=1,Q31&gt;=0),1,0),IF(Q$30=$BB$1,IF(AND(IF(IFERROR(IF(Q31=TRUNC(Q31),1,"bad"),"bad")="bad",0,1)=1,Q31&gt;=0),1,0),IF(Q$30=$BC$1,IF(AND(IF(IFERROR(Q31*1,"bad")="bad",0,1)=1,Q31&gt;0),1,0),IF(Q$30=$BD$1,IF(AND(IF(IFERROR(IF(Q31=TRUNC(Q31),1,"bad"),"bad")="bad",0,1)=1,Q31&gt;0),1,0),IF(Q$30=$BE$1,1,IF(Q$30=$BF$1,IF(IFERROR(HLOOKUP(Q31,$AX$4:$BG$4,1,0),"bad")="bad",0,1),0))))))))))))</f>
        <v>1</v>
      </c>
      <c r="BH31" s="338">
        <f t="shared" ref="BH31:BH62" si="22">IF(R$30="",1,IF(R$4=99,1,IF(R31="",0,IF(R$30=$AX$1,IF(ISNA(MATCH(R31,$AU$30:$AV$30,0)),0,1),IF(R$30=$AY$1,IF(IFERROR(R31*1,"bad")="bad",0,1),IF(R$30=$AZ$1,IF(IFERROR(IF(R31=TRUNC(R31),1,"bad"),"bad")="bad",0,1),IF(R$30=$BA$1,IF(AND(IF(IFERROR(R31*1,"bad")="bad",0,1)=1,R31&gt;=0),1,0),IF(R$30=$BB$1,IF(AND(IF(IFERROR(IF(R31=TRUNC(R31),1,"bad"),"bad")="bad",0,1)=1,R31&gt;=0),1,0),IF(R$30=$BC$1,IF(AND(IF(IFERROR(R31*1,"bad")="bad",0,1)=1,R31&gt;0),1,0),IF(R$30=$BD$1,IF(AND(IF(IFERROR(IF(R31=TRUNC(R31),1,"bad"),"bad")="bad",0,1)=1,R31&gt;0),1,0),IF(R$30=$BE$1,1,IF(R$30=$BF$1,IF(IFERROR(HLOOKUP(R31,$AX$4:$BG$4,1,0),"bad")="bad",0,1),0))))))))))))</f>
        <v>1</v>
      </c>
      <c r="BI31" s="338">
        <f t="shared" ref="BI31:BI62" si="23">IF(S$30="",1,IF(S$4=99,1,IF(S31="",0,IF(S$30=$AX$1,IF(ISNA(MATCH(S31,$AU$30:$AV$30,0)),0,1),IF(S$30=$AY$1,IF(IFERROR(S31*1,"bad")="bad",0,1),IF(S$30=$AZ$1,IF(IFERROR(IF(S31=TRUNC(S31),1,"bad"),"bad")="bad",0,1),IF(S$30=$BA$1,IF(AND(IF(IFERROR(S31*1,"bad")="bad",0,1)=1,S31&gt;=0),1,0),IF(S$30=$BB$1,IF(AND(IF(IFERROR(IF(S31=TRUNC(S31),1,"bad"),"bad")="bad",0,1)=1,S31&gt;=0),1,0),IF(S$30=$BC$1,IF(AND(IF(IFERROR(S31*1,"bad")="bad",0,1)=1,S31&gt;0),1,0),IF(S$30=$BD$1,IF(AND(IF(IFERROR(IF(S31=TRUNC(S31),1,"bad"),"bad")="bad",0,1)=1,S31&gt;0),1,0),IF(S$30=$BE$1,1,IF(S$30=$BF$1,IF(IFERROR(HLOOKUP(S31,$AX$4:$BG$4,1,0),"bad")="bad",0,1),0))))))))))))</f>
        <v>1</v>
      </c>
      <c r="BJ31" s="338">
        <f t="shared" ref="BJ31:BJ62" si="24">IF(T$30="",1,IF(T$4=99,1,IF(T31="",0,IF(T$30=$AX$1,IF(ISNA(MATCH(T31,$AU$30:$AV$30,0)),0,1),IF(T$30=$AY$1,IF(IFERROR(T31*1,"bad")="bad",0,1),IF(T$30=$AZ$1,IF(IFERROR(IF(T31=TRUNC(T31),1,"bad"),"bad")="bad",0,1),IF(T$30=$BA$1,IF(AND(IF(IFERROR(T31*1,"bad")="bad",0,1)=1,T31&gt;=0),1,0),IF(T$30=$BB$1,IF(AND(IF(IFERROR(IF(T31=TRUNC(T31),1,"bad"),"bad")="bad",0,1)=1,T31&gt;=0),1,0),IF(T$30=$BC$1,IF(AND(IF(IFERROR(T31*1,"bad")="bad",0,1)=1,T31&gt;0),1,0),IF(T$30=$BD$1,IF(AND(IF(IFERROR(IF(T31=TRUNC(T31),1,"bad"),"bad")="bad",0,1)=1,T31&gt;0),1,0),IF(T$30=$BE$1,1,IF(T$30=$BF$1,IF(IFERROR(HLOOKUP(T31,$AX$4:$BG$4,1,0),"bad")="bad",0,1),0))))))))))))</f>
        <v>1</v>
      </c>
      <c r="BK31" s="338">
        <f t="shared" ref="BK31:BK62" si="25">IF(U$30="",1,IF(U$4=99,1,IF(U31="",0,IF(U$30=$AX$1,IF(ISNA(MATCH(U31,$AU$30:$AV$30,0)),0,1),IF(U$30=$AY$1,IF(IFERROR(U31*1,"bad")="bad",0,1),IF(U$30=$AZ$1,IF(IFERROR(IF(U31=TRUNC(U31),1,"bad"),"bad")="bad",0,1),IF(U$30=$BA$1,IF(AND(IF(IFERROR(U31*1,"bad")="bad",0,1)=1,U31&gt;=0),1,0),IF(U$30=$BB$1,IF(AND(IF(IFERROR(IF(U31=TRUNC(U31),1,"bad"),"bad")="bad",0,1)=1,U31&gt;=0),1,0),IF(U$30=$BC$1,IF(AND(IF(IFERROR(U31*1,"bad")="bad",0,1)=1,U31&gt;0),1,0),IF(U$30=$BD$1,IF(AND(IF(IFERROR(IF(U31=TRUNC(U31),1,"bad"),"bad")="bad",0,1)=1,U31&gt;0),1,0),IF(U$30=$BE$1,1,IF(U$30=$BF$1,IF(IFERROR(HLOOKUP(U31,$AX$4:$BG$4,1,0),"bad")="bad",0,1),0))))))))))))</f>
        <v>1</v>
      </c>
      <c r="BL31" s="338">
        <f t="shared" ref="BL31:BL62" si="26">IF(V$30="",1,IF(V$4=99,1,IF(V31="",0,IF(V$30=$AX$1,IF(ISNA(MATCH(V31,$AU$30:$AV$30,0)),0,1),IF(V$30=$AY$1,IF(IFERROR(V31*1,"bad")="bad",0,1),IF(V$30=$AZ$1,IF(IFERROR(IF(V31=TRUNC(V31),1,"bad"),"bad")="bad",0,1),IF(V$30=$BA$1,IF(AND(IF(IFERROR(V31*1,"bad")="bad",0,1)=1,V31&gt;=0),1,0),IF(V$30=$BB$1,IF(AND(IF(IFERROR(IF(V31=TRUNC(V31),1,"bad"),"bad")="bad",0,1)=1,V31&gt;=0),1,0),IF(V$30=$BC$1,IF(AND(IF(IFERROR(V31*1,"bad")="bad",0,1)=1,V31&gt;0),1,0),IF(V$30=$BD$1,IF(AND(IF(IFERROR(IF(V31=TRUNC(V31),1,"bad"),"bad")="bad",0,1)=1,V31&gt;0),1,0),IF(V$30=$BE$1,1,IF(V$30=$BF$1,IF(IFERROR(HLOOKUP(V31,$AX$4:$BG$4,1,0),"bad")="bad",0,1),0))))))))))))</f>
        <v>1</v>
      </c>
      <c r="BM31" s="338">
        <f t="shared" ref="BM31:BM62" si="27">IF(W$30="",1,IF(W$4=99,1,IF(W31="",0,IF(W$30=$AX$1,IF(ISNA(MATCH(W31,$AU$30:$AV$30,0)),0,1),IF(W$30=$AY$1,IF(IFERROR(W31*1,"bad")="bad",0,1),IF(W$30=$AZ$1,IF(IFERROR(IF(W31=TRUNC(W31),1,"bad"),"bad")="bad",0,1),IF(W$30=$BA$1,IF(AND(IF(IFERROR(W31*1,"bad")="bad",0,1)=1,W31&gt;=0),1,0),IF(W$30=$BB$1,IF(AND(IF(IFERROR(IF(W31=TRUNC(W31),1,"bad"),"bad")="bad",0,1)=1,W31&gt;=0),1,0),IF(W$30=$BC$1,IF(AND(IF(IFERROR(W31*1,"bad")="bad",0,1)=1,W31&gt;0),1,0),IF(W$30=$BD$1,IF(AND(IF(IFERROR(IF(W31=TRUNC(W31),1,"bad"),"bad")="bad",0,1)=1,W31&gt;0),1,0),IF(W$30=$BE$1,1,IF(W$30=$BF$1,IF(IFERROR(HLOOKUP(W31,$AX$4:$BG$4,1,0),"bad")="bad",0,1),0))))))))))))</f>
        <v>1</v>
      </c>
      <c r="BN31" s="338">
        <f t="shared" ref="BN31:BN62" si="28">IF(X$30="",1,IF(X$4=99,1,IF(X31="",0,IF(X$30=$AX$1,IF(ISNA(MATCH(X31,$AU$30:$AV$30,0)),0,1),IF(X$30=$AY$1,IF(IFERROR(X31*1,"bad")="bad",0,1),IF(X$30=$AZ$1,IF(IFERROR(IF(X31=TRUNC(X31),1,"bad"),"bad")="bad",0,1),IF(X$30=$BA$1,IF(AND(IF(IFERROR(X31*1,"bad")="bad",0,1)=1,X31&gt;=0),1,0),IF(X$30=$BB$1,IF(AND(IF(IFERROR(IF(X31=TRUNC(X31),1,"bad"),"bad")="bad",0,1)=1,X31&gt;=0),1,0),IF(X$30=$BC$1,IF(AND(IF(IFERROR(X31*1,"bad")="bad",0,1)=1,X31&gt;0),1,0),IF(X$30=$BD$1,IF(AND(IF(IFERROR(IF(X31=TRUNC(X31),1,"bad"),"bad")="bad",0,1)=1,X31&gt;0),1,0),IF(X$30=$BE$1,1,IF(X$30=$BF$1,IF(IFERROR(HLOOKUP(X31,$AX$4:$BG$4,1,0),"bad")="bad",0,1),0))))))))))))</f>
        <v>1</v>
      </c>
      <c r="BO31" s="338">
        <f t="shared" ref="BO31:BO62" si="29">IF(Y$30="",1,IF(Y$4=99,1,IF(Y31="",0,IF(Y$30=$AX$1,IF(ISNA(MATCH(Y31,$AU$30:$AV$30,0)),0,1),IF(Y$30=$AY$1,IF(IFERROR(Y31*1,"bad")="bad",0,1),IF(Y$30=$AZ$1,IF(IFERROR(IF(Y31=TRUNC(Y31),1,"bad"),"bad")="bad",0,1),IF(Y$30=$BA$1,IF(AND(IF(IFERROR(Y31*1,"bad")="bad",0,1)=1,Y31&gt;=0),1,0),IF(Y$30=$BB$1,IF(AND(IF(IFERROR(IF(Y31=TRUNC(Y31),1,"bad"),"bad")="bad",0,1)=1,Y31&gt;=0),1,0),IF(Y$30=$BC$1,IF(AND(IF(IFERROR(Y31*1,"bad")="bad",0,1)=1,Y31&gt;0),1,0),IF(Y$30=$BD$1,IF(AND(IF(IFERROR(IF(Y31=TRUNC(Y31),1,"bad"),"bad")="bad",0,1)=1,Y31&gt;0),1,0),IF(Y$30=$BE$1,1,IF(Y$30=$BF$1,IF(IFERROR(HLOOKUP(Y31,$AX$4:$BG$4,1,0),"bad")="bad",0,1),0))))))))))))</f>
        <v>1</v>
      </c>
      <c r="BP31" s="338">
        <f t="shared" ref="BP31:BP62" si="30">IF(Z$30="",1,IF(Z$4=99,1,IF(Z31="",0,IF(Z$30=$AX$1,IF(ISNA(MATCH(Z31,$AU$30:$AV$30,0)),0,1),IF(Z$30=$AY$1,IF(IFERROR(Z31*1,"bad")="bad",0,1),IF(Z$30=$AZ$1,IF(IFERROR(IF(Z31=TRUNC(Z31),1,"bad"),"bad")="bad",0,1),IF(Z$30=$BA$1,IF(AND(IF(IFERROR(Z31*1,"bad")="bad",0,1)=1,Z31&gt;=0),1,0),IF(Z$30=$BB$1,IF(AND(IF(IFERROR(IF(Z31=TRUNC(Z31),1,"bad"),"bad")="bad",0,1)=1,Z31&gt;=0),1,0),IF(Z$30=$BC$1,IF(AND(IF(IFERROR(Z31*1,"bad")="bad",0,1)=1,Z31&gt;0),1,0),IF(Z$30=$BD$1,IF(AND(IF(IFERROR(IF(Z31=TRUNC(Z31),1,"bad"),"bad")="bad",0,1)=1,Z31&gt;0),1,0),IF(Z$30=$BE$1,1,IF(Z$30=$BF$1,IF(IFERROR(HLOOKUP(Z31,$AX$4:$BG$4,1,0),"bad")="bad",0,1),0))))))))))))</f>
        <v>1</v>
      </c>
      <c r="BQ31" s="338">
        <f t="shared" ref="BQ31:BQ62" si="31">IF(AA$30="",1,IF(AA$4=99,1,IF(AA31="",0,IF(AA$30=$AX$1,IF(ISNA(MATCH(AA31,$AU$30:$AV$30,0)),0,1),IF(AA$30=$AY$1,IF(IFERROR(AA31*1,"bad")="bad",0,1),IF(AA$30=$AZ$1,IF(IFERROR(IF(AA31=TRUNC(AA31),1,"bad"),"bad")="bad",0,1),IF(AA$30=$BA$1,IF(AND(IF(IFERROR(AA31*1,"bad")="bad",0,1)=1,AA31&gt;=0),1,0),IF(AA$30=$BB$1,IF(AND(IF(IFERROR(IF(AA31=TRUNC(AA31),1,"bad"),"bad")="bad",0,1)=1,AA31&gt;=0),1,0),IF(AA$30=$BC$1,IF(AND(IF(IFERROR(AA31*1,"bad")="bad",0,1)=1,AA31&gt;0),1,0),IF(AA$30=$BD$1,IF(AND(IF(IFERROR(IF(AA31=TRUNC(AA31),1,"bad"),"bad")="bad",0,1)=1,AA31&gt;0),1,0),IF(AA$30=$BE$1,1,IF(AA$30=$BF$1,IF(IFERROR(HLOOKUP(AA31,$AX$4:$BG$4,1,0),"bad")="bad",0,1),0))))))))))))</f>
        <v>1</v>
      </c>
      <c r="BR31" s="338">
        <f t="shared" ref="BR31:BR62" si="32">IF(AB$30="",1,IF(AB$4=99,1,IF(AB31="",0,IF(AB$30=$AX$1,IF(ISNA(MATCH(AB31,$AU$30:$AV$30,0)),0,1),IF(AB$30=$AY$1,IF(IFERROR(AB31*1,"bad")="bad",0,1),IF(AB$30=$AZ$1,IF(IFERROR(IF(AB31=TRUNC(AB31),1,"bad"),"bad")="bad",0,1),IF(AB$30=$BA$1,IF(AND(IF(IFERROR(AB31*1,"bad")="bad",0,1)=1,AB31&gt;=0),1,0),IF(AB$30=$BB$1,IF(AND(IF(IFERROR(IF(AB31=TRUNC(AB31),1,"bad"),"bad")="bad",0,1)=1,AB31&gt;=0),1,0),IF(AB$30=$BC$1,IF(AND(IF(IFERROR(AB31*1,"bad")="bad",0,1)=1,AB31&gt;0),1,0),IF(AB$30=$BD$1,IF(AND(IF(IFERROR(IF(AB31=TRUNC(AB31),1,"bad"),"bad")="bad",0,1)=1,AB31&gt;0),1,0),IF(AB$30=$BE$1,1,IF(AB$30=$BF$1,IF(IFERROR(HLOOKUP(AB31,$AX$4:$BG$4,1,0),"bad")="bad",0,1),0))))))))))))</f>
        <v>1</v>
      </c>
      <c r="BS31" s="338">
        <f t="shared" ref="BS31:BS62" si="33">IF(AC$30="",1,IF(AC$4=99,1,IF(AC31="",0,IF(AC$30=$AX$1,IF(ISNA(MATCH(AC31,$AU$30:$AV$30,0)),0,1),IF(AC$30=$AY$1,IF(IFERROR(AC31*1,"bad")="bad",0,1),IF(AC$30=$AZ$1,IF(IFERROR(IF(AC31=TRUNC(AC31),1,"bad"),"bad")="bad",0,1),IF(AC$30=$BA$1,IF(AND(IF(IFERROR(AC31*1,"bad")="bad",0,1)=1,AC31&gt;=0),1,0),IF(AC$30=$BB$1,IF(AND(IF(IFERROR(IF(AC31=TRUNC(AC31),1,"bad"),"bad")="bad",0,1)=1,AC31&gt;=0),1,0),IF(AC$30=$BC$1,IF(AND(IF(IFERROR(AC31*1,"bad")="bad",0,1)=1,AC31&gt;0),1,0),IF(AC$30=$BD$1,IF(AND(IF(IFERROR(IF(AC31=TRUNC(AC31),1,"bad"),"bad")="bad",0,1)=1,AC31&gt;0),1,0),IF(AC$30=$BE$1,1,IF(AC$30=$BF$1,IF(IFERROR(HLOOKUP(AC31,$AX$4:$BG$4,1,0),"bad")="bad",0,1),0))))))))))))</f>
        <v>1</v>
      </c>
      <c r="BT31" s="338">
        <f t="shared" ref="BT31:BT62" si="34">IF(AD$30="",1,IF(AD$4=99,1,IF(AD31="",0,IF(AD$30=$AX$1,IF(ISNA(MATCH(AD31,$AU$30:$AV$30,0)),0,1),IF(AD$30=$AY$1,IF(IFERROR(AD31*1,"bad")="bad",0,1),IF(AD$30=$AZ$1,IF(IFERROR(IF(AD31=TRUNC(AD31),1,"bad"),"bad")="bad",0,1),IF(AD$30=$BA$1,IF(AND(IF(IFERROR(AD31*1,"bad")="bad",0,1)=1,AD31&gt;=0),1,0),IF(AD$30=$BB$1,IF(AND(IF(IFERROR(IF(AD31=TRUNC(AD31),1,"bad"),"bad")="bad",0,1)=1,AD31&gt;=0),1,0),IF(AD$30=$BC$1,IF(AND(IF(IFERROR(AD31*1,"bad")="bad",0,1)=1,AD31&gt;0),1,0),IF(AD$30=$BD$1,IF(AND(IF(IFERROR(IF(AD31=TRUNC(AD31),1,"bad"),"bad")="bad",0,1)=1,AD31&gt;0),1,0),IF(AD$30=$BE$1,1,IF(AD$30=$BF$1,IF(IFERROR(HLOOKUP(AD31,$AX$4:$BG$4,1,0),"bad")="bad",0,1),0))))))))))))</f>
        <v>1</v>
      </c>
      <c r="BU31" s="338">
        <f t="shared" ref="BU31:BU62" si="35">IF(AE$30="",1,IF(AE$4=99,1,IF(AE31="",0,IF(AE$30=$AX$1,IF(ISNA(MATCH(AE31,$AU$30:$AV$30,0)),0,1),IF(AE$30=$AY$1,IF(IFERROR(AE31*1,"bad")="bad",0,1),IF(AE$30=$AZ$1,IF(IFERROR(IF(AE31=TRUNC(AE31),1,"bad"),"bad")="bad",0,1),IF(AE$30=$BA$1,IF(AND(IF(IFERROR(AE31*1,"bad")="bad",0,1)=1,AE31&gt;=0),1,0),IF(AE$30=$BB$1,IF(AND(IF(IFERROR(IF(AE31=TRUNC(AE31),1,"bad"),"bad")="bad",0,1)=1,AE31&gt;=0),1,0),IF(AE$30=$BC$1,IF(AND(IF(IFERROR(AE31*1,"bad")="bad",0,1)=1,AE31&gt;0),1,0),IF(AE$30=$BD$1,IF(AND(IF(IFERROR(IF(AE31=TRUNC(AE31),1,"bad"),"bad")="bad",0,1)=1,AE31&gt;0),1,0),IF(AE$30=$BE$1,1,IF(AE$30=$BF$1,IF(IFERROR(HLOOKUP(AE31,$AX$4:$BG$4,1,0),"bad")="bad",0,1),0))))))))))))</f>
        <v>1</v>
      </c>
      <c r="BV31" s="338">
        <f t="shared" ref="BV31:BV62" si="36">IF(AF$30="",1,IF(AF$4=99,1,IF(AF31="",0,IF(AF$30=$AX$1,IF(ISNA(MATCH(AF31,$AU$30:$AV$30,0)),0,1),IF(AF$30=$AY$1,IF(IFERROR(AF31*1,"bad")="bad",0,1),IF(AF$30=$AZ$1,IF(IFERROR(IF(AF31=TRUNC(AF31),1,"bad"),"bad")="bad",0,1),IF(AF$30=$BA$1,IF(AND(IF(IFERROR(AF31*1,"bad")="bad",0,1)=1,AF31&gt;=0),1,0),IF(AF$30=$BB$1,IF(AND(IF(IFERROR(IF(AF31=TRUNC(AF31),1,"bad"),"bad")="bad",0,1)=1,AF31&gt;=0),1,0),IF(AF$30=$BC$1,IF(AND(IF(IFERROR(AF31*1,"bad")="bad",0,1)=1,AF31&gt;0),1,0),IF(AF$30=$BD$1,IF(AND(IF(IFERROR(IF(AF31=TRUNC(AF31),1,"bad"),"bad")="bad",0,1)=1,AF31&gt;0),1,0),IF(AF$30=$BE$1,1,IF(AF$30=$BF$1,IF(IFERROR(HLOOKUP(AF31,$AX$4:$BG$4,1,0),"bad")="bad",0,1),0))))))))))))</f>
        <v>1</v>
      </c>
      <c r="BW31" s="338">
        <f t="shared" ref="BW31:BW62" si="37">IF(AG$30="",1,IF(AG$4=99,1,IF(AG31="",0,IF(AG$30=$AX$1,IF(ISNA(MATCH(AG31,$AU$30:$AV$30,0)),0,1),IF(AG$30=$AY$1,IF(IFERROR(AG31*1,"bad")="bad",0,1),IF(AG$30=$AZ$1,IF(IFERROR(IF(AG31=TRUNC(AG31),1,"bad"),"bad")="bad",0,1),IF(AG$30=$BA$1,IF(AND(IF(IFERROR(AG31*1,"bad")="bad",0,1)=1,AG31&gt;=0),1,0),IF(AG$30=$BB$1,IF(AND(IF(IFERROR(IF(AG31=TRUNC(AG31),1,"bad"),"bad")="bad",0,1)=1,AG31&gt;=0),1,0),IF(AG$30=$BC$1,IF(AND(IF(IFERROR(AG31*1,"bad")="bad",0,1)=1,AG31&gt;0),1,0),IF(AG$30=$BD$1,IF(AND(IF(IFERROR(IF(AG31=TRUNC(AG31),1,"bad"),"bad")="bad",0,1)=1,AG31&gt;0),1,0),IF(AG$30=$BE$1,1,IF(AG$30=$BF$1,IF(IFERROR(HLOOKUP(AG31,$AX$4:$BG$4,1,0),"bad")="bad",0,1),0))))))))))))</f>
        <v>1</v>
      </c>
      <c r="BX31" s="338">
        <f t="shared" ref="BX31:BX62" si="38">IF(AH$30="",1,IF(AH$4=99,1,IF(AH31="",0,IF(AH$30=$AX$1,IF(ISNA(MATCH(AH31,$AU$30:$AV$30,0)),0,1),IF(AH$30=$AY$1,IF(IFERROR(AH31*1,"bad")="bad",0,1),IF(AH$30=$AZ$1,IF(IFERROR(IF(AH31=TRUNC(AH31),1,"bad"),"bad")="bad",0,1),IF(AH$30=$BA$1,IF(AND(IF(IFERROR(AH31*1,"bad")="bad",0,1)=1,AH31&gt;=0),1,0),IF(AH$30=$BB$1,IF(AND(IF(IFERROR(IF(AH31=TRUNC(AH31),1,"bad"),"bad")="bad",0,1)=1,AH31&gt;=0),1,0),IF(AH$30=$BC$1,IF(AND(IF(IFERROR(AH31*1,"bad")="bad",0,1)=1,AH31&gt;0),1,0),IF(AH$30=$BD$1,IF(AND(IF(IFERROR(IF(AH31=TRUNC(AH31),1,"bad"),"bad")="bad",0,1)=1,AH31&gt;0),1,0),IF(AH$30=$BE$1,1,IF(AH$30=$BF$1,IF(IFERROR(HLOOKUP(AH31,$AX$4:$BG$4,1,0),"bad")="bad",0,1),0))))))))))))</f>
        <v>1</v>
      </c>
      <c r="BY31" s="338">
        <f t="shared" ref="BY31:BY62" si="39">IF(AI$30="",1,IF(AI$4=99,1,IF(AI31="",0,IF(AI$30=$AX$1,IF(ISNA(MATCH(AI31,$AU$30:$AV$30,0)),0,1),IF(AI$30=$AY$1,IF(IFERROR(AI31*1,"bad")="bad",0,1),IF(AI$30=$AZ$1,IF(IFERROR(IF(AI31=TRUNC(AI31),1,"bad"),"bad")="bad",0,1),IF(AI$30=$BA$1,IF(AND(IF(IFERROR(AI31*1,"bad")="bad",0,1)=1,AI31&gt;=0),1,0),IF(AI$30=$BB$1,IF(AND(IF(IFERROR(IF(AI31=TRUNC(AI31),1,"bad"),"bad")="bad",0,1)=1,AI31&gt;=0),1,0),IF(AI$30=$BC$1,IF(AND(IF(IFERROR(AI31*1,"bad")="bad",0,1)=1,AI31&gt;0),1,0),IF(AI$30=$BD$1,IF(AND(IF(IFERROR(IF(AI31=TRUNC(AI31),1,"bad"),"bad")="bad",0,1)=1,AI31&gt;0),1,0),IF(AI$30=$BE$1,1,IF(AI$30=$BF$1,IF(IFERROR(HLOOKUP(AI31,$AX$4:$BG$4,1,0),"bad")="bad",0,1),0))))))))))))</f>
        <v>1</v>
      </c>
      <c r="BZ31" s="338">
        <f t="shared" ref="BZ31:BZ62" si="40">IF(AJ$30="",1,IF(AJ$4=99,1,IF(AJ31="",0,IF(AJ$30=$AX$1,IF(ISNA(MATCH(AJ31,$AU$30:$AV$30,0)),0,1),IF(AJ$30=$AY$1,IF(IFERROR(AJ31*1,"bad")="bad",0,1),IF(AJ$30=$AZ$1,IF(IFERROR(IF(AJ31=TRUNC(AJ31),1,"bad"),"bad")="bad",0,1),IF(AJ$30=$BA$1,IF(AND(IF(IFERROR(AJ31*1,"bad")="bad",0,1)=1,AJ31&gt;=0),1,0),IF(AJ$30=$BB$1,IF(AND(IF(IFERROR(IF(AJ31=TRUNC(AJ31),1,"bad"),"bad")="bad",0,1)=1,AJ31&gt;=0),1,0),IF(AJ$30=$BC$1,IF(AND(IF(IFERROR(AJ31*1,"bad")="bad",0,1)=1,AJ31&gt;0),1,0),IF(AJ$30=$BD$1,IF(AND(IF(IFERROR(IF(AJ31=TRUNC(AJ31),1,"bad"),"bad")="bad",0,1)=1,AJ31&gt;0),1,0),IF(AJ$30=$BE$1,1,IF(AJ$30=$BF$1,IF(IFERROR(HLOOKUP(AJ31,$AX$4:$BG$4,1,0),"bad")="bad",0,1),0))))))))))))</f>
        <v>1</v>
      </c>
      <c r="CA31" s="338">
        <f t="shared" ref="CA31:CA62" si="41">IF(AK$30="",1,IF(AK$4=99,1,IF(AK31="",0,IF(AK$30=$AX$1,IF(ISNA(MATCH(AK31,$AU$30:$AV$30,0)),0,1),IF(AK$30=$AY$1,IF(IFERROR(AK31*1,"bad")="bad",0,1),IF(AK$30=$AZ$1,IF(IFERROR(IF(AK31=TRUNC(AK31),1,"bad"),"bad")="bad",0,1),IF(AK$30=$BA$1,IF(AND(IF(IFERROR(AK31*1,"bad")="bad",0,1)=1,AK31&gt;=0),1,0),IF(AK$30=$BB$1,IF(AND(IF(IFERROR(IF(AK31=TRUNC(AK31),1,"bad"),"bad")="bad",0,1)=1,AK31&gt;=0),1,0),IF(AK$30=$BC$1,IF(AND(IF(IFERROR(AK31*1,"bad")="bad",0,1)=1,AK31&gt;0),1,0),IF(AK$30=$BD$1,IF(AND(IF(IFERROR(IF(AK31=TRUNC(AK31),1,"bad"),"bad")="bad",0,1)=1,AK31&gt;0),1,0),IF(AK$30=$BE$1,1,IF(AK$30=$BF$1,IF(IFERROR(HLOOKUP(AK31,$AX$4:$BG$4,1,0),"bad")="bad",0,1),0))))))))))))</f>
        <v>1</v>
      </c>
      <c r="CB31" s="338">
        <f t="shared" ref="CB31:CB94" si="42">IF(AM$30="",1,IF(AM$4=99,1,IF(AM31="",0,IF(AM$30=$AX$1,IF(ISNA(MATCH(AM31,$AU$30:$AV$30,0)),0,1),IF(AM$30=$AY$1,IF(IFERROR(AM31*1,"bad")="bad",0,1),IF(AM$30=$AZ$1,IF(IFERROR(IF(AM31=TRUNC(AM31),1,"bad"),"bad")="bad",0,1),IF(AM$30=$BA$1,IF(AND(IF(IFERROR(AM31*1,"bad")="bad",0,1)=1,AM31&gt;=0),1,0),IF(AM$30=$BB$1,IF(AND(IF(IFERROR(IF(AM31=TRUNC(AM31),1,"bad"),"bad")="bad",0,1)=1,AM31&gt;=0),1,0),IF(AM$30=$BC$1,IF(AND(IF(IFERROR(AM31*1,"bad")="bad",0,1)=1,AM31&gt;0),1,0),IF(AM$30=$BD$1,IF(AND(IF(IFERROR(IF(AM31=TRUNC(AM31),1,"bad"),"bad")="bad",0,1)=1,AM31&gt;0),1,0),IF(AM$30=$BE$1,1,IF(AM$30=$BF$1,IF(IFERROR(HLOOKUP(AM31,$AX$4:$BG$4,1,0),"bad")="bad",0,1),0))))))))))))</f>
        <v>1</v>
      </c>
      <c r="CC31" s="338">
        <f t="shared" ref="CC31:CC62" si="43">IF(ISNA(MATCH(AN31,$AU$30:$AV$30,0)),0,1)</f>
        <v>1</v>
      </c>
      <c r="CD31" s="338"/>
      <c r="CE31" s="338"/>
      <c r="CF31" s="338"/>
      <c r="CG31" s="338">
        <f t="shared" ref="CG31:CG62" si="44">IF(AR$30="",1,IF(AR31="",0,IF(AR$30=$AX$1,IF(ISNA(MATCH(AR31,$AU$30:$AV$30,0)),0,1),IF(AR$30=$AY$1,IF(IFERROR(AR31*1,"bad")="bad",0,1),IF(AR$30=$AZ$1,IF(IFERROR(IF(AR31=TRUNC(AR31),1,"bad"),"bad")="bad",0,1),IF(AR$30=$BA$1,IF(AND(IF(IFERROR(AR31*1,"bad")="bad",0,1)=1,AR31&gt;=0),1,0),IF(AR$30=$BB$1,IF(AND(IF(IFERROR(IF(AR31=TRUNC(AR31),1,"bad"),"bad")="bad",0,1)=1,AR31&gt;=0),1,0),IF(AR$30=$BC$1,IF(AND(IF(IFERROR(AR31*1,"bad")="bad",0,1)=1,AR31&gt;0),1,0),IF(AR$30=$BD$1,IF(AND(IF(IFERROR(IF(AR31=TRUNC(AR31),1,"bad"),"bad")="bad",0,1)=1,AR31&gt;0),1,0),IF(AR$30=$BE$1,1,IF(AR$30=$BF$1,IF(IFERROR(HLOOKUP(AR31,$AX$4:$BG$4,1,0),"bad")="bad",0,1),0)))))))))))</f>
        <v>1</v>
      </c>
      <c r="CL31">
        <f ca="1">IF($F31="","",CL$30)</f>
        <v>1</v>
      </c>
      <c r="CM31">
        <f t="shared" ref="CM31:CU46" ca="1" si="45">IF($F31="","",CM$30)</f>
        <v>2</v>
      </c>
      <c r="CN31">
        <f t="shared" ca="1" si="45"/>
        <v>3</v>
      </c>
      <c r="CO31">
        <f t="shared" ca="1" si="45"/>
        <v>4</v>
      </c>
      <c r="CP31">
        <f t="shared" ca="1" si="45"/>
        <v>5</v>
      </c>
      <c r="CQ31">
        <f t="shared" ca="1" si="45"/>
        <v>6</v>
      </c>
      <c r="CR31">
        <f t="shared" ca="1" si="45"/>
        <v>7</v>
      </c>
      <c r="CS31">
        <f t="shared" ca="1" si="45"/>
        <v>8</v>
      </c>
      <c r="CT31">
        <f t="shared" ca="1" si="45"/>
        <v>9</v>
      </c>
      <c r="CU31">
        <f t="shared" ca="1" si="45"/>
        <v>10</v>
      </c>
    </row>
    <row r="32" spans="1:99" x14ac:dyDescent="0.25">
      <c r="B32" s="122">
        <f t="shared" ref="B32:B95" ca="1" si="46">IF(F32="","",ROW()-30)</f>
        <v>2</v>
      </c>
      <c r="C32" s="106"/>
      <c r="D32" s="106"/>
      <c r="E32" s="106"/>
      <c r="F32" s="272" t="str">
        <f ca="1">IF('פ. בלומנטל'!$F$1="2","",'פ. בלומנטל'!$F$1)</f>
        <v>פ. בלומנטל</v>
      </c>
      <c r="G32" s="232">
        <v>43</v>
      </c>
      <c r="H32" s="232">
        <v>2423537</v>
      </c>
      <c r="I32" s="232">
        <v>2971039</v>
      </c>
      <c r="J32" s="122">
        <f t="shared" ca="1" si="8"/>
        <v>1</v>
      </c>
      <c r="K32" s="233">
        <v>1</v>
      </c>
      <c r="L32" s="233">
        <v>1</v>
      </c>
      <c r="M32" s="233">
        <v>1</v>
      </c>
      <c r="N32" s="233">
        <v>1</v>
      </c>
      <c r="O32" s="233">
        <v>1</v>
      </c>
      <c r="P32" s="233">
        <v>1</v>
      </c>
      <c r="Q32" s="233">
        <v>1</v>
      </c>
      <c r="R32" s="233">
        <v>1</v>
      </c>
      <c r="S32" s="233">
        <v>1</v>
      </c>
      <c r="T32" s="233">
        <v>1</v>
      </c>
      <c r="U32" s="233">
        <v>1</v>
      </c>
      <c r="V32" s="233"/>
      <c r="W32" s="233">
        <v>1</v>
      </c>
      <c r="X32" s="122">
        <f t="shared" ca="1" si="9"/>
        <v>1</v>
      </c>
      <c r="Y32" s="233">
        <v>1</v>
      </c>
      <c r="Z32" s="233">
        <v>1</v>
      </c>
      <c r="AA32" s="233">
        <v>1</v>
      </c>
      <c r="AB32" s="233">
        <v>1</v>
      </c>
      <c r="AC32" s="233">
        <v>1</v>
      </c>
      <c r="AD32" s="233">
        <v>1</v>
      </c>
      <c r="AE32" s="233">
        <v>1</v>
      </c>
      <c r="AF32" s="233">
        <v>1</v>
      </c>
      <c r="AG32" s="233">
        <v>1</v>
      </c>
      <c r="AH32" s="233">
        <v>1</v>
      </c>
      <c r="AI32" s="233">
        <v>1</v>
      </c>
      <c r="AJ32" s="233">
        <v>1</v>
      </c>
      <c r="AK32" s="233">
        <v>1</v>
      </c>
      <c r="AL32" s="233">
        <v>1</v>
      </c>
      <c r="AM32" s="233">
        <v>1</v>
      </c>
      <c r="AN32" s="122"/>
      <c r="AO32" s="106"/>
      <c r="AP32" s="106"/>
      <c r="AQ32" s="106"/>
      <c r="AR32" s="122">
        <f t="shared" ref="AR32:AR95" ca="1" si="47">IF($F32="","",IF(AN32=1,1,IF(AT32&lt;&gt;1,$AU$1,IF(SUMIF($G$4:$AM$4,1,G32:AM32)=COUNTIF($G$4:$AM$4,1),1,0))))</f>
        <v>1</v>
      </c>
      <c r="AS32" s="234"/>
      <c r="AT32">
        <f t="shared" si="10"/>
        <v>1</v>
      </c>
      <c r="AU32">
        <f t="shared" ref="AU32:AV63" ca="1" si="48">IF($F32="","",AU$30)</f>
        <v>0</v>
      </c>
      <c r="AV32">
        <f t="shared" ca="1" si="48"/>
        <v>1</v>
      </c>
      <c r="AW32" s="338">
        <f t="shared" si="11"/>
        <v>1</v>
      </c>
      <c r="AX32" s="338">
        <f t="shared" si="12"/>
        <v>1</v>
      </c>
      <c r="AY32" s="338">
        <f t="shared" si="13"/>
        <v>1</v>
      </c>
      <c r="AZ32" s="338">
        <f t="shared" si="14"/>
        <v>1</v>
      </c>
      <c r="BA32" s="338">
        <f t="shared" si="15"/>
        <v>1</v>
      </c>
      <c r="BB32" s="338">
        <f t="shared" si="16"/>
        <v>1</v>
      </c>
      <c r="BC32" s="338">
        <f t="shared" si="17"/>
        <v>1</v>
      </c>
      <c r="BD32" s="338">
        <f t="shared" si="18"/>
        <v>1</v>
      </c>
      <c r="BE32" s="338">
        <f t="shared" si="19"/>
        <v>1</v>
      </c>
      <c r="BF32" s="338">
        <f t="shared" si="20"/>
        <v>1</v>
      </c>
      <c r="BG32" s="338">
        <f t="shared" si="21"/>
        <v>1</v>
      </c>
      <c r="BH32" s="338">
        <f t="shared" si="22"/>
        <v>1</v>
      </c>
      <c r="BI32" s="338">
        <f t="shared" si="23"/>
        <v>1</v>
      </c>
      <c r="BJ32" s="338">
        <f t="shared" si="24"/>
        <v>1</v>
      </c>
      <c r="BK32" s="338">
        <f t="shared" si="25"/>
        <v>1</v>
      </c>
      <c r="BL32" s="338">
        <f t="shared" si="26"/>
        <v>1</v>
      </c>
      <c r="BM32" s="338">
        <f t="shared" si="27"/>
        <v>1</v>
      </c>
      <c r="BN32" s="338">
        <f t="shared" si="28"/>
        <v>1</v>
      </c>
      <c r="BO32" s="338">
        <f t="shared" si="29"/>
        <v>1</v>
      </c>
      <c r="BP32" s="338">
        <f t="shared" si="30"/>
        <v>1</v>
      </c>
      <c r="BQ32" s="338">
        <f t="shared" si="31"/>
        <v>1</v>
      </c>
      <c r="BR32" s="338">
        <f t="shared" si="32"/>
        <v>1</v>
      </c>
      <c r="BS32" s="338">
        <f t="shared" si="33"/>
        <v>1</v>
      </c>
      <c r="BT32" s="338">
        <f t="shared" si="34"/>
        <v>1</v>
      </c>
      <c r="BU32" s="338">
        <f t="shared" si="35"/>
        <v>1</v>
      </c>
      <c r="BV32" s="338">
        <f t="shared" si="36"/>
        <v>1</v>
      </c>
      <c r="BW32" s="338">
        <f t="shared" si="37"/>
        <v>1</v>
      </c>
      <c r="BX32" s="338">
        <f t="shared" si="38"/>
        <v>1</v>
      </c>
      <c r="BY32" s="338">
        <f t="shared" si="39"/>
        <v>1</v>
      </c>
      <c r="BZ32" s="338">
        <f t="shared" si="40"/>
        <v>1</v>
      </c>
      <c r="CA32" s="338">
        <f t="shared" si="41"/>
        <v>1</v>
      </c>
      <c r="CB32" s="338">
        <f t="shared" si="42"/>
        <v>1</v>
      </c>
      <c r="CC32" s="338">
        <f t="shared" si="43"/>
        <v>1</v>
      </c>
      <c r="CD32" s="338"/>
      <c r="CE32" s="338"/>
      <c r="CF32" s="338"/>
      <c r="CG32" s="338">
        <f t="shared" si="44"/>
        <v>1</v>
      </c>
      <c r="CL32">
        <f t="shared" ref="CL32:CU63" ca="1" si="49">IF($F32="","",CL$30)</f>
        <v>1</v>
      </c>
      <c r="CM32">
        <f t="shared" ca="1" si="45"/>
        <v>2</v>
      </c>
      <c r="CN32">
        <f t="shared" ca="1" si="45"/>
        <v>3</v>
      </c>
      <c r="CO32">
        <f t="shared" ca="1" si="45"/>
        <v>4</v>
      </c>
      <c r="CP32">
        <f t="shared" ca="1" si="45"/>
        <v>5</v>
      </c>
      <c r="CQ32">
        <f t="shared" ca="1" si="45"/>
        <v>6</v>
      </c>
      <c r="CR32">
        <f t="shared" ca="1" si="45"/>
        <v>7</v>
      </c>
      <c r="CS32">
        <f t="shared" ca="1" si="45"/>
        <v>8</v>
      </c>
      <c r="CT32">
        <f t="shared" ca="1" si="45"/>
        <v>9</v>
      </c>
      <c r="CU32">
        <f t="shared" ca="1" si="45"/>
        <v>10</v>
      </c>
    </row>
    <row r="33" spans="2:99" x14ac:dyDescent="0.25">
      <c r="B33" s="122">
        <f t="shared" ca="1" si="46"/>
        <v>3</v>
      </c>
      <c r="C33" s="106"/>
      <c r="D33" s="106"/>
      <c r="E33" s="106"/>
      <c r="F33" s="272" t="str">
        <f ca="1">IF(איב!$F$1="3","",איב!$F$1)</f>
        <v>איב</v>
      </c>
      <c r="G33" s="232">
        <v>63</v>
      </c>
      <c r="H33" s="232">
        <v>3778309</v>
      </c>
      <c r="I33" s="232">
        <v>3802525</v>
      </c>
      <c r="J33" s="122">
        <f t="shared" ca="1" si="8"/>
        <v>1</v>
      </c>
      <c r="K33" s="233">
        <v>1</v>
      </c>
      <c r="L33" s="233">
        <v>1</v>
      </c>
      <c r="M33" s="233">
        <v>1</v>
      </c>
      <c r="N33" s="233">
        <v>1</v>
      </c>
      <c r="O33" s="233">
        <v>1</v>
      </c>
      <c r="P33" s="233">
        <v>1</v>
      </c>
      <c r="Q33" s="233">
        <v>1</v>
      </c>
      <c r="R33" s="233">
        <v>1</v>
      </c>
      <c r="S33" s="233">
        <v>1</v>
      </c>
      <c r="T33" s="233">
        <v>1</v>
      </c>
      <c r="U33" s="233">
        <v>1</v>
      </c>
      <c r="V33" s="233"/>
      <c r="W33" s="233">
        <v>1</v>
      </c>
      <c r="X33" s="122">
        <f t="shared" ca="1" si="9"/>
        <v>1</v>
      </c>
      <c r="Y33" s="233">
        <v>1</v>
      </c>
      <c r="Z33" s="233">
        <v>1</v>
      </c>
      <c r="AA33" s="233">
        <v>1</v>
      </c>
      <c r="AB33" s="233">
        <v>1</v>
      </c>
      <c r="AC33" s="233">
        <v>1</v>
      </c>
      <c r="AD33" s="233">
        <v>1</v>
      </c>
      <c r="AE33" s="233">
        <v>1</v>
      </c>
      <c r="AF33" s="233">
        <v>1</v>
      </c>
      <c r="AG33" s="233">
        <v>1</v>
      </c>
      <c r="AH33" s="233">
        <v>1</v>
      </c>
      <c r="AI33" s="233">
        <v>1</v>
      </c>
      <c r="AJ33" s="233">
        <v>1</v>
      </c>
      <c r="AK33" s="233">
        <v>1</v>
      </c>
      <c r="AL33" s="233">
        <v>1</v>
      </c>
      <c r="AM33" s="233">
        <v>1</v>
      </c>
      <c r="AN33" s="122"/>
      <c r="AO33" s="106"/>
      <c r="AP33" s="106"/>
      <c r="AQ33" s="106"/>
      <c r="AR33" s="122">
        <f t="shared" ca="1" si="47"/>
        <v>1</v>
      </c>
      <c r="AS33" s="234"/>
      <c r="AT33">
        <f t="shared" si="10"/>
        <v>1</v>
      </c>
      <c r="AU33">
        <f t="shared" ca="1" si="48"/>
        <v>0</v>
      </c>
      <c r="AV33">
        <f t="shared" ca="1" si="48"/>
        <v>1</v>
      </c>
      <c r="AW33" s="338">
        <f t="shared" si="11"/>
        <v>1</v>
      </c>
      <c r="AX33" s="338">
        <f t="shared" si="12"/>
        <v>1</v>
      </c>
      <c r="AY33" s="338">
        <f t="shared" si="13"/>
        <v>1</v>
      </c>
      <c r="AZ33" s="338">
        <f t="shared" si="14"/>
        <v>1</v>
      </c>
      <c r="BA33" s="338">
        <f t="shared" si="15"/>
        <v>1</v>
      </c>
      <c r="BB33" s="338">
        <f t="shared" si="16"/>
        <v>1</v>
      </c>
      <c r="BC33" s="338">
        <f t="shared" si="17"/>
        <v>1</v>
      </c>
      <c r="BD33" s="338">
        <f t="shared" si="18"/>
        <v>1</v>
      </c>
      <c r="BE33" s="338">
        <f t="shared" si="19"/>
        <v>1</v>
      </c>
      <c r="BF33" s="338">
        <f t="shared" si="20"/>
        <v>1</v>
      </c>
      <c r="BG33" s="338">
        <f t="shared" si="21"/>
        <v>1</v>
      </c>
      <c r="BH33" s="338">
        <f t="shared" si="22"/>
        <v>1</v>
      </c>
      <c r="BI33" s="338">
        <f t="shared" si="23"/>
        <v>1</v>
      </c>
      <c r="BJ33" s="338">
        <f t="shared" si="24"/>
        <v>1</v>
      </c>
      <c r="BK33" s="338">
        <f t="shared" si="25"/>
        <v>1</v>
      </c>
      <c r="BL33" s="338">
        <f t="shared" si="26"/>
        <v>1</v>
      </c>
      <c r="BM33" s="338">
        <f t="shared" si="27"/>
        <v>1</v>
      </c>
      <c r="BN33" s="338">
        <f t="shared" si="28"/>
        <v>1</v>
      </c>
      <c r="BO33" s="338">
        <f t="shared" si="29"/>
        <v>1</v>
      </c>
      <c r="BP33" s="338">
        <f t="shared" si="30"/>
        <v>1</v>
      </c>
      <c r="BQ33" s="338">
        <f t="shared" si="31"/>
        <v>1</v>
      </c>
      <c r="BR33" s="338">
        <f t="shared" si="32"/>
        <v>1</v>
      </c>
      <c r="BS33" s="338">
        <f t="shared" si="33"/>
        <v>1</v>
      </c>
      <c r="BT33" s="338">
        <f t="shared" si="34"/>
        <v>1</v>
      </c>
      <c r="BU33" s="338">
        <f t="shared" si="35"/>
        <v>1</v>
      </c>
      <c r="BV33" s="338">
        <f t="shared" si="36"/>
        <v>1</v>
      </c>
      <c r="BW33" s="338">
        <f t="shared" si="37"/>
        <v>1</v>
      </c>
      <c r="BX33" s="338">
        <f t="shared" si="38"/>
        <v>1</v>
      </c>
      <c r="BY33" s="338">
        <f t="shared" si="39"/>
        <v>1</v>
      </c>
      <c r="BZ33" s="338">
        <f t="shared" si="40"/>
        <v>1</v>
      </c>
      <c r="CA33" s="338">
        <f t="shared" si="41"/>
        <v>1</v>
      </c>
      <c r="CB33" s="338">
        <f t="shared" si="42"/>
        <v>1</v>
      </c>
      <c r="CC33" s="338">
        <f t="shared" si="43"/>
        <v>1</v>
      </c>
      <c r="CD33" s="338"/>
      <c r="CE33" s="338"/>
      <c r="CF33" s="338"/>
      <c r="CG33" s="338">
        <f t="shared" si="44"/>
        <v>1</v>
      </c>
      <c r="CL33">
        <f t="shared" ca="1" si="49"/>
        <v>1</v>
      </c>
      <c r="CM33">
        <f t="shared" ca="1" si="45"/>
        <v>2</v>
      </c>
      <c r="CN33">
        <f t="shared" ca="1" si="45"/>
        <v>3</v>
      </c>
      <c r="CO33">
        <f t="shared" ca="1" si="45"/>
        <v>4</v>
      </c>
      <c r="CP33">
        <f t="shared" ca="1" si="45"/>
        <v>5</v>
      </c>
      <c r="CQ33">
        <f t="shared" ca="1" si="45"/>
        <v>6</v>
      </c>
      <c r="CR33">
        <f t="shared" ca="1" si="45"/>
        <v>7</v>
      </c>
      <c r="CS33">
        <f t="shared" ca="1" si="45"/>
        <v>8</v>
      </c>
      <c r="CT33">
        <f t="shared" ca="1" si="45"/>
        <v>9</v>
      </c>
      <c r="CU33">
        <f t="shared" ca="1" si="45"/>
        <v>10</v>
      </c>
    </row>
    <row r="34" spans="2:99" x14ac:dyDescent="0.25">
      <c r="B34" s="122" t="str">
        <f t="shared" ca="1" si="46"/>
        <v/>
      </c>
      <c r="C34" s="106"/>
      <c r="D34" s="106"/>
      <c r="E34" s="106"/>
      <c r="F34" s="272" t="str">
        <f ca="1">IF('4'!$F$1="4","",'4'!$F$1)</f>
        <v/>
      </c>
      <c r="G34" s="232"/>
      <c r="H34" s="232"/>
      <c r="I34" s="232"/>
      <c r="J34" s="122" t="str">
        <f t="shared" ca="1" si="8"/>
        <v/>
      </c>
      <c r="K34" s="233"/>
      <c r="L34" s="233"/>
      <c r="M34" s="233"/>
      <c r="N34" s="233"/>
      <c r="O34" s="233"/>
      <c r="P34" s="233"/>
      <c r="Q34" s="233"/>
      <c r="R34" s="233"/>
      <c r="S34" s="233"/>
      <c r="T34" s="233"/>
      <c r="U34" s="233"/>
      <c r="V34" s="233"/>
      <c r="W34" s="233"/>
      <c r="X34" s="122" t="str">
        <f t="shared" ca="1" si="9"/>
        <v/>
      </c>
      <c r="Y34" s="233"/>
      <c r="Z34" s="233"/>
      <c r="AA34" s="233"/>
      <c r="AB34" s="233"/>
      <c r="AC34" s="233"/>
      <c r="AD34" s="233"/>
      <c r="AE34" s="233"/>
      <c r="AF34" s="233"/>
      <c r="AG34" s="233"/>
      <c r="AH34" s="233"/>
      <c r="AI34" s="233"/>
      <c r="AJ34" s="233"/>
      <c r="AK34" s="233"/>
      <c r="AL34" s="233"/>
      <c r="AM34" s="233"/>
      <c r="AN34" s="122"/>
      <c r="AO34" s="106"/>
      <c r="AP34" s="106"/>
      <c r="AQ34" s="106"/>
      <c r="AR34" s="122" t="str">
        <f t="shared" ca="1" si="47"/>
        <v/>
      </c>
      <c r="AS34" s="234"/>
      <c r="AT34">
        <f t="shared" si="10"/>
        <v>0</v>
      </c>
      <c r="AU34" t="str">
        <f t="shared" ca="1" si="48"/>
        <v/>
      </c>
      <c r="AV34" t="str">
        <f t="shared" ca="1" si="48"/>
        <v/>
      </c>
      <c r="AW34" s="338">
        <f t="shared" si="11"/>
        <v>0</v>
      </c>
      <c r="AX34" s="338">
        <f t="shared" si="12"/>
        <v>0</v>
      </c>
      <c r="AY34" s="338">
        <f t="shared" si="13"/>
        <v>0</v>
      </c>
      <c r="AZ34" s="338">
        <f t="shared" si="14"/>
        <v>1</v>
      </c>
      <c r="BA34" s="338">
        <f t="shared" si="15"/>
        <v>0</v>
      </c>
      <c r="BB34" s="338">
        <f t="shared" si="16"/>
        <v>0</v>
      </c>
      <c r="BC34" s="338">
        <f t="shared" si="17"/>
        <v>0</v>
      </c>
      <c r="BD34" s="338">
        <f t="shared" si="18"/>
        <v>0</v>
      </c>
      <c r="BE34" s="338">
        <f t="shared" si="19"/>
        <v>0</v>
      </c>
      <c r="BF34" s="338">
        <f t="shared" si="20"/>
        <v>0</v>
      </c>
      <c r="BG34" s="338">
        <f t="shared" si="21"/>
        <v>0</v>
      </c>
      <c r="BH34" s="338">
        <f t="shared" si="22"/>
        <v>0</v>
      </c>
      <c r="BI34" s="338">
        <f t="shared" si="23"/>
        <v>0</v>
      </c>
      <c r="BJ34" s="338">
        <f t="shared" si="24"/>
        <v>0</v>
      </c>
      <c r="BK34" s="338">
        <f t="shared" si="25"/>
        <v>0</v>
      </c>
      <c r="BL34" s="338">
        <f t="shared" si="26"/>
        <v>1</v>
      </c>
      <c r="BM34" s="338">
        <f t="shared" si="27"/>
        <v>0</v>
      </c>
      <c r="BN34" s="338">
        <f t="shared" si="28"/>
        <v>1</v>
      </c>
      <c r="BO34" s="338">
        <f t="shared" si="29"/>
        <v>0</v>
      </c>
      <c r="BP34" s="338">
        <f t="shared" si="30"/>
        <v>0</v>
      </c>
      <c r="BQ34" s="338">
        <f t="shared" si="31"/>
        <v>0</v>
      </c>
      <c r="BR34" s="338">
        <f t="shared" si="32"/>
        <v>0</v>
      </c>
      <c r="BS34" s="338">
        <f t="shared" si="33"/>
        <v>0</v>
      </c>
      <c r="BT34" s="338">
        <f t="shared" si="34"/>
        <v>0</v>
      </c>
      <c r="BU34" s="338">
        <f t="shared" si="35"/>
        <v>0</v>
      </c>
      <c r="BV34" s="338">
        <f t="shared" si="36"/>
        <v>0</v>
      </c>
      <c r="BW34" s="338">
        <f t="shared" si="37"/>
        <v>0</v>
      </c>
      <c r="BX34" s="338">
        <f t="shared" si="38"/>
        <v>0</v>
      </c>
      <c r="BY34" s="338">
        <f t="shared" si="39"/>
        <v>0</v>
      </c>
      <c r="BZ34" s="338">
        <f t="shared" si="40"/>
        <v>0</v>
      </c>
      <c r="CA34" s="338">
        <f t="shared" si="41"/>
        <v>0</v>
      </c>
      <c r="CB34" s="338">
        <f t="shared" si="42"/>
        <v>0</v>
      </c>
      <c r="CC34" s="338">
        <f t="shared" si="43"/>
        <v>1</v>
      </c>
      <c r="CD34" s="338"/>
      <c r="CE34" s="338"/>
      <c r="CF34" s="338"/>
      <c r="CG34" s="338">
        <f t="shared" si="44"/>
        <v>1</v>
      </c>
      <c r="CL34" t="str">
        <f t="shared" ca="1" si="49"/>
        <v/>
      </c>
      <c r="CM34" t="str">
        <f t="shared" ca="1" si="45"/>
        <v/>
      </c>
      <c r="CN34" t="str">
        <f t="shared" ca="1" si="45"/>
        <v/>
      </c>
      <c r="CO34" t="str">
        <f t="shared" ca="1" si="45"/>
        <v/>
      </c>
      <c r="CP34" t="str">
        <f t="shared" ca="1" si="45"/>
        <v/>
      </c>
      <c r="CQ34" t="str">
        <f t="shared" ca="1" si="45"/>
        <v/>
      </c>
      <c r="CR34" t="str">
        <f t="shared" ca="1" si="45"/>
        <v/>
      </c>
      <c r="CS34" t="str">
        <f t="shared" ca="1" si="45"/>
        <v/>
      </c>
      <c r="CT34" t="str">
        <f t="shared" ca="1" si="45"/>
        <v/>
      </c>
      <c r="CU34" t="str">
        <f t="shared" ca="1" si="45"/>
        <v/>
      </c>
    </row>
    <row r="35" spans="2:99" x14ac:dyDescent="0.25">
      <c r="B35" s="122" t="str">
        <f t="shared" ca="1" si="46"/>
        <v/>
      </c>
      <c r="C35" s="106"/>
      <c r="D35" s="106"/>
      <c r="E35" s="106"/>
      <c r="F35" s="272" t="str">
        <f ca="1">IF('5'!$F$1="5","",'5'!$F$1)</f>
        <v/>
      </c>
      <c r="G35" s="232"/>
      <c r="H35" s="233"/>
      <c r="I35" s="233"/>
      <c r="J35" s="122" t="str">
        <f t="shared" ca="1" si="8"/>
        <v/>
      </c>
      <c r="K35" s="233"/>
      <c r="L35" s="233"/>
      <c r="M35" s="233"/>
      <c r="N35" s="233"/>
      <c r="O35" s="233"/>
      <c r="P35" s="233"/>
      <c r="Q35" s="233"/>
      <c r="R35" s="233"/>
      <c r="S35" s="233"/>
      <c r="T35" s="233"/>
      <c r="U35" s="233"/>
      <c r="V35" s="233"/>
      <c r="W35" s="233"/>
      <c r="X35" s="122" t="str">
        <f t="shared" ca="1" si="9"/>
        <v/>
      </c>
      <c r="Y35" s="233"/>
      <c r="Z35" s="233"/>
      <c r="AA35" s="233"/>
      <c r="AB35" s="233"/>
      <c r="AC35" s="233"/>
      <c r="AD35" s="233"/>
      <c r="AE35" s="233"/>
      <c r="AF35" s="233"/>
      <c r="AG35" s="233"/>
      <c r="AH35" s="233"/>
      <c r="AI35" s="233"/>
      <c r="AJ35" s="233"/>
      <c r="AK35" s="233"/>
      <c r="AL35" s="233"/>
      <c r="AM35" s="233"/>
      <c r="AN35" s="122"/>
      <c r="AO35" s="106"/>
      <c r="AP35" s="106"/>
      <c r="AQ35" s="106"/>
      <c r="AR35" s="122" t="str">
        <f t="shared" ca="1" si="47"/>
        <v/>
      </c>
      <c r="AS35" s="234"/>
      <c r="AT35">
        <f t="shared" si="10"/>
        <v>0</v>
      </c>
      <c r="AU35" t="str">
        <f t="shared" ca="1" si="48"/>
        <v/>
      </c>
      <c r="AV35" t="str">
        <f t="shared" ca="1" si="48"/>
        <v/>
      </c>
      <c r="AW35" s="338">
        <f t="shared" si="11"/>
        <v>0</v>
      </c>
      <c r="AX35" s="338">
        <f t="shared" si="12"/>
        <v>0</v>
      </c>
      <c r="AY35" s="338">
        <f t="shared" si="13"/>
        <v>0</v>
      </c>
      <c r="AZ35" s="338">
        <f t="shared" si="14"/>
        <v>1</v>
      </c>
      <c r="BA35" s="338">
        <f t="shared" si="15"/>
        <v>0</v>
      </c>
      <c r="BB35" s="338">
        <f t="shared" si="16"/>
        <v>0</v>
      </c>
      <c r="BC35" s="338">
        <f t="shared" si="17"/>
        <v>0</v>
      </c>
      <c r="BD35" s="338">
        <f t="shared" si="18"/>
        <v>0</v>
      </c>
      <c r="BE35" s="338">
        <f t="shared" si="19"/>
        <v>0</v>
      </c>
      <c r="BF35" s="338">
        <f t="shared" si="20"/>
        <v>0</v>
      </c>
      <c r="BG35" s="338">
        <f t="shared" si="21"/>
        <v>0</v>
      </c>
      <c r="BH35" s="338">
        <f t="shared" si="22"/>
        <v>0</v>
      </c>
      <c r="BI35" s="338">
        <f t="shared" si="23"/>
        <v>0</v>
      </c>
      <c r="BJ35" s="338">
        <f t="shared" si="24"/>
        <v>0</v>
      </c>
      <c r="BK35" s="338">
        <f t="shared" si="25"/>
        <v>0</v>
      </c>
      <c r="BL35" s="338">
        <f t="shared" si="26"/>
        <v>1</v>
      </c>
      <c r="BM35" s="338">
        <f t="shared" si="27"/>
        <v>0</v>
      </c>
      <c r="BN35" s="338">
        <f t="shared" si="28"/>
        <v>1</v>
      </c>
      <c r="BO35" s="338">
        <f t="shared" si="29"/>
        <v>0</v>
      </c>
      <c r="BP35" s="338">
        <f t="shared" si="30"/>
        <v>0</v>
      </c>
      <c r="BQ35" s="338">
        <f t="shared" si="31"/>
        <v>0</v>
      </c>
      <c r="BR35" s="338">
        <f t="shared" si="32"/>
        <v>0</v>
      </c>
      <c r="BS35" s="338">
        <f t="shared" si="33"/>
        <v>0</v>
      </c>
      <c r="BT35" s="338">
        <f t="shared" si="34"/>
        <v>0</v>
      </c>
      <c r="BU35" s="338">
        <f t="shared" si="35"/>
        <v>0</v>
      </c>
      <c r="BV35" s="338">
        <f t="shared" si="36"/>
        <v>0</v>
      </c>
      <c r="BW35" s="338">
        <f t="shared" si="37"/>
        <v>0</v>
      </c>
      <c r="BX35" s="338">
        <f t="shared" si="38"/>
        <v>0</v>
      </c>
      <c r="BY35" s="338">
        <f t="shared" si="39"/>
        <v>0</v>
      </c>
      <c r="BZ35" s="338">
        <f t="shared" si="40"/>
        <v>0</v>
      </c>
      <c r="CA35" s="338">
        <f t="shared" si="41"/>
        <v>0</v>
      </c>
      <c r="CB35" s="338">
        <f t="shared" si="42"/>
        <v>0</v>
      </c>
      <c r="CC35" s="338">
        <f t="shared" si="43"/>
        <v>1</v>
      </c>
      <c r="CD35" s="338"/>
      <c r="CE35" s="338"/>
      <c r="CF35" s="338"/>
      <c r="CG35" s="338">
        <f t="shared" si="44"/>
        <v>1</v>
      </c>
      <c r="CL35" t="str">
        <f t="shared" ca="1" si="49"/>
        <v/>
      </c>
      <c r="CM35" t="str">
        <f t="shared" ca="1" si="45"/>
        <v/>
      </c>
      <c r="CN35" t="str">
        <f t="shared" ca="1" si="45"/>
        <v/>
      </c>
      <c r="CO35" t="str">
        <f t="shared" ca="1" si="45"/>
        <v/>
      </c>
      <c r="CP35" t="str">
        <f t="shared" ca="1" si="45"/>
        <v/>
      </c>
      <c r="CQ35" t="str">
        <f t="shared" ca="1" si="45"/>
        <v/>
      </c>
      <c r="CR35" t="str">
        <f t="shared" ca="1" si="45"/>
        <v/>
      </c>
      <c r="CS35" t="str">
        <f t="shared" ca="1" si="45"/>
        <v/>
      </c>
      <c r="CT35" t="str">
        <f t="shared" ca="1" si="45"/>
        <v/>
      </c>
      <c r="CU35" t="str">
        <f t="shared" ca="1" si="45"/>
        <v/>
      </c>
    </row>
    <row r="36" spans="2:99" x14ac:dyDescent="0.25">
      <c r="B36" s="122" t="str">
        <f t="shared" ca="1" si="46"/>
        <v/>
      </c>
      <c r="C36" s="106"/>
      <c r="D36" s="106"/>
      <c r="E36" s="106"/>
      <c r="F36" s="272" t="str">
        <f ca="1">IF('6'!$F$1="6","",'6'!$F$1)</f>
        <v/>
      </c>
      <c r="G36" s="232"/>
      <c r="H36" s="233"/>
      <c r="I36" s="233"/>
      <c r="J36" s="122" t="str">
        <f t="shared" ca="1" si="8"/>
        <v/>
      </c>
      <c r="K36" s="233"/>
      <c r="L36" s="233"/>
      <c r="M36" s="233"/>
      <c r="N36" s="233"/>
      <c r="O36" s="233"/>
      <c r="P36" s="233"/>
      <c r="Q36" s="233"/>
      <c r="R36" s="233"/>
      <c r="S36" s="233"/>
      <c r="T36" s="233"/>
      <c r="U36" s="233"/>
      <c r="V36" s="233"/>
      <c r="W36" s="233"/>
      <c r="X36" s="122" t="str">
        <f t="shared" ca="1" si="9"/>
        <v/>
      </c>
      <c r="Y36" s="233"/>
      <c r="Z36" s="233"/>
      <c r="AA36" s="233"/>
      <c r="AB36" s="233"/>
      <c r="AC36" s="233"/>
      <c r="AD36" s="233"/>
      <c r="AE36" s="233"/>
      <c r="AF36" s="233"/>
      <c r="AG36" s="233"/>
      <c r="AH36" s="233"/>
      <c r="AI36" s="233"/>
      <c r="AJ36" s="233"/>
      <c r="AK36" s="233"/>
      <c r="AL36" s="233"/>
      <c r="AM36" s="233"/>
      <c r="AN36" s="122"/>
      <c r="AO36" s="106"/>
      <c r="AP36" s="106"/>
      <c r="AQ36" s="106"/>
      <c r="AR36" s="122" t="str">
        <f t="shared" ca="1" si="47"/>
        <v/>
      </c>
      <c r="AS36" s="234"/>
      <c r="AT36">
        <f t="shared" si="10"/>
        <v>0</v>
      </c>
      <c r="AU36" t="str">
        <f t="shared" ca="1" si="48"/>
        <v/>
      </c>
      <c r="AV36" t="str">
        <f t="shared" ca="1" si="48"/>
        <v/>
      </c>
      <c r="AW36" s="338">
        <f t="shared" si="11"/>
        <v>0</v>
      </c>
      <c r="AX36" s="338">
        <f t="shared" si="12"/>
        <v>0</v>
      </c>
      <c r="AY36" s="338">
        <f t="shared" si="13"/>
        <v>0</v>
      </c>
      <c r="AZ36" s="338">
        <f t="shared" si="14"/>
        <v>1</v>
      </c>
      <c r="BA36" s="338">
        <f t="shared" si="15"/>
        <v>0</v>
      </c>
      <c r="BB36" s="338">
        <f t="shared" si="16"/>
        <v>0</v>
      </c>
      <c r="BC36" s="338">
        <f t="shared" si="17"/>
        <v>0</v>
      </c>
      <c r="BD36" s="338">
        <f t="shared" si="18"/>
        <v>0</v>
      </c>
      <c r="BE36" s="338">
        <f t="shared" si="19"/>
        <v>0</v>
      </c>
      <c r="BF36" s="338">
        <f t="shared" si="20"/>
        <v>0</v>
      </c>
      <c r="BG36" s="338">
        <f t="shared" si="21"/>
        <v>0</v>
      </c>
      <c r="BH36" s="338">
        <f t="shared" si="22"/>
        <v>0</v>
      </c>
      <c r="BI36" s="338">
        <f t="shared" si="23"/>
        <v>0</v>
      </c>
      <c r="BJ36" s="338">
        <f t="shared" si="24"/>
        <v>0</v>
      </c>
      <c r="BK36" s="338">
        <f t="shared" si="25"/>
        <v>0</v>
      </c>
      <c r="BL36" s="338">
        <f t="shared" si="26"/>
        <v>1</v>
      </c>
      <c r="BM36" s="338">
        <f t="shared" si="27"/>
        <v>0</v>
      </c>
      <c r="BN36" s="338">
        <f t="shared" si="28"/>
        <v>1</v>
      </c>
      <c r="BO36" s="338">
        <f t="shared" si="29"/>
        <v>0</v>
      </c>
      <c r="BP36" s="338">
        <f t="shared" si="30"/>
        <v>0</v>
      </c>
      <c r="BQ36" s="338">
        <f t="shared" si="31"/>
        <v>0</v>
      </c>
      <c r="BR36" s="338">
        <f t="shared" si="32"/>
        <v>0</v>
      </c>
      <c r="BS36" s="338">
        <f t="shared" si="33"/>
        <v>0</v>
      </c>
      <c r="BT36" s="338">
        <f t="shared" si="34"/>
        <v>0</v>
      </c>
      <c r="BU36" s="338">
        <f t="shared" si="35"/>
        <v>0</v>
      </c>
      <c r="BV36" s="338">
        <f t="shared" si="36"/>
        <v>0</v>
      </c>
      <c r="BW36" s="338">
        <f t="shared" si="37"/>
        <v>0</v>
      </c>
      <c r="BX36" s="338">
        <f t="shared" si="38"/>
        <v>0</v>
      </c>
      <c r="BY36" s="338">
        <f t="shared" si="39"/>
        <v>0</v>
      </c>
      <c r="BZ36" s="338">
        <f t="shared" si="40"/>
        <v>0</v>
      </c>
      <c r="CA36" s="338">
        <f t="shared" si="41"/>
        <v>0</v>
      </c>
      <c r="CB36" s="338">
        <f t="shared" si="42"/>
        <v>0</v>
      </c>
      <c r="CC36" s="338">
        <f t="shared" si="43"/>
        <v>1</v>
      </c>
      <c r="CD36" s="338"/>
      <c r="CE36" s="338"/>
      <c r="CF36" s="338"/>
      <c r="CG36" s="338">
        <f t="shared" si="44"/>
        <v>1</v>
      </c>
      <c r="CL36" t="str">
        <f t="shared" ca="1" si="49"/>
        <v/>
      </c>
      <c r="CM36" t="str">
        <f t="shared" ca="1" si="45"/>
        <v/>
      </c>
      <c r="CN36" t="str">
        <f t="shared" ca="1" si="45"/>
        <v/>
      </c>
      <c r="CO36" t="str">
        <f t="shared" ca="1" si="45"/>
        <v/>
      </c>
      <c r="CP36" t="str">
        <f t="shared" ca="1" si="45"/>
        <v/>
      </c>
      <c r="CQ36" t="str">
        <f t="shared" ca="1" si="45"/>
        <v/>
      </c>
      <c r="CR36" t="str">
        <f t="shared" ca="1" si="45"/>
        <v/>
      </c>
      <c r="CS36" t="str">
        <f t="shared" ca="1" si="45"/>
        <v/>
      </c>
      <c r="CT36" t="str">
        <f t="shared" ca="1" si="45"/>
        <v/>
      </c>
      <c r="CU36" t="str">
        <f t="shared" ca="1" si="45"/>
        <v/>
      </c>
    </row>
    <row r="37" spans="2:99" x14ac:dyDescent="0.25">
      <c r="B37" s="122" t="str">
        <f t="shared" ca="1" si="46"/>
        <v/>
      </c>
      <c r="C37" s="106"/>
      <c r="D37" s="106"/>
      <c r="E37" s="106"/>
      <c r="F37" s="272" t="str">
        <f ca="1">IF('7'!$F$1="7","",'7'!$F$1)</f>
        <v/>
      </c>
      <c r="G37" s="232"/>
      <c r="H37" s="233"/>
      <c r="I37" s="233"/>
      <c r="J37" s="122" t="str">
        <f t="shared" ca="1" si="8"/>
        <v/>
      </c>
      <c r="K37" s="233"/>
      <c r="L37" s="233"/>
      <c r="M37" s="233"/>
      <c r="N37" s="233"/>
      <c r="O37" s="233"/>
      <c r="P37" s="233"/>
      <c r="Q37" s="233"/>
      <c r="R37" s="233"/>
      <c r="S37" s="233"/>
      <c r="T37" s="233"/>
      <c r="U37" s="233"/>
      <c r="V37" s="233"/>
      <c r="W37" s="233"/>
      <c r="X37" s="122" t="str">
        <f t="shared" ca="1" si="9"/>
        <v/>
      </c>
      <c r="Y37" s="233"/>
      <c r="Z37" s="233"/>
      <c r="AA37" s="233"/>
      <c r="AB37" s="233"/>
      <c r="AC37" s="233"/>
      <c r="AD37" s="233"/>
      <c r="AE37" s="233"/>
      <c r="AF37" s="233"/>
      <c r="AG37" s="233"/>
      <c r="AH37" s="233"/>
      <c r="AI37" s="233"/>
      <c r="AJ37" s="233"/>
      <c r="AK37" s="233"/>
      <c r="AL37" s="233"/>
      <c r="AM37" s="233"/>
      <c r="AN37" s="122"/>
      <c r="AO37" s="106"/>
      <c r="AP37" s="106"/>
      <c r="AQ37" s="106"/>
      <c r="AR37" s="122" t="str">
        <f t="shared" ca="1" si="47"/>
        <v/>
      </c>
      <c r="AS37" s="234"/>
      <c r="AT37">
        <f t="shared" si="10"/>
        <v>0</v>
      </c>
      <c r="AU37" t="str">
        <f t="shared" ca="1" si="48"/>
        <v/>
      </c>
      <c r="AV37" t="str">
        <f t="shared" ca="1" si="48"/>
        <v/>
      </c>
      <c r="AW37" s="338">
        <f t="shared" si="11"/>
        <v>0</v>
      </c>
      <c r="AX37" s="338">
        <f t="shared" si="12"/>
        <v>0</v>
      </c>
      <c r="AY37" s="338">
        <f t="shared" si="13"/>
        <v>0</v>
      </c>
      <c r="AZ37" s="338">
        <f t="shared" si="14"/>
        <v>1</v>
      </c>
      <c r="BA37" s="338">
        <f t="shared" si="15"/>
        <v>0</v>
      </c>
      <c r="BB37" s="338">
        <f t="shared" si="16"/>
        <v>0</v>
      </c>
      <c r="BC37" s="338">
        <f t="shared" si="17"/>
        <v>0</v>
      </c>
      <c r="BD37" s="338">
        <f t="shared" si="18"/>
        <v>0</v>
      </c>
      <c r="BE37" s="338">
        <f t="shared" si="19"/>
        <v>0</v>
      </c>
      <c r="BF37" s="338">
        <f t="shared" si="20"/>
        <v>0</v>
      </c>
      <c r="BG37" s="338">
        <f t="shared" si="21"/>
        <v>0</v>
      </c>
      <c r="BH37" s="338">
        <f t="shared" si="22"/>
        <v>0</v>
      </c>
      <c r="BI37" s="338">
        <f t="shared" si="23"/>
        <v>0</v>
      </c>
      <c r="BJ37" s="338">
        <f t="shared" si="24"/>
        <v>0</v>
      </c>
      <c r="BK37" s="338">
        <f t="shared" si="25"/>
        <v>0</v>
      </c>
      <c r="BL37" s="338">
        <f t="shared" si="26"/>
        <v>1</v>
      </c>
      <c r="BM37" s="338">
        <f t="shared" si="27"/>
        <v>0</v>
      </c>
      <c r="BN37" s="338">
        <f t="shared" si="28"/>
        <v>1</v>
      </c>
      <c r="BO37" s="338">
        <f t="shared" si="29"/>
        <v>0</v>
      </c>
      <c r="BP37" s="338">
        <f t="shared" si="30"/>
        <v>0</v>
      </c>
      <c r="BQ37" s="338">
        <f t="shared" si="31"/>
        <v>0</v>
      </c>
      <c r="BR37" s="338">
        <f t="shared" si="32"/>
        <v>0</v>
      </c>
      <c r="BS37" s="338">
        <f t="shared" si="33"/>
        <v>0</v>
      </c>
      <c r="BT37" s="338">
        <f t="shared" si="34"/>
        <v>0</v>
      </c>
      <c r="BU37" s="338">
        <f t="shared" si="35"/>
        <v>0</v>
      </c>
      <c r="BV37" s="338">
        <f t="shared" si="36"/>
        <v>0</v>
      </c>
      <c r="BW37" s="338">
        <f t="shared" si="37"/>
        <v>0</v>
      </c>
      <c r="BX37" s="338">
        <f t="shared" si="38"/>
        <v>0</v>
      </c>
      <c r="BY37" s="338">
        <f t="shared" si="39"/>
        <v>0</v>
      </c>
      <c r="BZ37" s="338">
        <f t="shared" si="40"/>
        <v>0</v>
      </c>
      <c r="CA37" s="338">
        <f t="shared" si="41"/>
        <v>0</v>
      </c>
      <c r="CB37" s="338">
        <f t="shared" si="42"/>
        <v>0</v>
      </c>
      <c r="CC37" s="338">
        <f t="shared" si="43"/>
        <v>1</v>
      </c>
      <c r="CD37" s="338"/>
      <c r="CE37" s="338"/>
      <c r="CF37" s="338"/>
      <c r="CG37" s="338">
        <f t="shared" si="44"/>
        <v>1</v>
      </c>
      <c r="CL37" t="str">
        <f t="shared" ca="1" si="49"/>
        <v/>
      </c>
      <c r="CM37" t="str">
        <f t="shared" ca="1" si="45"/>
        <v/>
      </c>
      <c r="CN37" t="str">
        <f t="shared" ca="1" si="45"/>
        <v/>
      </c>
      <c r="CO37" t="str">
        <f t="shared" ca="1" si="45"/>
        <v/>
      </c>
      <c r="CP37" t="str">
        <f t="shared" ca="1" si="45"/>
        <v/>
      </c>
      <c r="CQ37" t="str">
        <f t="shared" ca="1" si="45"/>
        <v/>
      </c>
      <c r="CR37" t="str">
        <f t="shared" ca="1" si="45"/>
        <v/>
      </c>
      <c r="CS37" t="str">
        <f t="shared" ca="1" si="45"/>
        <v/>
      </c>
      <c r="CT37" t="str">
        <f t="shared" ca="1" si="45"/>
        <v/>
      </c>
      <c r="CU37" t="str">
        <f t="shared" ca="1" si="45"/>
        <v/>
      </c>
    </row>
    <row r="38" spans="2:99" x14ac:dyDescent="0.25">
      <c r="B38" s="122" t="str">
        <f t="shared" ca="1" si="46"/>
        <v/>
      </c>
      <c r="C38" s="106"/>
      <c r="D38" s="106"/>
      <c r="E38" s="106"/>
      <c r="F38" s="272" t="str">
        <f ca="1">IF('8'!$F$1="8","",'8'!$F$1)</f>
        <v/>
      </c>
      <c r="G38" s="232"/>
      <c r="H38" s="233"/>
      <c r="I38" s="233"/>
      <c r="J38" s="122" t="str">
        <f t="shared" ca="1" si="8"/>
        <v/>
      </c>
      <c r="K38" s="233"/>
      <c r="L38" s="233"/>
      <c r="M38" s="233"/>
      <c r="N38" s="233"/>
      <c r="O38" s="233"/>
      <c r="P38" s="233"/>
      <c r="Q38" s="233"/>
      <c r="R38" s="233"/>
      <c r="S38" s="233"/>
      <c r="T38" s="233"/>
      <c r="U38" s="233"/>
      <c r="V38" s="233"/>
      <c r="W38" s="233"/>
      <c r="X38" s="122" t="str">
        <f t="shared" ca="1" si="9"/>
        <v/>
      </c>
      <c r="Y38" s="233"/>
      <c r="Z38" s="233"/>
      <c r="AA38" s="233"/>
      <c r="AB38" s="233"/>
      <c r="AC38" s="233"/>
      <c r="AD38" s="233"/>
      <c r="AE38" s="233"/>
      <c r="AF38" s="233"/>
      <c r="AG38" s="233"/>
      <c r="AH38" s="233"/>
      <c r="AI38" s="233"/>
      <c r="AJ38" s="233"/>
      <c r="AK38" s="233"/>
      <c r="AL38" s="233"/>
      <c r="AM38" s="233"/>
      <c r="AN38" s="122"/>
      <c r="AO38" s="106"/>
      <c r="AP38" s="106"/>
      <c r="AQ38" s="106"/>
      <c r="AR38" s="122" t="str">
        <f t="shared" ca="1" si="47"/>
        <v/>
      </c>
      <c r="AS38" s="234"/>
      <c r="AT38">
        <f t="shared" si="10"/>
        <v>0</v>
      </c>
      <c r="AU38" t="str">
        <f t="shared" ca="1" si="48"/>
        <v/>
      </c>
      <c r="AV38" t="str">
        <f t="shared" ca="1" si="48"/>
        <v/>
      </c>
      <c r="AW38" s="338">
        <f t="shared" si="11"/>
        <v>0</v>
      </c>
      <c r="AX38" s="338">
        <f t="shared" si="12"/>
        <v>0</v>
      </c>
      <c r="AY38" s="338">
        <f t="shared" si="13"/>
        <v>0</v>
      </c>
      <c r="AZ38" s="338">
        <f t="shared" si="14"/>
        <v>1</v>
      </c>
      <c r="BA38" s="338">
        <f t="shared" si="15"/>
        <v>0</v>
      </c>
      <c r="BB38" s="338">
        <f t="shared" si="16"/>
        <v>0</v>
      </c>
      <c r="BC38" s="338">
        <f t="shared" si="17"/>
        <v>0</v>
      </c>
      <c r="BD38" s="338">
        <f t="shared" si="18"/>
        <v>0</v>
      </c>
      <c r="BE38" s="338">
        <f t="shared" si="19"/>
        <v>0</v>
      </c>
      <c r="BF38" s="338">
        <f t="shared" si="20"/>
        <v>0</v>
      </c>
      <c r="BG38" s="338">
        <f t="shared" si="21"/>
        <v>0</v>
      </c>
      <c r="BH38" s="338">
        <f t="shared" si="22"/>
        <v>0</v>
      </c>
      <c r="BI38" s="338">
        <f t="shared" si="23"/>
        <v>0</v>
      </c>
      <c r="BJ38" s="338">
        <f t="shared" si="24"/>
        <v>0</v>
      </c>
      <c r="BK38" s="338">
        <f t="shared" si="25"/>
        <v>0</v>
      </c>
      <c r="BL38" s="338">
        <f t="shared" si="26"/>
        <v>1</v>
      </c>
      <c r="BM38" s="338">
        <f t="shared" si="27"/>
        <v>0</v>
      </c>
      <c r="BN38" s="338">
        <f t="shared" si="28"/>
        <v>1</v>
      </c>
      <c r="BO38" s="338">
        <f t="shared" si="29"/>
        <v>0</v>
      </c>
      <c r="BP38" s="338">
        <f t="shared" si="30"/>
        <v>0</v>
      </c>
      <c r="BQ38" s="338">
        <f t="shared" si="31"/>
        <v>0</v>
      </c>
      <c r="BR38" s="338">
        <f t="shared" si="32"/>
        <v>0</v>
      </c>
      <c r="BS38" s="338">
        <f t="shared" si="33"/>
        <v>0</v>
      </c>
      <c r="BT38" s="338">
        <f t="shared" si="34"/>
        <v>0</v>
      </c>
      <c r="BU38" s="338">
        <f t="shared" si="35"/>
        <v>0</v>
      </c>
      <c r="BV38" s="338">
        <f t="shared" si="36"/>
        <v>0</v>
      </c>
      <c r="BW38" s="338">
        <f t="shared" si="37"/>
        <v>0</v>
      </c>
      <c r="BX38" s="338">
        <f t="shared" si="38"/>
        <v>0</v>
      </c>
      <c r="BY38" s="338">
        <f t="shared" si="39"/>
        <v>0</v>
      </c>
      <c r="BZ38" s="338">
        <f t="shared" si="40"/>
        <v>0</v>
      </c>
      <c r="CA38" s="338">
        <f t="shared" si="41"/>
        <v>0</v>
      </c>
      <c r="CB38" s="338">
        <f t="shared" si="42"/>
        <v>0</v>
      </c>
      <c r="CC38" s="338">
        <f t="shared" si="43"/>
        <v>1</v>
      </c>
      <c r="CD38" s="338"/>
      <c r="CE38" s="338"/>
      <c r="CF38" s="338"/>
      <c r="CG38" s="338">
        <f t="shared" si="44"/>
        <v>1</v>
      </c>
      <c r="CL38" t="str">
        <f t="shared" ca="1" si="49"/>
        <v/>
      </c>
      <c r="CM38" t="str">
        <f t="shared" ca="1" si="45"/>
        <v/>
      </c>
      <c r="CN38" t="str">
        <f t="shared" ca="1" si="45"/>
        <v/>
      </c>
      <c r="CO38" t="str">
        <f t="shared" ca="1" si="45"/>
        <v/>
      </c>
      <c r="CP38" t="str">
        <f t="shared" ca="1" si="45"/>
        <v/>
      </c>
      <c r="CQ38" t="str">
        <f t="shared" ca="1" si="45"/>
        <v/>
      </c>
      <c r="CR38" t="str">
        <f t="shared" ca="1" si="45"/>
        <v/>
      </c>
      <c r="CS38" t="str">
        <f t="shared" ca="1" si="45"/>
        <v/>
      </c>
      <c r="CT38" t="str">
        <f t="shared" ca="1" si="45"/>
        <v/>
      </c>
      <c r="CU38" t="str">
        <f t="shared" ca="1" si="45"/>
        <v/>
      </c>
    </row>
    <row r="39" spans="2:99" x14ac:dyDescent="0.25">
      <c r="B39" s="122" t="str">
        <f t="shared" ca="1" si="46"/>
        <v/>
      </c>
      <c r="C39" s="106"/>
      <c r="D39" s="106"/>
      <c r="E39" s="106"/>
      <c r="F39" s="272" t="str">
        <f ca="1">IF('9'!$F$1="9","",'9'!$F$1)</f>
        <v/>
      </c>
      <c r="G39" s="232"/>
      <c r="H39" s="233"/>
      <c r="I39" s="233"/>
      <c r="J39" s="122" t="str">
        <f t="shared" ca="1" si="8"/>
        <v/>
      </c>
      <c r="K39" s="233"/>
      <c r="L39" s="233"/>
      <c r="M39" s="233"/>
      <c r="N39" s="233"/>
      <c r="O39" s="233"/>
      <c r="P39" s="233"/>
      <c r="Q39" s="233"/>
      <c r="R39" s="233"/>
      <c r="S39" s="233"/>
      <c r="T39" s="233"/>
      <c r="U39" s="233"/>
      <c r="V39" s="233"/>
      <c r="W39" s="233"/>
      <c r="X39" s="122" t="str">
        <f t="shared" ca="1" si="9"/>
        <v/>
      </c>
      <c r="Y39" s="233"/>
      <c r="Z39" s="233"/>
      <c r="AA39" s="233"/>
      <c r="AB39" s="233"/>
      <c r="AC39" s="233"/>
      <c r="AD39" s="233"/>
      <c r="AE39" s="233"/>
      <c r="AF39" s="233"/>
      <c r="AG39" s="233"/>
      <c r="AH39" s="233"/>
      <c r="AI39" s="233"/>
      <c r="AJ39" s="233"/>
      <c r="AK39" s="233"/>
      <c r="AL39" s="233"/>
      <c r="AM39" s="233"/>
      <c r="AN39" s="122"/>
      <c r="AO39" s="106"/>
      <c r="AP39" s="106"/>
      <c r="AQ39" s="106"/>
      <c r="AR39" s="122" t="str">
        <f t="shared" ca="1" si="47"/>
        <v/>
      </c>
      <c r="AS39" s="234"/>
      <c r="AT39">
        <f t="shared" si="10"/>
        <v>0</v>
      </c>
      <c r="AU39" t="str">
        <f t="shared" ca="1" si="48"/>
        <v/>
      </c>
      <c r="AV39" t="str">
        <f t="shared" ca="1" si="48"/>
        <v/>
      </c>
      <c r="AW39" s="338">
        <f t="shared" si="11"/>
        <v>0</v>
      </c>
      <c r="AX39" s="338">
        <f t="shared" si="12"/>
        <v>0</v>
      </c>
      <c r="AY39" s="338">
        <f t="shared" si="13"/>
        <v>0</v>
      </c>
      <c r="AZ39" s="338">
        <f t="shared" si="14"/>
        <v>1</v>
      </c>
      <c r="BA39" s="338">
        <f t="shared" si="15"/>
        <v>0</v>
      </c>
      <c r="BB39" s="338">
        <f t="shared" si="16"/>
        <v>0</v>
      </c>
      <c r="BC39" s="338">
        <f t="shared" si="17"/>
        <v>0</v>
      </c>
      <c r="BD39" s="338">
        <f t="shared" si="18"/>
        <v>0</v>
      </c>
      <c r="BE39" s="338">
        <f t="shared" si="19"/>
        <v>0</v>
      </c>
      <c r="BF39" s="338">
        <f t="shared" si="20"/>
        <v>0</v>
      </c>
      <c r="BG39" s="338">
        <f t="shared" si="21"/>
        <v>0</v>
      </c>
      <c r="BH39" s="338">
        <f t="shared" si="22"/>
        <v>0</v>
      </c>
      <c r="BI39" s="338">
        <f t="shared" si="23"/>
        <v>0</v>
      </c>
      <c r="BJ39" s="338">
        <f t="shared" si="24"/>
        <v>0</v>
      </c>
      <c r="BK39" s="338">
        <f t="shared" si="25"/>
        <v>0</v>
      </c>
      <c r="BL39" s="338">
        <f t="shared" si="26"/>
        <v>1</v>
      </c>
      <c r="BM39" s="338">
        <f t="shared" si="27"/>
        <v>0</v>
      </c>
      <c r="BN39" s="338">
        <f t="shared" si="28"/>
        <v>1</v>
      </c>
      <c r="BO39" s="338">
        <f t="shared" si="29"/>
        <v>0</v>
      </c>
      <c r="BP39" s="338">
        <f t="shared" si="30"/>
        <v>0</v>
      </c>
      <c r="BQ39" s="338">
        <f t="shared" si="31"/>
        <v>0</v>
      </c>
      <c r="BR39" s="338">
        <f t="shared" si="32"/>
        <v>0</v>
      </c>
      <c r="BS39" s="338">
        <f t="shared" si="33"/>
        <v>0</v>
      </c>
      <c r="BT39" s="338">
        <f t="shared" si="34"/>
        <v>0</v>
      </c>
      <c r="BU39" s="338">
        <f t="shared" si="35"/>
        <v>0</v>
      </c>
      <c r="BV39" s="338">
        <f t="shared" si="36"/>
        <v>0</v>
      </c>
      <c r="BW39" s="338">
        <f t="shared" si="37"/>
        <v>0</v>
      </c>
      <c r="BX39" s="338">
        <f t="shared" si="38"/>
        <v>0</v>
      </c>
      <c r="BY39" s="338">
        <f t="shared" si="39"/>
        <v>0</v>
      </c>
      <c r="BZ39" s="338">
        <f t="shared" si="40"/>
        <v>0</v>
      </c>
      <c r="CA39" s="338">
        <f t="shared" si="41"/>
        <v>0</v>
      </c>
      <c r="CB39" s="338">
        <f t="shared" si="42"/>
        <v>0</v>
      </c>
      <c r="CC39" s="338">
        <f t="shared" si="43"/>
        <v>1</v>
      </c>
      <c r="CD39" s="338"/>
      <c r="CE39" s="338"/>
      <c r="CF39" s="338"/>
      <c r="CG39" s="338">
        <f t="shared" si="44"/>
        <v>1</v>
      </c>
      <c r="CL39" t="str">
        <f t="shared" ca="1" si="49"/>
        <v/>
      </c>
      <c r="CM39" t="str">
        <f t="shared" ca="1" si="45"/>
        <v/>
      </c>
      <c r="CN39" t="str">
        <f t="shared" ca="1" si="45"/>
        <v/>
      </c>
      <c r="CO39" t="str">
        <f t="shared" ca="1" si="45"/>
        <v/>
      </c>
      <c r="CP39" t="str">
        <f t="shared" ca="1" si="45"/>
        <v/>
      </c>
      <c r="CQ39" t="str">
        <f t="shared" ca="1" si="45"/>
        <v/>
      </c>
      <c r="CR39" t="str">
        <f t="shared" ca="1" si="45"/>
        <v/>
      </c>
      <c r="CS39" t="str">
        <f t="shared" ca="1" si="45"/>
        <v/>
      </c>
      <c r="CT39" t="str">
        <f t="shared" ca="1" si="45"/>
        <v/>
      </c>
      <c r="CU39" t="str">
        <f t="shared" ca="1" si="45"/>
        <v/>
      </c>
    </row>
    <row r="40" spans="2:99" x14ac:dyDescent="0.25">
      <c r="B40" s="122" t="str">
        <f t="shared" ca="1" si="46"/>
        <v/>
      </c>
      <c r="C40" s="106"/>
      <c r="D40" s="106"/>
      <c r="E40" s="106"/>
      <c r="F40" s="272" t="str">
        <f ca="1">IF('10'!$F$1="10","",'10'!$F$1)</f>
        <v/>
      </c>
      <c r="G40" s="232"/>
      <c r="H40" s="233"/>
      <c r="I40" s="233"/>
      <c r="J40" s="122" t="str">
        <f t="shared" ca="1" si="8"/>
        <v/>
      </c>
      <c r="K40" s="233"/>
      <c r="L40" s="233"/>
      <c r="M40" s="233"/>
      <c r="N40" s="233"/>
      <c r="O40" s="233"/>
      <c r="P40" s="233"/>
      <c r="Q40" s="233"/>
      <c r="R40" s="233"/>
      <c r="S40" s="233"/>
      <c r="T40" s="233"/>
      <c r="U40" s="233"/>
      <c r="V40" s="233"/>
      <c r="W40" s="233"/>
      <c r="X40" s="122" t="str">
        <f t="shared" ca="1" si="9"/>
        <v/>
      </c>
      <c r="Y40" s="233"/>
      <c r="Z40" s="233"/>
      <c r="AA40" s="233"/>
      <c r="AB40" s="233"/>
      <c r="AC40" s="233"/>
      <c r="AD40" s="233"/>
      <c r="AE40" s="233"/>
      <c r="AF40" s="233"/>
      <c r="AG40" s="233"/>
      <c r="AH40" s="233"/>
      <c r="AI40" s="233"/>
      <c r="AJ40" s="233"/>
      <c r="AK40" s="233"/>
      <c r="AL40" s="233"/>
      <c r="AM40" s="233"/>
      <c r="AN40" s="122"/>
      <c r="AO40" s="106"/>
      <c r="AP40" s="106"/>
      <c r="AQ40" s="106"/>
      <c r="AR40" s="122" t="str">
        <f t="shared" ca="1" si="47"/>
        <v/>
      </c>
      <c r="AS40" s="234"/>
      <c r="AT40">
        <f t="shared" si="10"/>
        <v>0</v>
      </c>
      <c r="AU40" t="str">
        <f t="shared" ca="1" si="48"/>
        <v/>
      </c>
      <c r="AV40" t="str">
        <f t="shared" ca="1" si="48"/>
        <v/>
      </c>
      <c r="AW40" s="338">
        <f t="shared" si="11"/>
        <v>0</v>
      </c>
      <c r="AX40" s="338">
        <f t="shared" si="12"/>
        <v>0</v>
      </c>
      <c r="AY40" s="338">
        <f t="shared" si="13"/>
        <v>0</v>
      </c>
      <c r="AZ40" s="338">
        <f t="shared" si="14"/>
        <v>1</v>
      </c>
      <c r="BA40" s="338">
        <f t="shared" si="15"/>
        <v>0</v>
      </c>
      <c r="BB40" s="338">
        <f t="shared" si="16"/>
        <v>0</v>
      </c>
      <c r="BC40" s="338">
        <f t="shared" si="17"/>
        <v>0</v>
      </c>
      <c r="BD40" s="338">
        <f t="shared" si="18"/>
        <v>0</v>
      </c>
      <c r="BE40" s="338">
        <f t="shared" si="19"/>
        <v>0</v>
      </c>
      <c r="BF40" s="338">
        <f t="shared" si="20"/>
        <v>0</v>
      </c>
      <c r="BG40" s="338">
        <f t="shared" si="21"/>
        <v>0</v>
      </c>
      <c r="BH40" s="338">
        <f t="shared" si="22"/>
        <v>0</v>
      </c>
      <c r="BI40" s="338">
        <f t="shared" si="23"/>
        <v>0</v>
      </c>
      <c r="BJ40" s="338">
        <f t="shared" si="24"/>
        <v>0</v>
      </c>
      <c r="BK40" s="338">
        <f t="shared" si="25"/>
        <v>0</v>
      </c>
      <c r="BL40" s="338">
        <f t="shared" si="26"/>
        <v>1</v>
      </c>
      <c r="BM40" s="338">
        <f t="shared" si="27"/>
        <v>0</v>
      </c>
      <c r="BN40" s="338">
        <f t="shared" si="28"/>
        <v>1</v>
      </c>
      <c r="BO40" s="338">
        <f t="shared" si="29"/>
        <v>0</v>
      </c>
      <c r="BP40" s="338">
        <f t="shared" si="30"/>
        <v>0</v>
      </c>
      <c r="BQ40" s="338">
        <f t="shared" si="31"/>
        <v>0</v>
      </c>
      <c r="BR40" s="338">
        <f t="shared" si="32"/>
        <v>0</v>
      </c>
      <c r="BS40" s="338">
        <f t="shared" si="33"/>
        <v>0</v>
      </c>
      <c r="BT40" s="338">
        <f t="shared" si="34"/>
        <v>0</v>
      </c>
      <c r="BU40" s="338">
        <f t="shared" si="35"/>
        <v>0</v>
      </c>
      <c r="BV40" s="338">
        <f t="shared" si="36"/>
        <v>0</v>
      </c>
      <c r="BW40" s="338">
        <f t="shared" si="37"/>
        <v>0</v>
      </c>
      <c r="BX40" s="338">
        <f t="shared" si="38"/>
        <v>0</v>
      </c>
      <c r="BY40" s="338">
        <f t="shared" si="39"/>
        <v>0</v>
      </c>
      <c r="BZ40" s="338">
        <f t="shared" si="40"/>
        <v>0</v>
      </c>
      <c r="CA40" s="338">
        <f t="shared" si="41"/>
        <v>0</v>
      </c>
      <c r="CB40" s="338">
        <f t="shared" si="42"/>
        <v>0</v>
      </c>
      <c r="CC40" s="338">
        <f t="shared" si="43"/>
        <v>1</v>
      </c>
      <c r="CD40" s="338"/>
      <c r="CE40" s="338"/>
      <c r="CF40" s="338"/>
      <c r="CG40" s="338">
        <f t="shared" si="44"/>
        <v>1</v>
      </c>
      <c r="CL40" t="str">
        <f t="shared" ca="1" si="49"/>
        <v/>
      </c>
      <c r="CM40" t="str">
        <f t="shared" ca="1" si="45"/>
        <v/>
      </c>
      <c r="CN40" t="str">
        <f t="shared" ca="1" si="45"/>
        <v/>
      </c>
      <c r="CO40" t="str">
        <f t="shared" ca="1" si="45"/>
        <v/>
      </c>
      <c r="CP40" t="str">
        <f t="shared" ca="1" si="45"/>
        <v/>
      </c>
      <c r="CQ40" t="str">
        <f t="shared" ca="1" si="45"/>
        <v/>
      </c>
      <c r="CR40" t="str">
        <f t="shared" ca="1" si="45"/>
        <v/>
      </c>
      <c r="CS40" t="str">
        <f t="shared" ca="1" si="45"/>
        <v/>
      </c>
      <c r="CT40" t="str">
        <f t="shared" ca="1" si="45"/>
        <v/>
      </c>
      <c r="CU40" t="str">
        <f t="shared" ca="1" si="45"/>
        <v/>
      </c>
    </row>
    <row r="41" spans="2:99" hidden="1" x14ac:dyDescent="0.25">
      <c r="B41" s="122" t="str">
        <f t="shared" si="46"/>
        <v/>
      </c>
      <c r="C41" s="106"/>
      <c r="D41" s="106"/>
      <c r="E41" s="106"/>
      <c r="F41" s="272"/>
      <c r="G41" s="106"/>
      <c r="H41" s="233"/>
      <c r="I41" s="233"/>
      <c r="J41" s="122" t="str">
        <f t="shared" si="8"/>
        <v/>
      </c>
      <c r="K41" s="122"/>
      <c r="L41" s="122"/>
      <c r="M41" s="122"/>
      <c r="N41" s="122"/>
      <c r="O41" s="122"/>
      <c r="P41" s="122"/>
      <c r="Q41" s="122"/>
      <c r="R41" s="122"/>
      <c r="S41" s="122"/>
      <c r="T41" s="122"/>
      <c r="U41" s="122"/>
      <c r="V41" s="122"/>
      <c r="W41" s="122"/>
      <c r="X41" s="122" t="str">
        <f t="shared" si="9"/>
        <v/>
      </c>
      <c r="Y41" s="122"/>
      <c r="Z41" s="122"/>
      <c r="AA41" s="122"/>
      <c r="AB41" s="122"/>
      <c r="AC41" s="122"/>
      <c r="AD41" s="122"/>
      <c r="AE41" s="122"/>
      <c r="AF41" s="122"/>
      <c r="AG41" s="122"/>
      <c r="AH41" s="122"/>
      <c r="AI41" s="122"/>
      <c r="AJ41" s="122"/>
      <c r="AK41" s="122"/>
      <c r="AL41" s="122"/>
      <c r="AM41" s="122"/>
      <c r="AN41" s="122"/>
      <c r="AO41" s="106"/>
      <c r="AP41" s="106"/>
      <c r="AQ41" s="106"/>
      <c r="AR41" s="122" t="str">
        <f t="shared" si="47"/>
        <v/>
      </c>
      <c r="AS41" s="125"/>
      <c r="AT41">
        <f t="shared" si="10"/>
        <v>0</v>
      </c>
      <c r="AU41" t="str">
        <f t="shared" si="48"/>
        <v/>
      </c>
      <c r="AV41" t="str">
        <f t="shared" si="48"/>
        <v/>
      </c>
      <c r="AW41" s="338">
        <f t="shared" si="11"/>
        <v>0</v>
      </c>
      <c r="AX41" s="338">
        <f t="shared" si="12"/>
        <v>0</v>
      </c>
      <c r="AY41" s="338">
        <f t="shared" si="13"/>
        <v>0</v>
      </c>
      <c r="AZ41" s="338">
        <f t="shared" si="14"/>
        <v>1</v>
      </c>
      <c r="BA41" s="338">
        <f t="shared" si="15"/>
        <v>0</v>
      </c>
      <c r="BB41" s="338">
        <f t="shared" si="16"/>
        <v>0</v>
      </c>
      <c r="BC41" s="338">
        <f t="shared" si="17"/>
        <v>0</v>
      </c>
      <c r="BD41" s="338">
        <f t="shared" si="18"/>
        <v>0</v>
      </c>
      <c r="BE41" s="338">
        <f t="shared" si="19"/>
        <v>0</v>
      </c>
      <c r="BF41" s="338">
        <f t="shared" si="20"/>
        <v>0</v>
      </c>
      <c r="BG41" s="338">
        <f t="shared" si="21"/>
        <v>0</v>
      </c>
      <c r="BH41" s="338">
        <f t="shared" si="22"/>
        <v>0</v>
      </c>
      <c r="BI41" s="338">
        <f t="shared" si="23"/>
        <v>0</v>
      </c>
      <c r="BJ41" s="338">
        <f t="shared" si="24"/>
        <v>0</v>
      </c>
      <c r="BK41" s="338">
        <f t="shared" si="25"/>
        <v>0</v>
      </c>
      <c r="BL41" s="338">
        <f t="shared" si="26"/>
        <v>1</v>
      </c>
      <c r="BM41" s="338">
        <f t="shared" si="27"/>
        <v>0</v>
      </c>
      <c r="BN41" s="338">
        <f t="shared" si="28"/>
        <v>1</v>
      </c>
      <c r="BO41" s="338">
        <f t="shared" si="29"/>
        <v>0</v>
      </c>
      <c r="BP41" s="338">
        <f t="shared" si="30"/>
        <v>0</v>
      </c>
      <c r="BQ41" s="338">
        <f t="shared" si="31"/>
        <v>0</v>
      </c>
      <c r="BR41" s="338">
        <f t="shared" si="32"/>
        <v>0</v>
      </c>
      <c r="BS41" s="338">
        <f t="shared" si="33"/>
        <v>0</v>
      </c>
      <c r="BT41" s="338">
        <f t="shared" si="34"/>
        <v>0</v>
      </c>
      <c r="BU41" s="338">
        <f t="shared" si="35"/>
        <v>0</v>
      </c>
      <c r="BV41" s="338">
        <f t="shared" si="36"/>
        <v>0</v>
      </c>
      <c r="BW41" s="338">
        <f t="shared" si="37"/>
        <v>0</v>
      </c>
      <c r="BX41" s="338">
        <f t="shared" si="38"/>
        <v>0</v>
      </c>
      <c r="BY41" s="338">
        <f t="shared" si="39"/>
        <v>0</v>
      </c>
      <c r="BZ41" s="338">
        <f t="shared" si="40"/>
        <v>0</v>
      </c>
      <c r="CA41" s="338">
        <f t="shared" si="41"/>
        <v>0</v>
      </c>
      <c r="CB41" s="338">
        <f t="shared" si="42"/>
        <v>0</v>
      </c>
      <c r="CC41" s="338">
        <f t="shared" si="43"/>
        <v>1</v>
      </c>
      <c r="CD41" s="338"/>
      <c r="CE41" s="338"/>
      <c r="CF41" s="338"/>
      <c r="CG41" s="338">
        <f t="shared" si="44"/>
        <v>1</v>
      </c>
      <c r="CL41" t="str">
        <f t="shared" si="49"/>
        <v/>
      </c>
      <c r="CM41" t="str">
        <f t="shared" si="45"/>
        <v/>
      </c>
      <c r="CN41" t="str">
        <f t="shared" si="45"/>
        <v/>
      </c>
      <c r="CO41" t="str">
        <f t="shared" si="45"/>
        <v/>
      </c>
      <c r="CP41" t="str">
        <f t="shared" si="45"/>
        <v/>
      </c>
      <c r="CQ41" t="str">
        <f t="shared" si="45"/>
        <v/>
      </c>
      <c r="CR41" t="str">
        <f t="shared" si="45"/>
        <v/>
      </c>
      <c r="CS41" t="str">
        <f t="shared" si="45"/>
        <v/>
      </c>
      <c r="CT41" t="str">
        <f t="shared" si="45"/>
        <v/>
      </c>
      <c r="CU41" t="str">
        <f t="shared" si="45"/>
        <v/>
      </c>
    </row>
    <row r="42" spans="2:99" hidden="1" x14ac:dyDescent="0.25">
      <c r="B42" s="122" t="str">
        <f t="shared" si="46"/>
        <v/>
      </c>
      <c r="C42" s="106"/>
      <c r="D42" s="106"/>
      <c r="E42" s="106"/>
      <c r="F42" s="125"/>
      <c r="G42" s="106"/>
      <c r="H42" s="233"/>
      <c r="I42" s="233"/>
      <c r="J42" s="122" t="str">
        <f t="shared" si="8"/>
        <v/>
      </c>
      <c r="K42" s="122"/>
      <c r="L42" s="122"/>
      <c r="M42" s="122"/>
      <c r="N42" s="122"/>
      <c r="O42" s="122"/>
      <c r="P42" s="122"/>
      <c r="Q42" s="122"/>
      <c r="R42" s="122"/>
      <c r="S42" s="122"/>
      <c r="T42" s="122"/>
      <c r="U42" s="122"/>
      <c r="V42" s="122"/>
      <c r="W42" s="122"/>
      <c r="X42" s="122" t="str">
        <f t="shared" si="9"/>
        <v/>
      </c>
      <c r="Y42" s="122"/>
      <c r="Z42" s="122"/>
      <c r="AA42" s="122"/>
      <c r="AB42" s="122"/>
      <c r="AC42" s="122"/>
      <c r="AD42" s="122"/>
      <c r="AE42" s="122"/>
      <c r="AF42" s="122"/>
      <c r="AG42" s="122"/>
      <c r="AH42" s="122"/>
      <c r="AI42" s="122"/>
      <c r="AJ42" s="122"/>
      <c r="AK42" s="122"/>
      <c r="AL42" s="122"/>
      <c r="AM42" s="122"/>
      <c r="AN42" s="122"/>
      <c r="AO42" s="106"/>
      <c r="AP42" s="106"/>
      <c r="AQ42" s="106"/>
      <c r="AR42" s="122" t="str">
        <f t="shared" si="47"/>
        <v/>
      </c>
      <c r="AS42" s="125"/>
      <c r="AT42">
        <f t="shared" si="10"/>
        <v>0</v>
      </c>
      <c r="AU42" t="str">
        <f t="shared" si="48"/>
        <v/>
      </c>
      <c r="AV42" t="str">
        <f t="shared" si="48"/>
        <v/>
      </c>
      <c r="AW42" s="338">
        <f t="shared" si="11"/>
        <v>0</v>
      </c>
      <c r="AX42" s="338">
        <f t="shared" si="12"/>
        <v>0</v>
      </c>
      <c r="AY42" s="338">
        <f t="shared" si="13"/>
        <v>0</v>
      </c>
      <c r="AZ42" s="338">
        <f t="shared" si="14"/>
        <v>1</v>
      </c>
      <c r="BA42" s="338">
        <f t="shared" si="15"/>
        <v>0</v>
      </c>
      <c r="BB42" s="338">
        <f t="shared" si="16"/>
        <v>0</v>
      </c>
      <c r="BC42" s="338">
        <f t="shared" si="17"/>
        <v>0</v>
      </c>
      <c r="BD42" s="338">
        <f t="shared" si="18"/>
        <v>0</v>
      </c>
      <c r="BE42" s="338">
        <f t="shared" si="19"/>
        <v>0</v>
      </c>
      <c r="BF42" s="338">
        <f t="shared" si="20"/>
        <v>0</v>
      </c>
      <c r="BG42" s="338">
        <f t="shared" si="21"/>
        <v>0</v>
      </c>
      <c r="BH42" s="338">
        <f t="shared" si="22"/>
        <v>0</v>
      </c>
      <c r="BI42" s="338">
        <f t="shared" si="23"/>
        <v>0</v>
      </c>
      <c r="BJ42" s="338">
        <f t="shared" si="24"/>
        <v>0</v>
      </c>
      <c r="BK42" s="338">
        <f t="shared" si="25"/>
        <v>0</v>
      </c>
      <c r="BL42" s="338">
        <f t="shared" si="26"/>
        <v>1</v>
      </c>
      <c r="BM42" s="338">
        <f t="shared" si="27"/>
        <v>0</v>
      </c>
      <c r="BN42" s="338">
        <f t="shared" si="28"/>
        <v>1</v>
      </c>
      <c r="BO42" s="338">
        <f t="shared" si="29"/>
        <v>0</v>
      </c>
      <c r="BP42" s="338">
        <f t="shared" si="30"/>
        <v>0</v>
      </c>
      <c r="BQ42" s="338">
        <f t="shared" si="31"/>
        <v>0</v>
      </c>
      <c r="BR42" s="338">
        <f t="shared" si="32"/>
        <v>0</v>
      </c>
      <c r="BS42" s="338">
        <f t="shared" si="33"/>
        <v>0</v>
      </c>
      <c r="BT42" s="338">
        <f t="shared" si="34"/>
        <v>0</v>
      </c>
      <c r="BU42" s="338">
        <f t="shared" si="35"/>
        <v>0</v>
      </c>
      <c r="BV42" s="338">
        <f t="shared" si="36"/>
        <v>0</v>
      </c>
      <c r="BW42" s="338">
        <f t="shared" si="37"/>
        <v>0</v>
      </c>
      <c r="BX42" s="338">
        <f t="shared" si="38"/>
        <v>0</v>
      </c>
      <c r="BY42" s="338">
        <f t="shared" si="39"/>
        <v>0</v>
      </c>
      <c r="BZ42" s="338">
        <f t="shared" si="40"/>
        <v>0</v>
      </c>
      <c r="CA42" s="338">
        <f t="shared" si="41"/>
        <v>0</v>
      </c>
      <c r="CB42" s="338">
        <f t="shared" si="42"/>
        <v>0</v>
      </c>
      <c r="CC42" s="338">
        <f t="shared" si="43"/>
        <v>1</v>
      </c>
      <c r="CD42" s="338"/>
      <c r="CE42" s="338"/>
      <c r="CF42" s="338"/>
      <c r="CG42" s="338">
        <f t="shared" si="44"/>
        <v>1</v>
      </c>
      <c r="CL42" t="str">
        <f t="shared" si="49"/>
        <v/>
      </c>
      <c r="CM42" t="str">
        <f t="shared" si="45"/>
        <v/>
      </c>
      <c r="CN42" t="str">
        <f t="shared" si="45"/>
        <v/>
      </c>
      <c r="CO42" t="str">
        <f t="shared" si="45"/>
        <v/>
      </c>
      <c r="CP42" t="str">
        <f t="shared" si="45"/>
        <v/>
      </c>
      <c r="CQ42" t="str">
        <f t="shared" si="45"/>
        <v/>
      </c>
      <c r="CR42" t="str">
        <f t="shared" si="45"/>
        <v/>
      </c>
      <c r="CS42" t="str">
        <f t="shared" si="45"/>
        <v/>
      </c>
      <c r="CT42" t="str">
        <f t="shared" si="45"/>
        <v/>
      </c>
      <c r="CU42" t="str">
        <f t="shared" si="45"/>
        <v/>
      </c>
    </row>
    <row r="43" spans="2:99" hidden="1" x14ac:dyDescent="0.25">
      <c r="B43" s="122" t="str">
        <f t="shared" si="46"/>
        <v/>
      </c>
      <c r="C43" s="106"/>
      <c r="D43" s="106"/>
      <c r="E43" s="106"/>
      <c r="F43" s="125"/>
      <c r="G43" s="106"/>
      <c r="H43" s="233"/>
      <c r="I43" s="233"/>
      <c r="J43" s="122" t="str">
        <f t="shared" si="8"/>
        <v/>
      </c>
      <c r="K43" s="122"/>
      <c r="L43" s="122"/>
      <c r="M43" s="122"/>
      <c r="N43" s="122"/>
      <c r="O43" s="122"/>
      <c r="P43" s="122"/>
      <c r="Q43" s="122"/>
      <c r="R43" s="122"/>
      <c r="S43" s="122"/>
      <c r="T43" s="122"/>
      <c r="U43" s="122"/>
      <c r="V43" s="122"/>
      <c r="W43" s="122"/>
      <c r="X43" s="122" t="str">
        <f t="shared" si="9"/>
        <v/>
      </c>
      <c r="Y43" s="122"/>
      <c r="Z43" s="122"/>
      <c r="AA43" s="122"/>
      <c r="AB43" s="122"/>
      <c r="AC43" s="122"/>
      <c r="AD43" s="122"/>
      <c r="AE43" s="122"/>
      <c r="AF43" s="122"/>
      <c r="AG43" s="122"/>
      <c r="AH43" s="122"/>
      <c r="AI43" s="122"/>
      <c r="AJ43" s="122"/>
      <c r="AK43" s="122"/>
      <c r="AL43" s="122"/>
      <c r="AM43" s="122"/>
      <c r="AN43" s="122"/>
      <c r="AO43" s="106"/>
      <c r="AP43" s="106"/>
      <c r="AQ43" s="106"/>
      <c r="AR43" s="122" t="str">
        <f t="shared" si="47"/>
        <v/>
      </c>
      <c r="AS43" s="125"/>
      <c r="AT43">
        <f t="shared" si="10"/>
        <v>0</v>
      </c>
      <c r="AU43" t="str">
        <f t="shared" si="48"/>
        <v/>
      </c>
      <c r="AV43" t="str">
        <f t="shared" si="48"/>
        <v/>
      </c>
      <c r="AW43" s="338">
        <f t="shared" si="11"/>
        <v>0</v>
      </c>
      <c r="AX43" s="338">
        <f t="shared" si="12"/>
        <v>0</v>
      </c>
      <c r="AY43" s="338">
        <f t="shared" si="13"/>
        <v>0</v>
      </c>
      <c r="AZ43" s="338">
        <f t="shared" si="14"/>
        <v>1</v>
      </c>
      <c r="BA43" s="338">
        <f t="shared" si="15"/>
        <v>0</v>
      </c>
      <c r="BB43" s="338">
        <f t="shared" si="16"/>
        <v>0</v>
      </c>
      <c r="BC43" s="338">
        <f t="shared" si="17"/>
        <v>0</v>
      </c>
      <c r="BD43" s="338">
        <f t="shared" si="18"/>
        <v>0</v>
      </c>
      <c r="BE43" s="338">
        <f t="shared" si="19"/>
        <v>0</v>
      </c>
      <c r="BF43" s="338">
        <f t="shared" si="20"/>
        <v>0</v>
      </c>
      <c r="BG43" s="338">
        <f t="shared" si="21"/>
        <v>0</v>
      </c>
      <c r="BH43" s="338">
        <f t="shared" si="22"/>
        <v>0</v>
      </c>
      <c r="BI43" s="338">
        <f t="shared" si="23"/>
        <v>0</v>
      </c>
      <c r="BJ43" s="338">
        <f t="shared" si="24"/>
        <v>0</v>
      </c>
      <c r="BK43" s="338">
        <f t="shared" si="25"/>
        <v>0</v>
      </c>
      <c r="BL43" s="338">
        <f t="shared" si="26"/>
        <v>1</v>
      </c>
      <c r="BM43" s="338">
        <f t="shared" si="27"/>
        <v>0</v>
      </c>
      <c r="BN43" s="338">
        <f t="shared" si="28"/>
        <v>1</v>
      </c>
      <c r="BO43" s="338">
        <f t="shared" si="29"/>
        <v>0</v>
      </c>
      <c r="BP43" s="338">
        <f t="shared" si="30"/>
        <v>0</v>
      </c>
      <c r="BQ43" s="338">
        <f t="shared" si="31"/>
        <v>0</v>
      </c>
      <c r="BR43" s="338">
        <f t="shared" si="32"/>
        <v>0</v>
      </c>
      <c r="BS43" s="338">
        <f t="shared" si="33"/>
        <v>0</v>
      </c>
      <c r="BT43" s="338">
        <f t="shared" si="34"/>
        <v>0</v>
      </c>
      <c r="BU43" s="338">
        <f t="shared" si="35"/>
        <v>0</v>
      </c>
      <c r="BV43" s="338">
        <f t="shared" si="36"/>
        <v>0</v>
      </c>
      <c r="BW43" s="338">
        <f t="shared" si="37"/>
        <v>0</v>
      </c>
      <c r="BX43" s="338">
        <f t="shared" si="38"/>
        <v>0</v>
      </c>
      <c r="BY43" s="338">
        <f t="shared" si="39"/>
        <v>0</v>
      </c>
      <c r="BZ43" s="338">
        <f t="shared" si="40"/>
        <v>0</v>
      </c>
      <c r="CA43" s="338">
        <f t="shared" si="41"/>
        <v>0</v>
      </c>
      <c r="CB43" s="338">
        <f t="shared" si="42"/>
        <v>0</v>
      </c>
      <c r="CC43" s="338">
        <f t="shared" si="43"/>
        <v>1</v>
      </c>
      <c r="CD43" s="338"/>
      <c r="CE43" s="338"/>
      <c r="CF43" s="338"/>
      <c r="CG43" s="338">
        <f t="shared" si="44"/>
        <v>1</v>
      </c>
      <c r="CL43" t="str">
        <f t="shared" si="49"/>
        <v/>
      </c>
      <c r="CM43" t="str">
        <f t="shared" si="45"/>
        <v/>
      </c>
      <c r="CN43" t="str">
        <f t="shared" si="45"/>
        <v/>
      </c>
      <c r="CO43" t="str">
        <f t="shared" si="45"/>
        <v/>
      </c>
      <c r="CP43" t="str">
        <f t="shared" si="45"/>
        <v/>
      </c>
      <c r="CQ43" t="str">
        <f t="shared" si="45"/>
        <v/>
      </c>
      <c r="CR43" t="str">
        <f t="shared" si="45"/>
        <v/>
      </c>
      <c r="CS43" t="str">
        <f t="shared" si="45"/>
        <v/>
      </c>
      <c r="CT43" t="str">
        <f t="shared" si="45"/>
        <v/>
      </c>
      <c r="CU43" t="str">
        <f t="shared" si="45"/>
        <v/>
      </c>
    </row>
    <row r="44" spans="2:99" hidden="1" x14ac:dyDescent="0.25">
      <c r="B44" s="122" t="str">
        <f t="shared" si="46"/>
        <v/>
      </c>
      <c r="C44" s="106"/>
      <c r="D44" s="106"/>
      <c r="E44" s="106"/>
      <c r="F44" s="125"/>
      <c r="G44" s="106"/>
      <c r="H44" s="233"/>
      <c r="I44" s="233"/>
      <c r="J44" s="122" t="str">
        <f t="shared" si="8"/>
        <v/>
      </c>
      <c r="K44" s="122"/>
      <c r="L44" s="122"/>
      <c r="M44" s="122"/>
      <c r="N44" s="122"/>
      <c r="O44" s="122"/>
      <c r="P44" s="122"/>
      <c r="Q44" s="122"/>
      <c r="R44" s="122"/>
      <c r="S44" s="122"/>
      <c r="T44" s="122"/>
      <c r="U44" s="122"/>
      <c r="V44" s="122"/>
      <c r="W44" s="122"/>
      <c r="X44" s="122" t="str">
        <f t="shared" si="9"/>
        <v/>
      </c>
      <c r="Y44" s="122"/>
      <c r="Z44" s="122"/>
      <c r="AA44" s="122"/>
      <c r="AB44" s="122"/>
      <c r="AC44" s="122"/>
      <c r="AD44" s="122"/>
      <c r="AE44" s="122"/>
      <c r="AF44" s="122"/>
      <c r="AG44" s="122"/>
      <c r="AH44" s="122"/>
      <c r="AI44" s="122"/>
      <c r="AJ44" s="122"/>
      <c r="AK44" s="122"/>
      <c r="AL44" s="122"/>
      <c r="AM44" s="122"/>
      <c r="AN44" s="122"/>
      <c r="AO44" s="106"/>
      <c r="AP44" s="106"/>
      <c r="AQ44" s="106"/>
      <c r="AR44" s="122" t="str">
        <f t="shared" si="47"/>
        <v/>
      </c>
      <c r="AS44" s="125"/>
      <c r="AT44">
        <f t="shared" si="10"/>
        <v>0</v>
      </c>
      <c r="AU44" t="str">
        <f t="shared" si="48"/>
        <v/>
      </c>
      <c r="AV44" t="str">
        <f t="shared" si="48"/>
        <v/>
      </c>
      <c r="AW44" s="338">
        <f t="shared" si="11"/>
        <v>0</v>
      </c>
      <c r="AX44" s="338">
        <f t="shared" si="12"/>
        <v>0</v>
      </c>
      <c r="AY44" s="338">
        <f t="shared" si="13"/>
        <v>0</v>
      </c>
      <c r="AZ44" s="338">
        <f t="shared" si="14"/>
        <v>1</v>
      </c>
      <c r="BA44" s="338">
        <f t="shared" si="15"/>
        <v>0</v>
      </c>
      <c r="BB44" s="338">
        <f t="shared" si="16"/>
        <v>0</v>
      </c>
      <c r="BC44" s="338">
        <f t="shared" si="17"/>
        <v>0</v>
      </c>
      <c r="BD44" s="338">
        <f t="shared" si="18"/>
        <v>0</v>
      </c>
      <c r="BE44" s="338">
        <f t="shared" si="19"/>
        <v>0</v>
      </c>
      <c r="BF44" s="338">
        <f t="shared" si="20"/>
        <v>0</v>
      </c>
      <c r="BG44" s="338">
        <f t="shared" si="21"/>
        <v>0</v>
      </c>
      <c r="BH44" s="338">
        <f t="shared" si="22"/>
        <v>0</v>
      </c>
      <c r="BI44" s="338">
        <f t="shared" si="23"/>
        <v>0</v>
      </c>
      <c r="BJ44" s="338">
        <f t="shared" si="24"/>
        <v>0</v>
      </c>
      <c r="BK44" s="338">
        <f t="shared" si="25"/>
        <v>0</v>
      </c>
      <c r="BL44" s="338">
        <f t="shared" si="26"/>
        <v>1</v>
      </c>
      <c r="BM44" s="338">
        <f t="shared" si="27"/>
        <v>0</v>
      </c>
      <c r="BN44" s="338">
        <f t="shared" si="28"/>
        <v>1</v>
      </c>
      <c r="BO44" s="338">
        <f t="shared" si="29"/>
        <v>0</v>
      </c>
      <c r="BP44" s="338">
        <f t="shared" si="30"/>
        <v>0</v>
      </c>
      <c r="BQ44" s="338">
        <f t="shared" si="31"/>
        <v>0</v>
      </c>
      <c r="BR44" s="338">
        <f t="shared" si="32"/>
        <v>0</v>
      </c>
      <c r="BS44" s="338">
        <f t="shared" si="33"/>
        <v>0</v>
      </c>
      <c r="BT44" s="338">
        <f t="shared" si="34"/>
        <v>0</v>
      </c>
      <c r="BU44" s="338">
        <f t="shared" si="35"/>
        <v>0</v>
      </c>
      <c r="BV44" s="338">
        <f t="shared" si="36"/>
        <v>0</v>
      </c>
      <c r="BW44" s="338">
        <f t="shared" si="37"/>
        <v>0</v>
      </c>
      <c r="BX44" s="338">
        <f t="shared" si="38"/>
        <v>0</v>
      </c>
      <c r="BY44" s="338">
        <f t="shared" si="39"/>
        <v>0</v>
      </c>
      <c r="BZ44" s="338">
        <f t="shared" si="40"/>
        <v>0</v>
      </c>
      <c r="CA44" s="338">
        <f t="shared" si="41"/>
        <v>0</v>
      </c>
      <c r="CB44" s="338">
        <f t="shared" si="42"/>
        <v>0</v>
      </c>
      <c r="CC44" s="338">
        <f t="shared" si="43"/>
        <v>1</v>
      </c>
      <c r="CD44" s="338"/>
      <c r="CE44" s="338"/>
      <c r="CF44" s="338"/>
      <c r="CG44" s="338">
        <f t="shared" si="44"/>
        <v>1</v>
      </c>
      <c r="CL44" t="str">
        <f t="shared" si="49"/>
        <v/>
      </c>
      <c r="CM44" t="str">
        <f t="shared" si="45"/>
        <v/>
      </c>
      <c r="CN44" t="str">
        <f t="shared" si="45"/>
        <v/>
      </c>
      <c r="CO44" t="str">
        <f t="shared" si="45"/>
        <v/>
      </c>
      <c r="CP44" t="str">
        <f t="shared" si="45"/>
        <v/>
      </c>
      <c r="CQ44" t="str">
        <f t="shared" si="45"/>
        <v/>
      </c>
      <c r="CR44" t="str">
        <f t="shared" si="45"/>
        <v/>
      </c>
      <c r="CS44" t="str">
        <f t="shared" si="45"/>
        <v/>
      </c>
      <c r="CT44" t="str">
        <f t="shared" si="45"/>
        <v/>
      </c>
      <c r="CU44" t="str">
        <f t="shared" si="45"/>
        <v/>
      </c>
    </row>
    <row r="45" spans="2:99" hidden="1" x14ac:dyDescent="0.25">
      <c r="B45" s="122" t="str">
        <f t="shared" si="46"/>
        <v/>
      </c>
      <c r="C45" s="106"/>
      <c r="D45" s="106"/>
      <c r="E45" s="106"/>
      <c r="F45" s="125"/>
      <c r="G45" s="106"/>
      <c r="H45" s="233"/>
      <c r="I45" s="233"/>
      <c r="J45" s="122" t="str">
        <f t="shared" si="8"/>
        <v/>
      </c>
      <c r="K45" s="122"/>
      <c r="L45" s="122"/>
      <c r="M45" s="122"/>
      <c r="N45" s="122"/>
      <c r="O45" s="122"/>
      <c r="P45" s="122"/>
      <c r="Q45" s="122"/>
      <c r="R45" s="122"/>
      <c r="S45" s="122"/>
      <c r="T45" s="122"/>
      <c r="U45" s="122"/>
      <c r="V45" s="122"/>
      <c r="W45" s="122"/>
      <c r="X45" s="122" t="str">
        <f t="shared" si="9"/>
        <v/>
      </c>
      <c r="Y45" s="122"/>
      <c r="Z45" s="122"/>
      <c r="AA45" s="122"/>
      <c r="AB45" s="122"/>
      <c r="AC45" s="122"/>
      <c r="AD45" s="122"/>
      <c r="AE45" s="122"/>
      <c r="AF45" s="122"/>
      <c r="AG45" s="122"/>
      <c r="AH45" s="122"/>
      <c r="AI45" s="122"/>
      <c r="AJ45" s="122"/>
      <c r="AK45" s="122"/>
      <c r="AL45" s="122"/>
      <c r="AM45" s="122"/>
      <c r="AN45" s="122"/>
      <c r="AO45" s="106"/>
      <c r="AP45" s="106"/>
      <c r="AQ45" s="106"/>
      <c r="AR45" s="122" t="str">
        <f t="shared" si="47"/>
        <v/>
      </c>
      <c r="AS45" s="125"/>
      <c r="AT45">
        <f t="shared" si="10"/>
        <v>0</v>
      </c>
      <c r="AU45" t="str">
        <f t="shared" si="48"/>
        <v/>
      </c>
      <c r="AV45" t="str">
        <f t="shared" si="48"/>
        <v/>
      </c>
      <c r="AW45" s="338">
        <f t="shared" si="11"/>
        <v>0</v>
      </c>
      <c r="AX45" s="338">
        <f t="shared" si="12"/>
        <v>0</v>
      </c>
      <c r="AY45" s="338">
        <f t="shared" si="13"/>
        <v>0</v>
      </c>
      <c r="AZ45" s="338">
        <f t="shared" si="14"/>
        <v>1</v>
      </c>
      <c r="BA45" s="338">
        <f t="shared" si="15"/>
        <v>0</v>
      </c>
      <c r="BB45" s="338">
        <f t="shared" si="16"/>
        <v>0</v>
      </c>
      <c r="BC45" s="338">
        <f t="shared" si="17"/>
        <v>0</v>
      </c>
      <c r="BD45" s="338">
        <f t="shared" si="18"/>
        <v>0</v>
      </c>
      <c r="BE45" s="338">
        <f t="shared" si="19"/>
        <v>0</v>
      </c>
      <c r="BF45" s="338">
        <f t="shared" si="20"/>
        <v>0</v>
      </c>
      <c r="BG45" s="338">
        <f t="shared" si="21"/>
        <v>0</v>
      </c>
      <c r="BH45" s="338">
        <f t="shared" si="22"/>
        <v>0</v>
      </c>
      <c r="BI45" s="338">
        <f t="shared" si="23"/>
        <v>0</v>
      </c>
      <c r="BJ45" s="338">
        <f t="shared" si="24"/>
        <v>0</v>
      </c>
      <c r="BK45" s="338">
        <f t="shared" si="25"/>
        <v>0</v>
      </c>
      <c r="BL45" s="338">
        <f t="shared" si="26"/>
        <v>1</v>
      </c>
      <c r="BM45" s="338">
        <f t="shared" si="27"/>
        <v>0</v>
      </c>
      <c r="BN45" s="338">
        <f t="shared" si="28"/>
        <v>1</v>
      </c>
      <c r="BO45" s="338">
        <f t="shared" si="29"/>
        <v>0</v>
      </c>
      <c r="BP45" s="338">
        <f t="shared" si="30"/>
        <v>0</v>
      </c>
      <c r="BQ45" s="338">
        <f t="shared" si="31"/>
        <v>0</v>
      </c>
      <c r="BR45" s="338">
        <f t="shared" si="32"/>
        <v>0</v>
      </c>
      <c r="BS45" s="338">
        <f t="shared" si="33"/>
        <v>0</v>
      </c>
      <c r="BT45" s="338">
        <f t="shared" si="34"/>
        <v>0</v>
      </c>
      <c r="BU45" s="338">
        <f t="shared" si="35"/>
        <v>0</v>
      </c>
      <c r="BV45" s="338">
        <f t="shared" si="36"/>
        <v>0</v>
      </c>
      <c r="BW45" s="338">
        <f t="shared" si="37"/>
        <v>0</v>
      </c>
      <c r="BX45" s="338">
        <f t="shared" si="38"/>
        <v>0</v>
      </c>
      <c r="BY45" s="338">
        <f t="shared" si="39"/>
        <v>0</v>
      </c>
      <c r="BZ45" s="338">
        <f t="shared" si="40"/>
        <v>0</v>
      </c>
      <c r="CA45" s="338">
        <f t="shared" si="41"/>
        <v>0</v>
      </c>
      <c r="CB45" s="338">
        <f t="shared" si="42"/>
        <v>0</v>
      </c>
      <c r="CC45" s="338">
        <f t="shared" si="43"/>
        <v>1</v>
      </c>
      <c r="CD45" s="338"/>
      <c r="CE45" s="338"/>
      <c r="CF45" s="338"/>
      <c r="CG45" s="338">
        <f t="shared" si="44"/>
        <v>1</v>
      </c>
      <c r="CL45" t="str">
        <f t="shared" si="49"/>
        <v/>
      </c>
      <c r="CM45" t="str">
        <f t="shared" si="45"/>
        <v/>
      </c>
      <c r="CN45" t="str">
        <f t="shared" si="45"/>
        <v/>
      </c>
      <c r="CO45" t="str">
        <f t="shared" si="45"/>
        <v/>
      </c>
      <c r="CP45" t="str">
        <f t="shared" si="45"/>
        <v/>
      </c>
      <c r="CQ45" t="str">
        <f t="shared" si="45"/>
        <v/>
      </c>
      <c r="CR45" t="str">
        <f t="shared" si="45"/>
        <v/>
      </c>
      <c r="CS45" t="str">
        <f t="shared" si="45"/>
        <v/>
      </c>
      <c r="CT45" t="str">
        <f t="shared" si="45"/>
        <v/>
      </c>
      <c r="CU45" t="str">
        <f t="shared" si="45"/>
        <v/>
      </c>
    </row>
    <row r="46" spans="2:99" hidden="1" x14ac:dyDescent="0.25">
      <c r="B46" s="122" t="str">
        <f t="shared" si="46"/>
        <v/>
      </c>
      <c r="C46" s="106"/>
      <c r="D46" s="106"/>
      <c r="E46" s="106"/>
      <c r="F46" s="125"/>
      <c r="G46" s="106"/>
      <c r="H46" s="233"/>
      <c r="I46" s="233"/>
      <c r="J46" s="122" t="str">
        <f t="shared" si="8"/>
        <v/>
      </c>
      <c r="K46" s="122"/>
      <c r="L46" s="122"/>
      <c r="M46" s="122"/>
      <c r="N46" s="122"/>
      <c r="O46" s="122"/>
      <c r="P46" s="122"/>
      <c r="Q46" s="122"/>
      <c r="R46" s="122"/>
      <c r="S46" s="122"/>
      <c r="T46" s="122"/>
      <c r="U46" s="122"/>
      <c r="V46" s="122"/>
      <c r="W46" s="122"/>
      <c r="X46" s="122" t="str">
        <f t="shared" si="9"/>
        <v/>
      </c>
      <c r="Y46" s="122"/>
      <c r="Z46" s="122"/>
      <c r="AA46" s="122"/>
      <c r="AB46" s="122"/>
      <c r="AC46" s="122"/>
      <c r="AD46" s="122"/>
      <c r="AE46" s="122"/>
      <c r="AF46" s="122"/>
      <c r="AG46" s="122"/>
      <c r="AH46" s="122"/>
      <c r="AI46" s="122"/>
      <c r="AJ46" s="122"/>
      <c r="AK46" s="122"/>
      <c r="AL46" s="122"/>
      <c r="AM46" s="122"/>
      <c r="AN46" s="122"/>
      <c r="AO46" s="106"/>
      <c r="AP46" s="106"/>
      <c r="AQ46" s="106"/>
      <c r="AR46" s="122" t="str">
        <f t="shared" si="47"/>
        <v/>
      </c>
      <c r="AS46" s="125"/>
      <c r="AT46">
        <f t="shared" si="10"/>
        <v>0</v>
      </c>
      <c r="AU46" t="str">
        <f t="shared" si="48"/>
        <v/>
      </c>
      <c r="AV46" t="str">
        <f t="shared" si="48"/>
        <v/>
      </c>
      <c r="AW46" s="338">
        <f t="shared" si="11"/>
        <v>0</v>
      </c>
      <c r="AX46" s="338">
        <f t="shared" si="12"/>
        <v>0</v>
      </c>
      <c r="AY46" s="338">
        <f t="shared" si="13"/>
        <v>0</v>
      </c>
      <c r="AZ46" s="338">
        <f t="shared" si="14"/>
        <v>1</v>
      </c>
      <c r="BA46" s="338">
        <f t="shared" si="15"/>
        <v>0</v>
      </c>
      <c r="BB46" s="338">
        <f t="shared" si="16"/>
        <v>0</v>
      </c>
      <c r="BC46" s="338">
        <f t="shared" si="17"/>
        <v>0</v>
      </c>
      <c r="BD46" s="338">
        <f t="shared" si="18"/>
        <v>0</v>
      </c>
      <c r="BE46" s="338">
        <f t="shared" si="19"/>
        <v>0</v>
      </c>
      <c r="BF46" s="338">
        <f t="shared" si="20"/>
        <v>0</v>
      </c>
      <c r="BG46" s="338">
        <f t="shared" si="21"/>
        <v>0</v>
      </c>
      <c r="BH46" s="338">
        <f t="shared" si="22"/>
        <v>0</v>
      </c>
      <c r="BI46" s="338">
        <f t="shared" si="23"/>
        <v>0</v>
      </c>
      <c r="BJ46" s="338">
        <f t="shared" si="24"/>
        <v>0</v>
      </c>
      <c r="BK46" s="338">
        <f t="shared" si="25"/>
        <v>0</v>
      </c>
      <c r="BL46" s="338">
        <f t="shared" si="26"/>
        <v>1</v>
      </c>
      <c r="BM46" s="338">
        <f t="shared" si="27"/>
        <v>0</v>
      </c>
      <c r="BN46" s="338">
        <f t="shared" si="28"/>
        <v>1</v>
      </c>
      <c r="BO46" s="338">
        <f t="shared" si="29"/>
        <v>0</v>
      </c>
      <c r="BP46" s="338">
        <f t="shared" si="30"/>
        <v>0</v>
      </c>
      <c r="BQ46" s="338">
        <f t="shared" si="31"/>
        <v>0</v>
      </c>
      <c r="BR46" s="338">
        <f t="shared" si="32"/>
        <v>0</v>
      </c>
      <c r="BS46" s="338">
        <f t="shared" si="33"/>
        <v>0</v>
      </c>
      <c r="BT46" s="338">
        <f t="shared" si="34"/>
        <v>0</v>
      </c>
      <c r="BU46" s="338">
        <f t="shared" si="35"/>
        <v>0</v>
      </c>
      <c r="BV46" s="338">
        <f t="shared" si="36"/>
        <v>0</v>
      </c>
      <c r="BW46" s="338">
        <f t="shared" si="37"/>
        <v>0</v>
      </c>
      <c r="BX46" s="338">
        <f t="shared" si="38"/>
        <v>0</v>
      </c>
      <c r="BY46" s="338">
        <f t="shared" si="39"/>
        <v>0</v>
      </c>
      <c r="BZ46" s="338">
        <f t="shared" si="40"/>
        <v>0</v>
      </c>
      <c r="CA46" s="338">
        <f t="shared" si="41"/>
        <v>0</v>
      </c>
      <c r="CB46" s="338">
        <f t="shared" si="42"/>
        <v>0</v>
      </c>
      <c r="CC46" s="338">
        <f t="shared" si="43"/>
        <v>1</v>
      </c>
      <c r="CD46" s="338"/>
      <c r="CE46" s="338"/>
      <c r="CF46" s="338"/>
      <c r="CG46" s="338">
        <f t="shared" si="44"/>
        <v>1</v>
      </c>
      <c r="CL46" t="str">
        <f t="shared" si="49"/>
        <v/>
      </c>
      <c r="CM46" t="str">
        <f t="shared" si="45"/>
        <v/>
      </c>
      <c r="CN46" t="str">
        <f t="shared" si="45"/>
        <v/>
      </c>
      <c r="CO46" t="str">
        <f t="shared" si="45"/>
        <v/>
      </c>
      <c r="CP46" t="str">
        <f t="shared" si="45"/>
        <v/>
      </c>
      <c r="CQ46" t="str">
        <f t="shared" si="45"/>
        <v/>
      </c>
      <c r="CR46" t="str">
        <f t="shared" si="45"/>
        <v/>
      </c>
      <c r="CS46" t="str">
        <f t="shared" si="45"/>
        <v/>
      </c>
      <c r="CT46" t="str">
        <f t="shared" si="45"/>
        <v/>
      </c>
      <c r="CU46" t="str">
        <f t="shared" si="45"/>
        <v/>
      </c>
    </row>
    <row r="47" spans="2:99" hidden="1" x14ac:dyDescent="0.25">
      <c r="B47" s="122" t="str">
        <f t="shared" si="46"/>
        <v/>
      </c>
      <c r="C47" s="106"/>
      <c r="D47" s="106"/>
      <c r="E47" s="106"/>
      <c r="F47" s="125"/>
      <c r="G47" s="106"/>
      <c r="H47" s="233"/>
      <c r="I47" s="233"/>
      <c r="J47" s="122" t="str">
        <f t="shared" si="8"/>
        <v/>
      </c>
      <c r="K47" s="122"/>
      <c r="L47" s="122"/>
      <c r="M47" s="122"/>
      <c r="N47" s="122"/>
      <c r="O47" s="122"/>
      <c r="P47" s="122"/>
      <c r="Q47" s="122"/>
      <c r="R47" s="122"/>
      <c r="S47" s="122"/>
      <c r="T47" s="122"/>
      <c r="U47" s="122"/>
      <c r="V47" s="122"/>
      <c r="W47" s="122"/>
      <c r="X47" s="122" t="str">
        <f t="shared" si="9"/>
        <v/>
      </c>
      <c r="Y47" s="122"/>
      <c r="Z47" s="122"/>
      <c r="AA47" s="122"/>
      <c r="AB47" s="122"/>
      <c r="AC47" s="122"/>
      <c r="AD47" s="122"/>
      <c r="AE47" s="122"/>
      <c r="AF47" s="122"/>
      <c r="AG47" s="122"/>
      <c r="AH47" s="122"/>
      <c r="AI47" s="122"/>
      <c r="AJ47" s="122"/>
      <c r="AK47" s="122"/>
      <c r="AL47" s="122"/>
      <c r="AM47" s="122"/>
      <c r="AN47" s="122"/>
      <c r="AO47" s="106"/>
      <c r="AP47" s="106"/>
      <c r="AQ47" s="106"/>
      <c r="AR47" s="122" t="str">
        <f t="shared" si="47"/>
        <v/>
      </c>
      <c r="AS47" s="125"/>
      <c r="AT47">
        <f t="shared" si="10"/>
        <v>0</v>
      </c>
      <c r="AU47" t="str">
        <f t="shared" si="48"/>
        <v/>
      </c>
      <c r="AV47" t="str">
        <f t="shared" si="48"/>
        <v/>
      </c>
      <c r="AW47" s="338">
        <f t="shared" si="11"/>
        <v>0</v>
      </c>
      <c r="AX47" s="338">
        <f t="shared" si="12"/>
        <v>0</v>
      </c>
      <c r="AY47" s="338">
        <f t="shared" si="13"/>
        <v>0</v>
      </c>
      <c r="AZ47" s="338">
        <f t="shared" si="14"/>
        <v>1</v>
      </c>
      <c r="BA47" s="338">
        <f t="shared" si="15"/>
        <v>0</v>
      </c>
      <c r="BB47" s="338">
        <f t="shared" si="16"/>
        <v>0</v>
      </c>
      <c r="BC47" s="338">
        <f t="shared" si="17"/>
        <v>0</v>
      </c>
      <c r="BD47" s="338">
        <f t="shared" si="18"/>
        <v>0</v>
      </c>
      <c r="BE47" s="338">
        <f t="shared" si="19"/>
        <v>0</v>
      </c>
      <c r="BF47" s="338">
        <f t="shared" si="20"/>
        <v>0</v>
      </c>
      <c r="BG47" s="338">
        <f t="shared" si="21"/>
        <v>0</v>
      </c>
      <c r="BH47" s="338">
        <f t="shared" si="22"/>
        <v>0</v>
      </c>
      <c r="BI47" s="338">
        <f t="shared" si="23"/>
        <v>0</v>
      </c>
      <c r="BJ47" s="338">
        <f t="shared" si="24"/>
        <v>0</v>
      </c>
      <c r="BK47" s="338">
        <f t="shared" si="25"/>
        <v>0</v>
      </c>
      <c r="BL47" s="338">
        <f t="shared" si="26"/>
        <v>1</v>
      </c>
      <c r="BM47" s="338">
        <f t="shared" si="27"/>
        <v>0</v>
      </c>
      <c r="BN47" s="338">
        <f t="shared" si="28"/>
        <v>1</v>
      </c>
      <c r="BO47" s="338">
        <f t="shared" si="29"/>
        <v>0</v>
      </c>
      <c r="BP47" s="338">
        <f t="shared" si="30"/>
        <v>0</v>
      </c>
      <c r="BQ47" s="338">
        <f t="shared" si="31"/>
        <v>0</v>
      </c>
      <c r="BR47" s="338">
        <f t="shared" si="32"/>
        <v>0</v>
      </c>
      <c r="BS47" s="338">
        <f t="shared" si="33"/>
        <v>0</v>
      </c>
      <c r="BT47" s="338">
        <f t="shared" si="34"/>
        <v>0</v>
      </c>
      <c r="BU47" s="338">
        <f t="shared" si="35"/>
        <v>0</v>
      </c>
      <c r="BV47" s="338">
        <f t="shared" si="36"/>
        <v>0</v>
      </c>
      <c r="BW47" s="338">
        <f t="shared" si="37"/>
        <v>0</v>
      </c>
      <c r="BX47" s="338">
        <f t="shared" si="38"/>
        <v>0</v>
      </c>
      <c r="BY47" s="338">
        <f t="shared" si="39"/>
        <v>0</v>
      </c>
      <c r="BZ47" s="338">
        <f t="shared" si="40"/>
        <v>0</v>
      </c>
      <c r="CA47" s="338">
        <f t="shared" si="41"/>
        <v>0</v>
      </c>
      <c r="CB47" s="338">
        <f t="shared" si="42"/>
        <v>0</v>
      </c>
      <c r="CC47" s="338">
        <f t="shared" si="43"/>
        <v>1</v>
      </c>
      <c r="CD47" s="338"/>
      <c r="CE47" s="338"/>
      <c r="CF47" s="338"/>
      <c r="CG47" s="338">
        <f t="shared" si="44"/>
        <v>1</v>
      </c>
      <c r="CL47" t="str">
        <f t="shared" si="49"/>
        <v/>
      </c>
      <c r="CM47" t="str">
        <f t="shared" si="49"/>
        <v/>
      </c>
      <c r="CN47" t="str">
        <f t="shared" si="49"/>
        <v/>
      </c>
      <c r="CO47" t="str">
        <f t="shared" si="49"/>
        <v/>
      </c>
      <c r="CP47" t="str">
        <f t="shared" si="49"/>
        <v/>
      </c>
      <c r="CQ47" t="str">
        <f t="shared" si="49"/>
        <v/>
      </c>
      <c r="CR47" t="str">
        <f t="shared" si="49"/>
        <v/>
      </c>
      <c r="CS47" t="str">
        <f t="shared" si="49"/>
        <v/>
      </c>
      <c r="CT47" t="str">
        <f t="shared" si="49"/>
        <v/>
      </c>
      <c r="CU47" t="str">
        <f t="shared" si="49"/>
        <v/>
      </c>
    </row>
    <row r="48" spans="2:99" hidden="1" x14ac:dyDescent="0.25">
      <c r="B48" s="122" t="str">
        <f t="shared" si="46"/>
        <v/>
      </c>
      <c r="C48" s="106"/>
      <c r="D48" s="106"/>
      <c r="E48" s="106"/>
      <c r="F48" s="125"/>
      <c r="G48" s="106"/>
      <c r="H48" s="233"/>
      <c r="I48" s="233"/>
      <c r="J48" s="122" t="str">
        <f t="shared" si="8"/>
        <v/>
      </c>
      <c r="K48" s="122"/>
      <c r="L48" s="122"/>
      <c r="M48" s="122"/>
      <c r="N48" s="122"/>
      <c r="O48" s="122"/>
      <c r="P48" s="122"/>
      <c r="Q48" s="122"/>
      <c r="R48" s="122"/>
      <c r="S48" s="122"/>
      <c r="T48" s="122"/>
      <c r="U48" s="122"/>
      <c r="V48" s="122"/>
      <c r="W48" s="122"/>
      <c r="X48" s="122" t="str">
        <f t="shared" si="9"/>
        <v/>
      </c>
      <c r="Y48" s="122"/>
      <c r="Z48" s="122"/>
      <c r="AA48" s="122"/>
      <c r="AB48" s="122"/>
      <c r="AC48" s="122"/>
      <c r="AD48" s="122"/>
      <c r="AE48" s="122"/>
      <c r="AF48" s="122"/>
      <c r="AG48" s="122"/>
      <c r="AH48" s="122"/>
      <c r="AI48" s="122"/>
      <c r="AJ48" s="122"/>
      <c r="AK48" s="122"/>
      <c r="AL48" s="122"/>
      <c r="AM48" s="122"/>
      <c r="AN48" s="122"/>
      <c r="AO48" s="106"/>
      <c r="AP48" s="106"/>
      <c r="AQ48" s="106"/>
      <c r="AR48" s="122" t="str">
        <f t="shared" si="47"/>
        <v/>
      </c>
      <c r="AS48" s="125"/>
      <c r="AT48">
        <f t="shared" si="10"/>
        <v>0</v>
      </c>
      <c r="AU48" t="str">
        <f t="shared" si="48"/>
        <v/>
      </c>
      <c r="AV48" t="str">
        <f t="shared" si="48"/>
        <v/>
      </c>
      <c r="AW48" s="338">
        <f t="shared" si="11"/>
        <v>0</v>
      </c>
      <c r="AX48" s="338">
        <f t="shared" si="12"/>
        <v>0</v>
      </c>
      <c r="AY48" s="338">
        <f t="shared" si="13"/>
        <v>0</v>
      </c>
      <c r="AZ48" s="338">
        <f t="shared" si="14"/>
        <v>1</v>
      </c>
      <c r="BA48" s="338">
        <f t="shared" si="15"/>
        <v>0</v>
      </c>
      <c r="BB48" s="338">
        <f t="shared" si="16"/>
        <v>0</v>
      </c>
      <c r="BC48" s="338">
        <f t="shared" si="17"/>
        <v>0</v>
      </c>
      <c r="BD48" s="338">
        <f t="shared" si="18"/>
        <v>0</v>
      </c>
      <c r="BE48" s="338">
        <f t="shared" si="19"/>
        <v>0</v>
      </c>
      <c r="BF48" s="338">
        <f t="shared" si="20"/>
        <v>0</v>
      </c>
      <c r="BG48" s="338">
        <f t="shared" si="21"/>
        <v>0</v>
      </c>
      <c r="BH48" s="338">
        <f t="shared" si="22"/>
        <v>0</v>
      </c>
      <c r="BI48" s="338">
        <f t="shared" si="23"/>
        <v>0</v>
      </c>
      <c r="BJ48" s="338">
        <f t="shared" si="24"/>
        <v>0</v>
      </c>
      <c r="BK48" s="338">
        <f t="shared" si="25"/>
        <v>0</v>
      </c>
      <c r="BL48" s="338">
        <f t="shared" si="26"/>
        <v>1</v>
      </c>
      <c r="BM48" s="338">
        <f t="shared" si="27"/>
        <v>0</v>
      </c>
      <c r="BN48" s="338">
        <f t="shared" si="28"/>
        <v>1</v>
      </c>
      <c r="BO48" s="338">
        <f t="shared" si="29"/>
        <v>0</v>
      </c>
      <c r="BP48" s="338">
        <f t="shared" si="30"/>
        <v>0</v>
      </c>
      <c r="BQ48" s="338">
        <f t="shared" si="31"/>
        <v>0</v>
      </c>
      <c r="BR48" s="338">
        <f t="shared" si="32"/>
        <v>0</v>
      </c>
      <c r="BS48" s="338">
        <f t="shared" si="33"/>
        <v>0</v>
      </c>
      <c r="BT48" s="338">
        <f t="shared" si="34"/>
        <v>0</v>
      </c>
      <c r="BU48" s="338">
        <f t="shared" si="35"/>
        <v>0</v>
      </c>
      <c r="BV48" s="338">
        <f t="shared" si="36"/>
        <v>0</v>
      </c>
      <c r="BW48" s="338">
        <f t="shared" si="37"/>
        <v>0</v>
      </c>
      <c r="BX48" s="338">
        <f t="shared" si="38"/>
        <v>0</v>
      </c>
      <c r="BY48" s="338">
        <f t="shared" si="39"/>
        <v>0</v>
      </c>
      <c r="BZ48" s="338">
        <f t="shared" si="40"/>
        <v>0</v>
      </c>
      <c r="CA48" s="338">
        <f t="shared" si="41"/>
        <v>0</v>
      </c>
      <c r="CB48" s="338">
        <f t="shared" si="42"/>
        <v>0</v>
      </c>
      <c r="CC48" s="338">
        <f t="shared" si="43"/>
        <v>1</v>
      </c>
      <c r="CD48" s="338"/>
      <c r="CE48" s="338"/>
      <c r="CF48" s="338"/>
      <c r="CG48" s="338">
        <f t="shared" si="44"/>
        <v>1</v>
      </c>
      <c r="CL48" t="str">
        <f t="shared" si="49"/>
        <v/>
      </c>
      <c r="CM48" t="str">
        <f t="shared" si="49"/>
        <v/>
      </c>
      <c r="CN48" t="str">
        <f t="shared" si="49"/>
        <v/>
      </c>
      <c r="CO48" t="str">
        <f t="shared" si="49"/>
        <v/>
      </c>
      <c r="CP48" t="str">
        <f t="shared" si="49"/>
        <v/>
      </c>
      <c r="CQ48" t="str">
        <f t="shared" si="49"/>
        <v/>
      </c>
      <c r="CR48" t="str">
        <f t="shared" si="49"/>
        <v/>
      </c>
      <c r="CS48" t="str">
        <f t="shared" si="49"/>
        <v/>
      </c>
      <c r="CT48" t="str">
        <f t="shared" si="49"/>
        <v/>
      </c>
      <c r="CU48" t="str">
        <f t="shared" si="49"/>
        <v/>
      </c>
    </row>
    <row r="49" spans="2:99" hidden="1" x14ac:dyDescent="0.25">
      <c r="B49" s="122" t="str">
        <f t="shared" si="46"/>
        <v/>
      </c>
      <c r="C49" s="106"/>
      <c r="D49" s="106"/>
      <c r="E49" s="106"/>
      <c r="F49" s="125"/>
      <c r="G49" s="106"/>
      <c r="H49" s="233"/>
      <c r="I49" s="233"/>
      <c r="J49" s="122" t="str">
        <f t="shared" si="8"/>
        <v/>
      </c>
      <c r="K49" s="122"/>
      <c r="L49" s="122"/>
      <c r="M49" s="122"/>
      <c r="N49" s="122"/>
      <c r="O49" s="122"/>
      <c r="P49" s="122"/>
      <c r="Q49" s="122"/>
      <c r="R49" s="122"/>
      <c r="S49" s="122"/>
      <c r="T49" s="122"/>
      <c r="U49" s="122"/>
      <c r="V49" s="122"/>
      <c r="W49" s="122"/>
      <c r="X49" s="122" t="str">
        <f t="shared" si="9"/>
        <v/>
      </c>
      <c r="Y49" s="122"/>
      <c r="Z49" s="122"/>
      <c r="AA49" s="122"/>
      <c r="AB49" s="122"/>
      <c r="AC49" s="122"/>
      <c r="AD49" s="122"/>
      <c r="AE49" s="122"/>
      <c r="AF49" s="122"/>
      <c r="AG49" s="122"/>
      <c r="AH49" s="122"/>
      <c r="AI49" s="122"/>
      <c r="AJ49" s="122"/>
      <c r="AK49" s="122"/>
      <c r="AL49" s="122"/>
      <c r="AM49" s="122"/>
      <c r="AN49" s="122"/>
      <c r="AO49" s="106"/>
      <c r="AP49" s="106"/>
      <c r="AQ49" s="106"/>
      <c r="AR49" s="122" t="str">
        <f t="shared" si="47"/>
        <v/>
      </c>
      <c r="AS49" s="125"/>
      <c r="AT49">
        <f t="shared" si="10"/>
        <v>0</v>
      </c>
      <c r="AU49" t="str">
        <f t="shared" si="48"/>
        <v/>
      </c>
      <c r="AV49" t="str">
        <f t="shared" si="48"/>
        <v/>
      </c>
      <c r="AW49" s="338">
        <f t="shared" si="11"/>
        <v>0</v>
      </c>
      <c r="AX49" s="338">
        <f t="shared" si="12"/>
        <v>0</v>
      </c>
      <c r="AY49" s="338">
        <f t="shared" si="13"/>
        <v>0</v>
      </c>
      <c r="AZ49" s="338">
        <f t="shared" si="14"/>
        <v>1</v>
      </c>
      <c r="BA49" s="338">
        <f t="shared" si="15"/>
        <v>0</v>
      </c>
      <c r="BB49" s="338">
        <f t="shared" si="16"/>
        <v>0</v>
      </c>
      <c r="BC49" s="338">
        <f t="shared" si="17"/>
        <v>0</v>
      </c>
      <c r="BD49" s="338">
        <f t="shared" si="18"/>
        <v>0</v>
      </c>
      <c r="BE49" s="338">
        <f t="shared" si="19"/>
        <v>0</v>
      </c>
      <c r="BF49" s="338">
        <f t="shared" si="20"/>
        <v>0</v>
      </c>
      <c r="BG49" s="338">
        <f t="shared" si="21"/>
        <v>0</v>
      </c>
      <c r="BH49" s="338">
        <f t="shared" si="22"/>
        <v>0</v>
      </c>
      <c r="BI49" s="338">
        <f t="shared" si="23"/>
        <v>0</v>
      </c>
      <c r="BJ49" s="338">
        <f t="shared" si="24"/>
        <v>0</v>
      </c>
      <c r="BK49" s="338">
        <f t="shared" si="25"/>
        <v>0</v>
      </c>
      <c r="BL49" s="338">
        <f t="shared" si="26"/>
        <v>1</v>
      </c>
      <c r="BM49" s="338">
        <f t="shared" si="27"/>
        <v>0</v>
      </c>
      <c r="BN49" s="338">
        <f t="shared" si="28"/>
        <v>1</v>
      </c>
      <c r="BO49" s="338">
        <f t="shared" si="29"/>
        <v>0</v>
      </c>
      <c r="BP49" s="338">
        <f t="shared" si="30"/>
        <v>0</v>
      </c>
      <c r="BQ49" s="338">
        <f t="shared" si="31"/>
        <v>0</v>
      </c>
      <c r="BR49" s="338">
        <f t="shared" si="32"/>
        <v>0</v>
      </c>
      <c r="BS49" s="338">
        <f t="shared" si="33"/>
        <v>0</v>
      </c>
      <c r="BT49" s="338">
        <f t="shared" si="34"/>
        <v>0</v>
      </c>
      <c r="BU49" s="338">
        <f t="shared" si="35"/>
        <v>0</v>
      </c>
      <c r="BV49" s="338">
        <f t="shared" si="36"/>
        <v>0</v>
      </c>
      <c r="BW49" s="338">
        <f t="shared" si="37"/>
        <v>0</v>
      </c>
      <c r="BX49" s="338">
        <f t="shared" si="38"/>
        <v>0</v>
      </c>
      <c r="BY49" s="338">
        <f t="shared" si="39"/>
        <v>0</v>
      </c>
      <c r="BZ49" s="338">
        <f t="shared" si="40"/>
        <v>0</v>
      </c>
      <c r="CA49" s="338">
        <f t="shared" si="41"/>
        <v>0</v>
      </c>
      <c r="CB49" s="338">
        <f t="shared" si="42"/>
        <v>0</v>
      </c>
      <c r="CC49" s="338">
        <f t="shared" si="43"/>
        <v>1</v>
      </c>
      <c r="CD49" s="338"/>
      <c r="CE49" s="338"/>
      <c r="CF49" s="338"/>
      <c r="CG49" s="338">
        <f t="shared" si="44"/>
        <v>1</v>
      </c>
      <c r="CL49" t="str">
        <f t="shared" si="49"/>
        <v/>
      </c>
      <c r="CM49" t="str">
        <f t="shared" si="49"/>
        <v/>
      </c>
      <c r="CN49" t="str">
        <f t="shared" si="49"/>
        <v/>
      </c>
      <c r="CO49" t="str">
        <f t="shared" si="49"/>
        <v/>
      </c>
      <c r="CP49" t="str">
        <f t="shared" si="49"/>
        <v/>
      </c>
      <c r="CQ49" t="str">
        <f t="shared" si="49"/>
        <v/>
      </c>
      <c r="CR49" t="str">
        <f t="shared" si="49"/>
        <v/>
      </c>
      <c r="CS49" t="str">
        <f t="shared" si="49"/>
        <v/>
      </c>
      <c r="CT49" t="str">
        <f t="shared" si="49"/>
        <v/>
      </c>
      <c r="CU49" t="str">
        <f t="shared" si="49"/>
        <v/>
      </c>
    </row>
    <row r="50" spans="2:99" hidden="1" x14ac:dyDescent="0.25">
      <c r="B50" s="122" t="str">
        <f t="shared" si="46"/>
        <v/>
      </c>
      <c r="C50" s="106"/>
      <c r="D50" s="106"/>
      <c r="E50" s="106"/>
      <c r="F50" s="125"/>
      <c r="G50" s="106"/>
      <c r="H50" s="233"/>
      <c r="I50" s="233"/>
      <c r="J50" s="122" t="str">
        <f t="shared" si="8"/>
        <v/>
      </c>
      <c r="K50" s="122"/>
      <c r="L50" s="122"/>
      <c r="M50" s="122"/>
      <c r="N50" s="122"/>
      <c r="O50" s="122"/>
      <c r="P50" s="122"/>
      <c r="Q50" s="122"/>
      <c r="R50" s="122"/>
      <c r="S50" s="122"/>
      <c r="T50" s="122"/>
      <c r="U50" s="122"/>
      <c r="V50" s="122"/>
      <c r="W50" s="122"/>
      <c r="X50" s="122" t="str">
        <f t="shared" si="9"/>
        <v/>
      </c>
      <c r="Y50" s="122"/>
      <c r="Z50" s="122"/>
      <c r="AA50" s="122"/>
      <c r="AB50" s="122"/>
      <c r="AC50" s="122"/>
      <c r="AD50" s="122"/>
      <c r="AE50" s="122"/>
      <c r="AF50" s="122"/>
      <c r="AG50" s="122"/>
      <c r="AH50" s="122"/>
      <c r="AI50" s="122"/>
      <c r="AJ50" s="122"/>
      <c r="AK50" s="122"/>
      <c r="AL50" s="122"/>
      <c r="AM50" s="122"/>
      <c r="AN50" s="122"/>
      <c r="AO50" s="106"/>
      <c r="AP50" s="106"/>
      <c r="AQ50" s="106"/>
      <c r="AR50" s="122" t="str">
        <f t="shared" si="47"/>
        <v/>
      </c>
      <c r="AS50" s="125"/>
      <c r="AT50">
        <f t="shared" si="10"/>
        <v>0</v>
      </c>
      <c r="AU50" t="str">
        <f t="shared" si="48"/>
        <v/>
      </c>
      <c r="AV50" t="str">
        <f t="shared" si="48"/>
        <v/>
      </c>
      <c r="AW50" s="338">
        <f t="shared" si="11"/>
        <v>0</v>
      </c>
      <c r="AX50" s="338">
        <f t="shared" si="12"/>
        <v>0</v>
      </c>
      <c r="AY50" s="338">
        <f t="shared" si="13"/>
        <v>0</v>
      </c>
      <c r="AZ50" s="338">
        <f t="shared" si="14"/>
        <v>1</v>
      </c>
      <c r="BA50" s="338">
        <f t="shared" si="15"/>
        <v>0</v>
      </c>
      <c r="BB50" s="338">
        <f t="shared" si="16"/>
        <v>0</v>
      </c>
      <c r="BC50" s="338">
        <f t="shared" si="17"/>
        <v>0</v>
      </c>
      <c r="BD50" s="338">
        <f t="shared" si="18"/>
        <v>0</v>
      </c>
      <c r="BE50" s="338">
        <f t="shared" si="19"/>
        <v>0</v>
      </c>
      <c r="BF50" s="338">
        <f t="shared" si="20"/>
        <v>0</v>
      </c>
      <c r="BG50" s="338">
        <f t="shared" si="21"/>
        <v>0</v>
      </c>
      <c r="BH50" s="338">
        <f t="shared" si="22"/>
        <v>0</v>
      </c>
      <c r="BI50" s="338">
        <f t="shared" si="23"/>
        <v>0</v>
      </c>
      <c r="BJ50" s="338">
        <f t="shared" si="24"/>
        <v>0</v>
      </c>
      <c r="BK50" s="338">
        <f t="shared" si="25"/>
        <v>0</v>
      </c>
      <c r="BL50" s="338">
        <f t="shared" si="26"/>
        <v>1</v>
      </c>
      <c r="BM50" s="338">
        <f t="shared" si="27"/>
        <v>0</v>
      </c>
      <c r="BN50" s="338">
        <f t="shared" si="28"/>
        <v>1</v>
      </c>
      <c r="BO50" s="338">
        <f t="shared" si="29"/>
        <v>0</v>
      </c>
      <c r="BP50" s="338">
        <f t="shared" si="30"/>
        <v>0</v>
      </c>
      <c r="BQ50" s="338">
        <f t="shared" si="31"/>
        <v>0</v>
      </c>
      <c r="BR50" s="338">
        <f t="shared" si="32"/>
        <v>0</v>
      </c>
      <c r="BS50" s="338">
        <f t="shared" si="33"/>
        <v>0</v>
      </c>
      <c r="BT50" s="338">
        <f t="shared" si="34"/>
        <v>0</v>
      </c>
      <c r="BU50" s="338">
        <f t="shared" si="35"/>
        <v>0</v>
      </c>
      <c r="BV50" s="338">
        <f t="shared" si="36"/>
        <v>0</v>
      </c>
      <c r="BW50" s="338">
        <f t="shared" si="37"/>
        <v>0</v>
      </c>
      <c r="BX50" s="338">
        <f t="shared" si="38"/>
        <v>0</v>
      </c>
      <c r="BY50" s="338">
        <f t="shared" si="39"/>
        <v>0</v>
      </c>
      <c r="BZ50" s="338">
        <f t="shared" si="40"/>
        <v>0</v>
      </c>
      <c r="CA50" s="338">
        <f t="shared" si="41"/>
        <v>0</v>
      </c>
      <c r="CB50" s="338">
        <f t="shared" si="42"/>
        <v>0</v>
      </c>
      <c r="CC50" s="338">
        <f t="shared" si="43"/>
        <v>1</v>
      </c>
      <c r="CD50" s="338"/>
      <c r="CE50" s="338"/>
      <c r="CF50" s="338"/>
      <c r="CG50" s="338">
        <f t="shared" si="44"/>
        <v>1</v>
      </c>
      <c r="CL50" t="str">
        <f t="shared" si="49"/>
        <v/>
      </c>
      <c r="CM50" t="str">
        <f t="shared" si="49"/>
        <v/>
      </c>
      <c r="CN50" t="str">
        <f t="shared" si="49"/>
        <v/>
      </c>
      <c r="CO50" t="str">
        <f t="shared" si="49"/>
        <v/>
      </c>
      <c r="CP50" t="str">
        <f t="shared" si="49"/>
        <v/>
      </c>
      <c r="CQ50" t="str">
        <f t="shared" si="49"/>
        <v/>
      </c>
      <c r="CR50" t="str">
        <f t="shared" si="49"/>
        <v/>
      </c>
      <c r="CS50" t="str">
        <f t="shared" si="49"/>
        <v/>
      </c>
      <c r="CT50" t="str">
        <f t="shared" si="49"/>
        <v/>
      </c>
      <c r="CU50" t="str">
        <f t="shared" si="49"/>
        <v/>
      </c>
    </row>
    <row r="51" spans="2:99" hidden="1" x14ac:dyDescent="0.25">
      <c r="B51" s="122" t="str">
        <f t="shared" si="46"/>
        <v/>
      </c>
      <c r="C51" s="106"/>
      <c r="D51" s="106"/>
      <c r="E51" s="106"/>
      <c r="F51" s="125"/>
      <c r="G51" s="106"/>
      <c r="H51" s="233"/>
      <c r="I51" s="233"/>
      <c r="J51" s="122" t="str">
        <f t="shared" si="8"/>
        <v/>
      </c>
      <c r="K51" s="122"/>
      <c r="L51" s="122"/>
      <c r="M51" s="122"/>
      <c r="N51" s="122"/>
      <c r="O51" s="122"/>
      <c r="P51" s="122"/>
      <c r="Q51" s="122"/>
      <c r="R51" s="122"/>
      <c r="S51" s="122"/>
      <c r="T51" s="122"/>
      <c r="U51" s="122"/>
      <c r="V51" s="122"/>
      <c r="W51" s="122"/>
      <c r="X51" s="122" t="str">
        <f t="shared" si="9"/>
        <v/>
      </c>
      <c r="Y51" s="122"/>
      <c r="Z51" s="122"/>
      <c r="AA51" s="122"/>
      <c r="AB51" s="122"/>
      <c r="AC51" s="122"/>
      <c r="AD51" s="122"/>
      <c r="AE51" s="122"/>
      <c r="AF51" s="122"/>
      <c r="AG51" s="122"/>
      <c r="AH51" s="122"/>
      <c r="AI51" s="122"/>
      <c r="AJ51" s="122"/>
      <c r="AK51" s="122"/>
      <c r="AL51" s="122"/>
      <c r="AM51" s="122"/>
      <c r="AN51" s="122"/>
      <c r="AO51" s="106"/>
      <c r="AP51" s="106"/>
      <c r="AQ51" s="106"/>
      <c r="AR51" s="122" t="str">
        <f t="shared" si="47"/>
        <v/>
      </c>
      <c r="AS51" s="125"/>
      <c r="AT51">
        <f t="shared" si="10"/>
        <v>0</v>
      </c>
      <c r="AU51" t="str">
        <f t="shared" si="48"/>
        <v/>
      </c>
      <c r="AV51" t="str">
        <f t="shared" si="48"/>
        <v/>
      </c>
      <c r="AW51" s="338">
        <f t="shared" si="11"/>
        <v>0</v>
      </c>
      <c r="AX51" s="338">
        <f t="shared" si="12"/>
        <v>0</v>
      </c>
      <c r="AY51" s="338">
        <f t="shared" si="13"/>
        <v>0</v>
      </c>
      <c r="AZ51" s="338">
        <f t="shared" si="14"/>
        <v>1</v>
      </c>
      <c r="BA51" s="338">
        <f t="shared" si="15"/>
        <v>0</v>
      </c>
      <c r="BB51" s="338">
        <f t="shared" si="16"/>
        <v>0</v>
      </c>
      <c r="BC51" s="338">
        <f t="shared" si="17"/>
        <v>0</v>
      </c>
      <c r="BD51" s="338">
        <f t="shared" si="18"/>
        <v>0</v>
      </c>
      <c r="BE51" s="338">
        <f t="shared" si="19"/>
        <v>0</v>
      </c>
      <c r="BF51" s="338">
        <f t="shared" si="20"/>
        <v>0</v>
      </c>
      <c r="BG51" s="338">
        <f t="shared" si="21"/>
        <v>0</v>
      </c>
      <c r="BH51" s="338">
        <f t="shared" si="22"/>
        <v>0</v>
      </c>
      <c r="BI51" s="338">
        <f t="shared" si="23"/>
        <v>0</v>
      </c>
      <c r="BJ51" s="338">
        <f t="shared" si="24"/>
        <v>0</v>
      </c>
      <c r="BK51" s="338">
        <f t="shared" si="25"/>
        <v>0</v>
      </c>
      <c r="BL51" s="338">
        <f t="shared" si="26"/>
        <v>1</v>
      </c>
      <c r="BM51" s="338">
        <f t="shared" si="27"/>
        <v>0</v>
      </c>
      <c r="BN51" s="338">
        <f t="shared" si="28"/>
        <v>1</v>
      </c>
      <c r="BO51" s="338">
        <f t="shared" si="29"/>
        <v>0</v>
      </c>
      <c r="BP51" s="338">
        <f t="shared" si="30"/>
        <v>0</v>
      </c>
      <c r="BQ51" s="338">
        <f t="shared" si="31"/>
        <v>0</v>
      </c>
      <c r="BR51" s="338">
        <f t="shared" si="32"/>
        <v>0</v>
      </c>
      <c r="BS51" s="338">
        <f t="shared" si="33"/>
        <v>0</v>
      </c>
      <c r="BT51" s="338">
        <f t="shared" si="34"/>
        <v>0</v>
      </c>
      <c r="BU51" s="338">
        <f t="shared" si="35"/>
        <v>0</v>
      </c>
      <c r="BV51" s="338">
        <f t="shared" si="36"/>
        <v>0</v>
      </c>
      <c r="BW51" s="338">
        <f t="shared" si="37"/>
        <v>0</v>
      </c>
      <c r="BX51" s="338">
        <f t="shared" si="38"/>
        <v>0</v>
      </c>
      <c r="BY51" s="338">
        <f t="shared" si="39"/>
        <v>0</v>
      </c>
      <c r="BZ51" s="338">
        <f t="shared" si="40"/>
        <v>0</v>
      </c>
      <c r="CA51" s="338">
        <f t="shared" si="41"/>
        <v>0</v>
      </c>
      <c r="CB51" s="338">
        <f t="shared" si="42"/>
        <v>0</v>
      </c>
      <c r="CC51" s="338">
        <f t="shared" si="43"/>
        <v>1</v>
      </c>
      <c r="CD51" s="338"/>
      <c r="CE51" s="338"/>
      <c r="CF51" s="338"/>
      <c r="CG51" s="338">
        <f t="shared" si="44"/>
        <v>1</v>
      </c>
      <c r="CL51" t="str">
        <f t="shared" si="49"/>
        <v/>
      </c>
      <c r="CM51" t="str">
        <f t="shared" si="49"/>
        <v/>
      </c>
      <c r="CN51" t="str">
        <f t="shared" si="49"/>
        <v/>
      </c>
      <c r="CO51" t="str">
        <f t="shared" si="49"/>
        <v/>
      </c>
      <c r="CP51" t="str">
        <f t="shared" si="49"/>
        <v/>
      </c>
      <c r="CQ51" t="str">
        <f t="shared" si="49"/>
        <v/>
      </c>
      <c r="CR51" t="str">
        <f t="shared" si="49"/>
        <v/>
      </c>
      <c r="CS51" t="str">
        <f t="shared" si="49"/>
        <v/>
      </c>
      <c r="CT51" t="str">
        <f t="shared" si="49"/>
        <v/>
      </c>
      <c r="CU51" t="str">
        <f t="shared" si="49"/>
        <v/>
      </c>
    </row>
    <row r="52" spans="2:99" hidden="1" x14ac:dyDescent="0.25">
      <c r="B52" s="122" t="str">
        <f t="shared" si="46"/>
        <v/>
      </c>
      <c r="C52" s="106"/>
      <c r="D52" s="106"/>
      <c r="E52" s="106"/>
      <c r="F52" s="125"/>
      <c r="G52" s="106"/>
      <c r="H52" s="233"/>
      <c r="I52" s="233"/>
      <c r="J52" s="122" t="str">
        <f t="shared" si="8"/>
        <v/>
      </c>
      <c r="K52" s="122"/>
      <c r="L52" s="122"/>
      <c r="M52" s="122"/>
      <c r="N52" s="122"/>
      <c r="O52" s="122"/>
      <c r="P52" s="122"/>
      <c r="Q52" s="122"/>
      <c r="R52" s="122"/>
      <c r="S52" s="122"/>
      <c r="T52" s="122"/>
      <c r="U52" s="122"/>
      <c r="V52" s="122"/>
      <c r="W52" s="122"/>
      <c r="X52" s="122" t="str">
        <f t="shared" si="9"/>
        <v/>
      </c>
      <c r="Y52" s="122"/>
      <c r="Z52" s="122"/>
      <c r="AA52" s="122"/>
      <c r="AB52" s="122"/>
      <c r="AC52" s="122"/>
      <c r="AD52" s="122"/>
      <c r="AE52" s="122"/>
      <c r="AF52" s="122"/>
      <c r="AG52" s="122"/>
      <c r="AH52" s="122"/>
      <c r="AI52" s="122"/>
      <c r="AJ52" s="122"/>
      <c r="AK52" s="122"/>
      <c r="AL52" s="122"/>
      <c r="AM52" s="122"/>
      <c r="AN52" s="122"/>
      <c r="AO52" s="106"/>
      <c r="AP52" s="106"/>
      <c r="AQ52" s="106"/>
      <c r="AR52" s="122" t="str">
        <f t="shared" si="47"/>
        <v/>
      </c>
      <c r="AS52" s="125"/>
      <c r="AT52">
        <f t="shared" si="10"/>
        <v>0</v>
      </c>
      <c r="AU52" t="str">
        <f t="shared" si="48"/>
        <v/>
      </c>
      <c r="AV52" t="str">
        <f t="shared" si="48"/>
        <v/>
      </c>
      <c r="AW52" s="338">
        <f t="shared" si="11"/>
        <v>0</v>
      </c>
      <c r="AX52" s="338">
        <f t="shared" si="12"/>
        <v>0</v>
      </c>
      <c r="AY52" s="338">
        <f t="shared" si="13"/>
        <v>0</v>
      </c>
      <c r="AZ52" s="338">
        <f t="shared" si="14"/>
        <v>1</v>
      </c>
      <c r="BA52" s="338">
        <f t="shared" si="15"/>
        <v>0</v>
      </c>
      <c r="BB52" s="338">
        <f t="shared" si="16"/>
        <v>0</v>
      </c>
      <c r="BC52" s="338">
        <f t="shared" si="17"/>
        <v>0</v>
      </c>
      <c r="BD52" s="338">
        <f t="shared" si="18"/>
        <v>0</v>
      </c>
      <c r="BE52" s="338">
        <f t="shared" si="19"/>
        <v>0</v>
      </c>
      <c r="BF52" s="338">
        <f t="shared" si="20"/>
        <v>0</v>
      </c>
      <c r="BG52" s="338">
        <f t="shared" si="21"/>
        <v>0</v>
      </c>
      <c r="BH52" s="338">
        <f t="shared" si="22"/>
        <v>0</v>
      </c>
      <c r="BI52" s="338">
        <f t="shared" si="23"/>
        <v>0</v>
      </c>
      <c r="BJ52" s="338">
        <f t="shared" si="24"/>
        <v>0</v>
      </c>
      <c r="BK52" s="338">
        <f t="shared" si="25"/>
        <v>0</v>
      </c>
      <c r="BL52" s="338">
        <f t="shared" si="26"/>
        <v>1</v>
      </c>
      <c r="BM52" s="338">
        <f t="shared" si="27"/>
        <v>0</v>
      </c>
      <c r="BN52" s="338">
        <f t="shared" si="28"/>
        <v>1</v>
      </c>
      <c r="BO52" s="338">
        <f t="shared" si="29"/>
        <v>0</v>
      </c>
      <c r="BP52" s="338">
        <f t="shared" si="30"/>
        <v>0</v>
      </c>
      <c r="BQ52" s="338">
        <f t="shared" si="31"/>
        <v>0</v>
      </c>
      <c r="BR52" s="338">
        <f t="shared" si="32"/>
        <v>0</v>
      </c>
      <c r="BS52" s="338">
        <f t="shared" si="33"/>
        <v>0</v>
      </c>
      <c r="BT52" s="338">
        <f t="shared" si="34"/>
        <v>0</v>
      </c>
      <c r="BU52" s="338">
        <f t="shared" si="35"/>
        <v>0</v>
      </c>
      <c r="BV52" s="338">
        <f t="shared" si="36"/>
        <v>0</v>
      </c>
      <c r="BW52" s="338">
        <f t="shared" si="37"/>
        <v>0</v>
      </c>
      <c r="BX52" s="338">
        <f t="shared" si="38"/>
        <v>0</v>
      </c>
      <c r="BY52" s="338">
        <f t="shared" si="39"/>
        <v>0</v>
      </c>
      <c r="BZ52" s="338">
        <f t="shared" si="40"/>
        <v>0</v>
      </c>
      <c r="CA52" s="338">
        <f t="shared" si="41"/>
        <v>0</v>
      </c>
      <c r="CB52" s="338">
        <f t="shared" si="42"/>
        <v>0</v>
      </c>
      <c r="CC52" s="338">
        <f t="shared" si="43"/>
        <v>1</v>
      </c>
      <c r="CD52" s="338"/>
      <c r="CE52" s="338"/>
      <c r="CF52" s="338"/>
      <c r="CG52" s="338">
        <f t="shared" si="44"/>
        <v>1</v>
      </c>
      <c r="CL52" t="str">
        <f t="shared" si="49"/>
        <v/>
      </c>
      <c r="CM52" t="str">
        <f t="shared" si="49"/>
        <v/>
      </c>
      <c r="CN52" t="str">
        <f t="shared" si="49"/>
        <v/>
      </c>
      <c r="CO52" t="str">
        <f t="shared" si="49"/>
        <v/>
      </c>
      <c r="CP52" t="str">
        <f t="shared" si="49"/>
        <v/>
      </c>
      <c r="CQ52" t="str">
        <f t="shared" si="49"/>
        <v/>
      </c>
      <c r="CR52" t="str">
        <f t="shared" si="49"/>
        <v/>
      </c>
      <c r="CS52" t="str">
        <f t="shared" si="49"/>
        <v/>
      </c>
      <c r="CT52" t="str">
        <f t="shared" si="49"/>
        <v/>
      </c>
      <c r="CU52" t="str">
        <f t="shared" si="49"/>
        <v/>
      </c>
    </row>
    <row r="53" spans="2:99" hidden="1" x14ac:dyDescent="0.25">
      <c r="B53" s="122" t="str">
        <f t="shared" si="46"/>
        <v/>
      </c>
      <c r="C53" s="106"/>
      <c r="D53" s="106"/>
      <c r="E53" s="106"/>
      <c r="F53" s="125"/>
      <c r="G53" s="106"/>
      <c r="H53" s="233"/>
      <c r="I53" s="233"/>
      <c r="J53" s="122" t="str">
        <f t="shared" si="8"/>
        <v/>
      </c>
      <c r="K53" s="122"/>
      <c r="L53" s="122"/>
      <c r="M53" s="122"/>
      <c r="N53" s="122"/>
      <c r="O53" s="122"/>
      <c r="P53" s="122"/>
      <c r="Q53" s="122"/>
      <c r="R53" s="122"/>
      <c r="S53" s="122"/>
      <c r="T53" s="122"/>
      <c r="U53" s="122"/>
      <c r="V53" s="122"/>
      <c r="W53" s="122"/>
      <c r="X53" s="122" t="str">
        <f t="shared" si="9"/>
        <v/>
      </c>
      <c r="Y53" s="122"/>
      <c r="Z53" s="122"/>
      <c r="AA53" s="122"/>
      <c r="AB53" s="122"/>
      <c r="AC53" s="122"/>
      <c r="AD53" s="122"/>
      <c r="AE53" s="122"/>
      <c r="AF53" s="122"/>
      <c r="AG53" s="122"/>
      <c r="AH53" s="122"/>
      <c r="AI53" s="122"/>
      <c r="AJ53" s="122"/>
      <c r="AK53" s="122"/>
      <c r="AL53" s="122"/>
      <c r="AM53" s="122"/>
      <c r="AN53" s="122"/>
      <c r="AO53" s="106"/>
      <c r="AP53" s="106"/>
      <c r="AQ53" s="106"/>
      <c r="AR53" s="122" t="str">
        <f t="shared" si="47"/>
        <v/>
      </c>
      <c r="AS53" s="125"/>
      <c r="AT53">
        <f t="shared" si="10"/>
        <v>0</v>
      </c>
      <c r="AU53" t="str">
        <f t="shared" si="48"/>
        <v/>
      </c>
      <c r="AV53" t="str">
        <f t="shared" si="48"/>
        <v/>
      </c>
      <c r="AW53" s="338">
        <f t="shared" si="11"/>
        <v>0</v>
      </c>
      <c r="AX53" s="338">
        <f t="shared" si="12"/>
        <v>0</v>
      </c>
      <c r="AY53" s="338">
        <f t="shared" si="13"/>
        <v>0</v>
      </c>
      <c r="AZ53" s="338">
        <f t="shared" si="14"/>
        <v>1</v>
      </c>
      <c r="BA53" s="338">
        <f t="shared" si="15"/>
        <v>0</v>
      </c>
      <c r="BB53" s="338">
        <f t="shared" si="16"/>
        <v>0</v>
      </c>
      <c r="BC53" s="338">
        <f t="shared" si="17"/>
        <v>0</v>
      </c>
      <c r="BD53" s="338">
        <f t="shared" si="18"/>
        <v>0</v>
      </c>
      <c r="BE53" s="338">
        <f t="shared" si="19"/>
        <v>0</v>
      </c>
      <c r="BF53" s="338">
        <f t="shared" si="20"/>
        <v>0</v>
      </c>
      <c r="BG53" s="338">
        <f t="shared" si="21"/>
        <v>0</v>
      </c>
      <c r="BH53" s="338">
        <f t="shared" si="22"/>
        <v>0</v>
      </c>
      <c r="BI53" s="338">
        <f t="shared" si="23"/>
        <v>0</v>
      </c>
      <c r="BJ53" s="338">
        <f t="shared" si="24"/>
        <v>0</v>
      </c>
      <c r="BK53" s="338">
        <f t="shared" si="25"/>
        <v>0</v>
      </c>
      <c r="BL53" s="338">
        <f t="shared" si="26"/>
        <v>1</v>
      </c>
      <c r="BM53" s="338">
        <f t="shared" si="27"/>
        <v>0</v>
      </c>
      <c r="BN53" s="338">
        <f t="shared" si="28"/>
        <v>1</v>
      </c>
      <c r="BO53" s="338">
        <f t="shared" si="29"/>
        <v>0</v>
      </c>
      <c r="BP53" s="338">
        <f t="shared" si="30"/>
        <v>0</v>
      </c>
      <c r="BQ53" s="338">
        <f t="shared" si="31"/>
        <v>0</v>
      </c>
      <c r="BR53" s="338">
        <f t="shared" si="32"/>
        <v>0</v>
      </c>
      <c r="BS53" s="338">
        <f t="shared" si="33"/>
        <v>0</v>
      </c>
      <c r="BT53" s="338">
        <f t="shared" si="34"/>
        <v>0</v>
      </c>
      <c r="BU53" s="338">
        <f t="shared" si="35"/>
        <v>0</v>
      </c>
      <c r="BV53" s="338">
        <f t="shared" si="36"/>
        <v>0</v>
      </c>
      <c r="BW53" s="338">
        <f t="shared" si="37"/>
        <v>0</v>
      </c>
      <c r="BX53" s="338">
        <f t="shared" si="38"/>
        <v>0</v>
      </c>
      <c r="BY53" s="338">
        <f t="shared" si="39"/>
        <v>0</v>
      </c>
      <c r="BZ53" s="338">
        <f t="shared" si="40"/>
        <v>0</v>
      </c>
      <c r="CA53" s="338">
        <f t="shared" si="41"/>
        <v>0</v>
      </c>
      <c r="CB53" s="338">
        <f t="shared" si="42"/>
        <v>0</v>
      </c>
      <c r="CC53" s="338">
        <f t="shared" si="43"/>
        <v>1</v>
      </c>
      <c r="CD53" s="338"/>
      <c r="CE53" s="338"/>
      <c r="CF53" s="338"/>
      <c r="CG53" s="338">
        <f t="shared" si="44"/>
        <v>1</v>
      </c>
      <c r="CL53" t="str">
        <f t="shared" si="49"/>
        <v/>
      </c>
      <c r="CM53" t="str">
        <f t="shared" si="49"/>
        <v/>
      </c>
      <c r="CN53" t="str">
        <f t="shared" si="49"/>
        <v/>
      </c>
      <c r="CO53" t="str">
        <f t="shared" si="49"/>
        <v/>
      </c>
      <c r="CP53" t="str">
        <f t="shared" si="49"/>
        <v/>
      </c>
      <c r="CQ53" t="str">
        <f t="shared" si="49"/>
        <v/>
      </c>
      <c r="CR53" t="str">
        <f t="shared" si="49"/>
        <v/>
      </c>
      <c r="CS53" t="str">
        <f t="shared" si="49"/>
        <v/>
      </c>
      <c r="CT53" t="str">
        <f t="shared" si="49"/>
        <v/>
      </c>
      <c r="CU53" t="str">
        <f t="shared" si="49"/>
        <v/>
      </c>
    </row>
    <row r="54" spans="2:99" hidden="1" x14ac:dyDescent="0.25">
      <c r="B54" s="122" t="str">
        <f t="shared" si="46"/>
        <v/>
      </c>
      <c r="C54" s="106"/>
      <c r="D54" s="106"/>
      <c r="E54" s="106"/>
      <c r="F54" s="125"/>
      <c r="G54" s="106"/>
      <c r="H54" s="233"/>
      <c r="I54" s="233"/>
      <c r="J54" s="122" t="str">
        <f t="shared" si="8"/>
        <v/>
      </c>
      <c r="K54" s="122"/>
      <c r="L54" s="122"/>
      <c r="M54" s="122"/>
      <c r="N54" s="122"/>
      <c r="O54" s="122"/>
      <c r="P54" s="122"/>
      <c r="Q54" s="122"/>
      <c r="R54" s="122"/>
      <c r="S54" s="122"/>
      <c r="T54" s="122"/>
      <c r="U54" s="122"/>
      <c r="V54" s="122"/>
      <c r="W54" s="122"/>
      <c r="X54" s="122" t="str">
        <f t="shared" si="9"/>
        <v/>
      </c>
      <c r="Y54" s="122"/>
      <c r="Z54" s="122"/>
      <c r="AA54" s="122"/>
      <c r="AB54" s="122"/>
      <c r="AC54" s="122"/>
      <c r="AD54" s="122"/>
      <c r="AE54" s="122"/>
      <c r="AF54" s="122"/>
      <c r="AG54" s="122"/>
      <c r="AH54" s="122"/>
      <c r="AI54" s="122"/>
      <c r="AJ54" s="122"/>
      <c r="AK54" s="122"/>
      <c r="AL54" s="122"/>
      <c r="AM54" s="122"/>
      <c r="AN54" s="122"/>
      <c r="AO54" s="106"/>
      <c r="AP54" s="106"/>
      <c r="AQ54" s="106"/>
      <c r="AR54" s="122" t="str">
        <f t="shared" si="47"/>
        <v/>
      </c>
      <c r="AS54" s="125"/>
      <c r="AT54">
        <f t="shared" si="10"/>
        <v>0</v>
      </c>
      <c r="AU54" t="str">
        <f t="shared" si="48"/>
        <v/>
      </c>
      <c r="AV54" t="str">
        <f t="shared" si="48"/>
        <v/>
      </c>
      <c r="AW54" s="338">
        <f t="shared" si="11"/>
        <v>0</v>
      </c>
      <c r="AX54" s="338">
        <f t="shared" si="12"/>
        <v>0</v>
      </c>
      <c r="AY54" s="338">
        <f t="shared" si="13"/>
        <v>0</v>
      </c>
      <c r="AZ54" s="338">
        <f t="shared" si="14"/>
        <v>1</v>
      </c>
      <c r="BA54" s="338">
        <f t="shared" si="15"/>
        <v>0</v>
      </c>
      <c r="BB54" s="338">
        <f t="shared" si="16"/>
        <v>0</v>
      </c>
      <c r="BC54" s="338">
        <f t="shared" si="17"/>
        <v>0</v>
      </c>
      <c r="BD54" s="338">
        <f t="shared" si="18"/>
        <v>0</v>
      </c>
      <c r="BE54" s="338">
        <f t="shared" si="19"/>
        <v>0</v>
      </c>
      <c r="BF54" s="338">
        <f t="shared" si="20"/>
        <v>0</v>
      </c>
      <c r="BG54" s="338">
        <f t="shared" si="21"/>
        <v>0</v>
      </c>
      <c r="BH54" s="338">
        <f t="shared" si="22"/>
        <v>0</v>
      </c>
      <c r="BI54" s="338">
        <f t="shared" si="23"/>
        <v>0</v>
      </c>
      <c r="BJ54" s="338">
        <f t="shared" si="24"/>
        <v>0</v>
      </c>
      <c r="BK54" s="338">
        <f t="shared" si="25"/>
        <v>0</v>
      </c>
      <c r="BL54" s="338">
        <f t="shared" si="26"/>
        <v>1</v>
      </c>
      <c r="BM54" s="338">
        <f t="shared" si="27"/>
        <v>0</v>
      </c>
      <c r="BN54" s="338">
        <f t="shared" si="28"/>
        <v>1</v>
      </c>
      <c r="BO54" s="338">
        <f t="shared" si="29"/>
        <v>0</v>
      </c>
      <c r="BP54" s="338">
        <f t="shared" si="30"/>
        <v>0</v>
      </c>
      <c r="BQ54" s="338">
        <f t="shared" si="31"/>
        <v>0</v>
      </c>
      <c r="BR54" s="338">
        <f t="shared" si="32"/>
        <v>0</v>
      </c>
      <c r="BS54" s="338">
        <f t="shared" si="33"/>
        <v>0</v>
      </c>
      <c r="BT54" s="338">
        <f t="shared" si="34"/>
        <v>0</v>
      </c>
      <c r="BU54" s="338">
        <f t="shared" si="35"/>
        <v>0</v>
      </c>
      <c r="BV54" s="338">
        <f t="shared" si="36"/>
        <v>0</v>
      </c>
      <c r="BW54" s="338">
        <f t="shared" si="37"/>
        <v>0</v>
      </c>
      <c r="BX54" s="338">
        <f t="shared" si="38"/>
        <v>0</v>
      </c>
      <c r="BY54" s="338">
        <f t="shared" si="39"/>
        <v>0</v>
      </c>
      <c r="BZ54" s="338">
        <f t="shared" si="40"/>
        <v>0</v>
      </c>
      <c r="CA54" s="338">
        <f t="shared" si="41"/>
        <v>0</v>
      </c>
      <c r="CB54" s="338">
        <f t="shared" si="42"/>
        <v>0</v>
      </c>
      <c r="CC54" s="338">
        <f t="shared" si="43"/>
        <v>1</v>
      </c>
      <c r="CD54" s="338"/>
      <c r="CE54" s="338"/>
      <c r="CF54" s="338"/>
      <c r="CG54" s="338">
        <f t="shared" si="44"/>
        <v>1</v>
      </c>
      <c r="CL54" t="str">
        <f t="shared" si="49"/>
        <v/>
      </c>
      <c r="CM54" t="str">
        <f t="shared" si="49"/>
        <v/>
      </c>
      <c r="CN54" t="str">
        <f t="shared" si="49"/>
        <v/>
      </c>
      <c r="CO54" t="str">
        <f t="shared" si="49"/>
        <v/>
      </c>
      <c r="CP54" t="str">
        <f t="shared" si="49"/>
        <v/>
      </c>
      <c r="CQ54" t="str">
        <f t="shared" si="49"/>
        <v/>
      </c>
      <c r="CR54" t="str">
        <f t="shared" si="49"/>
        <v/>
      </c>
      <c r="CS54" t="str">
        <f t="shared" si="49"/>
        <v/>
      </c>
      <c r="CT54" t="str">
        <f t="shared" si="49"/>
        <v/>
      </c>
      <c r="CU54" t="str">
        <f t="shared" si="49"/>
        <v/>
      </c>
    </row>
    <row r="55" spans="2:99" hidden="1" x14ac:dyDescent="0.25">
      <c r="B55" s="122" t="str">
        <f t="shared" si="46"/>
        <v/>
      </c>
      <c r="C55" s="106"/>
      <c r="D55" s="106"/>
      <c r="E55" s="106"/>
      <c r="F55" s="125"/>
      <c r="G55" s="106"/>
      <c r="H55" s="233"/>
      <c r="I55" s="233"/>
      <c r="J55" s="122" t="str">
        <f t="shared" si="8"/>
        <v/>
      </c>
      <c r="K55" s="122"/>
      <c r="L55" s="122"/>
      <c r="M55" s="122"/>
      <c r="N55" s="122"/>
      <c r="O55" s="122"/>
      <c r="P55" s="122"/>
      <c r="Q55" s="122"/>
      <c r="R55" s="122"/>
      <c r="S55" s="122"/>
      <c r="T55" s="122"/>
      <c r="U55" s="122"/>
      <c r="V55" s="122"/>
      <c r="W55" s="122"/>
      <c r="X55" s="122" t="str">
        <f t="shared" si="9"/>
        <v/>
      </c>
      <c r="Y55" s="122"/>
      <c r="Z55" s="122"/>
      <c r="AA55" s="122"/>
      <c r="AB55" s="122"/>
      <c r="AC55" s="122"/>
      <c r="AD55" s="122"/>
      <c r="AE55" s="122"/>
      <c r="AF55" s="122"/>
      <c r="AG55" s="122"/>
      <c r="AH55" s="122"/>
      <c r="AI55" s="122"/>
      <c r="AJ55" s="122"/>
      <c r="AK55" s="122"/>
      <c r="AL55" s="122"/>
      <c r="AM55" s="122"/>
      <c r="AN55" s="122"/>
      <c r="AO55" s="106"/>
      <c r="AP55" s="106"/>
      <c r="AQ55" s="106"/>
      <c r="AR55" s="122" t="str">
        <f t="shared" si="47"/>
        <v/>
      </c>
      <c r="AS55" s="125"/>
      <c r="AT55">
        <f t="shared" si="10"/>
        <v>0</v>
      </c>
      <c r="AU55" t="str">
        <f t="shared" si="48"/>
        <v/>
      </c>
      <c r="AV55" t="str">
        <f t="shared" si="48"/>
        <v/>
      </c>
      <c r="AW55" s="338">
        <f t="shared" si="11"/>
        <v>0</v>
      </c>
      <c r="AX55" s="338">
        <f t="shared" si="12"/>
        <v>0</v>
      </c>
      <c r="AY55" s="338">
        <f t="shared" si="13"/>
        <v>0</v>
      </c>
      <c r="AZ55" s="338">
        <f t="shared" si="14"/>
        <v>1</v>
      </c>
      <c r="BA55" s="338">
        <f t="shared" si="15"/>
        <v>0</v>
      </c>
      <c r="BB55" s="338">
        <f t="shared" si="16"/>
        <v>0</v>
      </c>
      <c r="BC55" s="338">
        <f t="shared" si="17"/>
        <v>0</v>
      </c>
      <c r="BD55" s="338">
        <f t="shared" si="18"/>
        <v>0</v>
      </c>
      <c r="BE55" s="338">
        <f t="shared" si="19"/>
        <v>0</v>
      </c>
      <c r="BF55" s="338">
        <f t="shared" si="20"/>
        <v>0</v>
      </c>
      <c r="BG55" s="338">
        <f t="shared" si="21"/>
        <v>0</v>
      </c>
      <c r="BH55" s="338">
        <f t="shared" si="22"/>
        <v>0</v>
      </c>
      <c r="BI55" s="338">
        <f t="shared" si="23"/>
        <v>0</v>
      </c>
      <c r="BJ55" s="338">
        <f t="shared" si="24"/>
        <v>0</v>
      </c>
      <c r="BK55" s="338">
        <f t="shared" si="25"/>
        <v>0</v>
      </c>
      <c r="BL55" s="338">
        <f t="shared" si="26"/>
        <v>1</v>
      </c>
      <c r="BM55" s="338">
        <f t="shared" si="27"/>
        <v>0</v>
      </c>
      <c r="BN55" s="338">
        <f t="shared" si="28"/>
        <v>1</v>
      </c>
      <c r="BO55" s="338">
        <f t="shared" si="29"/>
        <v>0</v>
      </c>
      <c r="BP55" s="338">
        <f t="shared" si="30"/>
        <v>0</v>
      </c>
      <c r="BQ55" s="338">
        <f t="shared" si="31"/>
        <v>0</v>
      </c>
      <c r="BR55" s="338">
        <f t="shared" si="32"/>
        <v>0</v>
      </c>
      <c r="BS55" s="338">
        <f t="shared" si="33"/>
        <v>0</v>
      </c>
      <c r="BT55" s="338">
        <f t="shared" si="34"/>
        <v>0</v>
      </c>
      <c r="BU55" s="338">
        <f t="shared" si="35"/>
        <v>0</v>
      </c>
      <c r="BV55" s="338">
        <f t="shared" si="36"/>
        <v>0</v>
      </c>
      <c r="BW55" s="338">
        <f t="shared" si="37"/>
        <v>0</v>
      </c>
      <c r="BX55" s="338">
        <f t="shared" si="38"/>
        <v>0</v>
      </c>
      <c r="BY55" s="338">
        <f t="shared" si="39"/>
        <v>0</v>
      </c>
      <c r="BZ55" s="338">
        <f t="shared" si="40"/>
        <v>0</v>
      </c>
      <c r="CA55" s="338">
        <f t="shared" si="41"/>
        <v>0</v>
      </c>
      <c r="CB55" s="338">
        <f t="shared" si="42"/>
        <v>0</v>
      </c>
      <c r="CC55" s="338">
        <f t="shared" si="43"/>
        <v>1</v>
      </c>
      <c r="CD55" s="338"/>
      <c r="CE55" s="338"/>
      <c r="CF55" s="338"/>
      <c r="CG55" s="338">
        <f t="shared" si="44"/>
        <v>1</v>
      </c>
      <c r="CL55" t="str">
        <f t="shared" si="49"/>
        <v/>
      </c>
      <c r="CM55" t="str">
        <f t="shared" si="49"/>
        <v/>
      </c>
      <c r="CN55" t="str">
        <f t="shared" si="49"/>
        <v/>
      </c>
      <c r="CO55" t="str">
        <f t="shared" si="49"/>
        <v/>
      </c>
      <c r="CP55" t="str">
        <f t="shared" si="49"/>
        <v/>
      </c>
      <c r="CQ55" t="str">
        <f t="shared" si="49"/>
        <v/>
      </c>
      <c r="CR55" t="str">
        <f t="shared" si="49"/>
        <v/>
      </c>
      <c r="CS55" t="str">
        <f t="shared" si="49"/>
        <v/>
      </c>
      <c r="CT55" t="str">
        <f t="shared" si="49"/>
        <v/>
      </c>
      <c r="CU55" t="str">
        <f t="shared" si="49"/>
        <v/>
      </c>
    </row>
    <row r="56" spans="2:99" hidden="1" x14ac:dyDescent="0.25">
      <c r="B56" s="122" t="str">
        <f t="shared" si="46"/>
        <v/>
      </c>
      <c r="C56" s="106"/>
      <c r="D56" s="106"/>
      <c r="E56" s="106"/>
      <c r="F56" s="125"/>
      <c r="G56" s="106"/>
      <c r="H56" s="233"/>
      <c r="I56" s="233"/>
      <c r="J56" s="122" t="str">
        <f t="shared" si="8"/>
        <v/>
      </c>
      <c r="K56" s="122"/>
      <c r="L56" s="122"/>
      <c r="M56" s="122"/>
      <c r="N56" s="122"/>
      <c r="O56" s="122"/>
      <c r="P56" s="122"/>
      <c r="Q56" s="122"/>
      <c r="R56" s="122"/>
      <c r="S56" s="122"/>
      <c r="T56" s="122"/>
      <c r="U56" s="122"/>
      <c r="V56" s="122"/>
      <c r="W56" s="122"/>
      <c r="X56" s="122" t="str">
        <f t="shared" si="9"/>
        <v/>
      </c>
      <c r="Y56" s="122"/>
      <c r="Z56" s="122"/>
      <c r="AA56" s="122"/>
      <c r="AB56" s="122"/>
      <c r="AC56" s="122"/>
      <c r="AD56" s="122"/>
      <c r="AE56" s="122"/>
      <c r="AF56" s="122"/>
      <c r="AG56" s="122"/>
      <c r="AH56" s="122"/>
      <c r="AI56" s="122"/>
      <c r="AJ56" s="122"/>
      <c r="AK56" s="122"/>
      <c r="AL56" s="122"/>
      <c r="AM56" s="122"/>
      <c r="AN56" s="122"/>
      <c r="AO56" s="106"/>
      <c r="AP56" s="106"/>
      <c r="AQ56" s="106"/>
      <c r="AR56" s="122" t="str">
        <f t="shared" si="47"/>
        <v/>
      </c>
      <c r="AS56" s="125"/>
      <c r="AT56">
        <f t="shared" si="10"/>
        <v>0</v>
      </c>
      <c r="AU56" t="str">
        <f t="shared" si="48"/>
        <v/>
      </c>
      <c r="AV56" t="str">
        <f t="shared" si="48"/>
        <v/>
      </c>
      <c r="AW56" s="338">
        <f t="shared" si="11"/>
        <v>0</v>
      </c>
      <c r="AX56" s="338">
        <f t="shared" si="12"/>
        <v>0</v>
      </c>
      <c r="AY56" s="338">
        <f t="shared" si="13"/>
        <v>0</v>
      </c>
      <c r="AZ56" s="338">
        <f t="shared" si="14"/>
        <v>1</v>
      </c>
      <c r="BA56" s="338">
        <f t="shared" si="15"/>
        <v>0</v>
      </c>
      <c r="BB56" s="338">
        <f t="shared" si="16"/>
        <v>0</v>
      </c>
      <c r="BC56" s="338">
        <f t="shared" si="17"/>
        <v>0</v>
      </c>
      <c r="BD56" s="338">
        <f t="shared" si="18"/>
        <v>0</v>
      </c>
      <c r="BE56" s="338">
        <f t="shared" si="19"/>
        <v>0</v>
      </c>
      <c r="BF56" s="338">
        <f t="shared" si="20"/>
        <v>0</v>
      </c>
      <c r="BG56" s="338">
        <f t="shared" si="21"/>
        <v>0</v>
      </c>
      <c r="BH56" s="338">
        <f t="shared" si="22"/>
        <v>0</v>
      </c>
      <c r="BI56" s="338">
        <f t="shared" si="23"/>
        <v>0</v>
      </c>
      <c r="BJ56" s="338">
        <f t="shared" si="24"/>
        <v>0</v>
      </c>
      <c r="BK56" s="338">
        <f t="shared" si="25"/>
        <v>0</v>
      </c>
      <c r="BL56" s="338">
        <f t="shared" si="26"/>
        <v>1</v>
      </c>
      <c r="BM56" s="338">
        <f t="shared" si="27"/>
        <v>0</v>
      </c>
      <c r="BN56" s="338">
        <f t="shared" si="28"/>
        <v>1</v>
      </c>
      <c r="BO56" s="338">
        <f t="shared" si="29"/>
        <v>0</v>
      </c>
      <c r="BP56" s="338">
        <f t="shared" si="30"/>
        <v>0</v>
      </c>
      <c r="BQ56" s="338">
        <f t="shared" si="31"/>
        <v>0</v>
      </c>
      <c r="BR56" s="338">
        <f t="shared" si="32"/>
        <v>0</v>
      </c>
      <c r="BS56" s="338">
        <f t="shared" si="33"/>
        <v>0</v>
      </c>
      <c r="BT56" s="338">
        <f t="shared" si="34"/>
        <v>0</v>
      </c>
      <c r="BU56" s="338">
        <f t="shared" si="35"/>
        <v>0</v>
      </c>
      <c r="BV56" s="338">
        <f t="shared" si="36"/>
        <v>0</v>
      </c>
      <c r="BW56" s="338">
        <f t="shared" si="37"/>
        <v>0</v>
      </c>
      <c r="BX56" s="338">
        <f t="shared" si="38"/>
        <v>0</v>
      </c>
      <c r="BY56" s="338">
        <f t="shared" si="39"/>
        <v>0</v>
      </c>
      <c r="BZ56" s="338">
        <f t="shared" si="40"/>
        <v>0</v>
      </c>
      <c r="CA56" s="338">
        <f t="shared" si="41"/>
        <v>0</v>
      </c>
      <c r="CB56" s="338">
        <f t="shared" si="42"/>
        <v>0</v>
      </c>
      <c r="CC56" s="338">
        <f t="shared" si="43"/>
        <v>1</v>
      </c>
      <c r="CD56" s="338"/>
      <c r="CE56" s="338"/>
      <c r="CF56" s="338"/>
      <c r="CG56" s="338">
        <f t="shared" si="44"/>
        <v>1</v>
      </c>
      <c r="CL56" t="str">
        <f t="shared" si="49"/>
        <v/>
      </c>
      <c r="CM56" t="str">
        <f t="shared" si="49"/>
        <v/>
      </c>
      <c r="CN56" t="str">
        <f t="shared" si="49"/>
        <v/>
      </c>
      <c r="CO56" t="str">
        <f t="shared" si="49"/>
        <v/>
      </c>
      <c r="CP56" t="str">
        <f t="shared" si="49"/>
        <v/>
      </c>
      <c r="CQ56" t="str">
        <f t="shared" si="49"/>
        <v/>
      </c>
      <c r="CR56" t="str">
        <f t="shared" si="49"/>
        <v/>
      </c>
      <c r="CS56" t="str">
        <f t="shared" si="49"/>
        <v/>
      </c>
      <c r="CT56" t="str">
        <f t="shared" si="49"/>
        <v/>
      </c>
      <c r="CU56" t="str">
        <f t="shared" si="49"/>
        <v/>
      </c>
    </row>
    <row r="57" spans="2:99" hidden="1" x14ac:dyDescent="0.25">
      <c r="B57" s="122" t="str">
        <f t="shared" si="46"/>
        <v/>
      </c>
      <c r="C57" s="106"/>
      <c r="D57" s="106"/>
      <c r="E57" s="106"/>
      <c r="F57" s="125"/>
      <c r="G57" s="106"/>
      <c r="H57" s="233"/>
      <c r="I57" s="233"/>
      <c r="J57" s="122" t="str">
        <f t="shared" si="8"/>
        <v/>
      </c>
      <c r="K57" s="122"/>
      <c r="L57" s="122"/>
      <c r="M57" s="122"/>
      <c r="N57" s="122"/>
      <c r="O57" s="122"/>
      <c r="P57" s="122"/>
      <c r="Q57" s="122"/>
      <c r="R57" s="122"/>
      <c r="S57" s="122"/>
      <c r="T57" s="122"/>
      <c r="U57" s="122"/>
      <c r="V57" s="122"/>
      <c r="W57" s="122"/>
      <c r="X57" s="122" t="str">
        <f t="shared" si="9"/>
        <v/>
      </c>
      <c r="Y57" s="122"/>
      <c r="Z57" s="122"/>
      <c r="AA57" s="122"/>
      <c r="AB57" s="122"/>
      <c r="AC57" s="122"/>
      <c r="AD57" s="122"/>
      <c r="AE57" s="122"/>
      <c r="AF57" s="122"/>
      <c r="AG57" s="122"/>
      <c r="AH57" s="122"/>
      <c r="AI57" s="122"/>
      <c r="AJ57" s="122"/>
      <c r="AK57" s="122"/>
      <c r="AL57" s="122"/>
      <c r="AM57" s="122"/>
      <c r="AN57" s="122"/>
      <c r="AO57" s="106"/>
      <c r="AP57" s="106"/>
      <c r="AQ57" s="106"/>
      <c r="AR57" s="122" t="str">
        <f t="shared" si="47"/>
        <v/>
      </c>
      <c r="AS57" s="125"/>
      <c r="AT57">
        <f t="shared" si="10"/>
        <v>0</v>
      </c>
      <c r="AU57" t="str">
        <f t="shared" si="48"/>
        <v/>
      </c>
      <c r="AV57" t="str">
        <f t="shared" si="48"/>
        <v/>
      </c>
      <c r="AW57" s="338">
        <f t="shared" si="11"/>
        <v>0</v>
      </c>
      <c r="AX57" s="338">
        <f t="shared" si="12"/>
        <v>0</v>
      </c>
      <c r="AY57" s="338">
        <f t="shared" si="13"/>
        <v>0</v>
      </c>
      <c r="AZ57" s="338">
        <f t="shared" si="14"/>
        <v>1</v>
      </c>
      <c r="BA57" s="338">
        <f t="shared" si="15"/>
        <v>0</v>
      </c>
      <c r="BB57" s="338">
        <f t="shared" si="16"/>
        <v>0</v>
      </c>
      <c r="BC57" s="338">
        <f t="shared" si="17"/>
        <v>0</v>
      </c>
      <c r="BD57" s="338">
        <f t="shared" si="18"/>
        <v>0</v>
      </c>
      <c r="BE57" s="338">
        <f t="shared" si="19"/>
        <v>0</v>
      </c>
      <c r="BF57" s="338">
        <f t="shared" si="20"/>
        <v>0</v>
      </c>
      <c r="BG57" s="338">
        <f t="shared" si="21"/>
        <v>0</v>
      </c>
      <c r="BH57" s="338">
        <f t="shared" si="22"/>
        <v>0</v>
      </c>
      <c r="BI57" s="338">
        <f t="shared" si="23"/>
        <v>0</v>
      </c>
      <c r="BJ57" s="338">
        <f t="shared" si="24"/>
        <v>0</v>
      </c>
      <c r="BK57" s="338">
        <f t="shared" si="25"/>
        <v>0</v>
      </c>
      <c r="BL57" s="338">
        <f t="shared" si="26"/>
        <v>1</v>
      </c>
      <c r="BM57" s="338">
        <f t="shared" si="27"/>
        <v>0</v>
      </c>
      <c r="BN57" s="338">
        <f t="shared" si="28"/>
        <v>1</v>
      </c>
      <c r="BO57" s="338">
        <f t="shared" si="29"/>
        <v>0</v>
      </c>
      <c r="BP57" s="338">
        <f t="shared" si="30"/>
        <v>0</v>
      </c>
      <c r="BQ57" s="338">
        <f t="shared" si="31"/>
        <v>0</v>
      </c>
      <c r="BR57" s="338">
        <f t="shared" si="32"/>
        <v>0</v>
      </c>
      <c r="BS57" s="338">
        <f t="shared" si="33"/>
        <v>0</v>
      </c>
      <c r="BT57" s="338">
        <f t="shared" si="34"/>
        <v>0</v>
      </c>
      <c r="BU57" s="338">
        <f t="shared" si="35"/>
        <v>0</v>
      </c>
      <c r="BV57" s="338">
        <f t="shared" si="36"/>
        <v>0</v>
      </c>
      <c r="BW57" s="338">
        <f t="shared" si="37"/>
        <v>0</v>
      </c>
      <c r="BX57" s="338">
        <f t="shared" si="38"/>
        <v>0</v>
      </c>
      <c r="BY57" s="338">
        <f t="shared" si="39"/>
        <v>0</v>
      </c>
      <c r="BZ57" s="338">
        <f t="shared" si="40"/>
        <v>0</v>
      </c>
      <c r="CA57" s="338">
        <f t="shared" si="41"/>
        <v>0</v>
      </c>
      <c r="CB57" s="338">
        <f t="shared" si="42"/>
        <v>0</v>
      </c>
      <c r="CC57" s="338">
        <f t="shared" si="43"/>
        <v>1</v>
      </c>
      <c r="CD57" s="338"/>
      <c r="CE57" s="338"/>
      <c r="CF57" s="338"/>
      <c r="CG57" s="338">
        <f t="shared" si="44"/>
        <v>1</v>
      </c>
      <c r="CL57" t="str">
        <f t="shared" si="49"/>
        <v/>
      </c>
      <c r="CM57" t="str">
        <f t="shared" si="49"/>
        <v/>
      </c>
      <c r="CN57" t="str">
        <f t="shared" si="49"/>
        <v/>
      </c>
      <c r="CO57" t="str">
        <f t="shared" si="49"/>
        <v/>
      </c>
      <c r="CP57" t="str">
        <f t="shared" si="49"/>
        <v/>
      </c>
      <c r="CQ57" t="str">
        <f t="shared" si="49"/>
        <v/>
      </c>
      <c r="CR57" t="str">
        <f t="shared" si="49"/>
        <v/>
      </c>
      <c r="CS57" t="str">
        <f t="shared" si="49"/>
        <v/>
      </c>
      <c r="CT57" t="str">
        <f t="shared" si="49"/>
        <v/>
      </c>
      <c r="CU57" t="str">
        <f t="shared" si="49"/>
        <v/>
      </c>
    </row>
    <row r="58" spans="2:99" hidden="1" x14ac:dyDescent="0.25">
      <c r="B58" s="122" t="str">
        <f t="shared" si="46"/>
        <v/>
      </c>
      <c r="C58" s="106"/>
      <c r="D58" s="106"/>
      <c r="E58" s="106"/>
      <c r="F58" s="125"/>
      <c r="G58" s="106"/>
      <c r="H58" s="233"/>
      <c r="I58" s="233"/>
      <c r="J58" s="122" t="str">
        <f t="shared" si="8"/>
        <v/>
      </c>
      <c r="K58" s="122"/>
      <c r="L58" s="122"/>
      <c r="M58" s="122"/>
      <c r="N58" s="122"/>
      <c r="O58" s="122"/>
      <c r="P58" s="122"/>
      <c r="Q58" s="122"/>
      <c r="R58" s="122"/>
      <c r="S58" s="122"/>
      <c r="T58" s="122"/>
      <c r="U58" s="122"/>
      <c r="V58" s="122"/>
      <c r="W58" s="122"/>
      <c r="X58" s="122" t="str">
        <f t="shared" si="9"/>
        <v/>
      </c>
      <c r="Y58" s="122"/>
      <c r="Z58" s="122"/>
      <c r="AA58" s="122"/>
      <c r="AB58" s="122"/>
      <c r="AC58" s="122"/>
      <c r="AD58" s="122"/>
      <c r="AE58" s="122"/>
      <c r="AF58" s="122"/>
      <c r="AG58" s="122"/>
      <c r="AH58" s="122"/>
      <c r="AI58" s="122"/>
      <c r="AJ58" s="122"/>
      <c r="AK58" s="122"/>
      <c r="AL58" s="122"/>
      <c r="AM58" s="122"/>
      <c r="AN58" s="122"/>
      <c r="AO58" s="106"/>
      <c r="AP58" s="106"/>
      <c r="AQ58" s="106"/>
      <c r="AR58" s="122" t="str">
        <f t="shared" si="47"/>
        <v/>
      </c>
      <c r="AS58" s="125"/>
      <c r="AT58">
        <f t="shared" si="10"/>
        <v>0</v>
      </c>
      <c r="AU58" t="str">
        <f t="shared" si="48"/>
        <v/>
      </c>
      <c r="AV58" t="str">
        <f t="shared" si="48"/>
        <v/>
      </c>
      <c r="AW58" s="338">
        <f t="shared" si="11"/>
        <v>0</v>
      </c>
      <c r="AX58" s="338">
        <f t="shared" si="12"/>
        <v>0</v>
      </c>
      <c r="AY58" s="338">
        <f t="shared" si="13"/>
        <v>0</v>
      </c>
      <c r="AZ58" s="338">
        <f t="shared" si="14"/>
        <v>1</v>
      </c>
      <c r="BA58" s="338">
        <f t="shared" si="15"/>
        <v>0</v>
      </c>
      <c r="BB58" s="338">
        <f t="shared" si="16"/>
        <v>0</v>
      </c>
      <c r="BC58" s="338">
        <f t="shared" si="17"/>
        <v>0</v>
      </c>
      <c r="BD58" s="338">
        <f t="shared" si="18"/>
        <v>0</v>
      </c>
      <c r="BE58" s="338">
        <f t="shared" si="19"/>
        <v>0</v>
      </c>
      <c r="BF58" s="338">
        <f t="shared" si="20"/>
        <v>0</v>
      </c>
      <c r="BG58" s="338">
        <f t="shared" si="21"/>
        <v>0</v>
      </c>
      <c r="BH58" s="338">
        <f t="shared" si="22"/>
        <v>0</v>
      </c>
      <c r="BI58" s="338">
        <f t="shared" si="23"/>
        <v>0</v>
      </c>
      <c r="BJ58" s="338">
        <f t="shared" si="24"/>
        <v>0</v>
      </c>
      <c r="BK58" s="338">
        <f t="shared" si="25"/>
        <v>0</v>
      </c>
      <c r="BL58" s="338">
        <f t="shared" si="26"/>
        <v>1</v>
      </c>
      <c r="BM58" s="338">
        <f t="shared" si="27"/>
        <v>0</v>
      </c>
      <c r="BN58" s="338">
        <f t="shared" si="28"/>
        <v>1</v>
      </c>
      <c r="BO58" s="338">
        <f t="shared" si="29"/>
        <v>0</v>
      </c>
      <c r="BP58" s="338">
        <f t="shared" si="30"/>
        <v>0</v>
      </c>
      <c r="BQ58" s="338">
        <f t="shared" si="31"/>
        <v>0</v>
      </c>
      <c r="BR58" s="338">
        <f t="shared" si="32"/>
        <v>0</v>
      </c>
      <c r="BS58" s="338">
        <f t="shared" si="33"/>
        <v>0</v>
      </c>
      <c r="BT58" s="338">
        <f t="shared" si="34"/>
        <v>0</v>
      </c>
      <c r="BU58" s="338">
        <f t="shared" si="35"/>
        <v>0</v>
      </c>
      <c r="BV58" s="338">
        <f t="shared" si="36"/>
        <v>0</v>
      </c>
      <c r="BW58" s="338">
        <f t="shared" si="37"/>
        <v>0</v>
      </c>
      <c r="BX58" s="338">
        <f t="shared" si="38"/>
        <v>0</v>
      </c>
      <c r="BY58" s="338">
        <f t="shared" si="39"/>
        <v>0</v>
      </c>
      <c r="BZ58" s="338">
        <f t="shared" si="40"/>
        <v>0</v>
      </c>
      <c r="CA58" s="338">
        <f t="shared" si="41"/>
        <v>0</v>
      </c>
      <c r="CB58" s="338">
        <f t="shared" si="42"/>
        <v>0</v>
      </c>
      <c r="CC58" s="338">
        <f t="shared" si="43"/>
        <v>1</v>
      </c>
      <c r="CD58" s="338"/>
      <c r="CE58" s="338"/>
      <c r="CF58" s="338"/>
      <c r="CG58" s="338">
        <f t="shared" si="44"/>
        <v>1</v>
      </c>
      <c r="CL58" t="str">
        <f t="shared" si="49"/>
        <v/>
      </c>
      <c r="CM58" t="str">
        <f t="shared" si="49"/>
        <v/>
      </c>
      <c r="CN58" t="str">
        <f t="shared" si="49"/>
        <v/>
      </c>
      <c r="CO58" t="str">
        <f t="shared" si="49"/>
        <v/>
      </c>
      <c r="CP58" t="str">
        <f t="shared" si="49"/>
        <v/>
      </c>
      <c r="CQ58" t="str">
        <f t="shared" si="49"/>
        <v/>
      </c>
      <c r="CR58" t="str">
        <f t="shared" si="49"/>
        <v/>
      </c>
      <c r="CS58" t="str">
        <f t="shared" si="49"/>
        <v/>
      </c>
      <c r="CT58" t="str">
        <f t="shared" si="49"/>
        <v/>
      </c>
      <c r="CU58" t="str">
        <f t="shared" si="49"/>
        <v/>
      </c>
    </row>
    <row r="59" spans="2:99" hidden="1" x14ac:dyDescent="0.25">
      <c r="B59" s="122" t="str">
        <f t="shared" si="46"/>
        <v/>
      </c>
      <c r="C59" s="106"/>
      <c r="D59" s="106"/>
      <c r="E59" s="106"/>
      <c r="F59" s="125"/>
      <c r="G59" s="106"/>
      <c r="H59" s="233"/>
      <c r="I59" s="233"/>
      <c r="J59" s="122" t="str">
        <f t="shared" si="8"/>
        <v/>
      </c>
      <c r="K59" s="122"/>
      <c r="L59" s="122"/>
      <c r="M59" s="122"/>
      <c r="N59" s="122"/>
      <c r="O59" s="122"/>
      <c r="P59" s="122"/>
      <c r="Q59" s="122"/>
      <c r="R59" s="122"/>
      <c r="S59" s="122"/>
      <c r="T59" s="122"/>
      <c r="U59" s="122"/>
      <c r="V59" s="122"/>
      <c r="W59" s="122"/>
      <c r="X59" s="122" t="str">
        <f t="shared" si="9"/>
        <v/>
      </c>
      <c r="Y59" s="122"/>
      <c r="Z59" s="122"/>
      <c r="AA59" s="122"/>
      <c r="AB59" s="122"/>
      <c r="AC59" s="122"/>
      <c r="AD59" s="122"/>
      <c r="AE59" s="122"/>
      <c r="AF59" s="122"/>
      <c r="AG59" s="122"/>
      <c r="AH59" s="122"/>
      <c r="AI59" s="122"/>
      <c r="AJ59" s="122"/>
      <c r="AK59" s="122"/>
      <c r="AL59" s="122"/>
      <c r="AM59" s="122"/>
      <c r="AN59" s="122"/>
      <c r="AO59" s="106"/>
      <c r="AP59" s="106"/>
      <c r="AQ59" s="106"/>
      <c r="AR59" s="122" t="str">
        <f t="shared" si="47"/>
        <v/>
      </c>
      <c r="AS59" s="125"/>
      <c r="AT59">
        <f t="shared" si="10"/>
        <v>0</v>
      </c>
      <c r="AU59" t="str">
        <f t="shared" si="48"/>
        <v/>
      </c>
      <c r="AV59" t="str">
        <f t="shared" si="48"/>
        <v/>
      </c>
      <c r="AW59" s="338">
        <f t="shared" si="11"/>
        <v>0</v>
      </c>
      <c r="AX59" s="338">
        <f t="shared" si="12"/>
        <v>0</v>
      </c>
      <c r="AY59" s="338">
        <f t="shared" si="13"/>
        <v>0</v>
      </c>
      <c r="AZ59" s="338">
        <f t="shared" si="14"/>
        <v>1</v>
      </c>
      <c r="BA59" s="338">
        <f t="shared" si="15"/>
        <v>0</v>
      </c>
      <c r="BB59" s="338">
        <f t="shared" si="16"/>
        <v>0</v>
      </c>
      <c r="BC59" s="338">
        <f t="shared" si="17"/>
        <v>0</v>
      </c>
      <c r="BD59" s="338">
        <f t="shared" si="18"/>
        <v>0</v>
      </c>
      <c r="BE59" s="338">
        <f t="shared" si="19"/>
        <v>0</v>
      </c>
      <c r="BF59" s="338">
        <f t="shared" si="20"/>
        <v>0</v>
      </c>
      <c r="BG59" s="338">
        <f t="shared" si="21"/>
        <v>0</v>
      </c>
      <c r="BH59" s="338">
        <f t="shared" si="22"/>
        <v>0</v>
      </c>
      <c r="BI59" s="338">
        <f t="shared" si="23"/>
        <v>0</v>
      </c>
      <c r="BJ59" s="338">
        <f t="shared" si="24"/>
        <v>0</v>
      </c>
      <c r="BK59" s="338">
        <f t="shared" si="25"/>
        <v>0</v>
      </c>
      <c r="BL59" s="338">
        <f t="shared" si="26"/>
        <v>1</v>
      </c>
      <c r="BM59" s="338">
        <f t="shared" si="27"/>
        <v>0</v>
      </c>
      <c r="BN59" s="338">
        <f t="shared" si="28"/>
        <v>1</v>
      </c>
      <c r="BO59" s="338">
        <f t="shared" si="29"/>
        <v>0</v>
      </c>
      <c r="BP59" s="338">
        <f t="shared" si="30"/>
        <v>0</v>
      </c>
      <c r="BQ59" s="338">
        <f t="shared" si="31"/>
        <v>0</v>
      </c>
      <c r="BR59" s="338">
        <f t="shared" si="32"/>
        <v>0</v>
      </c>
      <c r="BS59" s="338">
        <f t="shared" si="33"/>
        <v>0</v>
      </c>
      <c r="BT59" s="338">
        <f t="shared" si="34"/>
        <v>0</v>
      </c>
      <c r="BU59" s="338">
        <f t="shared" si="35"/>
        <v>0</v>
      </c>
      <c r="BV59" s="338">
        <f t="shared" si="36"/>
        <v>0</v>
      </c>
      <c r="BW59" s="338">
        <f t="shared" si="37"/>
        <v>0</v>
      </c>
      <c r="BX59" s="338">
        <f t="shared" si="38"/>
        <v>0</v>
      </c>
      <c r="BY59" s="338">
        <f t="shared" si="39"/>
        <v>0</v>
      </c>
      <c r="BZ59" s="338">
        <f t="shared" si="40"/>
        <v>0</v>
      </c>
      <c r="CA59" s="338">
        <f t="shared" si="41"/>
        <v>0</v>
      </c>
      <c r="CB59" s="338">
        <f t="shared" si="42"/>
        <v>0</v>
      </c>
      <c r="CC59" s="338">
        <f t="shared" si="43"/>
        <v>1</v>
      </c>
      <c r="CD59" s="338"/>
      <c r="CE59" s="338"/>
      <c r="CF59" s="338"/>
      <c r="CG59" s="338">
        <f t="shared" si="44"/>
        <v>1</v>
      </c>
      <c r="CL59" t="str">
        <f t="shared" si="49"/>
        <v/>
      </c>
      <c r="CM59" t="str">
        <f t="shared" si="49"/>
        <v/>
      </c>
      <c r="CN59" t="str">
        <f t="shared" si="49"/>
        <v/>
      </c>
      <c r="CO59" t="str">
        <f t="shared" si="49"/>
        <v/>
      </c>
      <c r="CP59" t="str">
        <f t="shared" si="49"/>
        <v/>
      </c>
      <c r="CQ59" t="str">
        <f t="shared" si="49"/>
        <v/>
      </c>
      <c r="CR59" t="str">
        <f t="shared" si="49"/>
        <v/>
      </c>
      <c r="CS59" t="str">
        <f t="shared" si="49"/>
        <v/>
      </c>
      <c r="CT59" t="str">
        <f t="shared" si="49"/>
        <v/>
      </c>
      <c r="CU59" t="str">
        <f t="shared" si="49"/>
        <v/>
      </c>
    </row>
    <row r="60" spans="2:99" hidden="1" x14ac:dyDescent="0.25">
      <c r="B60" s="122" t="str">
        <f t="shared" si="46"/>
        <v/>
      </c>
      <c r="C60" s="106"/>
      <c r="D60" s="106"/>
      <c r="E60" s="106"/>
      <c r="F60" s="125"/>
      <c r="G60" s="106"/>
      <c r="H60" s="233"/>
      <c r="I60" s="233"/>
      <c r="J60" s="122" t="str">
        <f t="shared" si="8"/>
        <v/>
      </c>
      <c r="K60" s="122"/>
      <c r="L60" s="122"/>
      <c r="M60" s="122"/>
      <c r="N60" s="122"/>
      <c r="O60" s="122"/>
      <c r="P60" s="122"/>
      <c r="Q60" s="122"/>
      <c r="R60" s="122"/>
      <c r="S60" s="122"/>
      <c r="T60" s="122"/>
      <c r="U60" s="122"/>
      <c r="V60" s="122"/>
      <c r="W60" s="122"/>
      <c r="X60" s="122" t="str">
        <f t="shared" si="9"/>
        <v/>
      </c>
      <c r="Y60" s="122"/>
      <c r="Z60" s="122"/>
      <c r="AA60" s="122"/>
      <c r="AB60" s="122"/>
      <c r="AC60" s="122"/>
      <c r="AD60" s="122"/>
      <c r="AE60" s="122"/>
      <c r="AF60" s="122"/>
      <c r="AG60" s="122"/>
      <c r="AH60" s="122"/>
      <c r="AI60" s="122"/>
      <c r="AJ60" s="122"/>
      <c r="AK60" s="122"/>
      <c r="AL60" s="122"/>
      <c r="AM60" s="122"/>
      <c r="AN60" s="122"/>
      <c r="AO60" s="106"/>
      <c r="AP60" s="106"/>
      <c r="AQ60" s="106"/>
      <c r="AR60" s="122" t="str">
        <f t="shared" si="47"/>
        <v/>
      </c>
      <c r="AS60" s="125"/>
      <c r="AT60">
        <f t="shared" si="10"/>
        <v>0</v>
      </c>
      <c r="AU60" t="str">
        <f t="shared" si="48"/>
        <v/>
      </c>
      <c r="AV60" t="str">
        <f t="shared" si="48"/>
        <v/>
      </c>
      <c r="AW60" s="338">
        <f t="shared" si="11"/>
        <v>0</v>
      </c>
      <c r="AX60" s="338">
        <f t="shared" si="12"/>
        <v>0</v>
      </c>
      <c r="AY60" s="338">
        <f t="shared" si="13"/>
        <v>0</v>
      </c>
      <c r="AZ60" s="338">
        <f t="shared" si="14"/>
        <v>1</v>
      </c>
      <c r="BA60" s="338">
        <f t="shared" si="15"/>
        <v>0</v>
      </c>
      <c r="BB60" s="338">
        <f t="shared" si="16"/>
        <v>0</v>
      </c>
      <c r="BC60" s="338">
        <f t="shared" si="17"/>
        <v>0</v>
      </c>
      <c r="BD60" s="338">
        <f t="shared" si="18"/>
        <v>0</v>
      </c>
      <c r="BE60" s="338">
        <f t="shared" si="19"/>
        <v>0</v>
      </c>
      <c r="BF60" s="338">
        <f t="shared" si="20"/>
        <v>0</v>
      </c>
      <c r="BG60" s="338">
        <f t="shared" si="21"/>
        <v>0</v>
      </c>
      <c r="BH60" s="338">
        <f t="shared" si="22"/>
        <v>0</v>
      </c>
      <c r="BI60" s="338">
        <f t="shared" si="23"/>
        <v>0</v>
      </c>
      <c r="BJ60" s="338">
        <f t="shared" si="24"/>
        <v>0</v>
      </c>
      <c r="BK60" s="338">
        <f t="shared" si="25"/>
        <v>0</v>
      </c>
      <c r="BL60" s="338">
        <f t="shared" si="26"/>
        <v>1</v>
      </c>
      <c r="BM60" s="338">
        <f t="shared" si="27"/>
        <v>0</v>
      </c>
      <c r="BN60" s="338">
        <f t="shared" si="28"/>
        <v>1</v>
      </c>
      <c r="BO60" s="338">
        <f t="shared" si="29"/>
        <v>0</v>
      </c>
      <c r="BP60" s="338">
        <f t="shared" si="30"/>
        <v>0</v>
      </c>
      <c r="BQ60" s="338">
        <f t="shared" si="31"/>
        <v>0</v>
      </c>
      <c r="BR60" s="338">
        <f t="shared" si="32"/>
        <v>0</v>
      </c>
      <c r="BS60" s="338">
        <f t="shared" si="33"/>
        <v>0</v>
      </c>
      <c r="BT60" s="338">
        <f t="shared" si="34"/>
        <v>0</v>
      </c>
      <c r="BU60" s="338">
        <f t="shared" si="35"/>
        <v>0</v>
      </c>
      <c r="BV60" s="338">
        <f t="shared" si="36"/>
        <v>0</v>
      </c>
      <c r="BW60" s="338">
        <f t="shared" si="37"/>
        <v>0</v>
      </c>
      <c r="BX60" s="338">
        <f t="shared" si="38"/>
        <v>0</v>
      </c>
      <c r="BY60" s="338">
        <f t="shared" si="39"/>
        <v>0</v>
      </c>
      <c r="BZ60" s="338">
        <f t="shared" si="40"/>
        <v>0</v>
      </c>
      <c r="CA60" s="338">
        <f t="shared" si="41"/>
        <v>0</v>
      </c>
      <c r="CB60" s="338">
        <f t="shared" si="42"/>
        <v>0</v>
      </c>
      <c r="CC60" s="338">
        <f t="shared" si="43"/>
        <v>1</v>
      </c>
      <c r="CD60" s="338"/>
      <c r="CE60" s="338"/>
      <c r="CF60" s="338"/>
      <c r="CG60" s="338">
        <f t="shared" si="44"/>
        <v>1</v>
      </c>
      <c r="CL60" t="str">
        <f t="shared" si="49"/>
        <v/>
      </c>
      <c r="CM60" t="str">
        <f t="shared" si="49"/>
        <v/>
      </c>
      <c r="CN60" t="str">
        <f t="shared" si="49"/>
        <v/>
      </c>
      <c r="CO60" t="str">
        <f t="shared" si="49"/>
        <v/>
      </c>
      <c r="CP60" t="str">
        <f t="shared" si="49"/>
        <v/>
      </c>
      <c r="CQ60" t="str">
        <f t="shared" si="49"/>
        <v/>
      </c>
      <c r="CR60" t="str">
        <f t="shared" si="49"/>
        <v/>
      </c>
      <c r="CS60" t="str">
        <f t="shared" si="49"/>
        <v/>
      </c>
      <c r="CT60" t="str">
        <f t="shared" si="49"/>
        <v/>
      </c>
      <c r="CU60" t="str">
        <f t="shared" si="49"/>
        <v/>
      </c>
    </row>
    <row r="61" spans="2:99" hidden="1" x14ac:dyDescent="0.25">
      <c r="B61" s="122" t="str">
        <f t="shared" si="46"/>
        <v/>
      </c>
      <c r="C61" s="106"/>
      <c r="D61" s="106"/>
      <c r="E61" s="106"/>
      <c r="F61" s="125"/>
      <c r="G61" s="106"/>
      <c r="H61" s="233"/>
      <c r="I61" s="233"/>
      <c r="J61" s="122" t="str">
        <f t="shared" si="8"/>
        <v/>
      </c>
      <c r="K61" s="122"/>
      <c r="L61" s="122"/>
      <c r="M61" s="122"/>
      <c r="N61" s="122"/>
      <c r="O61" s="122"/>
      <c r="P61" s="122"/>
      <c r="Q61" s="122"/>
      <c r="R61" s="122"/>
      <c r="S61" s="122"/>
      <c r="T61" s="122"/>
      <c r="U61" s="122"/>
      <c r="V61" s="122"/>
      <c r="W61" s="122"/>
      <c r="X61" s="122" t="str">
        <f t="shared" si="9"/>
        <v/>
      </c>
      <c r="Y61" s="122"/>
      <c r="Z61" s="122"/>
      <c r="AA61" s="122"/>
      <c r="AB61" s="122"/>
      <c r="AC61" s="122"/>
      <c r="AD61" s="122"/>
      <c r="AE61" s="122"/>
      <c r="AF61" s="122"/>
      <c r="AG61" s="122"/>
      <c r="AH61" s="122"/>
      <c r="AI61" s="122"/>
      <c r="AJ61" s="122"/>
      <c r="AK61" s="122"/>
      <c r="AL61" s="122"/>
      <c r="AM61" s="122"/>
      <c r="AN61" s="122"/>
      <c r="AO61" s="106"/>
      <c r="AP61" s="106"/>
      <c r="AQ61" s="106"/>
      <c r="AR61" s="122" t="str">
        <f t="shared" si="47"/>
        <v/>
      </c>
      <c r="AS61" s="125"/>
      <c r="AT61">
        <f t="shared" si="10"/>
        <v>0</v>
      </c>
      <c r="AU61" t="str">
        <f t="shared" si="48"/>
        <v/>
      </c>
      <c r="AV61" t="str">
        <f t="shared" si="48"/>
        <v/>
      </c>
      <c r="AW61" s="338">
        <f t="shared" si="11"/>
        <v>0</v>
      </c>
      <c r="AX61" s="338">
        <f t="shared" si="12"/>
        <v>0</v>
      </c>
      <c r="AY61" s="338">
        <f t="shared" si="13"/>
        <v>0</v>
      </c>
      <c r="AZ61" s="338">
        <f t="shared" si="14"/>
        <v>1</v>
      </c>
      <c r="BA61" s="338">
        <f t="shared" si="15"/>
        <v>0</v>
      </c>
      <c r="BB61" s="338">
        <f t="shared" si="16"/>
        <v>0</v>
      </c>
      <c r="BC61" s="338">
        <f t="shared" si="17"/>
        <v>0</v>
      </c>
      <c r="BD61" s="338">
        <f t="shared" si="18"/>
        <v>0</v>
      </c>
      <c r="BE61" s="338">
        <f t="shared" si="19"/>
        <v>0</v>
      </c>
      <c r="BF61" s="338">
        <f t="shared" si="20"/>
        <v>0</v>
      </c>
      <c r="BG61" s="338">
        <f t="shared" si="21"/>
        <v>0</v>
      </c>
      <c r="BH61" s="338">
        <f t="shared" si="22"/>
        <v>0</v>
      </c>
      <c r="BI61" s="338">
        <f t="shared" si="23"/>
        <v>0</v>
      </c>
      <c r="BJ61" s="338">
        <f t="shared" si="24"/>
        <v>0</v>
      </c>
      <c r="BK61" s="338">
        <f t="shared" si="25"/>
        <v>0</v>
      </c>
      <c r="BL61" s="338">
        <f t="shared" si="26"/>
        <v>1</v>
      </c>
      <c r="BM61" s="338">
        <f t="shared" si="27"/>
        <v>0</v>
      </c>
      <c r="BN61" s="338">
        <f t="shared" si="28"/>
        <v>1</v>
      </c>
      <c r="BO61" s="338">
        <f t="shared" si="29"/>
        <v>0</v>
      </c>
      <c r="BP61" s="338">
        <f t="shared" si="30"/>
        <v>0</v>
      </c>
      <c r="BQ61" s="338">
        <f t="shared" si="31"/>
        <v>0</v>
      </c>
      <c r="BR61" s="338">
        <f t="shared" si="32"/>
        <v>0</v>
      </c>
      <c r="BS61" s="338">
        <f t="shared" si="33"/>
        <v>0</v>
      </c>
      <c r="BT61" s="338">
        <f t="shared" si="34"/>
        <v>0</v>
      </c>
      <c r="BU61" s="338">
        <f t="shared" si="35"/>
        <v>0</v>
      </c>
      <c r="BV61" s="338">
        <f t="shared" si="36"/>
        <v>0</v>
      </c>
      <c r="BW61" s="338">
        <f t="shared" si="37"/>
        <v>0</v>
      </c>
      <c r="BX61" s="338">
        <f t="shared" si="38"/>
        <v>0</v>
      </c>
      <c r="BY61" s="338">
        <f t="shared" si="39"/>
        <v>0</v>
      </c>
      <c r="BZ61" s="338">
        <f t="shared" si="40"/>
        <v>0</v>
      </c>
      <c r="CA61" s="338">
        <f t="shared" si="41"/>
        <v>0</v>
      </c>
      <c r="CB61" s="338">
        <f t="shared" si="42"/>
        <v>0</v>
      </c>
      <c r="CC61" s="338">
        <f t="shared" si="43"/>
        <v>1</v>
      </c>
      <c r="CD61" s="338"/>
      <c r="CE61" s="338"/>
      <c r="CF61" s="338"/>
      <c r="CG61" s="338">
        <f t="shared" si="44"/>
        <v>1</v>
      </c>
      <c r="CL61" t="str">
        <f t="shared" si="49"/>
        <v/>
      </c>
      <c r="CM61" t="str">
        <f t="shared" si="49"/>
        <v/>
      </c>
      <c r="CN61" t="str">
        <f t="shared" si="49"/>
        <v/>
      </c>
      <c r="CO61" t="str">
        <f t="shared" si="49"/>
        <v/>
      </c>
      <c r="CP61" t="str">
        <f t="shared" si="49"/>
        <v/>
      </c>
      <c r="CQ61" t="str">
        <f t="shared" si="49"/>
        <v/>
      </c>
      <c r="CR61" t="str">
        <f t="shared" si="49"/>
        <v/>
      </c>
      <c r="CS61" t="str">
        <f t="shared" si="49"/>
        <v/>
      </c>
      <c r="CT61" t="str">
        <f t="shared" si="49"/>
        <v/>
      </c>
      <c r="CU61" t="str">
        <f t="shared" si="49"/>
        <v/>
      </c>
    </row>
    <row r="62" spans="2:99" hidden="1" x14ac:dyDescent="0.25">
      <c r="B62" s="122" t="str">
        <f t="shared" si="46"/>
        <v/>
      </c>
      <c r="C62" s="106"/>
      <c r="D62" s="106"/>
      <c r="E62" s="106"/>
      <c r="F62" s="125"/>
      <c r="G62" s="106"/>
      <c r="H62" s="233"/>
      <c r="I62" s="233"/>
      <c r="J62" s="122" t="str">
        <f t="shared" si="8"/>
        <v/>
      </c>
      <c r="K62" s="122"/>
      <c r="L62" s="122"/>
      <c r="M62" s="122"/>
      <c r="N62" s="122"/>
      <c r="O62" s="122"/>
      <c r="P62" s="122"/>
      <c r="Q62" s="122"/>
      <c r="R62" s="122"/>
      <c r="S62" s="122"/>
      <c r="T62" s="122"/>
      <c r="U62" s="122"/>
      <c r="V62" s="122"/>
      <c r="W62" s="122"/>
      <c r="X62" s="122" t="str">
        <f t="shared" si="9"/>
        <v/>
      </c>
      <c r="Y62" s="122"/>
      <c r="Z62" s="122"/>
      <c r="AA62" s="122"/>
      <c r="AB62" s="122"/>
      <c r="AC62" s="122"/>
      <c r="AD62" s="122"/>
      <c r="AE62" s="122"/>
      <c r="AF62" s="122"/>
      <c r="AG62" s="122"/>
      <c r="AH62" s="122"/>
      <c r="AI62" s="122"/>
      <c r="AJ62" s="122"/>
      <c r="AK62" s="122"/>
      <c r="AL62" s="122"/>
      <c r="AM62" s="122"/>
      <c r="AN62" s="122"/>
      <c r="AO62" s="106"/>
      <c r="AP62" s="106"/>
      <c r="AQ62" s="106"/>
      <c r="AR62" s="122" t="str">
        <f t="shared" si="47"/>
        <v/>
      </c>
      <c r="AS62" s="125"/>
      <c r="AT62">
        <f t="shared" si="10"/>
        <v>0</v>
      </c>
      <c r="AU62" t="str">
        <f t="shared" si="48"/>
        <v/>
      </c>
      <c r="AV62" t="str">
        <f t="shared" si="48"/>
        <v/>
      </c>
      <c r="AW62" s="338">
        <f t="shared" si="11"/>
        <v>0</v>
      </c>
      <c r="AX62" s="338">
        <f t="shared" si="12"/>
        <v>0</v>
      </c>
      <c r="AY62" s="338">
        <f t="shared" si="13"/>
        <v>0</v>
      </c>
      <c r="AZ62" s="338">
        <f t="shared" si="14"/>
        <v>1</v>
      </c>
      <c r="BA62" s="338">
        <f t="shared" si="15"/>
        <v>0</v>
      </c>
      <c r="BB62" s="338">
        <f t="shared" si="16"/>
        <v>0</v>
      </c>
      <c r="BC62" s="338">
        <f t="shared" si="17"/>
        <v>0</v>
      </c>
      <c r="BD62" s="338">
        <f t="shared" si="18"/>
        <v>0</v>
      </c>
      <c r="BE62" s="338">
        <f t="shared" si="19"/>
        <v>0</v>
      </c>
      <c r="BF62" s="338">
        <f t="shared" si="20"/>
        <v>0</v>
      </c>
      <c r="BG62" s="338">
        <f t="shared" si="21"/>
        <v>0</v>
      </c>
      <c r="BH62" s="338">
        <f t="shared" si="22"/>
        <v>0</v>
      </c>
      <c r="BI62" s="338">
        <f t="shared" si="23"/>
        <v>0</v>
      </c>
      <c r="BJ62" s="338">
        <f t="shared" si="24"/>
        <v>0</v>
      </c>
      <c r="BK62" s="338">
        <f t="shared" si="25"/>
        <v>0</v>
      </c>
      <c r="BL62" s="338">
        <f t="shared" si="26"/>
        <v>1</v>
      </c>
      <c r="BM62" s="338">
        <f t="shared" si="27"/>
        <v>0</v>
      </c>
      <c r="BN62" s="338">
        <f t="shared" si="28"/>
        <v>1</v>
      </c>
      <c r="BO62" s="338">
        <f t="shared" si="29"/>
        <v>0</v>
      </c>
      <c r="BP62" s="338">
        <f t="shared" si="30"/>
        <v>0</v>
      </c>
      <c r="BQ62" s="338">
        <f t="shared" si="31"/>
        <v>0</v>
      </c>
      <c r="BR62" s="338">
        <f t="shared" si="32"/>
        <v>0</v>
      </c>
      <c r="BS62" s="338">
        <f t="shared" si="33"/>
        <v>0</v>
      </c>
      <c r="BT62" s="338">
        <f t="shared" si="34"/>
        <v>0</v>
      </c>
      <c r="BU62" s="338">
        <f t="shared" si="35"/>
        <v>0</v>
      </c>
      <c r="BV62" s="338">
        <f t="shared" si="36"/>
        <v>0</v>
      </c>
      <c r="BW62" s="338">
        <f t="shared" si="37"/>
        <v>0</v>
      </c>
      <c r="BX62" s="338">
        <f t="shared" si="38"/>
        <v>0</v>
      </c>
      <c r="BY62" s="338">
        <f t="shared" si="39"/>
        <v>0</v>
      </c>
      <c r="BZ62" s="338">
        <f t="shared" si="40"/>
        <v>0</v>
      </c>
      <c r="CA62" s="338">
        <f t="shared" si="41"/>
        <v>0</v>
      </c>
      <c r="CB62" s="338">
        <f t="shared" si="42"/>
        <v>0</v>
      </c>
      <c r="CC62" s="338">
        <f t="shared" si="43"/>
        <v>1</v>
      </c>
      <c r="CD62" s="338"/>
      <c r="CE62" s="338"/>
      <c r="CF62" s="338"/>
      <c r="CG62" s="338">
        <f t="shared" si="44"/>
        <v>1</v>
      </c>
      <c r="CL62" t="str">
        <f t="shared" si="49"/>
        <v/>
      </c>
      <c r="CM62" t="str">
        <f t="shared" si="49"/>
        <v/>
      </c>
      <c r="CN62" t="str">
        <f t="shared" si="49"/>
        <v/>
      </c>
      <c r="CO62" t="str">
        <f t="shared" si="49"/>
        <v/>
      </c>
      <c r="CP62" t="str">
        <f t="shared" si="49"/>
        <v/>
      </c>
      <c r="CQ62" t="str">
        <f t="shared" si="49"/>
        <v/>
      </c>
      <c r="CR62" t="str">
        <f t="shared" si="49"/>
        <v/>
      </c>
      <c r="CS62" t="str">
        <f t="shared" si="49"/>
        <v/>
      </c>
      <c r="CT62" t="str">
        <f t="shared" si="49"/>
        <v/>
      </c>
      <c r="CU62" t="str">
        <f t="shared" si="49"/>
        <v/>
      </c>
    </row>
    <row r="63" spans="2:99" hidden="1" x14ac:dyDescent="0.25">
      <c r="B63" s="122" t="str">
        <f t="shared" si="46"/>
        <v/>
      </c>
      <c r="C63" s="106"/>
      <c r="D63" s="106"/>
      <c r="E63" s="106"/>
      <c r="F63" s="125"/>
      <c r="G63" s="106"/>
      <c r="H63" s="233"/>
      <c r="I63" s="233"/>
      <c r="J63" s="122" t="str">
        <f t="shared" ref="J63:J94" si="50">IF($F63="","",IFERROR(IF(H63&gt;I63,$AU$1,IF(H63/I63&gt;=0.75,1,0)),$AU$1))</f>
        <v/>
      </c>
      <c r="K63" s="122"/>
      <c r="L63" s="122"/>
      <c r="M63" s="122"/>
      <c r="N63" s="122"/>
      <c r="O63" s="122"/>
      <c r="P63" s="122"/>
      <c r="Q63" s="122"/>
      <c r="R63" s="122"/>
      <c r="S63" s="122"/>
      <c r="T63" s="122"/>
      <c r="U63" s="122"/>
      <c r="V63" s="122"/>
      <c r="W63" s="122"/>
      <c r="X63" s="122" t="str">
        <f t="shared" ref="X63:X94" si="51">IF(F63="","",IF(G63&gt;=$G$6,1,0))</f>
        <v/>
      </c>
      <c r="Y63" s="122"/>
      <c r="Z63" s="122"/>
      <c r="AA63" s="122"/>
      <c r="AB63" s="122"/>
      <c r="AC63" s="122"/>
      <c r="AD63" s="122"/>
      <c r="AE63" s="122"/>
      <c r="AF63" s="122"/>
      <c r="AG63" s="122"/>
      <c r="AH63" s="122"/>
      <c r="AI63" s="122"/>
      <c r="AJ63" s="122"/>
      <c r="AK63" s="122"/>
      <c r="AL63" s="122"/>
      <c r="AM63" s="122"/>
      <c r="AN63" s="122"/>
      <c r="AO63" s="106"/>
      <c r="AP63" s="106"/>
      <c r="AQ63" s="106"/>
      <c r="AR63" s="122" t="str">
        <f t="shared" si="47"/>
        <v/>
      </c>
      <c r="AS63" s="125"/>
      <c r="AT63">
        <f t="shared" ref="AT63:AT94" si="52">IF(SUM(AW63:CG63)=COUNT(AW63:CG63),1,0)</f>
        <v>0</v>
      </c>
      <c r="AU63" t="str">
        <f t="shared" si="48"/>
        <v/>
      </c>
      <c r="AV63" t="str">
        <f t="shared" si="48"/>
        <v/>
      </c>
      <c r="AW63" s="338">
        <f t="shared" ref="AW63:AW94" si="53">IF(G$30="",1,IF(G$4=99,1,IF(G63="",0,IF(G$30=$AX$1,IF(ISNA(MATCH(G63,$AU$30:$AV$30,0)),0,1),IF(G$30=$AY$1,IF(IFERROR(G63*1,"bad")="bad",0,1),IF(G$30=$AZ$1,IF(IFERROR(IF(G63=TRUNC(G63),1,"bad"),"bad")="bad",0,1),IF(G$30=$BA$1,IF(AND(IF(IFERROR(G63*1,"bad")="bad",0,1)=1,G63&gt;=0),1,0),IF(G$30=$BB$1,IF(AND(IF(IFERROR(IF(G63=TRUNC(G63),1,"bad"),"bad")="bad",0,1)=1,G63&gt;=0),1,0),IF(G$30=$BC$1,IF(AND(IF(IFERROR(G63*1,"bad")="bad",0,1)=1,G63&gt;0),1,0),IF(G$30=$BD$1,IF(AND(IF(IFERROR(IF(G63=TRUNC(G63),1,"bad"),"bad")="bad",0,1)=1,G63&gt;0),1,0),IF(G$30=$BE$1,1,IF(G$30=$BF$1,IF(IFERROR(HLOOKUP(G63,$AX$4:$BG$4,1,0),"bad")="bad",0,1),0))))))))))))</f>
        <v>0</v>
      </c>
      <c r="AX63" s="338">
        <f t="shared" ref="AX63:AX94" si="54">IF(H$30="",1,IF(H$4=99,1,IF(H63="",0,IF(H$30=$AX$1,IF(ISNA(MATCH(H63,$AU$30:$AV$30,0)),0,1),IF(H$30=$AY$1,IF(IFERROR(H63*1,"bad")="bad",0,1),IF(H$30=$AZ$1,IF(IFERROR(IF(H63=TRUNC(H63),1,"bad"),"bad")="bad",0,1),IF(H$30=$BA$1,IF(AND(IF(IFERROR(H63*1,"bad")="bad",0,1)=1,H63&gt;=0),1,0),IF(H$30=$BB$1,IF(AND(IF(IFERROR(IF(H63=TRUNC(H63),1,"bad"),"bad")="bad",0,1)=1,H63&gt;=0),1,0),IF(H$30=$BC$1,IF(AND(IF(IFERROR(H63*1,"bad")="bad",0,1)=1,H63&gt;0),1,0),IF(H$30=$BD$1,IF(AND(IF(IFERROR(IF(H63=TRUNC(H63),1,"bad"),"bad")="bad",0,1)=1,H63&gt;0),1,0),IF(H$30=$BE$1,1,IF(H$30=$BF$1,IF(IFERROR(HLOOKUP(H63,$AX$4:$BG$4,1,0),"bad")="bad",0,1),0))))))))))))</f>
        <v>0</v>
      </c>
      <c r="AY63" s="338">
        <f t="shared" ref="AY63:AY94" si="55">IF(I$30="",1,IF(I$4=99,1,IF(I63="",0,IF(I$30=$AX$1,IF(ISNA(MATCH(I63,$AU$30:$AV$30,0)),0,1),IF(I$30=$AY$1,IF(IFERROR(I63*1,"bad")="bad",0,1),IF(I$30=$AZ$1,IF(IFERROR(IF(I63=TRUNC(I63),1,"bad"),"bad")="bad",0,1),IF(I$30=$BA$1,IF(AND(IF(IFERROR(I63*1,"bad")="bad",0,1)=1,I63&gt;=0),1,0),IF(I$30=$BB$1,IF(AND(IF(IFERROR(IF(I63=TRUNC(I63),1,"bad"),"bad")="bad",0,1)=1,I63&gt;=0),1,0),IF(I$30=$BC$1,IF(AND(IF(IFERROR(I63*1,"bad")="bad",0,1)=1,I63&gt;0),1,0),IF(I$30=$BD$1,IF(AND(IF(IFERROR(IF(I63=TRUNC(I63),1,"bad"),"bad")="bad",0,1)=1,I63&gt;0),1,0),IF(I$30=$BE$1,1,IF(I$30=$BF$1,IF(IFERROR(HLOOKUP(I63,$AX$4:$BG$4,1,0),"bad")="bad",0,1),0))))))))))))</f>
        <v>0</v>
      </c>
      <c r="AZ63" s="338">
        <f t="shared" ref="AZ63:AZ94" si="56">IF(J$30="",1,IF(J$4=99,1,IF(J63="",0,IF(J$30=$AX$1,IF(ISNA(MATCH(J63,$AU$30:$AV$30,0)),0,1),IF(J$30=$AY$1,IF(IFERROR(J63*1,"bad")="bad",0,1),IF(J$30=$AZ$1,IF(IFERROR(IF(J63=TRUNC(J63),1,"bad"),"bad")="bad",0,1),IF(J$30=$BA$1,IF(AND(IF(IFERROR(J63*1,"bad")="bad",0,1)=1,J63&gt;=0),1,0),IF(J$30=$BB$1,IF(AND(IF(IFERROR(IF(J63=TRUNC(J63),1,"bad"),"bad")="bad",0,1)=1,J63&gt;=0),1,0),IF(J$30=$BC$1,IF(AND(IF(IFERROR(J63*1,"bad")="bad",0,1)=1,J63&gt;0),1,0),IF(J$30=$BD$1,IF(AND(IF(IFERROR(IF(J63=TRUNC(J63),1,"bad"),"bad")="bad",0,1)=1,J63&gt;0),1,0),IF(J$30=$BE$1,1,IF(J$30=$BF$1,IF(IFERROR(HLOOKUP(J63,$AX$4:$BG$4,1,0),"bad")="bad",0,1),0))))))))))))</f>
        <v>1</v>
      </c>
      <c r="BA63" s="338">
        <f t="shared" ref="BA63:BA94" si="57">IF(K$30="",1,IF(K$4=99,1,IF(K63="",0,IF(K$30=$AX$1,IF(ISNA(MATCH(K63,$AU$30:$AV$30,0)),0,1),IF(K$30=$AY$1,IF(IFERROR(K63*1,"bad")="bad",0,1),IF(K$30=$AZ$1,IF(IFERROR(IF(K63=TRUNC(K63),1,"bad"),"bad")="bad",0,1),IF(K$30=$BA$1,IF(AND(IF(IFERROR(K63*1,"bad")="bad",0,1)=1,K63&gt;=0),1,0),IF(K$30=$BB$1,IF(AND(IF(IFERROR(IF(K63=TRUNC(K63),1,"bad"),"bad")="bad",0,1)=1,K63&gt;=0),1,0),IF(K$30=$BC$1,IF(AND(IF(IFERROR(K63*1,"bad")="bad",0,1)=1,K63&gt;0),1,0),IF(K$30=$BD$1,IF(AND(IF(IFERROR(IF(K63=TRUNC(K63),1,"bad"),"bad")="bad",0,1)=1,K63&gt;0),1,0),IF(K$30=$BE$1,1,IF(K$30=$BF$1,IF(IFERROR(HLOOKUP(K63,$AX$4:$BG$4,1,0),"bad")="bad",0,1),0))))))))))))</f>
        <v>0</v>
      </c>
      <c r="BB63" s="338">
        <f t="shared" ref="BB63:BB94" si="58">IF(L$30="",1,IF(L$4=99,1,IF(L63="",0,IF(L$30=$AX$1,IF(ISNA(MATCH(L63,$AU$30:$AV$30,0)),0,1),IF(L$30=$AY$1,IF(IFERROR(L63*1,"bad")="bad",0,1),IF(L$30=$AZ$1,IF(IFERROR(IF(L63=TRUNC(L63),1,"bad"),"bad")="bad",0,1),IF(L$30=$BA$1,IF(AND(IF(IFERROR(L63*1,"bad")="bad",0,1)=1,L63&gt;=0),1,0),IF(L$30=$BB$1,IF(AND(IF(IFERROR(IF(L63=TRUNC(L63),1,"bad"),"bad")="bad",0,1)=1,L63&gt;=0),1,0),IF(L$30=$BC$1,IF(AND(IF(IFERROR(L63*1,"bad")="bad",0,1)=1,L63&gt;0),1,0),IF(L$30=$BD$1,IF(AND(IF(IFERROR(IF(L63=TRUNC(L63),1,"bad"),"bad")="bad",0,1)=1,L63&gt;0),1,0),IF(L$30=$BE$1,1,IF(L$30=$BF$1,IF(IFERROR(HLOOKUP(L63,$AX$4:$BG$4,1,0),"bad")="bad",0,1),0))))))))))))</f>
        <v>0</v>
      </c>
      <c r="BC63" s="338">
        <f t="shared" ref="BC63:BC94" si="59">IF(M$30="",1,IF(M$4=99,1,IF(M63="",0,IF(M$30=$AX$1,IF(ISNA(MATCH(M63,$AU$30:$AV$30,0)),0,1),IF(M$30=$AY$1,IF(IFERROR(M63*1,"bad")="bad",0,1),IF(M$30=$AZ$1,IF(IFERROR(IF(M63=TRUNC(M63),1,"bad"),"bad")="bad",0,1),IF(M$30=$BA$1,IF(AND(IF(IFERROR(M63*1,"bad")="bad",0,1)=1,M63&gt;=0),1,0),IF(M$30=$BB$1,IF(AND(IF(IFERROR(IF(M63=TRUNC(M63),1,"bad"),"bad")="bad",0,1)=1,M63&gt;=0),1,0),IF(M$30=$BC$1,IF(AND(IF(IFERROR(M63*1,"bad")="bad",0,1)=1,M63&gt;0),1,0),IF(M$30=$BD$1,IF(AND(IF(IFERROR(IF(M63=TRUNC(M63),1,"bad"),"bad")="bad",0,1)=1,M63&gt;0),1,0),IF(M$30=$BE$1,1,IF(M$30=$BF$1,IF(IFERROR(HLOOKUP(M63,$AX$4:$BG$4,1,0),"bad")="bad",0,1),0))))))))))))</f>
        <v>0</v>
      </c>
      <c r="BD63" s="338">
        <f t="shared" ref="BD63:BD94" si="60">IF(N$30="",1,IF(N$4=99,1,IF(N63="",0,IF(N$30=$AX$1,IF(ISNA(MATCH(N63,$AU$30:$AV$30,0)),0,1),IF(N$30=$AY$1,IF(IFERROR(N63*1,"bad")="bad",0,1),IF(N$30=$AZ$1,IF(IFERROR(IF(N63=TRUNC(N63),1,"bad"),"bad")="bad",0,1),IF(N$30=$BA$1,IF(AND(IF(IFERROR(N63*1,"bad")="bad",0,1)=1,N63&gt;=0),1,0),IF(N$30=$BB$1,IF(AND(IF(IFERROR(IF(N63=TRUNC(N63),1,"bad"),"bad")="bad",0,1)=1,N63&gt;=0),1,0),IF(N$30=$BC$1,IF(AND(IF(IFERROR(N63*1,"bad")="bad",0,1)=1,N63&gt;0),1,0),IF(N$30=$BD$1,IF(AND(IF(IFERROR(IF(N63=TRUNC(N63),1,"bad"),"bad")="bad",0,1)=1,N63&gt;0),1,0),IF(N$30=$BE$1,1,IF(N$30=$BF$1,IF(IFERROR(HLOOKUP(N63,$AX$4:$BG$4,1,0),"bad")="bad",0,1),0))))))))))))</f>
        <v>0</v>
      </c>
      <c r="BE63" s="338">
        <f t="shared" ref="BE63:BE94" si="61">IF(O$30="",1,IF(O$4=99,1,IF(O63="",0,IF(O$30=$AX$1,IF(ISNA(MATCH(O63,$AU$30:$AV$30,0)),0,1),IF(O$30=$AY$1,IF(IFERROR(O63*1,"bad")="bad",0,1),IF(O$30=$AZ$1,IF(IFERROR(IF(O63=TRUNC(O63),1,"bad"),"bad")="bad",0,1),IF(O$30=$BA$1,IF(AND(IF(IFERROR(O63*1,"bad")="bad",0,1)=1,O63&gt;=0),1,0),IF(O$30=$BB$1,IF(AND(IF(IFERROR(IF(O63=TRUNC(O63),1,"bad"),"bad")="bad",0,1)=1,O63&gt;=0),1,0),IF(O$30=$BC$1,IF(AND(IF(IFERROR(O63*1,"bad")="bad",0,1)=1,O63&gt;0),1,0),IF(O$30=$BD$1,IF(AND(IF(IFERROR(IF(O63=TRUNC(O63),1,"bad"),"bad")="bad",0,1)=1,O63&gt;0),1,0),IF(O$30=$BE$1,1,IF(O$30=$BF$1,IF(IFERROR(HLOOKUP(O63,$AX$4:$BG$4,1,0),"bad")="bad",0,1),0))))))))))))</f>
        <v>0</v>
      </c>
      <c r="BF63" s="338">
        <f t="shared" ref="BF63:BF94" si="62">IF(P$30="",1,IF(P$4=99,1,IF(P63="",0,IF(P$30=$AX$1,IF(ISNA(MATCH(P63,$AU$30:$AV$30,0)),0,1),IF(P$30=$AY$1,IF(IFERROR(P63*1,"bad")="bad",0,1),IF(P$30=$AZ$1,IF(IFERROR(IF(P63=TRUNC(P63),1,"bad"),"bad")="bad",0,1),IF(P$30=$BA$1,IF(AND(IF(IFERROR(P63*1,"bad")="bad",0,1)=1,P63&gt;=0),1,0),IF(P$30=$BB$1,IF(AND(IF(IFERROR(IF(P63=TRUNC(P63),1,"bad"),"bad")="bad",0,1)=1,P63&gt;=0),1,0),IF(P$30=$BC$1,IF(AND(IF(IFERROR(P63*1,"bad")="bad",0,1)=1,P63&gt;0),1,0),IF(P$30=$BD$1,IF(AND(IF(IFERROR(IF(P63=TRUNC(P63),1,"bad"),"bad")="bad",0,1)=1,P63&gt;0),1,0),IF(P$30=$BE$1,1,IF(P$30=$BF$1,IF(IFERROR(HLOOKUP(P63,$AX$4:$BG$4,1,0),"bad")="bad",0,1),0))))))))))))</f>
        <v>0</v>
      </c>
      <c r="BG63" s="338">
        <f t="shared" ref="BG63:BG94" si="63">IF(Q$30="",1,IF(Q$4=99,1,IF(Q63="",0,IF(Q$30=$AX$1,IF(ISNA(MATCH(Q63,$AU$30:$AV$30,0)),0,1),IF(Q$30=$AY$1,IF(IFERROR(Q63*1,"bad")="bad",0,1),IF(Q$30=$AZ$1,IF(IFERROR(IF(Q63=TRUNC(Q63),1,"bad"),"bad")="bad",0,1),IF(Q$30=$BA$1,IF(AND(IF(IFERROR(Q63*1,"bad")="bad",0,1)=1,Q63&gt;=0),1,0),IF(Q$30=$BB$1,IF(AND(IF(IFERROR(IF(Q63=TRUNC(Q63),1,"bad"),"bad")="bad",0,1)=1,Q63&gt;=0),1,0),IF(Q$30=$BC$1,IF(AND(IF(IFERROR(Q63*1,"bad")="bad",0,1)=1,Q63&gt;0),1,0),IF(Q$30=$BD$1,IF(AND(IF(IFERROR(IF(Q63=TRUNC(Q63),1,"bad"),"bad")="bad",0,1)=1,Q63&gt;0),1,0),IF(Q$30=$BE$1,1,IF(Q$30=$BF$1,IF(IFERROR(HLOOKUP(Q63,$AX$4:$BG$4,1,0),"bad")="bad",0,1),0))))))))))))</f>
        <v>0</v>
      </c>
      <c r="BH63" s="338">
        <f t="shared" ref="BH63:BH94" si="64">IF(R$30="",1,IF(R$4=99,1,IF(R63="",0,IF(R$30=$AX$1,IF(ISNA(MATCH(R63,$AU$30:$AV$30,0)),0,1),IF(R$30=$AY$1,IF(IFERROR(R63*1,"bad")="bad",0,1),IF(R$30=$AZ$1,IF(IFERROR(IF(R63=TRUNC(R63),1,"bad"),"bad")="bad",0,1),IF(R$30=$BA$1,IF(AND(IF(IFERROR(R63*1,"bad")="bad",0,1)=1,R63&gt;=0),1,0),IF(R$30=$BB$1,IF(AND(IF(IFERROR(IF(R63=TRUNC(R63),1,"bad"),"bad")="bad",0,1)=1,R63&gt;=0),1,0),IF(R$30=$BC$1,IF(AND(IF(IFERROR(R63*1,"bad")="bad",0,1)=1,R63&gt;0),1,0),IF(R$30=$BD$1,IF(AND(IF(IFERROR(IF(R63=TRUNC(R63),1,"bad"),"bad")="bad",0,1)=1,R63&gt;0),1,0),IF(R$30=$BE$1,1,IF(R$30=$BF$1,IF(IFERROR(HLOOKUP(R63,$AX$4:$BG$4,1,0),"bad")="bad",0,1),0))))))))))))</f>
        <v>0</v>
      </c>
      <c r="BI63" s="338">
        <f t="shared" ref="BI63:BI94" si="65">IF(S$30="",1,IF(S$4=99,1,IF(S63="",0,IF(S$30=$AX$1,IF(ISNA(MATCH(S63,$AU$30:$AV$30,0)),0,1),IF(S$30=$AY$1,IF(IFERROR(S63*1,"bad")="bad",0,1),IF(S$30=$AZ$1,IF(IFERROR(IF(S63=TRUNC(S63),1,"bad"),"bad")="bad",0,1),IF(S$30=$BA$1,IF(AND(IF(IFERROR(S63*1,"bad")="bad",0,1)=1,S63&gt;=0),1,0),IF(S$30=$BB$1,IF(AND(IF(IFERROR(IF(S63=TRUNC(S63),1,"bad"),"bad")="bad",0,1)=1,S63&gt;=0),1,0),IF(S$30=$BC$1,IF(AND(IF(IFERROR(S63*1,"bad")="bad",0,1)=1,S63&gt;0),1,0),IF(S$30=$BD$1,IF(AND(IF(IFERROR(IF(S63=TRUNC(S63),1,"bad"),"bad")="bad",0,1)=1,S63&gt;0),1,0),IF(S$30=$BE$1,1,IF(S$30=$BF$1,IF(IFERROR(HLOOKUP(S63,$AX$4:$BG$4,1,0),"bad")="bad",0,1),0))))))))))))</f>
        <v>0</v>
      </c>
      <c r="BJ63" s="338">
        <f t="shared" ref="BJ63:BJ94" si="66">IF(T$30="",1,IF(T$4=99,1,IF(T63="",0,IF(T$30=$AX$1,IF(ISNA(MATCH(T63,$AU$30:$AV$30,0)),0,1),IF(T$30=$AY$1,IF(IFERROR(T63*1,"bad")="bad",0,1),IF(T$30=$AZ$1,IF(IFERROR(IF(T63=TRUNC(T63),1,"bad"),"bad")="bad",0,1),IF(T$30=$BA$1,IF(AND(IF(IFERROR(T63*1,"bad")="bad",0,1)=1,T63&gt;=0),1,0),IF(T$30=$BB$1,IF(AND(IF(IFERROR(IF(T63=TRUNC(T63),1,"bad"),"bad")="bad",0,1)=1,T63&gt;=0),1,0),IF(T$30=$BC$1,IF(AND(IF(IFERROR(T63*1,"bad")="bad",0,1)=1,T63&gt;0),1,0),IF(T$30=$BD$1,IF(AND(IF(IFERROR(IF(T63=TRUNC(T63),1,"bad"),"bad")="bad",0,1)=1,T63&gt;0),1,0),IF(T$30=$BE$1,1,IF(T$30=$BF$1,IF(IFERROR(HLOOKUP(T63,$AX$4:$BG$4,1,0),"bad")="bad",0,1),0))))))))))))</f>
        <v>0</v>
      </c>
      <c r="BK63" s="338">
        <f t="shared" ref="BK63:BK94" si="67">IF(U$30="",1,IF(U$4=99,1,IF(U63="",0,IF(U$30=$AX$1,IF(ISNA(MATCH(U63,$AU$30:$AV$30,0)),0,1),IF(U$30=$AY$1,IF(IFERROR(U63*1,"bad")="bad",0,1),IF(U$30=$AZ$1,IF(IFERROR(IF(U63=TRUNC(U63),1,"bad"),"bad")="bad",0,1),IF(U$30=$BA$1,IF(AND(IF(IFERROR(U63*1,"bad")="bad",0,1)=1,U63&gt;=0),1,0),IF(U$30=$BB$1,IF(AND(IF(IFERROR(IF(U63=TRUNC(U63),1,"bad"),"bad")="bad",0,1)=1,U63&gt;=0),1,0),IF(U$30=$BC$1,IF(AND(IF(IFERROR(U63*1,"bad")="bad",0,1)=1,U63&gt;0),1,0),IF(U$30=$BD$1,IF(AND(IF(IFERROR(IF(U63=TRUNC(U63),1,"bad"),"bad")="bad",0,1)=1,U63&gt;0),1,0),IF(U$30=$BE$1,1,IF(U$30=$BF$1,IF(IFERROR(HLOOKUP(U63,$AX$4:$BG$4,1,0),"bad")="bad",0,1),0))))))))))))</f>
        <v>0</v>
      </c>
      <c r="BL63" s="338">
        <f t="shared" ref="BL63:BL94" si="68">IF(V$30="",1,IF(V$4=99,1,IF(V63="",0,IF(V$30=$AX$1,IF(ISNA(MATCH(V63,$AU$30:$AV$30,0)),0,1),IF(V$30=$AY$1,IF(IFERROR(V63*1,"bad")="bad",0,1),IF(V$30=$AZ$1,IF(IFERROR(IF(V63=TRUNC(V63),1,"bad"),"bad")="bad",0,1),IF(V$30=$BA$1,IF(AND(IF(IFERROR(V63*1,"bad")="bad",0,1)=1,V63&gt;=0),1,0),IF(V$30=$BB$1,IF(AND(IF(IFERROR(IF(V63=TRUNC(V63),1,"bad"),"bad")="bad",0,1)=1,V63&gt;=0),1,0),IF(V$30=$BC$1,IF(AND(IF(IFERROR(V63*1,"bad")="bad",0,1)=1,V63&gt;0),1,0),IF(V$30=$BD$1,IF(AND(IF(IFERROR(IF(V63=TRUNC(V63),1,"bad"),"bad")="bad",0,1)=1,V63&gt;0),1,0),IF(V$30=$BE$1,1,IF(V$30=$BF$1,IF(IFERROR(HLOOKUP(V63,$AX$4:$BG$4,1,0),"bad")="bad",0,1),0))))))))))))</f>
        <v>1</v>
      </c>
      <c r="BM63" s="338">
        <f t="shared" ref="BM63:BM94" si="69">IF(W$30="",1,IF(W$4=99,1,IF(W63="",0,IF(W$30=$AX$1,IF(ISNA(MATCH(W63,$AU$30:$AV$30,0)),0,1),IF(W$30=$AY$1,IF(IFERROR(W63*1,"bad")="bad",0,1),IF(W$30=$AZ$1,IF(IFERROR(IF(W63=TRUNC(W63),1,"bad"),"bad")="bad",0,1),IF(W$30=$BA$1,IF(AND(IF(IFERROR(W63*1,"bad")="bad",0,1)=1,W63&gt;=0),1,0),IF(W$30=$BB$1,IF(AND(IF(IFERROR(IF(W63=TRUNC(W63),1,"bad"),"bad")="bad",0,1)=1,W63&gt;=0),1,0),IF(W$30=$BC$1,IF(AND(IF(IFERROR(W63*1,"bad")="bad",0,1)=1,W63&gt;0),1,0),IF(W$30=$BD$1,IF(AND(IF(IFERROR(IF(W63=TRUNC(W63),1,"bad"),"bad")="bad",0,1)=1,W63&gt;0),1,0),IF(W$30=$BE$1,1,IF(W$30=$BF$1,IF(IFERROR(HLOOKUP(W63,$AX$4:$BG$4,1,0),"bad")="bad",0,1),0))))))))))))</f>
        <v>0</v>
      </c>
      <c r="BN63" s="338">
        <f t="shared" ref="BN63:BN94" si="70">IF(X$30="",1,IF(X$4=99,1,IF(X63="",0,IF(X$30=$AX$1,IF(ISNA(MATCH(X63,$AU$30:$AV$30,0)),0,1),IF(X$30=$AY$1,IF(IFERROR(X63*1,"bad")="bad",0,1),IF(X$30=$AZ$1,IF(IFERROR(IF(X63=TRUNC(X63),1,"bad"),"bad")="bad",0,1),IF(X$30=$BA$1,IF(AND(IF(IFERROR(X63*1,"bad")="bad",0,1)=1,X63&gt;=0),1,0),IF(X$30=$BB$1,IF(AND(IF(IFERROR(IF(X63=TRUNC(X63),1,"bad"),"bad")="bad",0,1)=1,X63&gt;=0),1,0),IF(X$30=$BC$1,IF(AND(IF(IFERROR(X63*1,"bad")="bad",0,1)=1,X63&gt;0),1,0),IF(X$30=$BD$1,IF(AND(IF(IFERROR(IF(X63=TRUNC(X63),1,"bad"),"bad")="bad",0,1)=1,X63&gt;0),1,0),IF(X$30=$BE$1,1,IF(X$30=$BF$1,IF(IFERROR(HLOOKUP(X63,$AX$4:$BG$4,1,0),"bad")="bad",0,1),0))))))))))))</f>
        <v>1</v>
      </c>
      <c r="BO63" s="338">
        <f t="shared" ref="BO63:BO94" si="71">IF(Y$30="",1,IF(Y$4=99,1,IF(Y63="",0,IF(Y$30=$AX$1,IF(ISNA(MATCH(Y63,$AU$30:$AV$30,0)),0,1),IF(Y$30=$AY$1,IF(IFERROR(Y63*1,"bad")="bad",0,1),IF(Y$30=$AZ$1,IF(IFERROR(IF(Y63=TRUNC(Y63),1,"bad"),"bad")="bad",0,1),IF(Y$30=$BA$1,IF(AND(IF(IFERROR(Y63*1,"bad")="bad",0,1)=1,Y63&gt;=0),1,0),IF(Y$30=$BB$1,IF(AND(IF(IFERROR(IF(Y63=TRUNC(Y63),1,"bad"),"bad")="bad",0,1)=1,Y63&gt;=0),1,0),IF(Y$30=$BC$1,IF(AND(IF(IFERROR(Y63*1,"bad")="bad",0,1)=1,Y63&gt;0),1,0),IF(Y$30=$BD$1,IF(AND(IF(IFERROR(IF(Y63=TRUNC(Y63),1,"bad"),"bad")="bad",0,1)=1,Y63&gt;0),1,0),IF(Y$30=$BE$1,1,IF(Y$30=$BF$1,IF(IFERROR(HLOOKUP(Y63,$AX$4:$BG$4,1,0),"bad")="bad",0,1),0))))))))))))</f>
        <v>0</v>
      </c>
      <c r="BP63" s="338">
        <f t="shared" ref="BP63:BP94" si="72">IF(Z$30="",1,IF(Z$4=99,1,IF(Z63="",0,IF(Z$30=$AX$1,IF(ISNA(MATCH(Z63,$AU$30:$AV$30,0)),0,1),IF(Z$30=$AY$1,IF(IFERROR(Z63*1,"bad")="bad",0,1),IF(Z$30=$AZ$1,IF(IFERROR(IF(Z63=TRUNC(Z63),1,"bad"),"bad")="bad",0,1),IF(Z$30=$BA$1,IF(AND(IF(IFERROR(Z63*1,"bad")="bad",0,1)=1,Z63&gt;=0),1,0),IF(Z$30=$BB$1,IF(AND(IF(IFERROR(IF(Z63=TRUNC(Z63),1,"bad"),"bad")="bad",0,1)=1,Z63&gt;=0),1,0),IF(Z$30=$BC$1,IF(AND(IF(IFERROR(Z63*1,"bad")="bad",0,1)=1,Z63&gt;0),1,0),IF(Z$30=$BD$1,IF(AND(IF(IFERROR(IF(Z63=TRUNC(Z63),1,"bad"),"bad")="bad",0,1)=1,Z63&gt;0),1,0),IF(Z$30=$BE$1,1,IF(Z$30=$BF$1,IF(IFERROR(HLOOKUP(Z63,$AX$4:$BG$4,1,0),"bad")="bad",0,1),0))))))))))))</f>
        <v>0</v>
      </c>
      <c r="BQ63" s="338">
        <f t="shared" ref="BQ63:BQ94" si="73">IF(AA$30="",1,IF(AA$4=99,1,IF(AA63="",0,IF(AA$30=$AX$1,IF(ISNA(MATCH(AA63,$AU$30:$AV$30,0)),0,1),IF(AA$30=$AY$1,IF(IFERROR(AA63*1,"bad")="bad",0,1),IF(AA$30=$AZ$1,IF(IFERROR(IF(AA63=TRUNC(AA63),1,"bad"),"bad")="bad",0,1),IF(AA$30=$BA$1,IF(AND(IF(IFERROR(AA63*1,"bad")="bad",0,1)=1,AA63&gt;=0),1,0),IF(AA$30=$BB$1,IF(AND(IF(IFERROR(IF(AA63=TRUNC(AA63),1,"bad"),"bad")="bad",0,1)=1,AA63&gt;=0),1,0),IF(AA$30=$BC$1,IF(AND(IF(IFERROR(AA63*1,"bad")="bad",0,1)=1,AA63&gt;0),1,0),IF(AA$30=$BD$1,IF(AND(IF(IFERROR(IF(AA63=TRUNC(AA63),1,"bad"),"bad")="bad",0,1)=1,AA63&gt;0),1,0),IF(AA$30=$BE$1,1,IF(AA$30=$BF$1,IF(IFERROR(HLOOKUP(AA63,$AX$4:$BG$4,1,0),"bad")="bad",0,1),0))))))))))))</f>
        <v>0</v>
      </c>
      <c r="BR63" s="338">
        <f t="shared" ref="BR63:BR94" si="74">IF(AB$30="",1,IF(AB$4=99,1,IF(AB63="",0,IF(AB$30=$AX$1,IF(ISNA(MATCH(AB63,$AU$30:$AV$30,0)),0,1),IF(AB$30=$AY$1,IF(IFERROR(AB63*1,"bad")="bad",0,1),IF(AB$30=$AZ$1,IF(IFERROR(IF(AB63=TRUNC(AB63),1,"bad"),"bad")="bad",0,1),IF(AB$30=$BA$1,IF(AND(IF(IFERROR(AB63*1,"bad")="bad",0,1)=1,AB63&gt;=0),1,0),IF(AB$30=$BB$1,IF(AND(IF(IFERROR(IF(AB63=TRUNC(AB63),1,"bad"),"bad")="bad",0,1)=1,AB63&gt;=0),1,0),IF(AB$30=$BC$1,IF(AND(IF(IFERROR(AB63*1,"bad")="bad",0,1)=1,AB63&gt;0),1,0),IF(AB$30=$BD$1,IF(AND(IF(IFERROR(IF(AB63=TRUNC(AB63),1,"bad"),"bad")="bad",0,1)=1,AB63&gt;0),1,0),IF(AB$30=$BE$1,1,IF(AB$30=$BF$1,IF(IFERROR(HLOOKUP(AB63,$AX$4:$BG$4,1,0),"bad")="bad",0,1),0))))))))))))</f>
        <v>0</v>
      </c>
      <c r="BS63" s="338">
        <f t="shared" ref="BS63:BS94" si="75">IF(AC$30="",1,IF(AC$4=99,1,IF(AC63="",0,IF(AC$30=$AX$1,IF(ISNA(MATCH(AC63,$AU$30:$AV$30,0)),0,1),IF(AC$30=$AY$1,IF(IFERROR(AC63*1,"bad")="bad",0,1),IF(AC$30=$AZ$1,IF(IFERROR(IF(AC63=TRUNC(AC63),1,"bad"),"bad")="bad",0,1),IF(AC$30=$BA$1,IF(AND(IF(IFERROR(AC63*1,"bad")="bad",0,1)=1,AC63&gt;=0),1,0),IF(AC$30=$BB$1,IF(AND(IF(IFERROR(IF(AC63=TRUNC(AC63),1,"bad"),"bad")="bad",0,1)=1,AC63&gt;=0),1,0),IF(AC$30=$BC$1,IF(AND(IF(IFERROR(AC63*1,"bad")="bad",0,1)=1,AC63&gt;0),1,0),IF(AC$30=$BD$1,IF(AND(IF(IFERROR(IF(AC63=TRUNC(AC63),1,"bad"),"bad")="bad",0,1)=1,AC63&gt;0),1,0),IF(AC$30=$BE$1,1,IF(AC$30=$BF$1,IF(IFERROR(HLOOKUP(AC63,$AX$4:$BG$4,1,0),"bad")="bad",0,1),0))))))))))))</f>
        <v>0</v>
      </c>
      <c r="BT63" s="338">
        <f t="shared" ref="BT63:BT94" si="76">IF(AD$30="",1,IF(AD$4=99,1,IF(AD63="",0,IF(AD$30=$AX$1,IF(ISNA(MATCH(AD63,$AU$30:$AV$30,0)),0,1),IF(AD$30=$AY$1,IF(IFERROR(AD63*1,"bad")="bad",0,1),IF(AD$30=$AZ$1,IF(IFERROR(IF(AD63=TRUNC(AD63),1,"bad"),"bad")="bad",0,1),IF(AD$30=$BA$1,IF(AND(IF(IFERROR(AD63*1,"bad")="bad",0,1)=1,AD63&gt;=0),1,0),IF(AD$30=$BB$1,IF(AND(IF(IFERROR(IF(AD63=TRUNC(AD63),1,"bad"),"bad")="bad",0,1)=1,AD63&gt;=0),1,0),IF(AD$30=$BC$1,IF(AND(IF(IFERROR(AD63*1,"bad")="bad",0,1)=1,AD63&gt;0),1,0),IF(AD$30=$BD$1,IF(AND(IF(IFERROR(IF(AD63=TRUNC(AD63),1,"bad"),"bad")="bad",0,1)=1,AD63&gt;0),1,0),IF(AD$30=$BE$1,1,IF(AD$30=$BF$1,IF(IFERROR(HLOOKUP(AD63,$AX$4:$BG$4,1,0),"bad")="bad",0,1),0))))))))))))</f>
        <v>0</v>
      </c>
      <c r="BU63" s="338">
        <f t="shared" ref="BU63:BU94" si="77">IF(AE$30="",1,IF(AE$4=99,1,IF(AE63="",0,IF(AE$30=$AX$1,IF(ISNA(MATCH(AE63,$AU$30:$AV$30,0)),0,1),IF(AE$30=$AY$1,IF(IFERROR(AE63*1,"bad")="bad",0,1),IF(AE$30=$AZ$1,IF(IFERROR(IF(AE63=TRUNC(AE63),1,"bad"),"bad")="bad",0,1),IF(AE$30=$BA$1,IF(AND(IF(IFERROR(AE63*1,"bad")="bad",0,1)=1,AE63&gt;=0),1,0),IF(AE$30=$BB$1,IF(AND(IF(IFERROR(IF(AE63=TRUNC(AE63),1,"bad"),"bad")="bad",0,1)=1,AE63&gt;=0),1,0),IF(AE$30=$BC$1,IF(AND(IF(IFERROR(AE63*1,"bad")="bad",0,1)=1,AE63&gt;0),1,0),IF(AE$30=$BD$1,IF(AND(IF(IFERROR(IF(AE63=TRUNC(AE63),1,"bad"),"bad")="bad",0,1)=1,AE63&gt;0),1,0),IF(AE$30=$BE$1,1,IF(AE$30=$BF$1,IF(IFERROR(HLOOKUP(AE63,$AX$4:$BG$4,1,0),"bad")="bad",0,1),0))))))))))))</f>
        <v>0</v>
      </c>
      <c r="BV63" s="338">
        <f t="shared" ref="BV63:BV94" si="78">IF(AF$30="",1,IF(AF$4=99,1,IF(AF63="",0,IF(AF$30=$AX$1,IF(ISNA(MATCH(AF63,$AU$30:$AV$30,0)),0,1),IF(AF$30=$AY$1,IF(IFERROR(AF63*1,"bad")="bad",0,1),IF(AF$30=$AZ$1,IF(IFERROR(IF(AF63=TRUNC(AF63),1,"bad"),"bad")="bad",0,1),IF(AF$30=$BA$1,IF(AND(IF(IFERROR(AF63*1,"bad")="bad",0,1)=1,AF63&gt;=0),1,0),IF(AF$30=$BB$1,IF(AND(IF(IFERROR(IF(AF63=TRUNC(AF63),1,"bad"),"bad")="bad",0,1)=1,AF63&gt;=0),1,0),IF(AF$30=$BC$1,IF(AND(IF(IFERROR(AF63*1,"bad")="bad",0,1)=1,AF63&gt;0),1,0),IF(AF$30=$BD$1,IF(AND(IF(IFERROR(IF(AF63=TRUNC(AF63),1,"bad"),"bad")="bad",0,1)=1,AF63&gt;0),1,0),IF(AF$30=$BE$1,1,IF(AF$30=$BF$1,IF(IFERROR(HLOOKUP(AF63,$AX$4:$BG$4,1,0),"bad")="bad",0,1),0))))))))))))</f>
        <v>0</v>
      </c>
      <c r="BW63" s="338">
        <f t="shared" ref="BW63:BW94" si="79">IF(AG$30="",1,IF(AG$4=99,1,IF(AG63="",0,IF(AG$30=$AX$1,IF(ISNA(MATCH(AG63,$AU$30:$AV$30,0)),0,1),IF(AG$30=$AY$1,IF(IFERROR(AG63*1,"bad")="bad",0,1),IF(AG$30=$AZ$1,IF(IFERROR(IF(AG63=TRUNC(AG63),1,"bad"),"bad")="bad",0,1),IF(AG$30=$BA$1,IF(AND(IF(IFERROR(AG63*1,"bad")="bad",0,1)=1,AG63&gt;=0),1,0),IF(AG$30=$BB$1,IF(AND(IF(IFERROR(IF(AG63=TRUNC(AG63),1,"bad"),"bad")="bad",0,1)=1,AG63&gt;=0),1,0),IF(AG$30=$BC$1,IF(AND(IF(IFERROR(AG63*1,"bad")="bad",0,1)=1,AG63&gt;0),1,0),IF(AG$30=$BD$1,IF(AND(IF(IFERROR(IF(AG63=TRUNC(AG63),1,"bad"),"bad")="bad",0,1)=1,AG63&gt;0),1,0),IF(AG$30=$BE$1,1,IF(AG$30=$BF$1,IF(IFERROR(HLOOKUP(AG63,$AX$4:$BG$4,1,0),"bad")="bad",0,1),0))))))))))))</f>
        <v>0</v>
      </c>
      <c r="BX63" s="338">
        <f t="shared" ref="BX63:BX94" si="80">IF(AH$30="",1,IF(AH$4=99,1,IF(AH63="",0,IF(AH$30=$AX$1,IF(ISNA(MATCH(AH63,$AU$30:$AV$30,0)),0,1),IF(AH$30=$AY$1,IF(IFERROR(AH63*1,"bad")="bad",0,1),IF(AH$30=$AZ$1,IF(IFERROR(IF(AH63=TRUNC(AH63),1,"bad"),"bad")="bad",0,1),IF(AH$30=$BA$1,IF(AND(IF(IFERROR(AH63*1,"bad")="bad",0,1)=1,AH63&gt;=0),1,0),IF(AH$30=$BB$1,IF(AND(IF(IFERROR(IF(AH63=TRUNC(AH63),1,"bad"),"bad")="bad",0,1)=1,AH63&gt;=0),1,0),IF(AH$30=$BC$1,IF(AND(IF(IFERROR(AH63*1,"bad")="bad",0,1)=1,AH63&gt;0),1,0),IF(AH$30=$BD$1,IF(AND(IF(IFERROR(IF(AH63=TRUNC(AH63),1,"bad"),"bad")="bad",0,1)=1,AH63&gt;0),1,0),IF(AH$30=$BE$1,1,IF(AH$30=$BF$1,IF(IFERROR(HLOOKUP(AH63,$AX$4:$BG$4,1,0),"bad")="bad",0,1),0))))))))))))</f>
        <v>0</v>
      </c>
      <c r="BY63" s="338">
        <f t="shared" ref="BY63:BY94" si="81">IF(AI$30="",1,IF(AI$4=99,1,IF(AI63="",0,IF(AI$30=$AX$1,IF(ISNA(MATCH(AI63,$AU$30:$AV$30,0)),0,1),IF(AI$30=$AY$1,IF(IFERROR(AI63*1,"bad")="bad",0,1),IF(AI$30=$AZ$1,IF(IFERROR(IF(AI63=TRUNC(AI63),1,"bad"),"bad")="bad",0,1),IF(AI$30=$BA$1,IF(AND(IF(IFERROR(AI63*1,"bad")="bad",0,1)=1,AI63&gt;=0),1,0),IF(AI$30=$BB$1,IF(AND(IF(IFERROR(IF(AI63=TRUNC(AI63),1,"bad"),"bad")="bad",0,1)=1,AI63&gt;=0),1,0),IF(AI$30=$BC$1,IF(AND(IF(IFERROR(AI63*1,"bad")="bad",0,1)=1,AI63&gt;0),1,0),IF(AI$30=$BD$1,IF(AND(IF(IFERROR(IF(AI63=TRUNC(AI63),1,"bad"),"bad")="bad",0,1)=1,AI63&gt;0),1,0),IF(AI$30=$BE$1,1,IF(AI$30=$BF$1,IF(IFERROR(HLOOKUP(AI63,$AX$4:$BG$4,1,0),"bad")="bad",0,1),0))))))))))))</f>
        <v>0</v>
      </c>
      <c r="BZ63" s="338">
        <f t="shared" ref="BZ63:BZ94" si="82">IF(AJ$30="",1,IF(AJ$4=99,1,IF(AJ63="",0,IF(AJ$30=$AX$1,IF(ISNA(MATCH(AJ63,$AU$30:$AV$30,0)),0,1),IF(AJ$30=$AY$1,IF(IFERROR(AJ63*1,"bad")="bad",0,1),IF(AJ$30=$AZ$1,IF(IFERROR(IF(AJ63=TRUNC(AJ63),1,"bad"),"bad")="bad",0,1),IF(AJ$30=$BA$1,IF(AND(IF(IFERROR(AJ63*1,"bad")="bad",0,1)=1,AJ63&gt;=0),1,0),IF(AJ$30=$BB$1,IF(AND(IF(IFERROR(IF(AJ63=TRUNC(AJ63),1,"bad"),"bad")="bad",0,1)=1,AJ63&gt;=0),1,0),IF(AJ$30=$BC$1,IF(AND(IF(IFERROR(AJ63*1,"bad")="bad",0,1)=1,AJ63&gt;0),1,0),IF(AJ$30=$BD$1,IF(AND(IF(IFERROR(IF(AJ63=TRUNC(AJ63),1,"bad"),"bad")="bad",0,1)=1,AJ63&gt;0),1,0),IF(AJ$30=$BE$1,1,IF(AJ$30=$BF$1,IF(IFERROR(HLOOKUP(AJ63,$AX$4:$BG$4,1,0),"bad")="bad",0,1),0))))))))))))</f>
        <v>0</v>
      </c>
      <c r="CA63" s="338">
        <f t="shared" ref="CA63:CA94" si="83">IF(AK$30="",1,IF(AK$4=99,1,IF(AK63="",0,IF(AK$30=$AX$1,IF(ISNA(MATCH(AK63,$AU$30:$AV$30,0)),0,1),IF(AK$30=$AY$1,IF(IFERROR(AK63*1,"bad")="bad",0,1),IF(AK$30=$AZ$1,IF(IFERROR(IF(AK63=TRUNC(AK63),1,"bad"),"bad")="bad",0,1),IF(AK$30=$BA$1,IF(AND(IF(IFERROR(AK63*1,"bad")="bad",0,1)=1,AK63&gt;=0),1,0),IF(AK$30=$BB$1,IF(AND(IF(IFERROR(IF(AK63=TRUNC(AK63),1,"bad"),"bad")="bad",0,1)=1,AK63&gt;=0),1,0),IF(AK$30=$BC$1,IF(AND(IF(IFERROR(AK63*1,"bad")="bad",0,1)=1,AK63&gt;0),1,0),IF(AK$30=$BD$1,IF(AND(IF(IFERROR(IF(AK63=TRUNC(AK63),1,"bad"),"bad")="bad",0,1)=1,AK63&gt;0),1,0),IF(AK$30=$BE$1,1,IF(AK$30=$BF$1,IF(IFERROR(HLOOKUP(AK63,$AX$4:$BG$4,1,0),"bad")="bad",0,1),0))))))))))))</f>
        <v>0</v>
      </c>
      <c r="CB63" s="338">
        <f t="shared" si="42"/>
        <v>0</v>
      </c>
      <c r="CC63" s="338">
        <f t="shared" ref="CC63:CC94" si="84">IF(ISNA(MATCH(AN63,$AU$30:$AV$30,0)),0,1)</f>
        <v>1</v>
      </c>
      <c r="CD63" s="338"/>
      <c r="CE63" s="338"/>
      <c r="CF63" s="338"/>
      <c r="CG63" s="338">
        <f t="shared" ref="CG63:CG94" si="85">IF(AR$30="",1,IF(AR63="",0,IF(AR$30=$AX$1,IF(ISNA(MATCH(AR63,$AU$30:$AV$30,0)),0,1),IF(AR$30=$AY$1,IF(IFERROR(AR63*1,"bad")="bad",0,1),IF(AR$30=$AZ$1,IF(IFERROR(IF(AR63=TRUNC(AR63),1,"bad"),"bad")="bad",0,1),IF(AR$30=$BA$1,IF(AND(IF(IFERROR(AR63*1,"bad")="bad",0,1)=1,AR63&gt;=0),1,0),IF(AR$30=$BB$1,IF(AND(IF(IFERROR(IF(AR63=TRUNC(AR63),1,"bad"),"bad")="bad",0,1)=1,AR63&gt;=0),1,0),IF(AR$30=$BC$1,IF(AND(IF(IFERROR(AR63*1,"bad")="bad",0,1)=1,AR63&gt;0),1,0),IF(AR$30=$BD$1,IF(AND(IF(IFERROR(IF(AR63=TRUNC(AR63),1,"bad"),"bad")="bad",0,1)=1,AR63&gt;0),1,0),IF(AR$30=$BE$1,1,IF(AR$30=$BF$1,IF(IFERROR(HLOOKUP(AR63,$AX$4:$BG$4,1,0),"bad")="bad",0,1),0)))))))))))</f>
        <v>1</v>
      </c>
      <c r="CL63" t="str">
        <f t="shared" si="49"/>
        <v/>
      </c>
      <c r="CM63" t="str">
        <f t="shared" si="49"/>
        <v/>
      </c>
      <c r="CN63" t="str">
        <f t="shared" si="49"/>
        <v/>
      </c>
      <c r="CO63" t="str">
        <f t="shared" si="49"/>
        <v/>
      </c>
      <c r="CP63" t="str">
        <f t="shared" si="49"/>
        <v/>
      </c>
      <c r="CQ63" t="str">
        <f t="shared" si="49"/>
        <v/>
      </c>
      <c r="CR63" t="str">
        <f t="shared" si="49"/>
        <v/>
      </c>
      <c r="CS63" t="str">
        <f t="shared" si="49"/>
        <v/>
      </c>
      <c r="CT63" t="str">
        <f t="shared" si="49"/>
        <v/>
      </c>
      <c r="CU63" t="str">
        <f t="shared" si="49"/>
        <v/>
      </c>
    </row>
    <row r="64" spans="2:99" hidden="1" x14ac:dyDescent="0.25">
      <c r="B64" s="122" t="str">
        <f t="shared" si="46"/>
        <v/>
      </c>
      <c r="C64" s="106"/>
      <c r="D64" s="106"/>
      <c r="E64" s="106"/>
      <c r="F64" s="125"/>
      <c r="G64" s="106"/>
      <c r="H64" s="233"/>
      <c r="I64" s="233"/>
      <c r="J64" s="122" t="str">
        <f t="shared" si="50"/>
        <v/>
      </c>
      <c r="K64" s="122"/>
      <c r="L64" s="122"/>
      <c r="M64" s="122"/>
      <c r="N64" s="122"/>
      <c r="O64" s="122"/>
      <c r="P64" s="122"/>
      <c r="Q64" s="122"/>
      <c r="R64" s="122"/>
      <c r="S64" s="122"/>
      <c r="T64" s="122"/>
      <c r="U64" s="122"/>
      <c r="V64" s="122"/>
      <c r="W64" s="122"/>
      <c r="X64" s="122" t="str">
        <f t="shared" si="51"/>
        <v/>
      </c>
      <c r="Y64" s="122"/>
      <c r="Z64" s="122"/>
      <c r="AA64" s="122"/>
      <c r="AB64" s="122"/>
      <c r="AC64" s="122"/>
      <c r="AD64" s="122"/>
      <c r="AE64" s="122"/>
      <c r="AF64" s="122"/>
      <c r="AG64" s="122"/>
      <c r="AH64" s="122"/>
      <c r="AI64" s="122"/>
      <c r="AJ64" s="122"/>
      <c r="AK64" s="122"/>
      <c r="AL64" s="122"/>
      <c r="AM64" s="122"/>
      <c r="AN64" s="122"/>
      <c r="AO64" s="106"/>
      <c r="AP64" s="106"/>
      <c r="AQ64" s="106"/>
      <c r="AR64" s="122" t="str">
        <f t="shared" si="47"/>
        <v/>
      </c>
      <c r="AS64" s="125"/>
      <c r="AT64">
        <f t="shared" si="52"/>
        <v>0</v>
      </c>
      <c r="AU64" t="str">
        <f t="shared" ref="AU64:AV91" si="86">IF($F64="","",AU$30)</f>
        <v/>
      </c>
      <c r="AV64" t="str">
        <f t="shared" si="86"/>
        <v/>
      </c>
      <c r="AW64" s="338">
        <f t="shared" si="53"/>
        <v>0</v>
      </c>
      <c r="AX64" s="338">
        <f t="shared" si="54"/>
        <v>0</v>
      </c>
      <c r="AY64" s="338">
        <f t="shared" si="55"/>
        <v>0</v>
      </c>
      <c r="AZ64" s="338">
        <f t="shared" si="56"/>
        <v>1</v>
      </c>
      <c r="BA64" s="338">
        <f t="shared" si="57"/>
        <v>0</v>
      </c>
      <c r="BB64" s="338">
        <f t="shared" si="58"/>
        <v>0</v>
      </c>
      <c r="BC64" s="338">
        <f t="shared" si="59"/>
        <v>0</v>
      </c>
      <c r="BD64" s="338">
        <f t="shared" si="60"/>
        <v>0</v>
      </c>
      <c r="BE64" s="338">
        <f t="shared" si="61"/>
        <v>0</v>
      </c>
      <c r="BF64" s="338">
        <f t="shared" si="62"/>
        <v>0</v>
      </c>
      <c r="BG64" s="338">
        <f t="shared" si="63"/>
        <v>0</v>
      </c>
      <c r="BH64" s="338">
        <f t="shared" si="64"/>
        <v>0</v>
      </c>
      <c r="BI64" s="338">
        <f t="shared" si="65"/>
        <v>0</v>
      </c>
      <c r="BJ64" s="338">
        <f t="shared" si="66"/>
        <v>0</v>
      </c>
      <c r="BK64" s="338">
        <f t="shared" si="67"/>
        <v>0</v>
      </c>
      <c r="BL64" s="338">
        <f t="shared" si="68"/>
        <v>1</v>
      </c>
      <c r="BM64" s="338">
        <f t="shared" si="69"/>
        <v>0</v>
      </c>
      <c r="BN64" s="338">
        <f t="shared" si="70"/>
        <v>1</v>
      </c>
      <c r="BO64" s="338">
        <f t="shared" si="71"/>
        <v>0</v>
      </c>
      <c r="BP64" s="338">
        <f t="shared" si="72"/>
        <v>0</v>
      </c>
      <c r="BQ64" s="338">
        <f t="shared" si="73"/>
        <v>0</v>
      </c>
      <c r="BR64" s="338">
        <f t="shared" si="74"/>
        <v>0</v>
      </c>
      <c r="BS64" s="338">
        <f t="shared" si="75"/>
        <v>0</v>
      </c>
      <c r="BT64" s="338">
        <f t="shared" si="76"/>
        <v>0</v>
      </c>
      <c r="BU64" s="338">
        <f t="shared" si="77"/>
        <v>0</v>
      </c>
      <c r="BV64" s="338">
        <f t="shared" si="78"/>
        <v>0</v>
      </c>
      <c r="BW64" s="338">
        <f t="shared" si="79"/>
        <v>0</v>
      </c>
      <c r="BX64" s="338">
        <f t="shared" si="80"/>
        <v>0</v>
      </c>
      <c r="BY64" s="338">
        <f t="shared" si="81"/>
        <v>0</v>
      </c>
      <c r="BZ64" s="338">
        <f t="shared" si="82"/>
        <v>0</v>
      </c>
      <c r="CA64" s="338">
        <f t="shared" si="83"/>
        <v>0</v>
      </c>
      <c r="CB64" s="338">
        <f t="shared" si="42"/>
        <v>0</v>
      </c>
      <c r="CC64" s="338">
        <f t="shared" si="84"/>
        <v>1</v>
      </c>
      <c r="CD64" s="338"/>
      <c r="CE64" s="338"/>
      <c r="CF64" s="338"/>
      <c r="CG64" s="338">
        <f t="shared" si="85"/>
        <v>1</v>
      </c>
      <c r="CL64" t="str">
        <f t="shared" ref="CL64:CU89" si="87">IF($F64="","",CL$30)</f>
        <v/>
      </c>
      <c r="CM64" t="str">
        <f t="shared" si="87"/>
        <v/>
      </c>
      <c r="CN64" t="str">
        <f t="shared" si="87"/>
        <v/>
      </c>
      <c r="CO64" t="str">
        <f t="shared" si="87"/>
        <v/>
      </c>
      <c r="CP64" t="str">
        <f t="shared" si="87"/>
        <v/>
      </c>
      <c r="CQ64" t="str">
        <f t="shared" si="87"/>
        <v/>
      </c>
      <c r="CR64" t="str">
        <f t="shared" si="87"/>
        <v/>
      </c>
      <c r="CS64" t="str">
        <f t="shared" si="87"/>
        <v/>
      </c>
      <c r="CT64" t="str">
        <f t="shared" si="87"/>
        <v/>
      </c>
      <c r="CU64" t="str">
        <f t="shared" si="87"/>
        <v/>
      </c>
    </row>
    <row r="65" spans="2:99" hidden="1" x14ac:dyDescent="0.25">
      <c r="B65" s="122" t="str">
        <f t="shared" si="46"/>
        <v/>
      </c>
      <c r="C65" s="106"/>
      <c r="D65" s="106"/>
      <c r="E65" s="106"/>
      <c r="F65" s="125"/>
      <c r="G65" s="106"/>
      <c r="H65" s="233"/>
      <c r="I65" s="233"/>
      <c r="J65" s="122" t="str">
        <f t="shared" si="50"/>
        <v/>
      </c>
      <c r="K65" s="122"/>
      <c r="L65" s="122"/>
      <c r="M65" s="122"/>
      <c r="N65" s="122"/>
      <c r="O65" s="122"/>
      <c r="P65" s="122"/>
      <c r="Q65" s="122"/>
      <c r="R65" s="122"/>
      <c r="S65" s="122"/>
      <c r="T65" s="122"/>
      <c r="U65" s="122"/>
      <c r="V65" s="122"/>
      <c r="W65" s="122"/>
      <c r="X65" s="122" t="str">
        <f t="shared" si="51"/>
        <v/>
      </c>
      <c r="Y65" s="122"/>
      <c r="Z65" s="122"/>
      <c r="AA65" s="122"/>
      <c r="AB65" s="122"/>
      <c r="AC65" s="122"/>
      <c r="AD65" s="122"/>
      <c r="AE65" s="122"/>
      <c r="AF65" s="122"/>
      <c r="AG65" s="122"/>
      <c r="AH65" s="122"/>
      <c r="AI65" s="122"/>
      <c r="AJ65" s="122"/>
      <c r="AK65" s="122"/>
      <c r="AL65" s="122"/>
      <c r="AM65" s="122"/>
      <c r="AN65" s="122"/>
      <c r="AO65" s="106"/>
      <c r="AP65" s="106"/>
      <c r="AQ65" s="106"/>
      <c r="AR65" s="122" t="str">
        <f t="shared" si="47"/>
        <v/>
      </c>
      <c r="AS65" s="125"/>
      <c r="AT65">
        <f t="shared" si="52"/>
        <v>0</v>
      </c>
      <c r="AU65" t="str">
        <f t="shared" si="86"/>
        <v/>
      </c>
      <c r="AV65" t="str">
        <f t="shared" si="86"/>
        <v/>
      </c>
      <c r="AW65" s="338">
        <f t="shared" si="53"/>
        <v>0</v>
      </c>
      <c r="AX65" s="338">
        <f t="shared" si="54"/>
        <v>0</v>
      </c>
      <c r="AY65" s="338">
        <f t="shared" si="55"/>
        <v>0</v>
      </c>
      <c r="AZ65" s="338">
        <f t="shared" si="56"/>
        <v>1</v>
      </c>
      <c r="BA65" s="338">
        <f t="shared" si="57"/>
        <v>0</v>
      </c>
      <c r="BB65" s="338">
        <f t="shared" si="58"/>
        <v>0</v>
      </c>
      <c r="BC65" s="338">
        <f t="shared" si="59"/>
        <v>0</v>
      </c>
      <c r="BD65" s="338">
        <f t="shared" si="60"/>
        <v>0</v>
      </c>
      <c r="BE65" s="338">
        <f t="shared" si="61"/>
        <v>0</v>
      </c>
      <c r="BF65" s="338">
        <f t="shared" si="62"/>
        <v>0</v>
      </c>
      <c r="BG65" s="338">
        <f t="shared" si="63"/>
        <v>0</v>
      </c>
      <c r="BH65" s="338">
        <f t="shared" si="64"/>
        <v>0</v>
      </c>
      <c r="BI65" s="338">
        <f t="shared" si="65"/>
        <v>0</v>
      </c>
      <c r="BJ65" s="338">
        <f t="shared" si="66"/>
        <v>0</v>
      </c>
      <c r="BK65" s="338">
        <f t="shared" si="67"/>
        <v>0</v>
      </c>
      <c r="BL65" s="338">
        <f t="shared" si="68"/>
        <v>1</v>
      </c>
      <c r="BM65" s="338">
        <f t="shared" si="69"/>
        <v>0</v>
      </c>
      <c r="BN65" s="338">
        <f t="shared" si="70"/>
        <v>1</v>
      </c>
      <c r="BO65" s="338">
        <f t="shared" si="71"/>
        <v>0</v>
      </c>
      <c r="BP65" s="338">
        <f t="shared" si="72"/>
        <v>0</v>
      </c>
      <c r="BQ65" s="338">
        <f t="shared" si="73"/>
        <v>0</v>
      </c>
      <c r="BR65" s="338">
        <f t="shared" si="74"/>
        <v>0</v>
      </c>
      <c r="BS65" s="338">
        <f t="shared" si="75"/>
        <v>0</v>
      </c>
      <c r="BT65" s="338">
        <f t="shared" si="76"/>
        <v>0</v>
      </c>
      <c r="BU65" s="338">
        <f t="shared" si="77"/>
        <v>0</v>
      </c>
      <c r="BV65" s="338">
        <f t="shared" si="78"/>
        <v>0</v>
      </c>
      <c r="BW65" s="338">
        <f t="shared" si="79"/>
        <v>0</v>
      </c>
      <c r="BX65" s="338">
        <f t="shared" si="80"/>
        <v>0</v>
      </c>
      <c r="BY65" s="338">
        <f t="shared" si="81"/>
        <v>0</v>
      </c>
      <c r="BZ65" s="338">
        <f t="shared" si="82"/>
        <v>0</v>
      </c>
      <c r="CA65" s="338">
        <f t="shared" si="83"/>
        <v>0</v>
      </c>
      <c r="CB65" s="338">
        <f t="shared" si="42"/>
        <v>0</v>
      </c>
      <c r="CC65" s="338">
        <f t="shared" si="84"/>
        <v>1</v>
      </c>
      <c r="CD65" s="338"/>
      <c r="CE65" s="338"/>
      <c r="CF65" s="338"/>
      <c r="CG65" s="338">
        <f t="shared" si="85"/>
        <v>1</v>
      </c>
      <c r="CL65" t="str">
        <f t="shared" si="87"/>
        <v/>
      </c>
      <c r="CM65" t="str">
        <f t="shared" si="87"/>
        <v/>
      </c>
      <c r="CN65" t="str">
        <f t="shared" si="87"/>
        <v/>
      </c>
      <c r="CO65" t="str">
        <f t="shared" si="87"/>
        <v/>
      </c>
      <c r="CP65" t="str">
        <f t="shared" si="87"/>
        <v/>
      </c>
      <c r="CQ65" t="str">
        <f t="shared" si="87"/>
        <v/>
      </c>
      <c r="CR65" t="str">
        <f t="shared" si="87"/>
        <v/>
      </c>
      <c r="CS65" t="str">
        <f t="shared" si="87"/>
        <v/>
      </c>
      <c r="CT65" t="str">
        <f t="shared" si="87"/>
        <v/>
      </c>
      <c r="CU65" t="str">
        <f t="shared" si="87"/>
        <v/>
      </c>
    </row>
    <row r="66" spans="2:99" hidden="1" x14ac:dyDescent="0.25">
      <c r="B66" s="122" t="str">
        <f t="shared" si="46"/>
        <v/>
      </c>
      <c r="C66" s="106"/>
      <c r="D66" s="106"/>
      <c r="E66" s="106"/>
      <c r="F66" s="125"/>
      <c r="G66" s="106"/>
      <c r="H66" s="233"/>
      <c r="I66" s="233"/>
      <c r="J66" s="122" t="str">
        <f t="shared" si="50"/>
        <v/>
      </c>
      <c r="K66" s="122"/>
      <c r="L66" s="122"/>
      <c r="M66" s="122"/>
      <c r="N66" s="122"/>
      <c r="O66" s="122"/>
      <c r="P66" s="122"/>
      <c r="Q66" s="122"/>
      <c r="R66" s="122"/>
      <c r="S66" s="122"/>
      <c r="T66" s="122"/>
      <c r="U66" s="122"/>
      <c r="V66" s="122"/>
      <c r="W66" s="122"/>
      <c r="X66" s="122" t="str">
        <f t="shared" si="51"/>
        <v/>
      </c>
      <c r="Y66" s="122"/>
      <c r="Z66" s="122"/>
      <c r="AA66" s="122"/>
      <c r="AB66" s="122"/>
      <c r="AC66" s="122"/>
      <c r="AD66" s="122"/>
      <c r="AE66" s="122"/>
      <c r="AF66" s="122"/>
      <c r="AG66" s="122"/>
      <c r="AH66" s="122"/>
      <c r="AI66" s="122"/>
      <c r="AJ66" s="122"/>
      <c r="AK66" s="122"/>
      <c r="AL66" s="122"/>
      <c r="AM66" s="122"/>
      <c r="AN66" s="122"/>
      <c r="AO66" s="106"/>
      <c r="AP66" s="106"/>
      <c r="AQ66" s="106"/>
      <c r="AR66" s="122" t="str">
        <f t="shared" si="47"/>
        <v/>
      </c>
      <c r="AS66" s="125"/>
      <c r="AT66">
        <f t="shared" si="52"/>
        <v>0</v>
      </c>
      <c r="AU66" t="str">
        <f t="shared" si="86"/>
        <v/>
      </c>
      <c r="AV66" t="str">
        <f t="shared" si="86"/>
        <v/>
      </c>
      <c r="AW66" s="338">
        <f t="shared" si="53"/>
        <v>0</v>
      </c>
      <c r="AX66" s="338">
        <f t="shared" si="54"/>
        <v>0</v>
      </c>
      <c r="AY66" s="338">
        <f t="shared" si="55"/>
        <v>0</v>
      </c>
      <c r="AZ66" s="338">
        <f t="shared" si="56"/>
        <v>1</v>
      </c>
      <c r="BA66" s="338">
        <f t="shared" si="57"/>
        <v>0</v>
      </c>
      <c r="BB66" s="338">
        <f t="shared" si="58"/>
        <v>0</v>
      </c>
      <c r="BC66" s="338">
        <f t="shared" si="59"/>
        <v>0</v>
      </c>
      <c r="BD66" s="338">
        <f t="shared" si="60"/>
        <v>0</v>
      </c>
      <c r="BE66" s="338">
        <f t="shared" si="61"/>
        <v>0</v>
      </c>
      <c r="BF66" s="338">
        <f t="shared" si="62"/>
        <v>0</v>
      </c>
      <c r="BG66" s="338">
        <f t="shared" si="63"/>
        <v>0</v>
      </c>
      <c r="BH66" s="338">
        <f t="shared" si="64"/>
        <v>0</v>
      </c>
      <c r="BI66" s="338">
        <f t="shared" si="65"/>
        <v>0</v>
      </c>
      <c r="BJ66" s="338">
        <f t="shared" si="66"/>
        <v>0</v>
      </c>
      <c r="BK66" s="338">
        <f t="shared" si="67"/>
        <v>0</v>
      </c>
      <c r="BL66" s="338">
        <f t="shared" si="68"/>
        <v>1</v>
      </c>
      <c r="BM66" s="338">
        <f t="shared" si="69"/>
        <v>0</v>
      </c>
      <c r="BN66" s="338">
        <f t="shared" si="70"/>
        <v>1</v>
      </c>
      <c r="BO66" s="338">
        <f t="shared" si="71"/>
        <v>0</v>
      </c>
      <c r="BP66" s="338">
        <f t="shared" si="72"/>
        <v>0</v>
      </c>
      <c r="BQ66" s="338">
        <f t="shared" si="73"/>
        <v>0</v>
      </c>
      <c r="BR66" s="338">
        <f t="shared" si="74"/>
        <v>0</v>
      </c>
      <c r="BS66" s="338">
        <f t="shared" si="75"/>
        <v>0</v>
      </c>
      <c r="BT66" s="338">
        <f t="shared" si="76"/>
        <v>0</v>
      </c>
      <c r="BU66" s="338">
        <f t="shared" si="77"/>
        <v>0</v>
      </c>
      <c r="BV66" s="338">
        <f t="shared" si="78"/>
        <v>0</v>
      </c>
      <c r="BW66" s="338">
        <f t="shared" si="79"/>
        <v>0</v>
      </c>
      <c r="BX66" s="338">
        <f t="shared" si="80"/>
        <v>0</v>
      </c>
      <c r="BY66" s="338">
        <f t="shared" si="81"/>
        <v>0</v>
      </c>
      <c r="BZ66" s="338">
        <f t="shared" si="82"/>
        <v>0</v>
      </c>
      <c r="CA66" s="338">
        <f t="shared" si="83"/>
        <v>0</v>
      </c>
      <c r="CB66" s="338">
        <f t="shared" si="42"/>
        <v>0</v>
      </c>
      <c r="CC66" s="338">
        <f t="shared" si="84"/>
        <v>1</v>
      </c>
      <c r="CD66" s="338"/>
      <c r="CE66" s="338"/>
      <c r="CF66" s="338"/>
      <c r="CG66" s="338">
        <f t="shared" si="85"/>
        <v>1</v>
      </c>
      <c r="CL66" t="str">
        <f t="shared" si="87"/>
        <v/>
      </c>
      <c r="CM66" t="str">
        <f t="shared" si="87"/>
        <v/>
      </c>
      <c r="CN66" t="str">
        <f t="shared" si="87"/>
        <v/>
      </c>
      <c r="CO66" t="str">
        <f t="shared" si="87"/>
        <v/>
      </c>
      <c r="CP66" t="str">
        <f t="shared" si="87"/>
        <v/>
      </c>
      <c r="CQ66" t="str">
        <f t="shared" si="87"/>
        <v/>
      </c>
      <c r="CR66" t="str">
        <f t="shared" si="87"/>
        <v/>
      </c>
      <c r="CS66" t="str">
        <f t="shared" si="87"/>
        <v/>
      </c>
      <c r="CT66" t="str">
        <f t="shared" si="87"/>
        <v/>
      </c>
      <c r="CU66" t="str">
        <f t="shared" si="87"/>
        <v/>
      </c>
    </row>
    <row r="67" spans="2:99" hidden="1" x14ac:dyDescent="0.25">
      <c r="B67" s="122" t="str">
        <f t="shared" si="46"/>
        <v/>
      </c>
      <c r="C67" s="106"/>
      <c r="D67" s="106"/>
      <c r="E67" s="106"/>
      <c r="F67" s="125"/>
      <c r="G67" s="106"/>
      <c r="H67" s="233"/>
      <c r="I67" s="233"/>
      <c r="J67" s="122" t="str">
        <f t="shared" si="50"/>
        <v/>
      </c>
      <c r="K67" s="122"/>
      <c r="L67" s="122"/>
      <c r="M67" s="122"/>
      <c r="N67" s="122"/>
      <c r="O67" s="122"/>
      <c r="P67" s="122"/>
      <c r="Q67" s="122"/>
      <c r="R67" s="122"/>
      <c r="S67" s="122"/>
      <c r="T67" s="122"/>
      <c r="U67" s="122"/>
      <c r="V67" s="122"/>
      <c r="W67" s="122"/>
      <c r="X67" s="122" t="str">
        <f t="shared" si="51"/>
        <v/>
      </c>
      <c r="Y67" s="122"/>
      <c r="Z67" s="122"/>
      <c r="AA67" s="122"/>
      <c r="AB67" s="122"/>
      <c r="AC67" s="122"/>
      <c r="AD67" s="122"/>
      <c r="AE67" s="122"/>
      <c r="AF67" s="122"/>
      <c r="AG67" s="122"/>
      <c r="AH67" s="122"/>
      <c r="AI67" s="122"/>
      <c r="AJ67" s="122"/>
      <c r="AK67" s="122"/>
      <c r="AL67" s="122"/>
      <c r="AM67" s="122"/>
      <c r="AN67" s="122"/>
      <c r="AO67" s="106"/>
      <c r="AP67" s="106"/>
      <c r="AQ67" s="106"/>
      <c r="AR67" s="122" t="str">
        <f t="shared" si="47"/>
        <v/>
      </c>
      <c r="AS67" s="125"/>
      <c r="AT67">
        <f t="shared" si="52"/>
        <v>0</v>
      </c>
      <c r="AU67" t="str">
        <f t="shared" si="86"/>
        <v/>
      </c>
      <c r="AV67" t="str">
        <f t="shared" si="86"/>
        <v/>
      </c>
      <c r="AW67" s="338">
        <f t="shared" si="53"/>
        <v>0</v>
      </c>
      <c r="AX67" s="338">
        <f t="shared" si="54"/>
        <v>0</v>
      </c>
      <c r="AY67" s="338">
        <f t="shared" si="55"/>
        <v>0</v>
      </c>
      <c r="AZ67" s="338">
        <f t="shared" si="56"/>
        <v>1</v>
      </c>
      <c r="BA67" s="338">
        <f t="shared" si="57"/>
        <v>0</v>
      </c>
      <c r="BB67" s="338">
        <f t="shared" si="58"/>
        <v>0</v>
      </c>
      <c r="BC67" s="338">
        <f t="shared" si="59"/>
        <v>0</v>
      </c>
      <c r="BD67" s="338">
        <f t="shared" si="60"/>
        <v>0</v>
      </c>
      <c r="BE67" s="338">
        <f t="shared" si="61"/>
        <v>0</v>
      </c>
      <c r="BF67" s="338">
        <f t="shared" si="62"/>
        <v>0</v>
      </c>
      <c r="BG67" s="338">
        <f t="shared" si="63"/>
        <v>0</v>
      </c>
      <c r="BH67" s="338">
        <f t="shared" si="64"/>
        <v>0</v>
      </c>
      <c r="BI67" s="338">
        <f t="shared" si="65"/>
        <v>0</v>
      </c>
      <c r="BJ67" s="338">
        <f t="shared" si="66"/>
        <v>0</v>
      </c>
      <c r="BK67" s="338">
        <f t="shared" si="67"/>
        <v>0</v>
      </c>
      <c r="BL67" s="338">
        <f t="shared" si="68"/>
        <v>1</v>
      </c>
      <c r="BM67" s="338">
        <f t="shared" si="69"/>
        <v>0</v>
      </c>
      <c r="BN67" s="338">
        <f t="shared" si="70"/>
        <v>1</v>
      </c>
      <c r="BO67" s="338">
        <f t="shared" si="71"/>
        <v>0</v>
      </c>
      <c r="BP67" s="338">
        <f t="shared" si="72"/>
        <v>0</v>
      </c>
      <c r="BQ67" s="338">
        <f t="shared" si="73"/>
        <v>0</v>
      </c>
      <c r="BR67" s="338">
        <f t="shared" si="74"/>
        <v>0</v>
      </c>
      <c r="BS67" s="338">
        <f t="shared" si="75"/>
        <v>0</v>
      </c>
      <c r="BT67" s="338">
        <f t="shared" si="76"/>
        <v>0</v>
      </c>
      <c r="BU67" s="338">
        <f t="shared" si="77"/>
        <v>0</v>
      </c>
      <c r="BV67" s="338">
        <f t="shared" si="78"/>
        <v>0</v>
      </c>
      <c r="BW67" s="338">
        <f t="shared" si="79"/>
        <v>0</v>
      </c>
      <c r="BX67" s="338">
        <f t="shared" si="80"/>
        <v>0</v>
      </c>
      <c r="BY67" s="338">
        <f t="shared" si="81"/>
        <v>0</v>
      </c>
      <c r="BZ67" s="338">
        <f t="shared" si="82"/>
        <v>0</v>
      </c>
      <c r="CA67" s="338">
        <f t="shared" si="83"/>
        <v>0</v>
      </c>
      <c r="CB67" s="338">
        <f t="shared" si="42"/>
        <v>0</v>
      </c>
      <c r="CC67" s="338">
        <f t="shared" si="84"/>
        <v>1</v>
      </c>
      <c r="CD67" s="338"/>
      <c r="CE67" s="338"/>
      <c r="CF67" s="338"/>
      <c r="CG67" s="338">
        <f t="shared" si="85"/>
        <v>1</v>
      </c>
      <c r="CL67" t="str">
        <f t="shared" si="87"/>
        <v/>
      </c>
      <c r="CM67" t="str">
        <f t="shared" si="87"/>
        <v/>
      </c>
      <c r="CN67" t="str">
        <f t="shared" si="87"/>
        <v/>
      </c>
      <c r="CO67" t="str">
        <f t="shared" si="87"/>
        <v/>
      </c>
      <c r="CP67" t="str">
        <f t="shared" si="87"/>
        <v/>
      </c>
      <c r="CQ67" t="str">
        <f t="shared" si="87"/>
        <v/>
      </c>
      <c r="CR67" t="str">
        <f t="shared" si="87"/>
        <v/>
      </c>
      <c r="CS67" t="str">
        <f t="shared" si="87"/>
        <v/>
      </c>
      <c r="CT67" t="str">
        <f t="shared" si="87"/>
        <v/>
      </c>
      <c r="CU67" t="str">
        <f t="shared" si="87"/>
        <v/>
      </c>
    </row>
    <row r="68" spans="2:99" hidden="1" x14ac:dyDescent="0.25">
      <c r="B68" s="122" t="str">
        <f t="shared" si="46"/>
        <v/>
      </c>
      <c r="C68" s="106"/>
      <c r="D68" s="106"/>
      <c r="E68" s="106"/>
      <c r="F68" s="125"/>
      <c r="G68" s="106"/>
      <c r="H68" s="233"/>
      <c r="I68" s="233"/>
      <c r="J68" s="122" t="str">
        <f t="shared" si="50"/>
        <v/>
      </c>
      <c r="K68" s="122"/>
      <c r="L68" s="122"/>
      <c r="M68" s="122"/>
      <c r="N68" s="122"/>
      <c r="O68" s="122"/>
      <c r="P68" s="122"/>
      <c r="Q68" s="122"/>
      <c r="R68" s="122"/>
      <c r="S68" s="122"/>
      <c r="T68" s="122"/>
      <c r="U68" s="122"/>
      <c r="V68" s="122"/>
      <c r="W68" s="122"/>
      <c r="X68" s="122" t="str">
        <f t="shared" si="51"/>
        <v/>
      </c>
      <c r="Y68" s="122"/>
      <c r="Z68" s="122"/>
      <c r="AA68" s="122"/>
      <c r="AB68" s="122"/>
      <c r="AC68" s="122"/>
      <c r="AD68" s="122"/>
      <c r="AE68" s="122"/>
      <c r="AF68" s="122"/>
      <c r="AG68" s="122"/>
      <c r="AH68" s="122"/>
      <c r="AI68" s="122"/>
      <c r="AJ68" s="122"/>
      <c r="AK68" s="122"/>
      <c r="AL68" s="122"/>
      <c r="AM68" s="122"/>
      <c r="AN68" s="122"/>
      <c r="AO68" s="106"/>
      <c r="AP68" s="106"/>
      <c r="AQ68" s="106"/>
      <c r="AR68" s="122" t="str">
        <f t="shared" si="47"/>
        <v/>
      </c>
      <c r="AS68" s="125"/>
      <c r="AT68">
        <f t="shared" si="52"/>
        <v>0</v>
      </c>
      <c r="AU68" t="str">
        <f t="shared" si="86"/>
        <v/>
      </c>
      <c r="AV68" t="str">
        <f t="shared" si="86"/>
        <v/>
      </c>
      <c r="AW68" s="338">
        <f t="shared" si="53"/>
        <v>0</v>
      </c>
      <c r="AX68" s="338">
        <f t="shared" si="54"/>
        <v>0</v>
      </c>
      <c r="AY68" s="338">
        <f t="shared" si="55"/>
        <v>0</v>
      </c>
      <c r="AZ68" s="338">
        <f t="shared" si="56"/>
        <v>1</v>
      </c>
      <c r="BA68" s="338">
        <f t="shared" si="57"/>
        <v>0</v>
      </c>
      <c r="BB68" s="338">
        <f t="shared" si="58"/>
        <v>0</v>
      </c>
      <c r="BC68" s="338">
        <f t="shared" si="59"/>
        <v>0</v>
      </c>
      <c r="BD68" s="338">
        <f t="shared" si="60"/>
        <v>0</v>
      </c>
      <c r="BE68" s="338">
        <f t="shared" si="61"/>
        <v>0</v>
      </c>
      <c r="BF68" s="338">
        <f t="shared" si="62"/>
        <v>0</v>
      </c>
      <c r="BG68" s="338">
        <f t="shared" si="63"/>
        <v>0</v>
      </c>
      <c r="BH68" s="338">
        <f t="shared" si="64"/>
        <v>0</v>
      </c>
      <c r="BI68" s="338">
        <f t="shared" si="65"/>
        <v>0</v>
      </c>
      <c r="BJ68" s="338">
        <f t="shared" si="66"/>
        <v>0</v>
      </c>
      <c r="BK68" s="338">
        <f t="shared" si="67"/>
        <v>0</v>
      </c>
      <c r="BL68" s="338">
        <f t="shared" si="68"/>
        <v>1</v>
      </c>
      <c r="BM68" s="338">
        <f t="shared" si="69"/>
        <v>0</v>
      </c>
      <c r="BN68" s="338">
        <f t="shared" si="70"/>
        <v>1</v>
      </c>
      <c r="BO68" s="338">
        <f t="shared" si="71"/>
        <v>0</v>
      </c>
      <c r="BP68" s="338">
        <f t="shared" si="72"/>
        <v>0</v>
      </c>
      <c r="BQ68" s="338">
        <f t="shared" si="73"/>
        <v>0</v>
      </c>
      <c r="BR68" s="338">
        <f t="shared" si="74"/>
        <v>0</v>
      </c>
      <c r="BS68" s="338">
        <f t="shared" si="75"/>
        <v>0</v>
      </c>
      <c r="BT68" s="338">
        <f t="shared" si="76"/>
        <v>0</v>
      </c>
      <c r="BU68" s="338">
        <f t="shared" si="77"/>
        <v>0</v>
      </c>
      <c r="BV68" s="338">
        <f t="shared" si="78"/>
        <v>0</v>
      </c>
      <c r="BW68" s="338">
        <f t="shared" si="79"/>
        <v>0</v>
      </c>
      <c r="BX68" s="338">
        <f t="shared" si="80"/>
        <v>0</v>
      </c>
      <c r="BY68" s="338">
        <f t="shared" si="81"/>
        <v>0</v>
      </c>
      <c r="BZ68" s="338">
        <f t="shared" si="82"/>
        <v>0</v>
      </c>
      <c r="CA68" s="338">
        <f t="shared" si="83"/>
        <v>0</v>
      </c>
      <c r="CB68" s="338">
        <f t="shared" si="42"/>
        <v>0</v>
      </c>
      <c r="CC68" s="338">
        <f t="shared" si="84"/>
        <v>1</v>
      </c>
      <c r="CD68" s="338"/>
      <c r="CE68" s="338"/>
      <c r="CF68" s="338"/>
      <c r="CG68" s="338">
        <f t="shared" si="85"/>
        <v>1</v>
      </c>
      <c r="CL68" t="str">
        <f t="shared" si="87"/>
        <v/>
      </c>
      <c r="CM68" t="str">
        <f t="shared" si="87"/>
        <v/>
      </c>
      <c r="CN68" t="str">
        <f t="shared" si="87"/>
        <v/>
      </c>
      <c r="CO68" t="str">
        <f t="shared" si="87"/>
        <v/>
      </c>
      <c r="CP68" t="str">
        <f t="shared" si="87"/>
        <v/>
      </c>
      <c r="CQ68" t="str">
        <f t="shared" si="87"/>
        <v/>
      </c>
      <c r="CR68" t="str">
        <f t="shared" si="87"/>
        <v/>
      </c>
      <c r="CS68" t="str">
        <f t="shared" si="87"/>
        <v/>
      </c>
      <c r="CT68" t="str">
        <f t="shared" si="87"/>
        <v/>
      </c>
      <c r="CU68" t="str">
        <f t="shared" si="87"/>
        <v/>
      </c>
    </row>
    <row r="69" spans="2:99" hidden="1" x14ac:dyDescent="0.25">
      <c r="B69" s="122" t="str">
        <f t="shared" si="46"/>
        <v/>
      </c>
      <c r="C69" s="106"/>
      <c r="D69" s="106"/>
      <c r="E69" s="106"/>
      <c r="F69" s="125"/>
      <c r="G69" s="106"/>
      <c r="H69" s="233"/>
      <c r="I69" s="233"/>
      <c r="J69" s="122" t="str">
        <f t="shared" si="50"/>
        <v/>
      </c>
      <c r="K69" s="122"/>
      <c r="L69" s="122"/>
      <c r="M69" s="122"/>
      <c r="N69" s="122"/>
      <c r="O69" s="122"/>
      <c r="P69" s="122"/>
      <c r="Q69" s="122"/>
      <c r="R69" s="122"/>
      <c r="S69" s="122"/>
      <c r="T69" s="122"/>
      <c r="U69" s="122"/>
      <c r="V69" s="122"/>
      <c r="W69" s="122"/>
      <c r="X69" s="122" t="str">
        <f t="shared" si="51"/>
        <v/>
      </c>
      <c r="Y69" s="122"/>
      <c r="Z69" s="122"/>
      <c r="AA69" s="122"/>
      <c r="AB69" s="122"/>
      <c r="AC69" s="122"/>
      <c r="AD69" s="122"/>
      <c r="AE69" s="122"/>
      <c r="AF69" s="122"/>
      <c r="AG69" s="122"/>
      <c r="AH69" s="122"/>
      <c r="AI69" s="122"/>
      <c r="AJ69" s="122"/>
      <c r="AK69" s="122"/>
      <c r="AL69" s="122"/>
      <c r="AM69" s="122"/>
      <c r="AN69" s="122"/>
      <c r="AO69" s="106"/>
      <c r="AP69" s="106"/>
      <c r="AQ69" s="106"/>
      <c r="AR69" s="122" t="str">
        <f t="shared" si="47"/>
        <v/>
      </c>
      <c r="AS69" s="125"/>
      <c r="AT69">
        <f t="shared" si="52"/>
        <v>0</v>
      </c>
      <c r="AU69" t="str">
        <f t="shared" si="86"/>
        <v/>
      </c>
      <c r="AV69" t="str">
        <f t="shared" si="86"/>
        <v/>
      </c>
      <c r="AW69" s="338">
        <f t="shared" si="53"/>
        <v>0</v>
      </c>
      <c r="AX69" s="338">
        <f t="shared" si="54"/>
        <v>0</v>
      </c>
      <c r="AY69" s="338">
        <f t="shared" si="55"/>
        <v>0</v>
      </c>
      <c r="AZ69" s="338">
        <f t="shared" si="56"/>
        <v>1</v>
      </c>
      <c r="BA69" s="338">
        <f t="shared" si="57"/>
        <v>0</v>
      </c>
      <c r="BB69" s="338">
        <f t="shared" si="58"/>
        <v>0</v>
      </c>
      <c r="BC69" s="338">
        <f t="shared" si="59"/>
        <v>0</v>
      </c>
      <c r="BD69" s="338">
        <f t="shared" si="60"/>
        <v>0</v>
      </c>
      <c r="BE69" s="338">
        <f t="shared" si="61"/>
        <v>0</v>
      </c>
      <c r="BF69" s="338">
        <f t="shared" si="62"/>
        <v>0</v>
      </c>
      <c r="BG69" s="338">
        <f t="shared" si="63"/>
        <v>0</v>
      </c>
      <c r="BH69" s="338">
        <f t="shared" si="64"/>
        <v>0</v>
      </c>
      <c r="BI69" s="338">
        <f t="shared" si="65"/>
        <v>0</v>
      </c>
      <c r="BJ69" s="338">
        <f t="shared" si="66"/>
        <v>0</v>
      </c>
      <c r="BK69" s="338">
        <f t="shared" si="67"/>
        <v>0</v>
      </c>
      <c r="BL69" s="338">
        <f t="shared" si="68"/>
        <v>1</v>
      </c>
      <c r="BM69" s="338">
        <f t="shared" si="69"/>
        <v>0</v>
      </c>
      <c r="BN69" s="338">
        <f t="shared" si="70"/>
        <v>1</v>
      </c>
      <c r="BO69" s="338">
        <f t="shared" si="71"/>
        <v>0</v>
      </c>
      <c r="BP69" s="338">
        <f t="shared" si="72"/>
        <v>0</v>
      </c>
      <c r="BQ69" s="338">
        <f t="shared" si="73"/>
        <v>0</v>
      </c>
      <c r="BR69" s="338">
        <f t="shared" si="74"/>
        <v>0</v>
      </c>
      <c r="BS69" s="338">
        <f t="shared" si="75"/>
        <v>0</v>
      </c>
      <c r="BT69" s="338">
        <f t="shared" si="76"/>
        <v>0</v>
      </c>
      <c r="BU69" s="338">
        <f t="shared" si="77"/>
        <v>0</v>
      </c>
      <c r="BV69" s="338">
        <f t="shared" si="78"/>
        <v>0</v>
      </c>
      <c r="BW69" s="338">
        <f t="shared" si="79"/>
        <v>0</v>
      </c>
      <c r="BX69" s="338">
        <f t="shared" si="80"/>
        <v>0</v>
      </c>
      <c r="BY69" s="338">
        <f t="shared" si="81"/>
        <v>0</v>
      </c>
      <c r="BZ69" s="338">
        <f t="shared" si="82"/>
        <v>0</v>
      </c>
      <c r="CA69" s="338">
        <f t="shared" si="83"/>
        <v>0</v>
      </c>
      <c r="CB69" s="338">
        <f t="shared" si="42"/>
        <v>0</v>
      </c>
      <c r="CC69" s="338">
        <f t="shared" si="84"/>
        <v>1</v>
      </c>
      <c r="CD69" s="338"/>
      <c r="CE69" s="338"/>
      <c r="CF69" s="338"/>
      <c r="CG69" s="338">
        <f t="shared" si="85"/>
        <v>1</v>
      </c>
      <c r="CL69" t="str">
        <f t="shared" si="87"/>
        <v/>
      </c>
      <c r="CM69" t="str">
        <f t="shared" si="87"/>
        <v/>
      </c>
      <c r="CN69" t="str">
        <f t="shared" si="87"/>
        <v/>
      </c>
      <c r="CO69" t="str">
        <f t="shared" si="87"/>
        <v/>
      </c>
      <c r="CP69" t="str">
        <f t="shared" si="87"/>
        <v/>
      </c>
      <c r="CQ69" t="str">
        <f t="shared" si="87"/>
        <v/>
      </c>
      <c r="CR69" t="str">
        <f t="shared" si="87"/>
        <v/>
      </c>
      <c r="CS69" t="str">
        <f t="shared" si="87"/>
        <v/>
      </c>
      <c r="CT69" t="str">
        <f t="shared" si="87"/>
        <v/>
      </c>
      <c r="CU69" t="str">
        <f t="shared" si="87"/>
        <v/>
      </c>
    </row>
    <row r="70" spans="2:99" hidden="1" x14ac:dyDescent="0.25">
      <c r="B70" s="122" t="str">
        <f t="shared" si="46"/>
        <v/>
      </c>
      <c r="C70" s="106"/>
      <c r="D70" s="106"/>
      <c r="E70" s="106"/>
      <c r="F70" s="125"/>
      <c r="G70" s="106"/>
      <c r="H70" s="233"/>
      <c r="I70" s="233"/>
      <c r="J70" s="122" t="str">
        <f t="shared" si="50"/>
        <v/>
      </c>
      <c r="K70" s="122"/>
      <c r="L70" s="122"/>
      <c r="M70" s="122"/>
      <c r="N70" s="122"/>
      <c r="O70" s="122"/>
      <c r="P70" s="122"/>
      <c r="Q70" s="122"/>
      <c r="R70" s="122"/>
      <c r="S70" s="122"/>
      <c r="T70" s="122"/>
      <c r="U70" s="122"/>
      <c r="V70" s="122"/>
      <c r="W70" s="122"/>
      <c r="X70" s="122" t="str">
        <f t="shared" si="51"/>
        <v/>
      </c>
      <c r="Y70" s="122"/>
      <c r="Z70" s="122"/>
      <c r="AA70" s="122"/>
      <c r="AB70" s="122"/>
      <c r="AC70" s="122"/>
      <c r="AD70" s="122"/>
      <c r="AE70" s="122"/>
      <c r="AF70" s="122"/>
      <c r="AG70" s="122"/>
      <c r="AH70" s="122"/>
      <c r="AI70" s="122"/>
      <c r="AJ70" s="122"/>
      <c r="AK70" s="122"/>
      <c r="AL70" s="122"/>
      <c r="AM70" s="122"/>
      <c r="AN70" s="122"/>
      <c r="AO70" s="106"/>
      <c r="AP70" s="106"/>
      <c r="AQ70" s="106"/>
      <c r="AR70" s="122" t="str">
        <f t="shared" si="47"/>
        <v/>
      </c>
      <c r="AS70" s="125"/>
      <c r="AT70">
        <f t="shared" si="52"/>
        <v>0</v>
      </c>
      <c r="AU70" t="str">
        <f t="shared" si="86"/>
        <v/>
      </c>
      <c r="AV70" t="str">
        <f t="shared" si="86"/>
        <v/>
      </c>
      <c r="AW70" s="338">
        <f t="shared" si="53"/>
        <v>0</v>
      </c>
      <c r="AX70" s="338">
        <f t="shared" si="54"/>
        <v>0</v>
      </c>
      <c r="AY70" s="338">
        <f t="shared" si="55"/>
        <v>0</v>
      </c>
      <c r="AZ70" s="338">
        <f t="shared" si="56"/>
        <v>1</v>
      </c>
      <c r="BA70" s="338">
        <f t="shared" si="57"/>
        <v>0</v>
      </c>
      <c r="BB70" s="338">
        <f t="shared" si="58"/>
        <v>0</v>
      </c>
      <c r="BC70" s="338">
        <f t="shared" si="59"/>
        <v>0</v>
      </c>
      <c r="BD70" s="338">
        <f t="shared" si="60"/>
        <v>0</v>
      </c>
      <c r="BE70" s="338">
        <f t="shared" si="61"/>
        <v>0</v>
      </c>
      <c r="BF70" s="338">
        <f t="shared" si="62"/>
        <v>0</v>
      </c>
      <c r="BG70" s="338">
        <f t="shared" si="63"/>
        <v>0</v>
      </c>
      <c r="BH70" s="338">
        <f t="shared" si="64"/>
        <v>0</v>
      </c>
      <c r="BI70" s="338">
        <f t="shared" si="65"/>
        <v>0</v>
      </c>
      <c r="BJ70" s="338">
        <f t="shared" si="66"/>
        <v>0</v>
      </c>
      <c r="BK70" s="338">
        <f t="shared" si="67"/>
        <v>0</v>
      </c>
      <c r="BL70" s="338">
        <f t="shared" si="68"/>
        <v>1</v>
      </c>
      <c r="BM70" s="338">
        <f t="shared" si="69"/>
        <v>0</v>
      </c>
      <c r="BN70" s="338">
        <f t="shared" si="70"/>
        <v>1</v>
      </c>
      <c r="BO70" s="338">
        <f t="shared" si="71"/>
        <v>0</v>
      </c>
      <c r="BP70" s="338">
        <f t="shared" si="72"/>
        <v>0</v>
      </c>
      <c r="BQ70" s="338">
        <f t="shared" si="73"/>
        <v>0</v>
      </c>
      <c r="BR70" s="338">
        <f t="shared" si="74"/>
        <v>0</v>
      </c>
      <c r="BS70" s="338">
        <f t="shared" si="75"/>
        <v>0</v>
      </c>
      <c r="BT70" s="338">
        <f t="shared" si="76"/>
        <v>0</v>
      </c>
      <c r="BU70" s="338">
        <f t="shared" si="77"/>
        <v>0</v>
      </c>
      <c r="BV70" s="338">
        <f t="shared" si="78"/>
        <v>0</v>
      </c>
      <c r="BW70" s="338">
        <f t="shared" si="79"/>
        <v>0</v>
      </c>
      <c r="BX70" s="338">
        <f t="shared" si="80"/>
        <v>0</v>
      </c>
      <c r="BY70" s="338">
        <f t="shared" si="81"/>
        <v>0</v>
      </c>
      <c r="BZ70" s="338">
        <f t="shared" si="82"/>
        <v>0</v>
      </c>
      <c r="CA70" s="338">
        <f t="shared" si="83"/>
        <v>0</v>
      </c>
      <c r="CB70" s="338">
        <f t="shared" si="42"/>
        <v>0</v>
      </c>
      <c r="CC70" s="338">
        <f t="shared" si="84"/>
        <v>1</v>
      </c>
      <c r="CD70" s="338"/>
      <c r="CE70" s="338"/>
      <c r="CF70" s="338"/>
      <c r="CG70" s="338">
        <f t="shared" si="85"/>
        <v>1</v>
      </c>
      <c r="CL70" t="str">
        <f t="shared" si="87"/>
        <v/>
      </c>
      <c r="CM70" t="str">
        <f t="shared" si="87"/>
        <v/>
      </c>
      <c r="CN70" t="str">
        <f t="shared" si="87"/>
        <v/>
      </c>
      <c r="CO70" t="str">
        <f t="shared" si="87"/>
        <v/>
      </c>
      <c r="CP70" t="str">
        <f t="shared" si="87"/>
        <v/>
      </c>
      <c r="CQ70" t="str">
        <f t="shared" si="87"/>
        <v/>
      </c>
      <c r="CR70" t="str">
        <f t="shared" si="87"/>
        <v/>
      </c>
      <c r="CS70" t="str">
        <f t="shared" si="87"/>
        <v/>
      </c>
      <c r="CT70" t="str">
        <f t="shared" si="87"/>
        <v/>
      </c>
      <c r="CU70" t="str">
        <f t="shared" si="87"/>
        <v/>
      </c>
    </row>
    <row r="71" spans="2:99" hidden="1" x14ac:dyDescent="0.25">
      <c r="B71" s="122" t="str">
        <f t="shared" si="46"/>
        <v/>
      </c>
      <c r="C71" s="106"/>
      <c r="D71" s="106"/>
      <c r="E71" s="106"/>
      <c r="F71" s="125"/>
      <c r="G71" s="106"/>
      <c r="H71" s="233"/>
      <c r="I71" s="233"/>
      <c r="J71" s="122" t="str">
        <f t="shared" si="50"/>
        <v/>
      </c>
      <c r="K71" s="122"/>
      <c r="L71" s="122"/>
      <c r="M71" s="122"/>
      <c r="N71" s="122"/>
      <c r="O71" s="122"/>
      <c r="P71" s="122"/>
      <c r="Q71" s="122"/>
      <c r="R71" s="122"/>
      <c r="S71" s="122"/>
      <c r="T71" s="122"/>
      <c r="U71" s="122"/>
      <c r="V71" s="122"/>
      <c r="W71" s="122"/>
      <c r="X71" s="122" t="str">
        <f t="shared" si="51"/>
        <v/>
      </c>
      <c r="Y71" s="122"/>
      <c r="Z71" s="122"/>
      <c r="AA71" s="122"/>
      <c r="AB71" s="122"/>
      <c r="AC71" s="122"/>
      <c r="AD71" s="122"/>
      <c r="AE71" s="122"/>
      <c r="AF71" s="122"/>
      <c r="AG71" s="122"/>
      <c r="AH71" s="122"/>
      <c r="AI71" s="122"/>
      <c r="AJ71" s="122"/>
      <c r="AK71" s="122"/>
      <c r="AL71" s="122"/>
      <c r="AM71" s="122"/>
      <c r="AN71" s="122"/>
      <c r="AO71" s="106"/>
      <c r="AP71" s="106"/>
      <c r="AQ71" s="106"/>
      <c r="AR71" s="122" t="str">
        <f t="shared" si="47"/>
        <v/>
      </c>
      <c r="AS71" s="125"/>
      <c r="AT71">
        <f t="shared" si="52"/>
        <v>0</v>
      </c>
      <c r="AU71" t="str">
        <f t="shared" si="86"/>
        <v/>
      </c>
      <c r="AV71" t="str">
        <f t="shared" si="86"/>
        <v/>
      </c>
      <c r="AW71" s="338">
        <f t="shared" si="53"/>
        <v>0</v>
      </c>
      <c r="AX71" s="338">
        <f t="shared" si="54"/>
        <v>0</v>
      </c>
      <c r="AY71" s="338">
        <f t="shared" si="55"/>
        <v>0</v>
      </c>
      <c r="AZ71" s="338">
        <f t="shared" si="56"/>
        <v>1</v>
      </c>
      <c r="BA71" s="338">
        <f t="shared" si="57"/>
        <v>0</v>
      </c>
      <c r="BB71" s="338">
        <f t="shared" si="58"/>
        <v>0</v>
      </c>
      <c r="BC71" s="338">
        <f t="shared" si="59"/>
        <v>0</v>
      </c>
      <c r="BD71" s="338">
        <f t="shared" si="60"/>
        <v>0</v>
      </c>
      <c r="BE71" s="338">
        <f t="shared" si="61"/>
        <v>0</v>
      </c>
      <c r="BF71" s="338">
        <f t="shared" si="62"/>
        <v>0</v>
      </c>
      <c r="BG71" s="338">
        <f t="shared" si="63"/>
        <v>0</v>
      </c>
      <c r="BH71" s="338">
        <f t="shared" si="64"/>
        <v>0</v>
      </c>
      <c r="BI71" s="338">
        <f t="shared" si="65"/>
        <v>0</v>
      </c>
      <c r="BJ71" s="338">
        <f t="shared" si="66"/>
        <v>0</v>
      </c>
      <c r="BK71" s="338">
        <f t="shared" si="67"/>
        <v>0</v>
      </c>
      <c r="BL71" s="338">
        <f t="shared" si="68"/>
        <v>1</v>
      </c>
      <c r="BM71" s="338">
        <f t="shared" si="69"/>
        <v>0</v>
      </c>
      <c r="BN71" s="338">
        <f t="shared" si="70"/>
        <v>1</v>
      </c>
      <c r="BO71" s="338">
        <f t="shared" si="71"/>
        <v>0</v>
      </c>
      <c r="BP71" s="338">
        <f t="shared" si="72"/>
        <v>0</v>
      </c>
      <c r="BQ71" s="338">
        <f t="shared" si="73"/>
        <v>0</v>
      </c>
      <c r="BR71" s="338">
        <f t="shared" si="74"/>
        <v>0</v>
      </c>
      <c r="BS71" s="338">
        <f t="shared" si="75"/>
        <v>0</v>
      </c>
      <c r="BT71" s="338">
        <f t="shared" si="76"/>
        <v>0</v>
      </c>
      <c r="BU71" s="338">
        <f t="shared" si="77"/>
        <v>0</v>
      </c>
      <c r="BV71" s="338">
        <f t="shared" si="78"/>
        <v>0</v>
      </c>
      <c r="BW71" s="338">
        <f t="shared" si="79"/>
        <v>0</v>
      </c>
      <c r="BX71" s="338">
        <f t="shared" si="80"/>
        <v>0</v>
      </c>
      <c r="BY71" s="338">
        <f t="shared" si="81"/>
        <v>0</v>
      </c>
      <c r="BZ71" s="338">
        <f t="shared" si="82"/>
        <v>0</v>
      </c>
      <c r="CA71" s="338">
        <f t="shared" si="83"/>
        <v>0</v>
      </c>
      <c r="CB71" s="338">
        <f t="shared" si="42"/>
        <v>0</v>
      </c>
      <c r="CC71" s="338">
        <f t="shared" si="84"/>
        <v>1</v>
      </c>
      <c r="CD71" s="338"/>
      <c r="CE71" s="338"/>
      <c r="CF71" s="338"/>
      <c r="CG71" s="338">
        <f t="shared" si="85"/>
        <v>1</v>
      </c>
      <c r="CL71" t="str">
        <f t="shared" si="87"/>
        <v/>
      </c>
      <c r="CM71" t="str">
        <f t="shared" si="87"/>
        <v/>
      </c>
      <c r="CN71" t="str">
        <f t="shared" si="87"/>
        <v/>
      </c>
      <c r="CO71" t="str">
        <f t="shared" si="87"/>
        <v/>
      </c>
      <c r="CP71" t="str">
        <f t="shared" si="87"/>
        <v/>
      </c>
      <c r="CQ71" t="str">
        <f t="shared" si="87"/>
        <v/>
      </c>
      <c r="CR71" t="str">
        <f t="shared" si="87"/>
        <v/>
      </c>
      <c r="CS71" t="str">
        <f t="shared" si="87"/>
        <v/>
      </c>
      <c r="CT71" t="str">
        <f t="shared" si="87"/>
        <v/>
      </c>
      <c r="CU71" t="str">
        <f t="shared" si="87"/>
        <v/>
      </c>
    </row>
    <row r="72" spans="2:99" hidden="1" x14ac:dyDescent="0.25">
      <c r="B72" s="122" t="str">
        <f t="shared" si="46"/>
        <v/>
      </c>
      <c r="C72" s="106"/>
      <c r="D72" s="106"/>
      <c r="E72" s="106"/>
      <c r="F72" s="125"/>
      <c r="G72" s="106"/>
      <c r="H72" s="233"/>
      <c r="I72" s="233"/>
      <c r="J72" s="122" t="str">
        <f t="shared" si="50"/>
        <v/>
      </c>
      <c r="K72" s="122"/>
      <c r="L72" s="122"/>
      <c r="M72" s="122"/>
      <c r="N72" s="122"/>
      <c r="O72" s="122"/>
      <c r="P72" s="122"/>
      <c r="Q72" s="122"/>
      <c r="R72" s="122"/>
      <c r="S72" s="122"/>
      <c r="T72" s="122"/>
      <c r="U72" s="122"/>
      <c r="V72" s="122"/>
      <c r="W72" s="122"/>
      <c r="X72" s="122" t="str">
        <f t="shared" si="51"/>
        <v/>
      </c>
      <c r="Y72" s="122"/>
      <c r="Z72" s="122"/>
      <c r="AA72" s="122"/>
      <c r="AB72" s="122"/>
      <c r="AC72" s="122"/>
      <c r="AD72" s="122"/>
      <c r="AE72" s="122"/>
      <c r="AF72" s="122"/>
      <c r="AG72" s="122"/>
      <c r="AH72" s="122"/>
      <c r="AI72" s="122"/>
      <c r="AJ72" s="122"/>
      <c r="AK72" s="122"/>
      <c r="AL72" s="122"/>
      <c r="AM72" s="122"/>
      <c r="AN72" s="122"/>
      <c r="AO72" s="106"/>
      <c r="AP72" s="106"/>
      <c r="AQ72" s="106"/>
      <c r="AR72" s="122" t="str">
        <f t="shared" si="47"/>
        <v/>
      </c>
      <c r="AS72" s="125"/>
      <c r="AT72">
        <f t="shared" si="52"/>
        <v>0</v>
      </c>
      <c r="AU72" t="str">
        <f t="shared" si="86"/>
        <v/>
      </c>
      <c r="AV72" t="str">
        <f t="shared" si="86"/>
        <v/>
      </c>
      <c r="AW72" s="338">
        <f t="shared" si="53"/>
        <v>0</v>
      </c>
      <c r="AX72" s="338">
        <f t="shared" si="54"/>
        <v>0</v>
      </c>
      <c r="AY72" s="338">
        <f t="shared" si="55"/>
        <v>0</v>
      </c>
      <c r="AZ72" s="338">
        <f t="shared" si="56"/>
        <v>1</v>
      </c>
      <c r="BA72" s="338">
        <f t="shared" si="57"/>
        <v>0</v>
      </c>
      <c r="BB72" s="338">
        <f t="shared" si="58"/>
        <v>0</v>
      </c>
      <c r="BC72" s="338">
        <f t="shared" si="59"/>
        <v>0</v>
      </c>
      <c r="BD72" s="338">
        <f t="shared" si="60"/>
        <v>0</v>
      </c>
      <c r="BE72" s="338">
        <f t="shared" si="61"/>
        <v>0</v>
      </c>
      <c r="BF72" s="338">
        <f t="shared" si="62"/>
        <v>0</v>
      </c>
      <c r="BG72" s="338">
        <f t="shared" si="63"/>
        <v>0</v>
      </c>
      <c r="BH72" s="338">
        <f t="shared" si="64"/>
        <v>0</v>
      </c>
      <c r="BI72" s="338">
        <f t="shared" si="65"/>
        <v>0</v>
      </c>
      <c r="BJ72" s="338">
        <f t="shared" si="66"/>
        <v>0</v>
      </c>
      <c r="BK72" s="338">
        <f t="shared" si="67"/>
        <v>0</v>
      </c>
      <c r="BL72" s="338">
        <f t="shared" si="68"/>
        <v>1</v>
      </c>
      <c r="BM72" s="338">
        <f t="shared" si="69"/>
        <v>0</v>
      </c>
      <c r="BN72" s="338">
        <f t="shared" si="70"/>
        <v>1</v>
      </c>
      <c r="BO72" s="338">
        <f t="shared" si="71"/>
        <v>0</v>
      </c>
      <c r="BP72" s="338">
        <f t="shared" si="72"/>
        <v>0</v>
      </c>
      <c r="BQ72" s="338">
        <f t="shared" si="73"/>
        <v>0</v>
      </c>
      <c r="BR72" s="338">
        <f t="shared" si="74"/>
        <v>0</v>
      </c>
      <c r="BS72" s="338">
        <f t="shared" si="75"/>
        <v>0</v>
      </c>
      <c r="BT72" s="338">
        <f t="shared" si="76"/>
        <v>0</v>
      </c>
      <c r="BU72" s="338">
        <f t="shared" si="77"/>
        <v>0</v>
      </c>
      <c r="BV72" s="338">
        <f t="shared" si="78"/>
        <v>0</v>
      </c>
      <c r="BW72" s="338">
        <f t="shared" si="79"/>
        <v>0</v>
      </c>
      <c r="BX72" s="338">
        <f t="shared" si="80"/>
        <v>0</v>
      </c>
      <c r="BY72" s="338">
        <f t="shared" si="81"/>
        <v>0</v>
      </c>
      <c r="BZ72" s="338">
        <f t="shared" si="82"/>
        <v>0</v>
      </c>
      <c r="CA72" s="338">
        <f t="shared" si="83"/>
        <v>0</v>
      </c>
      <c r="CB72" s="338">
        <f t="shared" si="42"/>
        <v>0</v>
      </c>
      <c r="CC72" s="338">
        <f t="shared" si="84"/>
        <v>1</v>
      </c>
      <c r="CD72" s="338"/>
      <c r="CE72" s="338"/>
      <c r="CF72" s="338"/>
      <c r="CG72" s="338">
        <f t="shared" si="85"/>
        <v>1</v>
      </c>
      <c r="CL72" t="str">
        <f t="shared" si="87"/>
        <v/>
      </c>
      <c r="CM72" t="str">
        <f t="shared" si="87"/>
        <v/>
      </c>
      <c r="CN72" t="str">
        <f t="shared" si="87"/>
        <v/>
      </c>
      <c r="CO72" t="str">
        <f t="shared" si="87"/>
        <v/>
      </c>
      <c r="CP72" t="str">
        <f t="shared" si="87"/>
        <v/>
      </c>
      <c r="CQ72" t="str">
        <f t="shared" si="87"/>
        <v/>
      </c>
      <c r="CR72" t="str">
        <f t="shared" si="87"/>
        <v/>
      </c>
      <c r="CS72" t="str">
        <f t="shared" si="87"/>
        <v/>
      </c>
      <c r="CT72" t="str">
        <f t="shared" si="87"/>
        <v/>
      </c>
      <c r="CU72" t="str">
        <f t="shared" si="87"/>
        <v/>
      </c>
    </row>
    <row r="73" spans="2:99" hidden="1" x14ac:dyDescent="0.25">
      <c r="B73" s="122" t="str">
        <f t="shared" si="46"/>
        <v/>
      </c>
      <c r="C73" s="106"/>
      <c r="D73" s="106"/>
      <c r="E73" s="106"/>
      <c r="F73" s="125"/>
      <c r="G73" s="106"/>
      <c r="H73" s="233"/>
      <c r="I73" s="233"/>
      <c r="J73" s="122" t="str">
        <f t="shared" si="50"/>
        <v/>
      </c>
      <c r="K73" s="122"/>
      <c r="L73" s="122"/>
      <c r="M73" s="122"/>
      <c r="N73" s="122"/>
      <c r="O73" s="122"/>
      <c r="P73" s="122"/>
      <c r="Q73" s="122"/>
      <c r="R73" s="122"/>
      <c r="S73" s="122"/>
      <c r="T73" s="122"/>
      <c r="U73" s="122"/>
      <c r="V73" s="122"/>
      <c r="W73" s="122"/>
      <c r="X73" s="122" t="str">
        <f t="shared" si="51"/>
        <v/>
      </c>
      <c r="Y73" s="122"/>
      <c r="Z73" s="122"/>
      <c r="AA73" s="122"/>
      <c r="AB73" s="122"/>
      <c r="AC73" s="122"/>
      <c r="AD73" s="122"/>
      <c r="AE73" s="122"/>
      <c r="AF73" s="122"/>
      <c r="AG73" s="122"/>
      <c r="AH73" s="122"/>
      <c r="AI73" s="122"/>
      <c r="AJ73" s="122"/>
      <c r="AK73" s="122"/>
      <c r="AL73" s="122"/>
      <c r="AM73" s="122"/>
      <c r="AN73" s="122"/>
      <c r="AO73" s="106"/>
      <c r="AP73" s="106"/>
      <c r="AQ73" s="106"/>
      <c r="AR73" s="122" t="str">
        <f t="shared" si="47"/>
        <v/>
      </c>
      <c r="AS73" s="125"/>
      <c r="AT73">
        <f t="shared" si="52"/>
        <v>0</v>
      </c>
      <c r="AU73" t="str">
        <f t="shared" si="86"/>
        <v/>
      </c>
      <c r="AV73" t="str">
        <f t="shared" si="86"/>
        <v/>
      </c>
      <c r="AW73" s="338">
        <f t="shared" si="53"/>
        <v>0</v>
      </c>
      <c r="AX73" s="338">
        <f t="shared" si="54"/>
        <v>0</v>
      </c>
      <c r="AY73" s="338">
        <f t="shared" si="55"/>
        <v>0</v>
      </c>
      <c r="AZ73" s="338">
        <f t="shared" si="56"/>
        <v>1</v>
      </c>
      <c r="BA73" s="338">
        <f t="shared" si="57"/>
        <v>0</v>
      </c>
      <c r="BB73" s="338">
        <f t="shared" si="58"/>
        <v>0</v>
      </c>
      <c r="BC73" s="338">
        <f t="shared" si="59"/>
        <v>0</v>
      </c>
      <c r="BD73" s="338">
        <f t="shared" si="60"/>
        <v>0</v>
      </c>
      <c r="BE73" s="338">
        <f t="shared" si="61"/>
        <v>0</v>
      </c>
      <c r="BF73" s="338">
        <f t="shared" si="62"/>
        <v>0</v>
      </c>
      <c r="BG73" s="338">
        <f t="shared" si="63"/>
        <v>0</v>
      </c>
      <c r="BH73" s="338">
        <f t="shared" si="64"/>
        <v>0</v>
      </c>
      <c r="BI73" s="338">
        <f t="shared" si="65"/>
        <v>0</v>
      </c>
      <c r="BJ73" s="338">
        <f t="shared" si="66"/>
        <v>0</v>
      </c>
      <c r="BK73" s="338">
        <f t="shared" si="67"/>
        <v>0</v>
      </c>
      <c r="BL73" s="338">
        <f t="shared" si="68"/>
        <v>1</v>
      </c>
      <c r="BM73" s="338">
        <f t="shared" si="69"/>
        <v>0</v>
      </c>
      <c r="BN73" s="338">
        <f t="shared" si="70"/>
        <v>1</v>
      </c>
      <c r="BO73" s="338">
        <f t="shared" si="71"/>
        <v>0</v>
      </c>
      <c r="BP73" s="338">
        <f t="shared" si="72"/>
        <v>0</v>
      </c>
      <c r="BQ73" s="338">
        <f t="shared" si="73"/>
        <v>0</v>
      </c>
      <c r="BR73" s="338">
        <f t="shared" si="74"/>
        <v>0</v>
      </c>
      <c r="BS73" s="338">
        <f t="shared" si="75"/>
        <v>0</v>
      </c>
      <c r="BT73" s="338">
        <f t="shared" si="76"/>
        <v>0</v>
      </c>
      <c r="BU73" s="338">
        <f t="shared" si="77"/>
        <v>0</v>
      </c>
      <c r="BV73" s="338">
        <f t="shared" si="78"/>
        <v>0</v>
      </c>
      <c r="BW73" s="338">
        <f t="shared" si="79"/>
        <v>0</v>
      </c>
      <c r="BX73" s="338">
        <f t="shared" si="80"/>
        <v>0</v>
      </c>
      <c r="BY73" s="338">
        <f t="shared" si="81"/>
        <v>0</v>
      </c>
      <c r="BZ73" s="338">
        <f t="shared" si="82"/>
        <v>0</v>
      </c>
      <c r="CA73" s="338">
        <f t="shared" si="83"/>
        <v>0</v>
      </c>
      <c r="CB73" s="338">
        <f t="shared" si="42"/>
        <v>0</v>
      </c>
      <c r="CC73" s="338">
        <f t="shared" si="84"/>
        <v>1</v>
      </c>
      <c r="CD73" s="338"/>
      <c r="CE73" s="338"/>
      <c r="CF73" s="338"/>
      <c r="CG73" s="338">
        <f t="shared" si="85"/>
        <v>1</v>
      </c>
      <c r="CL73" t="str">
        <f t="shared" si="87"/>
        <v/>
      </c>
      <c r="CM73" t="str">
        <f t="shared" si="87"/>
        <v/>
      </c>
      <c r="CN73" t="str">
        <f t="shared" si="87"/>
        <v/>
      </c>
      <c r="CO73" t="str">
        <f t="shared" si="87"/>
        <v/>
      </c>
      <c r="CP73" t="str">
        <f t="shared" si="87"/>
        <v/>
      </c>
      <c r="CQ73" t="str">
        <f t="shared" si="87"/>
        <v/>
      </c>
      <c r="CR73" t="str">
        <f t="shared" si="87"/>
        <v/>
      </c>
      <c r="CS73" t="str">
        <f t="shared" si="87"/>
        <v/>
      </c>
      <c r="CT73" t="str">
        <f t="shared" si="87"/>
        <v/>
      </c>
      <c r="CU73" t="str">
        <f t="shared" si="87"/>
        <v/>
      </c>
    </row>
    <row r="74" spans="2:99" hidden="1" x14ac:dyDescent="0.25">
      <c r="B74" s="122" t="str">
        <f t="shared" si="46"/>
        <v/>
      </c>
      <c r="C74" s="106"/>
      <c r="D74" s="106"/>
      <c r="E74" s="106"/>
      <c r="F74" s="125"/>
      <c r="G74" s="106"/>
      <c r="H74" s="233"/>
      <c r="I74" s="233"/>
      <c r="J74" s="122" t="str">
        <f t="shared" si="50"/>
        <v/>
      </c>
      <c r="K74" s="122"/>
      <c r="L74" s="122"/>
      <c r="M74" s="122"/>
      <c r="N74" s="122"/>
      <c r="O74" s="122"/>
      <c r="P74" s="122"/>
      <c r="Q74" s="122"/>
      <c r="R74" s="122"/>
      <c r="S74" s="122"/>
      <c r="T74" s="122"/>
      <c r="U74" s="122"/>
      <c r="V74" s="122"/>
      <c r="W74" s="122"/>
      <c r="X74" s="122" t="str">
        <f t="shared" si="51"/>
        <v/>
      </c>
      <c r="Y74" s="122"/>
      <c r="Z74" s="122"/>
      <c r="AA74" s="122"/>
      <c r="AB74" s="122"/>
      <c r="AC74" s="122"/>
      <c r="AD74" s="122"/>
      <c r="AE74" s="122"/>
      <c r="AF74" s="122"/>
      <c r="AG74" s="122"/>
      <c r="AH74" s="122"/>
      <c r="AI74" s="122"/>
      <c r="AJ74" s="122"/>
      <c r="AK74" s="122"/>
      <c r="AL74" s="122"/>
      <c r="AM74" s="122"/>
      <c r="AN74" s="122"/>
      <c r="AO74" s="106"/>
      <c r="AP74" s="106"/>
      <c r="AQ74" s="106"/>
      <c r="AR74" s="122" t="str">
        <f t="shared" si="47"/>
        <v/>
      </c>
      <c r="AS74" s="125"/>
      <c r="AT74">
        <f t="shared" si="52"/>
        <v>0</v>
      </c>
      <c r="AU74" t="str">
        <f t="shared" si="86"/>
        <v/>
      </c>
      <c r="AV74" t="str">
        <f t="shared" si="86"/>
        <v/>
      </c>
      <c r="AW74" s="338">
        <f t="shared" si="53"/>
        <v>0</v>
      </c>
      <c r="AX74" s="338">
        <f t="shared" si="54"/>
        <v>0</v>
      </c>
      <c r="AY74" s="338">
        <f t="shared" si="55"/>
        <v>0</v>
      </c>
      <c r="AZ74" s="338">
        <f t="shared" si="56"/>
        <v>1</v>
      </c>
      <c r="BA74" s="338">
        <f t="shared" si="57"/>
        <v>0</v>
      </c>
      <c r="BB74" s="338">
        <f t="shared" si="58"/>
        <v>0</v>
      </c>
      <c r="BC74" s="338">
        <f t="shared" si="59"/>
        <v>0</v>
      </c>
      <c r="BD74" s="338">
        <f t="shared" si="60"/>
        <v>0</v>
      </c>
      <c r="BE74" s="338">
        <f t="shared" si="61"/>
        <v>0</v>
      </c>
      <c r="BF74" s="338">
        <f t="shared" si="62"/>
        <v>0</v>
      </c>
      <c r="BG74" s="338">
        <f t="shared" si="63"/>
        <v>0</v>
      </c>
      <c r="BH74" s="338">
        <f t="shared" si="64"/>
        <v>0</v>
      </c>
      <c r="BI74" s="338">
        <f t="shared" si="65"/>
        <v>0</v>
      </c>
      <c r="BJ74" s="338">
        <f t="shared" si="66"/>
        <v>0</v>
      </c>
      <c r="BK74" s="338">
        <f t="shared" si="67"/>
        <v>0</v>
      </c>
      <c r="BL74" s="338">
        <f t="shared" si="68"/>
        <v>1</v>
      </c>
      <c r="BM74" s="338">
        <f t="shared" si="69"/>
        <v>0</v>
      </c>
      <c r="BN74" s="338">
        <f t="shared" si="70"/>
        <v>1</v>
      </c>
      <c r="BO74" s="338">
        <f t="shared" si="71"/>
        <v>0</v>
      </c>
      <c r="BP74" s="338">
        <f t="shared" si="72"/>
        <v>0</v>
      </c>
      <c r="BQ74" s="338">
        <f t="shared" si="73"/>
        <v>0</v>
      </c>
      <c r="BR74" s="338">
        <f t="shared" si="74"/>
        <v>0</v>
      </c>
      <c r="BS74" s="338">
        <f t="shared" si="75"/>
        <v>0</v>
      </c>
      <c r="BT74" s="338">
        <f t="shared" si="76"/>
        <v>0</v>
      </c>
      <c r="BU74" s="338">
        <f t="shared" si="77"/>
        <v>0</v>
      </c>
      <c r="BV74" s="338">
        <f t="shared" si="78"/>
        <v>0</v>
      </c>
      <c r="BW74" s="338">
        <f t="shared" si="79"/>
        <v>0</v>
      </c>
      <c r="BX74" s="338">
        <f t="shared" si="80"/>
        <v>0</v>
      </c>
      <c r="BY74" s="338">
        <f t="shared" si="81"/>
        <v>0</v>
      </c>
      <c r="BZ74" s="338">
        <f t="shared" si="82"/>
        <v>0</v>
      </c>
      <c r="CA74" s="338">
        <f t="shared" si="83"/>
        <v>0</v>
      </c>
      <c r="CB74" s="338">
        <f t="shared" si="42"/>
        <v>0</v>
      </c>
      <c r="CC74" s="338">
        <f t="shared" si="84"/>
        <v>1</v>
      </c>
      <c r="CD74" s="338"/>
      <c r="CE74" s="338"/>
      <c r="CF74" s="338"/>
      <c r="CG74" s="338">
        <f t="shared" si="85"/>
        <v>1</v>
      </c>
      <c r="CL74" t="str">
        <f t="shared" si="87"/>
        <v/>
      </c>
      <c r="CM74" t="str">
        <f t="shared" si="87"/>
        <v/>
      </c>
      <c r="CN74" t="str">
        <f t="shared" si="87"/>
        <v/>
      </c>
      <c r="CO74" t="str">
        <f t="shared" si="87"/>
        <v/>
      </c>
      <c r="CP74" t="str">
        <f t="shared" si="87"/>
        <v/>
      </c>
      <c r="CQ74" t="str">
        <f t="shared" si="87"/>
        <v/>
      </c>
      <c r="CR74" t="str">
        <f t="shared" si="87"/>
        <v/>
      </c>
      <c r="CS74" t="str">
        <f t="shared" si="87"/>
        <v/>
      </c>
      <c r="CT74" t="str">
        <f t="shared" si="87"/>
        <v/>
      </c>
      <c r="CU74" t="str">
        <f t="shared" si="87"/>
        <v/>
      </c>
    </row>
    <row r="75" spans="2:99" hidden="1" x14ac:dyDescent="0.25">
      <c r="B75" s="122" t="str">
        <f t="shared" si="46"/>
        <v/>
      </c>
      <c r="C75" s="106"/>
      <c r="D75" s="106"/>
      <c r="E75" s="106"/>
      <c r="F75" s="125"/>
      <c r="G75" s="106"/>
      <c r="H75" s="233"/>
      <c r="I75" s="233"/>
      <c r="J75" s="122" t="str">
        <f t="shared" si="50"/>
        <v/>
      </c>
      <c r="K75" s="122"/>
      <c r="L75" s="122"/>
      <c r="M75" s="122"/>
      <c r="N75" s="122"/>
      <c r="O75" s="122"/>
      <c r="P75" s="122"/>
      <c r="Q75" s="122"/>
      <c r="R75" s="122"/>
      <c r="S75" s="122"/>
      <c r="T75" s="122"/>
      <c r="U75" s="122"/>
      <c r="V75" s="122"/>
      <c r="W75" s="122"/>
      <c r="X75" s="122" t="str">
        <f t="shared" si="51"/>
        <v/>
      </c>
      <c r="Y75" s="122"/>
      <c r="Z75" s="122"/>
      <c r="AA75" s="122"/>
      <c r="AB75" s="122"/>
      <c r="AC75" s="122"/>
      <c r="AD75" s="122"/>
      <c r="AE75" s="122"/>
      <c r="AF75" s="122"/>
      <c r="AG75" s="122"/>
      <c r="AH75" s="122"/>
      <c r="AI75" s="122"/>
      <c r="AJ75" s="122"/>
      <c r="AK75" s="122"/>
      <c r="AL75" s="122"/>
      <c r="AM75" s="122"/>
      <c r="AN75" s="122"/>
      <c r="AO75" s="106"/>
      <c r="AP75" s="106"/>
      <c r="AQ75" s="106"/>
      <c r="AR75" s="122" t="str">
        <f t="shared" si="47"/>
        <v/>
      </c>
      <c r="AS75" s="125"/>
      <c r="AT75">
        <f t="shared" si="52"/>
        <v>0</v>
      </c>
      <c r="AU75" t="str">
        <f t="shared" si="86"/>
        <v/>
      </c>
      <c r="AV75" t="str">
        <f t="shared" si="86"/>
        <v/>
      </c>
      <c r="AW75" s="338">
        <f t="shared" si="53"/>
        <v>0</v>
      </c>
      <c r="AX75" s="338">
        <f t="shared" si="54"/>
        <v>0</v>
      </c>
      <c r="AY75" s="338">
        <f t="shared" si="55"/>
        <v>0</v>
      </c>
      <c r="AZ75" s="338">
        <f t="shared" si="56"/>
        <v>1</v>
      </c>
      <c r="BA75" s="338">
        <f t="shared" si="57"/>
        <v>0</v>
      </c>
      <c r="BB75" s="338">
        <f t="shared" si="58"/>
        <v>0</v>
      </c>
      <c r="BC75" s="338">
        <f t="shared" si="59"/>
        <v>0</v>
      </c>
      <c r="BD75" s="338">
        <f t="shared" si="60"/>
        <v>0</v>
      </c>
      <c r="BE75" s="338">
        <f t="shared" si="61"/>
        <v>0</v>
      </c>
      <c r="BF75" s="338">
        <f t="shared" si="62"/>
        <v>0</v>
      </c>
      <c r="BG75" s="338">
        <f t="shared" si="63"/>
        <v>0</v>
      </c>
      <c r="BH75" s="338">
        <f t="shared" si="64"/>
        <v>0</v>
      </c>
      <c r="BI75" s="338">
        <f t="shared" si="65"/>
        <v>0</v>
      </c>
      <c r="BJ75" s="338">
        <f t="shared" si="66"/>
        <v>0</v>
      </c>
      <c r="BK75" s="338">
        <f t="shared" si="67"/>
        <v>0</v>
      </c>
      <c r="BL75" s="338">
        <f t="shared" si="68"/>
        <v>1</v>
      </c>
      <c r="BM75" s="338">
        <f t="shared" si="69"/>
        <v>0</v>
      </c>
      <c r="BN75" s="338">
        <f t="shared" si="70"/>
        <v>1</v>
      </c>
      <c r="BO75" s="338">
        <f t="shared" si="71"/>
        <v>0</v>
      </c>
      <c r="BP75" s="338">
        <f t="shared" si="72"/>
        <v>0</v>
      </c>
      <c r="BQ75" s="338">
        <f t="shared" si="73"/>
        <v>0</v>
      </c>
      <c r="BR75" s="338">
        <f t="shared" si="74"/>
        <v>0</v>
      </c>
      <c r="BS75" s="338">
        <f t="shared" si="75"/>
        <v>0</v>
      </c>
      <c r="BT75" s="338">
        <f t="shared" si="76"/>
        <v>0</v>
      </c>
      <c r="BU75" s="338">
        <f t="shared" si="77"/>
        <v>0</v>
      </c>
      <c r="BV75" s="338">
        <f t="shared" si="78"/>
        <v>0</v>
      </c>
      <c r="BW75" s="338">
        <f t="shared" si="79"/>
        <v>0</v>
      </c>
      <c r="BX75" s="338">
        <f t="shared" si="80"/>
        <v>0</v>
      </c>
      <c r="BY75" s="338">
        <f t="shared" si="81"/>
        <v>0</v>
      </c>
      <c r="BZ75" s="338">
        <f t="shared" si="82"/>
        <v>0</v>
      </c>
      <c r="CA75" s="338">
        <f t="shared" si="83"/>
        <v>0</v>
      </c>
      <c r="CB75" s="338">
        <f t="shared" si="42"/>
        <v>0</v>
      </c>
      <c r="CC75" s="338">
        <f t="shared" si="84"/>
        <v>1</v>
      </c>
      <c r="CD75" s="338"/>
      <c r="CE75" s="338"/>
      <c r="CF75" s="338"/>
      <c r="CG75" s="338">
        <f t="shared" si="85"/>
        <v>1</v>
      </c>
      <c r="CL75" t="str">
        <f t="shared" si="87"/>
        <v/>
      </c>
      <c r="CM75" t="str">
        <f t="shared" si="87"/>
        <v/>
      </c>
      <c r="CN75" t="str">
        <f t="shared" si="87"/>
        <v/>
      </c>
      <c r="CO75" t="str">
        <f t="shared" si="87"/>
        <v/>
      </c>
      <c r="CP75" t="str">
        <f t="shared" si="87"/>
        <v/>
      </c>
      <c r="CQ75" t="str">
        <f t="shared" si="87"/>
        <v/>
      </c>
      <c r="CR75" t="str">
        <f t="shared" si="87"/>
        <v/>
      </c>
      <c r="CS75" t="str">
        <f t="shared" si="87"/>
        <v/>
      </c>
      <c r="CT75" t="str">
        <f t="shared" si="87"/>
        <v/>
      </c>
      <c r="CU75" t="str">
        <f t="shared" si="87"/>
        <v/>
      </c>
    </row>
    <row r="76" spans="2:99" hidden="1" x14ac:dyDescent="0.25">
      <c r="B76" s="122" t="str">
        <f t="shared" si="46"/>
        <v/>
      </c>
      <c r="C76" s="106"/>
      <c r="D76" s="106"/>
      <c r="E76" s="106"/>
      <c r="F76" s="125"/>
      <c r="G76" s="106"/>
      <c r="H76" s="233"/>
      <c r="I76" s="233"/>
      <c r="J76" s="122" t="str">
        <f t="shared" si="50"/>
        <v/>
      </c>
      <c r="K76" s="122"/>
      <c r="L76" s="122"/>
      <c r="M76" s="122"/>
      <c r="N76" s="122"/>
      <c r="O76" s="122"/>
      <c r="P76" s="122"/>
      <c r="Q76" s="122"/>
      <c r="R76" s="122"/>
      <c r="S76" s="122"/>
      <c r="T76" s="122"/>
      <c r="U76" s="122"/>
      <c r="V76" s="122"/>
      <c r="W76" s="122"/>
      <c r="X76" s="122" t="str">
        <f t="shared" si="51"/>
        <v/>
      </c>
      <c r="Y76" s="122"/>
      <c r="Z76" s="122"/>
      <c r="AA76" s="122"/>
      <c r="AB76" s="122"/>
      <c r="AC76" s="122"/>
      <c r="AD76" s="122"/>
      <c r="AE76" s="122"/>
      <c r="AF76" s="122"/>
      <c r="AG76" s="122"/>
      <c r="AH76" s="122"/>
      <c r="AI76" s="122"/>
      <c r="AJ76" s="122"/>
      <c r="AK76" s="122"/>
      <c r="AL76" s="122"/>
      <c r="AM76" s="122"/>
      <c r="AN76" s="122"/>
      <c r="AO76" s="106"/>
      <c r="AP76" s="106"/>
      <c r="AQ76" s="106"/>
      <c r="AR76" s="122" t="str">
        <f t="shared" si="47"/>
        <v/>
      </c>
      <c r="AS76" s="125"/>
      <c r="AT76">
        <f t="shared" si="52"/>
        <v>0</v>
      </c>
      <c r="AU76" t="str">
        <f t="shared" si="86"/>
        <v/>
      </c>
      <c r="AV76" t="str">
        <f t="shared" si="86"/>
        <v/>
      </c>
      <c r="AW76" s="338">
        <f t="shared" si="53"/>
        <v>0</v>
      </c>
      <c r="AX76" s="338">
        <f t="shared" si="54"/>
        <v>0</v>
      </c>
      <c r="AY76" s="338">
        <f t="shared" si="55"/>
        <v>0</v>
      </c>
      <c r="AZ76" s="338">
        <f t="shared" si="56"/>
        <v>1</v>
      </c>
      <c r="BA76" s="338">
        <f t="shared" si="57"/>
        <v>0</v>
      </c>
      <c r="BB76" s="338">
        <f t="shared" si="58"/>
        <v>0</v>
      </c>
      <c r="BC76" s="338">
        <f t="shared" si="59"/>
        <v>0</v>
      </c>
      <c r="BD76" s="338">
        <f t="shared" si="60"/>
        <v>0</v>
      </c>
      <c r="BE76" s="338">
        <f t="shared" si="61"/>
        <v>0</v>
      </c>
      <c r="BF76" s="338">
        <f t="shared" si="62"/>
        <v>0</v>
      </c>
      <c r="BG76" s="338">
        <f t="shared" si="63"/>
        <v>0</v>
      </c>
      <c r="BH76" s="338">
        <f t="shared" si="64"/>
        <v>0</v>
      </c>
      <c r="BI76" s="338">
        <f t="shared" si="65"/>
        <v>0</v>
      </c>
      <c r="BJ76" s="338">
        <f t="shared" si="66"/>
        <v>0</v>
      </c>
      <c r="BK76" s="338">
        <f t="shared" si="67"/>
        <v>0</v>
      </c>
      <c r="BL76" s="338">
        <f t="shared" si="68"/>
        <v>1</v>
      </c>
      <c r="BM76" s="338">
        <f t="shared" si="69"/>
        <v>0</v>
      </c>
      <c r="BN76" s="338">
        <f t="shared" si="70"/>
        <v>1</v>
      </c>
      <c r="BO76" s="338">
        <f t="shared" si="71"/>
        <v>0</v>
      </c>
      <c r="BP76" s="338">
        <f t="shared" si="72"/>
        <v>0</v>
      </c>
      <c r="BQ76" s="338">
        <f t="shared" si="73"/>
        <v>0</v>
      </c>
      <c r="BR76" s="338">
        <f t="shared" si="74"/>
        <v>0</v>
      </c>
      <c r="BS76" s="338">
        <f t="shared" si="75"/>
        <v>0</v>
      </c>
      <c r="BT76" s="338">
        <f t="shared" si="76"/>
        <v>0</v>
      </c>
      <c r="BU76" s="338">
        <f t="shared" si="77"/>
        <v>0</v>
      </c>
      <c r="BV76" s="338">
        <f t="shared" si="78"/>
        <v>0</v>
      </c>
      <c r="BW76" s="338">
        <f t="shared" si="79"/>
        <v>0</v>
      </c>
      <c r="BX76" s="338">
        <f t="shared" si="80"/>
        <v>0</v>
      </c>
      <c r="BY76" s="338">
        <f t="shared" si="81"/>
        <v>0</v>
      </c>
      <c r="BZ76" s="338">
        <f t="shared" si="82"/>
        <v>0</v>
      </c>
      <c r="CA76" s="338">
        <f t="shared" si="83"/>
        <v>0</v>
      </c>
      <c r="CB76" s="338">
        <f t="shared" si="42"/>
        <v>0</v>
      </c>
      <c r="CC76" s="338">
        <f t="shared" si="84"/>
        <v>1</v>
      </c>
      <c r="CD76" s="338"/>
      <c r="CE76" s="338"/>
      <c r="CF76" s="338"/>
      <c r="CG76" s="338">
        <f t="shared" si="85"/>
        <v>1</v>
      </c>
      <c r="CL76" t="str">
        <f t="shared" si="87"/>
        <v/>
      </c>
      <c r="CM76" t="str">
        <f t="shared" si="87"/>
        <v/>
      </c>
      <c r="CN76" t="str">
        <f t="shared" si="87"/>
        <v/>
      </c>
      <c r="CO76" t="str">
        <f t="shared" si="87"/>
        <v/>
      </c>
      <c r="CP76" t="str">
        <f t="shared" si="87"/>
        <v/>
      </c>
      <c r="CQ76" t="str">
        <f t="shared" si="87"/>
        <v/>
      </c>
      <c r="CR76" t="str">
        <f t="shared" si="87"/>
        <v/>
      </c>
      <c r="CS76" t="str">
        <f t="shared" si="87"/>
        <v/>
      </c>
      <c r="CT76" t="str">
        <f t="shared" si="87"/>
        <v/>
      </c>
      <c r="CU76" t="str">
        <f t="shared" si="87"/>
        <v/>
      </c>
    </row>
    <row r="77" spans="2:99" hidden="1" x14ac:dyDescent="0.25">
      <c r="B77" s="122" t="str">
        <f t="shared" si="46"/>
        <v/>
      </c>
      <c r="C77" s="106"/>
      <c r="D77" s="106"/>
      <c r="E77" s="106"/>
      <c r="F77" s="125"/>
      <c r="G77" s="106"/>
      <c r="H77" s="233"/>
      <c r="I77" s="233"/>
      <c r="J77" s="122" t="str">
        <f t="shared" si="50"/>
        <v/>
      </c>
      <c r="K77" s="122"/>
      <c r="L77" s="122"/>
      <c r="M77" s="122"/>
      <c r="N77" s="122"/>
      <c r="O77" s="122"/>
      <c r="P77" s="122"/>
      <c r="Q77" s="122"/>
      <c r="R77" s="122"/>
      <c r="S77" s="122"/>
      <c r="T77" s="122"/>
      <c r="U77" s="122"/>
      <c r="V77" s="122"/>
      <c r="W77" s="122"/>
      <c r="X77" s="122" t="str">
        <f t="shared" si="51"/>
        <v/>
      </c>
      <c r="Y77" s="122"/>
      <c r="Z77" s="122"/>
      <c r="AA77" s="122"/>
      <c r="AB77" s="122"/>
      <c r="AC77" s="122"/>
      <c r="AD77" s="122"/>
      <c r="AE77" s="122"/>
      <c r="AF77" s="122"/>
      <c r="AG77" s="122"/>
      <c r="AH77" s="122"/>
      <c r="AI77" s="122"/>
      <c r="AJ77" s="122"/>
      <c r="AK77" s="122"/>
      <c r="AL77" s="122"/>
      <c r="AM77" s="122"/>
      <c r="AN77" s="122"/>
      <c r="AO77" s="106"/>
      <c r="AP77" s="106"/>
      <c r="AQ77" s="106"/>
      <c r="AR77" s="122" t="str">
        <f t="shared" si="47"/>
        <v/>
      </c>
      <c r="AS77" s="125"/>
      <c r="AT77">
        <f t="shared" si="52"/>
        <v>0</v>
      </c>
      <c r="AU77" t="str">
        <f t="shared" si="86"/>
        <v/>
      </c>
      <c r="AV77" t="str">
        <f t="shared" si="86"/>
        <v/>
      </c>
      <c r="AW77" s="338">
        <f t="shared" si="53"/>
        <v>0</v>
      </c>
      <c r="AX77" s="338">
        <f t="shared" si="54"/>
        <v>0</v>
      </c>
      <c r="AY77" s="338">
        <f t="shared" si="55"/>
        <v>0</v>
      </c>
      <c r="AZ77" s="338">
        <f t="shared" si="56"/>
        <v>1</v>
      </c>
      <c r="BA77" s="338">
        <f t="shared" si="57"/>
        <v>0</v>
      </c>
      <c r="BB77" s="338">
        <f t="shared" si="58"/>
        <v>0</v>
      </c>
      <c r="BC77" s="338">
        <f t="shared" si="59"/>
        <v>0</v>
      </c>
      <c r="BD77" s="338">
        <f t="shared" si="60"/>
        <v>0</v>
      </c>
      <c r="BE77" s="338">
        <f t="shared" si="61"/>
        <v>0</v>
      </c>
      <c r="BF77" s="338">
        <f t="shared" si="62"/>
        <v>0</v>
      </c>
      <c r="BG77" s="338">
        <f t="shared" si="63"/>
        <v>0</v>
      </c>
      <c r="BH77" s="338">
        <f t="shared" si="64"/>
        <v>0</v>
      </c>
      <c r="BI77" s="338">
        <f t="shared" si="65"/>
        <v>0</v>
      </c>
      <c r="BJ77" s="338">
        <f t="shared" si="66"/>
        <v>0</v>
      </c>
      <c r="BK77" s="338">
        <f t="shared" si="67"/>
        <v>0</v>
      </c>
      <c r="BL77" s="338">
        <f t="shared" si="68"/>
        <v>1</v>
      </c>
      <c r="BM77" s="338">
        <f t="shared" si="69"/>
        <v>0</v>
      </c>
      <c r="BN77" s="338">
        <f t="shared" si="70"/>
        <v>1</v>
      </c>
      <c r="BO77" s="338">
        <f t="shared" si="71"/>
        <v>0</v>
      </c>
      <c r="BP77" s="338">
        <f t="shared" si="72"/>
        <v>0</v>
      </c>
      <c r="BQ77" s="338">
        <f t="shared" si="73"/>
        <v>0</v>
      </c>
      <c r="BR77" s="338">
        <f t="shared" si="74"/>
        <v>0</v>
      </c>
      <c r="BS77" s="338">
        <f t="shared" si="75"/>
        <v>0</v>
      </c>
      <c r="BT77" s="338">
        <f t="shared" si="76"/>
        <v>0</v>
      </c>
      <c r="BU77" s="338">
        <f t="shared" si="77"/>
        <v>0</v>
      </c>
      <c r="BV77" s="338">
        <f t="shared" si="78"/>
        <v>0</v>
      </c>
      <c r="BW77" s="338">
        <f t="shared" si="79"/>
        <v>0</v>
      </c>
      <c r="BX77" s="338">
        <f t="shared" si="80"/>
        <v>0</v>
      </c>
      <c r="BY77" s="338">
        <f t="shared" si="81"/>
        <v>0</v>
      </c>
      <c r="BZ77" s="338">
        <f t="shared" si="82"/>
        <v>0</v>
      </c>
      <c r="CA77" s="338">
        <f t="shared" si="83"/>
        <v>0</v>
      </c>
      <c r="CB77" s="338">
        <f t="shared" si="42"/>
        <v>0</v>
      </c>
      <c r="CC77" s="338">
        <f t="shared" si="84"/>
        <v>1</v>
      </c>
      <c r="CD77" s="338"/>
      <c r="CE77" s="338"/>
      <c r="CF77" s="338"/>
      <c r="CG77" s="338">
        <f t="shared" si="85"/>
        <v>1</v>
      </c>
      <c r="CL77" t="str">
        <f t="shared" si="87"/>
        <v/>
      </c>
      <c r="CM77" t="str">
        <f t="shared" si="87"/>
        <v/>
      </c>
      <c r="CN77" t="str">
        <f t="shared" si="87"/>
        <v/>
      </c>
      <c r="CO77" t="str">
        <f t="shared" si="87"/>
        <v/>
      </c>
      <c r="CP77" t="str">
        <f t="shared" si="87"/>
        <v/>
      </c>
      <c r="CQ77" t="str">
        <f t="shared" si="87"/>
        <v/>
      </c>
      <c r="CR77" t="str">
        <f t="shared" si="87"/>
        <v/>
      </c>
      <c r="CS77" t="str">
        <f t="shared" si="87"/>
        <v/>
      </c>
      <c r="CT77" t="str">
        <f t="shared" si="87"/>
        <v/>
      </c>
      <c r="CU77" t="str">
        <f t="shared" si="87"/>
        <v/>
      </c>
    </row>
    <row r="78" spans="2:99" hidden="1" x14ac:dyDescent="0.25">
      <c r="B78" s="122" t="str">
        <f t="shared" si="46"/>
        <v/>
      </c>
      <c r="C78" s="106"/>
      <c r="D78" s="106"/>
      <c r="E78" s="106"/>
      <c r="F78" s="125"/>
      <c r="G78" s="106"/>
      <c r="H78" s="233"/>
      <c r="I78" s="233"/>
      <c r="J78" s="122" t="str">
        <f t="shared" si="50"/>
        <v/>
      </c>
      <c r="K78" s="122"/>
      <c r="L78" s="122"/>
      <c r="M78" s="122"/>
      <c r="N78" s="122"/>
      <c r="O78" s="122"/>
      <c r="P78" s="122"/>
      <c r="Q78" s="122"/>
      <c r="R78" s="122"/>
      <c r="S78" s="122"/>
      <c r="T78" s="122"/>
      <c r="U78" s="122"/>
      <c r="V78" s="122"/>
      <c r="W78" s="122"/>
      <c r="X78" s="122" t="str">
        <f t="shared" si="51"/>
        <v/>
      </c>
      <c r="Y78" s="122"/>
      <c r="Z78" s="122"/>
      <c r="AA78" s="122"/>
      <c r="AB78" s="122"/>
      <c r="AC78" s="122"/>
      <c r="AD78" s="122"/>
      <c r="AE78" s="122"/>
      <c r="AF78" s="122"/>
      <c r="AG78" s="122"/>
      <c r="AH78" s="122"/>
      <c r="AI78" s="122"/>
      <c r="AJ78" s="122"/>
      <c r="AK78" s="122"/>
      <c r="AL78" s="122"/>
      <c r="AM78" s="122"/>
      <c r="AN78" s="122"/>
      <c r="AO78" s="106"/>
      <c r="AP78" s="106"/>
      <c r="AQ78" s="106"/>
      <c r="AR78" s="122" t="str">
        <f t="shared" si="47"/>
        <v/>
      </c>
      <c r="AS78" s="125"/>
      <c r="AT78">
        <f t="shared" si="52"/>
        <v>0</v>
      </c>
      <c r="AU78" t="str">
        <f t="shared" si="86"/>
        <v/>
      </c>
      <c r="AV78" t="str">
        <f t="shared" si="86"/>
        <v/>
      </c>
      <c r="AW78" s="338">
        <f t="shared" si="53"/>
        <v>0</v>
      </c>
      <c r="AX78" s="338">
        <f t="shared" si="54"/>
        <v>0</v>
      </c>
      <c r="AY78" s="338">
        <f t="shared" si="55"/>
        <v>0</v>
      </c>
      <c r="AZ78" s="338">
        <f t="shared" si="56"/>
        <v>1</v>
      </c>
      <c r="BA78" s="338">
        <f t="shared" si="57"/>
        <v>0</v>
      </c>
      <c r="BB78" s="338">
        <f t="shared" si="58"/>
        <v>0</v>
      </c>
      <c r="BC78" s="338">
        <f t="shared" si="59"/>
        <v>0</v>
      </c>
      <c r="BD78" s="338">
        <f t="shared" si="60"/>
        <v>0</v>
      </c>
      <c r="BE78" s="338">
        <f t="shared" si="61"/>
        <v>0</v>
      </c>
      <c r="BF78" s="338">
        <f t="shared" si="62"/>
        <v>0</v>
      </c>
      <c r="BG78" s="338">
        <f t="shared" si="63"/>
        <v>0</v>
      </c>
      <c r="BH78" s="338">
        <f t="shared" si="64"/>
        <v>0</v>
      </c>
      <c r="BI78" s="338">
        <f t="shared" si="65"/>
        <v>0</v>
      </c>
      <c r="BJ78" s="338">
        <f t="shared" si="66"/>
        <v>0</v>
      </c>
      <c r="BK78" s="338">
        <f t="shared" si="67"/>
        <v>0</v>
      </c>
      <c r="BL78" s="338">
        <f t="shared" si="68"/>
        <v>1</v>
      </c>
      <c r="BM78" s="338">
        <f t="shared" si="69"/>
        <v>0</v>
      </c>
      <c r="BN78" s="338">
        <f t="shared" si="70"/>
        <v>1</v>
      </c>
      <c r="BO78" s="338">
        <f t="shared" si="71"/>
        <v>0</v>
      </c>
      <c r="BP78" s="338">
        <f t="shared" si="72"/>
        <v>0</v>
      </c>
      <c r="BQ78" s="338">
        <f t="shared" si="73"/>
        <v>0</v>
      </c>
      <c r="BR78" s="338">
        <f t="shared" si="74"/>
        <v>0</v>
      </c>
      <c r="BS78" s="338">
        <f t="shared" si="75"/>
        <v>0</v>
      </c>
      <c r="BT78" s="338">
        <f t="shared" si="76"/>
        <v>0</v>
      </c>
      <c r="BU78" s="338">
        <f t="shared" si="77"/>
        <v>0</v>
      </c>
      <c r="BV78" s="338">
        <f t="shared" si="78"/>
        <v>0</v>
      </c>
      <c r="BW78" s="338">
        <f t="shared" si="79"/>
        <v>0</v>
      </c>
      <c r="BX78" s="338">
        <f t="shared" si="80"/>
        <v>0</v>
      </c>
      <c r="BY78" s="338">
        <f t="shared" si="81"/>
        <v>0</v>
      </c>
      <c r="BZ78" s="338">
        <f t="shared" si="82"/>
        <v>0</v>
      </c>
      <c r="CA78" s="338">
        <f t="shared" si="83"/>
        <v>0</v>
      </c>
      <c r="CB78" s="338">
        <f t="shared" si="42"/>
        <v>0</v>
      </c>
      <c r="CC78" s="338">
        <f t="shared" si="84"/>
        <v>1</v>
      </c>
      <c r="CD78" s="338"/>
      <c r="CE78" s="338"/>
      <c r="CF78" s="338"/>
      <c r="CG78" s="338">
        <f t="shared" si="85"/>
        <v>1</v>
      </c>
      <c r="CL78" t="str">
        <f t="shared" si="87"/>
        <v/>
      </c>
      <c r="CM78" t="str">
        <f t="shared" si="87"/>
        <v/>
      </c>
      <c r="CN78" t="str">
        <f t="shared" si="87"/>
        <v/>
      </c>
      <c r="CO78" t="str">
        <f t="shared" si="87"/>
        <v/>
      </c>
      <c r="CP78" t="str">
        <f t="shared" si="87"/>
        <v/>
      </c>
      <c r="CQ78" t="str">
        <f t="shared" si="87"/>
        <v/>
      </c>
      <c r="CR78" t="str">
        <f t="shared" si="87"/>
        <v/>
      </c>
      <c r="CS78" t="str">
        <f t="shared" si="87"/>
        <v/>
      </c>
      <c r="CT78" t="str">
        <f t="shared" si="87"/>
        <v/>
      </c>
      <c r="CU78" t="str">
        <f t="shared" si="87"/>
        <v/>
      </c>
    </row>
    <row r="79" spans="2:99" hidden="1" x14ac:dyDescent="0.25">
      <c r="B79" s="122" t="str">
        <f t="shared" si="46"/>
        <v/>
      </c>
      <c r="C79" s="106"/>
      <c r="D79" s="106"/>
      <c r="E79" s="106"/>
      <c r="F79" s="125"/>
      <c r="G79" s="106"/>
      <c r="H79" s="233"/>
      <c r="I79" s="233"/>
      <c r="J79" s="122" t="str">
        <f t="shared" si="50"/>
        <v/>
      </c>
      <c r="K79" s="122"/>
      <c r="L79" s="122"/>
      <c r="M79" s="122"/>
      <c r="N79" s="122"/>
      <c r="O79" s="122"/>
      <c r="P79" s="122"/>
      <c r="Q79" s="122"/>
      <c r="R79" s="122"/>
      <c r="S79" s="122"/>
      <c r="T79" s="122"/>
      <c r="U79" s="122"/>
      <c r="V79" s="122"/>
      <c r="W79" s="122"/>
      <c r="X79" s="122" t="str">
        <f t="shared" si="51"/>
        <v/>
      </c>
      <c r="Y79" s="122"/>
      <c r="Z79" s="122"/>
      <c r="AA79" s="122"/>
      <c r="AB79" s="122"/>
      <c r="AC79" s="122"/>
      <c r="AD79" s="122"/>
      <c r="AE79" s="122"/>
      <c r="AF79" s="122"/>
      <c r="AG79" s="122"/>
      <c r="AH79" s="122"/>
      <c r="AI79" s="122"/>
      <c r="AJ79" s="122"/>
      <c r="AK79" s="122"/>
      <c r="AL79" s="122"/>
      <c r="AM79" s="122"/>
      <c r="AN79" s="122"/>
      <c r="AO79" s="106"/>
      <c r="AP79" s="106"/>
      <c r="AQ79" s="106"/>
      <c r="AR79" s="122" t="str">
        <f t="shared" si="47"/>
        <v/>
      </c>
      <c r="AS79" s="125"/>
      <c r="AT79">
        <f t="shared" si="52"/>
        <v>0</v>
      </c>
      <c r="AU79" t="str">
        <f t="shared" si="86"/>
        <v/>
      </c>
      <c r="AV79" t="str">
        <f t="shared" si="86"/>
        <v/>
      </c>
      <c r="AW79" s="338">
        <f t="shared" si="53"/>
        <v>0</v>
      </c>
      <c r="AX79" s="338">
        <f t="shared" si="54"/>
        <v>0</v>
      </c>
      <c r="AY79" s="338">
        <f t="shared" si="55"/>
        <v>0</v>
      </c>
      <c r="AZ79" s="338">
        <f t="shared" si="56"/>
        <v>1</v>
      </c>
      <c r="BA79" s="338">
        <f t="shared" si="57"/>
        <v>0</v>
      </c>
      <c r="BB79" s="338">
        <f t="shared" si="58"/>
        <v>0</v>
      </c>
      <c r="BC79" s="338">
        <f t="shared" si="59"/>
        <v>0</v>
      </c>
      <c r="BD79" s="338">
        <f t="shared" si="60"/>
        <v>0</v>
      </c>
      <c r="BE79" s="338">
        <f t="shared" si="61"/>
        <v>0</v>
      </c>
      <c r="BF79" s="338">
        <f t="shared" si="62"/>
        <v>0</v>
      </c>
      <c r="BG79" s="338">
        <f t="shared" si="63"/>
        <v>0</v>
      </c>
      <c r="BH79" s="338">
        <f t="shared" si="64"/>
        <v>0</v>
      </c>
      <c r="BI79" s="338">
        <f t="shared" si="65"/>
        <v>0</v>
      </c>
      <c r="BJ79" s="338">
        <f t="shared" si="66"/>
        <v>0</v>
      </c>
      <c r="BK79" s="338">
        <f t="shared" si="67"/>
        <v>0</v>
      </c>
      <c r="BL79" s="338">
        <f t="shared" si="68"/>
        <v>1</v>
      </c>
      <c r="BM79" s="338">
        <f t="shared" si="69"/>
        <v>0</v>
      </c>
      <c r="BN79" s="338">
        <f t="shared" si="70"/>
        <v>1</v>
      </c>
      <c r="BO79" s="338">
        <f t="shared" si="71"/>
        <v>0</v>
      </c>
      <c r="BP79" s="338">
        <f t="shared" si="72"/>
        <v>0</v>
      </c>
      <c r="BQ79" s="338">
        <f t="shared" si="73"/>
        <v>0</v>
      </c>
      <c r="BR79" s="338">
        <f t="shared" si="74"/>
        <v>0</v>
      </c>
      <c r="BS79" s="338">
        <f t="shared" si="75"/>
        <v>0</v>
      </c>
      <c r="BT79" s="338">
        <f t="shared" si="76"/>
        <v>0</v>
      </c>
      <c r="BU79" s="338">
        <f t="shared" si="77"/>
        <v>0</v>
      </c>
      <c r="BV79" s="338">
        <f t="shared" si="78"/>
        <v>0</v>
      </c>
      <c r="BW79" s="338">
        <f t="shared" si="79"/>
        <v>0</v>
      </c>
      <c r="BX79" s="338">
        <f t="shared" si="80"/>
        <v>0</v>
      </c>
      <c r="BY79" s="338">
        <f t="shared" si="81"/>
        <v>0</v>
      </c>
      <c r="BZ79" s="338">
        <f t="shared" si="82"/>
        <v>0</v>
      </c>
      <c r="CA79" s="338">
        <f t="shared" si="83"/>
        <v>0</v>
      </c>
      <c r="CB79" s="338">
        <f t="shared" si="42"/>
        <v>0</v>
      </c>
      <c r="CC79" s="338">
        <f t="shared" si="84"/>
        <v>1</v>
      </c>
      <c r="CD79" s="338"/>
      <c r="CE79" s="338"/>
      <c r="CF79" s="338"/>
      <c r="CG79" s="338">
        <f t="shared" si="85"/>
        <v>1</v>
      </c>
      <c r="CL79" t="str">
        <f t="shared" si="87"/>
        <v/>
      </c>
      <c r="CM79" t="str">
        <f t="shared" si="87"/>
        <v/>
      </c>
      <c r="CN79" t="str">
        <f t="shared" si="87"/>
        <v/>
      </c>
      <c r="CO79" t="str">
        <f t="shared" si="87"/>
        <v/>
      </c>
      <c r="CP79" t="str">
        <f t="shared" si="87"/>
        <v/>
      </c>
      <c r="CQ79" t="str">
        <f t="shared" si="87"/>
        <v/>
      </c>
      <c r="CR79" t="str">
        <f t="shared" si="87"/>
        <v/>
      </c>
      <c r="CS79" t="str">
        <f t="shared" si="87"/>
        <v/>
      </c>
      <c r="CT79" t="str">
        <f t="shared" si="87"/>
        <v/>
      </c>
      <c r="CU79" t="str">
        <f t="shared" si="87"/>
        <v/>
      </c>
    </row>
    <row r="80" spans="2:99" hidden="1" x14ac:dyDescent="0.25">
      <c r="B80" s="122" t="str">
        <f t="shared" si="46"/>
        <v/>
      </c>
      <c r="C80" s="106"/>
      <c r="D80" s="106"/>
      <c r="E80" s="106"/>
      <c r="F80" s="125"/>
      <c r="G80" s="106"/>
      <c r="H80" s="233"/>
      <c r="I80" s="233"/>
      <c r="J80" s="122" t="str">
        <f t="shared" si="50"/>
        <v/>
      </c>
      <c r="K80" s="122"/>
      <c r="L80" s="122"/>
      <c r="M80" s="122"/>
      <c r="N80" s="122"/>
      <c r="O80" s="122"/>
      <c r="P80" s="122"/>
      <c r="Q80" s="122"/>
      <c r="R80" s="122"/>
      <c r="S80" s="122"/>
      <c r="T80" s="122"/>
      <c r="U80" s="122"/>
      <c r="V80" s="122"/>
      <c r="W80" s="122"/>
      <c r="X80" s="122" t="str">
        <f t="shared" si="51"/>
        <v/>
      </c>
      <c r="Y80" s="122"/>
      <c r="Z80" s="122"/>
      <c r="AA80" s="122"/>
      <c r="AB80" s="122"/>
      <c r="AC80" s="122"/>
      <c r="AD80" s="122"/>
      <c r="AE80" s="122"/>
      <c r="AF80" s="122"/>
      <c r="AG80" s="122"/>
      <c r="AH80" s="122"/>
      <c r="AI80" s="122"/>
      <c r="AJ80" s="122"/>
      <c r="AK80" s="122"/>
      <c r="AL80" s="122"/>
      <c r="AM80" s="122"/>
      <c r="AN80" s="122"/>
      <c r="AO80" s="106"/>
      <c r="AP80" s="106"/>
      <c r="AQ80" s="106"/>
      <c r="AR80" s="122" t="str">
        <f t="shared" si="47"/>
        <v/>
      </c>
      <c r="AS80" s="125"/>
      <c r="AT80">
        <f t="shared" si="52"/>
        <v>0</v>
      </c>
      <c r="AU80" t="str">
        <f t="shared" si="86"/>
        <v/>
      </c>
      <c r="AV80" t="str">
        <f t="shared" si="86"/>
        <v/>
      </c>
      <c r="AW80" s="338">
        <f t="shared" si="53"/>
        <v>0</v>
      </c>
      <c r="AX80" s="338">
        <f t="shared" si="54"/>
        <v>0</v>
      </c>
      <c r="AY80" s="338">
        <f t="shared" si="55"/>
        <v>0</v>
      </c>
      <c r="AZ80" s="338">
        <f t="shared" si="56"/>
        <v>1</v>
      </c>
      <c r="BA80" s="338">
        <f t="shared" si="57"/>
        <v>0</v>
      </c>
      <c r="BB80" s="338">
        <f t="shared" si="58"/>
        <v>0</v>
      </c>
      <c r="BC80" s="338">
        <f t="shared" si="59"/>
        <v>0</v>
      </c>
      <c r="BD80" s="338">
        <f t="shared" si="60"/>
        <v>0</v>
      </c>
      <c r="BE80" s="338">
        <f t="shared" si="61"/>
        <v>0</v>
      </c>
      <c r="BF80" s="338">
        <f t="shared" si="62"/>
        <v>0</v>
      </c>
      <c r="BG80" s="338">
        <f t="shared" si="63"/>
        <v>0</v>
      </c>
      <c r="BH80" s="338">
        <f t="shared" si="64"/>
        <v>0</v>
      </c>
      <c r="BI80" s="338">
        <f t="shared" si="65"/>
        <v>0</v>
      </c>
      <c r="BJ80" s="338">
        <f t="shared" si="66"/>
        <v>0</v>
      </c>
      <c r="BK80" s="338">
        <f t="shared" si="67"/>
        <v>0</v>
      </c>
      <c r="BL80" s="338">
        <f t="shared" si="68"/>
        <v>1</v>
      </c>
      <c r="BM80" s="338">
        <f t="shared" si="69"/>
        <v>0</v>
      </c>
      <c r="BN80" s="338">
        <f t="shared" si="70"/>
        <v>1</v>
      </c>
      <c r="BO80" s="338">
        <f t="shared" si="71"/>
        <v>0</v>
      </c>
      <c r="BP80" s="338">
        <f t="shared" si="72"/>
        <v>0</v>
      </c>
      <c r="BQ80" s="338">
        <f t="shared" si="73"/>
        <v>0</v>
      </c>
      <c r="BR80" s="338">
        <f t="shared" si="74"/>
        <v>0</v>
      </c>
      <c r="BS80" s="338">
        <f t="shared" si="75"/>
        <v>0</v>
      </c>
      <c r="BT80" s="338">
        <f t="shared" si="76"/>
        <v>0</v>
      </c>
      <c r="BU80" s="338">
        <f t="shared" si="77"/>
        <v>0</v>
      </c>
      <c r="BV80" s="338">
        <f t="shared" si="78"/>
        <v>0</v>
      </c>
      <c r="BW80" s="338">
        <f t="shared" si="79"/>
        <v>0</v>
      </c>
      <c r="BX80" s="338">
        <f t="shared" si="80"/>
        <v>0</v>
      </c>
      <c r="BY80" s="338">
        <f t="shared" si="81"/>
        <v>0</v>
      </c>
      <c r="BZ80" s="338">
        <f t="shared" si="82"/>
        <v>0</v>
      </c>
      <c r="CA80" s="338">
        <f t="shared" si="83"/>
        <v>0</v>
      </c>
      <c r="CB80" s="338">
        <f t="shared" si="42"/>
        <v>0</v>
      </c>
      <c r="CC80" s="338">
        <f t="shared" si="84"/>
        <v>1</v>
      </c>
      <c r="CD80" s="338"/>
      <c r="CE80" s="338"/>
      <c r="CF80" s="338"/>
      <c r="CG80" s="338">
        <f t="shared" si="85"/>
        <v>1</v>
      </c>
      <c r="CL80" t="str">
        <f t="shared" si="87"/>
        <v/>
      </c>
      <c r="CM80" t="str">
        <f t="shared" si="87"/>
        <v/>
      </c>
      <c r="CN80" t="str">
        <f t="shared" si="87"/>
        <v/>
      </c>
      <c r="CO80" t="str">
        <f t="shared" si="87"/>
        <v/>
      </c>
      <c r="CP80" t="str">
        <f t="shared" si="87"/>
        <v/>
      </c>
      <c r="CQ80" t="str">
        <f t="shared" si="87"/>
        <v/>
      </c>
      <c r="CR80" t="str">
        <f t="shared" si="87"/>
        <v/>
      </c>
      <c r="CS80" t="str">
        <f t="shared" si="87"/>
        <v/>
      </c>
      <c r="CT80" t="str">
        <f t="shared" si="87"/>
        <v/>
      </c>
      <c r="CU80" t="str">
        <f t="shared" si="87"/>
        <v/>
      </c>
    </row>
    <row r="81" spans="2:99" hidden="1" x14ac:dyDescent="0.25">
      <c r="B81" s="122" t="str">
        <f t="shared" si="46"/>
        <v/>
      </c>
      <c r="C81" s="106"/>
      <c r="D81" s="106"/>
      <c r="E81" s="106"/>
      <c r="F81" s="125"/>
      <c r="G81" s="106"/>
      <c r="H81" s="233"/>
      <c r="I81" s="233"/>
      <c r="J81" s="122" t="str">
        <f t="shared" si="50"/>
        <v/>
      </c>
      <c r="K81" s="122"/>
      <c r="L81" s="122"/>
      <c r="M81" s="122"/>
      <c r="N81" s="122"/>
      <c r="O81" s="122"/>
      <c r="P81" s="122"/>
      <c r="Q81" s="122"/>
      <c r="R81" s="122"/>
      <c r="S81" s="122"/>
      <c r="T81" s="122"/>
      <c r="U81" s="122"/>
      <c r="V81" s="122"/>
      <c r="W81" s="122"/>
      <c r="X81" s="122" t="str">
        <f t="shared" si="51"/>
        <v/>
      </c>
      <c r="Y81" s="122"/>
      <c r="Z81" s="122"/>
      <c r="AA81" s="122"/>
      <c r="AB81" s="122"/>
      <c r="AC81" s="122"/>
      <c r="AD81" s="122"/>
      <c r="AE81" s="122"/>
      <c r="AF81" s="122"/>
      <c r="AG81" s="122"/>
      <c r="AH81" s="122"/>
      <c r="AI81" s="122"/>
      <c r="AJ81" s="122"/>
      <c r="AK81" s="122"/>
      <c r="AL81" s="122"/>
      <c r="AM81" s="122"/>
      <c r="AN81" s="122"/>
      <c r="AO81" s="106"/>
      <c r="AP81" s="106"/>
      <c r="AQ81" s="106"/>
      <c r="AR81" s="122" t="str">
        <f t="shared" si="47"/>
        <v/>
      </c>
      <c r="AS81" s="125"/>
      <c r="AT81">
        <f t="shared" si="52"/>
        <v>0</v>
      </c>
      <c r="AU81" t="str">
        <f t="shared" si="86"/>
        <v/>
      </c>
      <c r="AV81" t="str">
        <f t="shared" si="86"/>
        <v/>
      </c>
      <c r="AW81" s="338">
        <f t="shared" si="53"/>
        <v>0</v>
      </c>
      <c r="AX81" s="338">
        <f t="shared" si="54"/>
        <v>0</v>
      </c>
      <c r="AY81" s="338">
        <f t="shared" si="55"/>
        <v>0</v>
      </c>
      <c r="AZ81" s="338">
        <f t="shared" si="56"/>
        <v>1</v>
      </c>
      <c r="BA81" s="338">
        <f t="shared" si="57"/>
        <v>0</v>
      </c>
      <c r="BB81" s="338">
        <f t="shared" si="58"/>
        <v>0</v>
      </c>
      <c r="BC81" s="338">
        <f t="shared" si="59"/>
        <v>0</v>
      </c>
      <c r="BD81" s="338">
        <f t="shared" si="60"/>
        <v>0</v>
      </c>
      <c r="BE81" s="338">
        <f t="shared" si="61"/>
        <v>0</v>
      </c>
      <c r="BF81" s="338">
        <f t="shared" si="62"/>
        <v>0</v>
      </c>
      <c r="BG81" s="338">
        <f t="shared" si="63"/>
        <v>0</v>
      </c>
      <c r="BH81" s="338">
        <f t="shared" si="64"/>
        <v>0</v>
      </c>
      <c r="BI81" s="338">
        <f t="shared" si="65"/>
        <v>0</v>
      </c>
      <c r="BJ81" s="338">
        <f t="shared" si="66"/>
        <v>0</v>
      </c>
      <c r="BK81" s="338">
        <f t="shared" si="67"/>
        <v>0</v>
      </c>
      <c r="BL81" s="338">
        <f t="shared" si="68"/>
        <v>1</v>
      </c>
      <c r="BM81" s="338">
        <f t="shared" si="69"/>
        <v>0</v>
      </c>
      <c r="BN81" s="338">
        <f t="shared" si="70"/>
        <v>1</v>
      </c>
      <c r="BO81" s="338">
        <f t="shared" si="71"/>
        <v>0</v>
      </c>
      <c r="BP81" s="338">
        <f t="shared" si="72"/>
        <v>0</v>
      </c>
      <c r="BQ81" s="338">
        <f t="shared" si="73"/>
        <v>0</v>
      </c>
      <c r="BR81" s="338">
        <f t="shared" si="74"/>
        <v>0</v>
      </c>
      <c r="BS81" s="338">
        <f t="shared" si="75"/>
        <v>0</v>
      </c>
      <c r="BT81" s="338">
        <f t="shared" si="76"/>
        <v>0</v>
      </c>
      <c r="BU81" s="338">
        <f t="shared" si="77"/>
        <v>0</v>
      </c>
      <c r="BV81" s="338">
        <f t="shared" si="78"/>
        <v>0</v>
      </c>
      <c r="BW81" s="338">
        <f t="shared" si="79"/>
        <v>0</v>
      </c>
      <c r="BX81" s="338">
        <f t="shared" si="80"/>
        <v>0</v>
      </c>
      <c r="BY81" s="338">
        <f t="shared" si="81"/>
        <v>0</v>
      </c>
      <c r="BZ81" s="338">
        <f t="shared" si="82"/>
        <v>0</v>
      </c>
      <c r="CA81" s="338">
        <f t="shared" si="83"/>
        <v>0</v>
      </c>
      <c r="CB81" s="338">
        <f t="shared" si="42"/>
        <v>0</v>
      </c>
      <c r="CC81" s="338">
        <f t="shared" si="84"/>
        <v>1</v>
      </c>
      <c r="CD81" s="338"/>
      <c r="CE81" s="338"/>
      <c r="CF81" s="338"/>
      <c r="CG81" s="338">
        <f t="shared" si="85"/>
        <v>1</v>
      </c>
      <c r="CL81" t="str">
        <f t="shared" si="87"/>
        <v/>
      </c>
      <c r="CM81" t="str">
        <f t="shared" si="87"/>
        <v/>
      </c>
      <c r="CN81" t="str">
        <f t="shared" si="87"/>
        <v/>
      </c>
      <c r="CO81" t="str">
        <f t="shared" si="87"/>
        <v/>
      </c>
      <c r="CP81" t="str">
        <f t="shared" si="87"/>
        <v/>
      </c>
      <c r="CQ81" t="str">
        <f t="shared" si="87"/>
        <v/>
      </c>
      <c r="CR81" t="str">
        <f t="shared" si="87"/>
        <v/>
      </c>
      <c r="CS81" t="str">
        <f t="shared" si="87"/>
        <v/>
      </c>
      <c r="CT81" t="str">
        <f t="shared" si="87"/>
        <v/>
      </c>
      <c r="CU81" t="str">
        <f t="shared" si="87"/>
        <v/>
      </c>
    </row>
    <row r="82" spans="2:99" hidden="1" x14ac:dyDescent="0.25">
      <c r="B82" s="122" t="str">
        <f t="shared" si="46"/>
        <v/>
      </c>
      <c r="C82" s="106"/>
      <c r="D82" s="106"/>
      <c r="E82" s="106"/>
      <c r="F82" s="125"/>
      <c r="G82" s="106"/>
      <c r="H82" s="233"/>
      <c r="I82" s="233"/>
      <c r="J82" s="122" t="str">
        <f t="shared" si="50"/>
        <v/>
      </c>
      <c r="K82" s="122"/>
      <c r="L82" s="122"/>
      <c r="M82" s="122"/>
      <c r="N82" s="122"/>
      <c r="O82" s="122"/>
      <c r="P82" s="122"/>
      <c r="Q82" s="122"/>
      <c r="R82" s="122"/>
      <c r="S82" s="122"/>
      <c r="T82" s="122"/>
      <c r="U82" s="122"/>
      <c r="V82" s="122"/>
      <c r="W82" s="122"/>
      <c r="X82" s="122" t="str">
        <f t="shared" si="51"/>
        <v/>
      </c>
      <c r="Y82" s="122"/>
      <c r="Z82" s="122"/>
      <c r="AA82" s="122"/>
      <c r="AB82" s="122"/>
      <c r="AC82" s="122"/>
      <c r="AD82" s="122"/>
      <c r="AE82" s="122"/>
      <c r="AF82" s="122"/>
      <c r="AG82" s="122"/>
      <c r="AH82" s="122"/>
      <c r="AI82" s="122"/>
      <c r="AJ82" s="122"/>
      <c r="AK82" s="122"/>
      <c r="AL82" s="122"/>
      <c r="AM82" s="122"/>
      <c r="AN82" s="122"/>
      <c r="AO82" s="106"/>
      <c r="AP82" s="106"/>
      <c r="AQ82" s="106"/>
      <c r="AR82" s="122" t="str">
        <f t="shared" si="47"/>
        <v/>
      </c>
      <c r="AS82" s="125"/>
      <c r="AT82">
        <f t="shared" si="52"/>
        <v>0</v>
      </c>
      <c r="AU82" t="str">
        <f t="shared" si="86"/>
        <v/>
      </c>
      <c r="AV82" t="str">
        <f t="shared" si="86"/>
        <v/>
      </c>
      <c r="AW82" s="338">
        <f t="shared" si="53"/>
        <v>0</v>
      </c>
      <c r="AX82" s="338">
        <f t="shared" si="54"/>
        <v>0</v>
      </c>
      <c r="AY82" s="338">
        <f t="shared" si="55"/>
        <v>0</v>
      </c>
      <c r="AZ82" s="338">
        <f t="shared" si="56"/>
        <v>1</v>
      </c>
      <c r="BA82" s="338">
        <f t="shared" si="57"/>
        <v>0</v>
      </c>
      <c r="BB82" s="338">
        <f t="shared" si="58"/>
        <v>0</v>
      </c>
      <c r="BC82" s="338">
        <f t="shared" si="59"/>
        <v>0</v>
      </c>
      <c r="BD82" s="338">
        <f t="shared" si="60"/>
        <v>0</v>
      </c>
      <c r="BE82" s="338">
        <f t="shared" si="61"/>
        <v>0</v>
      </c>
      <c r="BF82" s="338">
        <f t="shared" si="62"/>
        <v>0</v>
      </c>
      <c r="BG82" s="338">
        <f t="shared" si="63"/>
        <v>0</v>
      </c>
      <c r="BH82" s="338">
        <f t="shared" si="64"/>
        <v>0</v>
      </c>
      <c r="BI82" s="338">
        <f t="shared" si="65"/>
        <v>0</v>
      </c>
      <c r="BJ82" s="338">
        <f t="shared" si="66"/>
        <v>0</v>
      </c>
      <c r="BK82" s="338">
        <f t="shared" si="67"/>
        <v>0</v>
      </c>
      <c r="BL82" s="338">
        <f t="shared" si="68"/>
        <v>1</v>
      </c>
      <c r="BM82" s="338">
        <f t="shared" si="69"/>
        <v>0</v>
      </c>
      <c r="BN82" s="338">
        <f t="shared" si="70"/>
        <v>1</v>
      </c>
      <c r="BO82" s="338">
        <f t="shared" si="71"/>
        <v>0</v>
      </c>
      <c r="BP82" s="338">
        <f t="shared" si="72"/>
        <v>0</v>
      </c>
      <c r="BQ82" s="338">
        <f t="shared" si="73"/>
        <v>0</v>
      </c>
      <c r="BR82" s="338">
        <f t="shared" si="74"/>
        <v>0</v>
      </c>
      <c r="BS82" s="338">
        <f t="shared" si="75"/>
        <v>0</v>
      </c>
      <c r="BT82" s="338">
        <f t="shared" si="76"/>
        <v>0</v>
      </c>
      <c r="BU82" s="338">
        <f t="shared" si="77"/>
        <v>0</v>
      </c>
      <c r="BV82" s="338">
        <f t="shared" si="78"/>
        <v>0</v>
      </c>
      <c r="BW82" s="338">
        <f t="shared" si="79"/>
        <v>0</v>
      </c>
      <c r="BX82" s="338">
        <f t="shared" si="80"/>
        <v>0</v>
      </c>
      <c r="BY82" s="338">
        <f t="shared" si="81"/>
        <v>0</v>
      </c>
      <c r="BZ82" s="338">
        <f t="shared" si="82"/>
        <v>0</v>
      </c>
      <c r="CA82" s="338">
        <f t="shared" si="83"/>
        <v>0</v>
      </c>
      <c r="CB82" s="338">
        <f t="shared" si="42"/>
        <v>0</v>
      </c>
      <c r="CC82" s="338">
        <f t="shared" si="84"/>
        <v>1</v>
      </c>
      <c r="CD82" s="338"/>
      <c r="CE82" s="338"/>
      <c r="CF82" s="338"/>
      <c r="CG82" s="338">
        <f t="shared" si="85"/>
        <v>1</v>
      </c>
      <c r="CL82" t="str">
        <f t="shared" si="87"/>
        <v/>
      </c>
      <c r="CM82" t="str">
        <f t="shared" si="87"/>
        <v/>
      </c>
      <c r="CN82" t="str">
        <f t="shared" si="87"/>
        <v/>
      </c>
      <c r="CO82" t="str">
        <f t="shared" si="87"/>
        <v/>
      </c>
      <c r="CP82" t="str">
        <f t="shared" si="87"/>
        <v/>
      </c>
      <c r="CQ82" t="str">
        <f t="shared" si="87"/>
        <v/>
      </c>
      <c r="CR82" t="str">
        <f t="shared" si="87"/>
        <v/>
      </c>
      <c r="CS82" t="str">
        <f t="shared" si="87"/>
        <v/>
      </c>
      <c r="CT82" t="str">
        <f t="shared" si="87"/>
        <v/>
      </c>
      <c r="CU82" t="str">
        <f t="shared" si="87"/>
        <v/>
      </c>
    </row>
    <row r="83" spans="2:99" hidden="1" x14ac:dyDescent="0.25">
      <c r="B83" s="122" t="str">
        <f t="shared" si="46"/>
        <v/>
      </c>
      <c r="C83" s="106"/>
      <c r="D83" s="106"/>
      <c r="E83" s="106"/>
      <c r="F83" s="125"/>
      <c r="G83" s="106"/>
      <c r="H83" s="233"/>
      <c r="I83" s="233"/>
      <c r="J83" s="122" t="str">
        <f t="shared" si="50"/>
        <v/>
      </c>
      <c r="K83" s="122"/>
      <c r="L83" s="122"/>
      <c r="M83" s="122"/>
      <c r="N83" s="122"/>
      <c r="O83" s="122"/>
      <c r="P83" s="122"/>
      <c r="Q83" s="122"/>
      <c r="R83" s="122"/>
      <c r="S83" s="122"/>
      <c r="T83" s="122"/>
      <c r="U83" s="122"/>
      <c r="V83" s="122"/>
      <c r="W83" s="122"/>
      <c r="X83" s="122" t="str">
        <f t="shared" si="51"/>
        <v/>
      </c>
      <c r="Y83" s="122"/>
      <c r="Z83" s="122"/>
      <c r="AA83" s="122"/>
      <c r="AB83" s="122"/>
      <c r="AC83" s="122"/>
      <c r="AD83" s="122"/>
      <c r="AE83" s="122"/>
      <c r="AF83" s="122"/>
      <c r="AG83" s="122"/>
      <c r="AH83" s="122"/>
      <c r="AI83" s="122"/>
      <c r="AJ83" s="122"/>
      <c r="AK83" s="122"/>
      <c r="AL83" s="122"/>
      <c r="AM83" s="122"/>
      <c r="AN83" s="122"/>
      <c r="AO83" s="106"/>
      <c r="AP83" s="106"/>
      <c r="AQ83" s="106"/>
      <c r="AR83" s="122" t="str">
        <f t="shared" si="47"/>
        <v/>
      </c>
      <c r="AS83" s="125"/>
      <c r="AT83">
        <f t="shared" si="52"/>
        <v>0</v>
      </c>
      <c r="AU83" t="str">
        <f t="shared" si="86"/>
        <v/>
      </c>
      <c r="AV83" t="str">
        <f t="shared" si="86"/>
        <v/>
      </c>
      <c r="AW83" s="338">
        <f t="shared" si="53"/>
        <v>0</v>
      </c>
      <c r="AX83" s="338">
        <f t="shared" si="54"/>
        <v>0</v>
      </c>
      <c r="AY83" s="338">
        <f t="shared" si="55"/>
        <v>0</v>
      </c>
      <c r="AZ83" s="338">
        <f t="shared" si="56"/>
        <v>1</v>
      </c>
      <c r="BA83" s="338">
        <f t="shared" si="57"/>
        <v>0</v>
      </c>
      <c r="BB83" s="338">
        <f t="shared" si="58"/>
        <v>0</v>
      </c>
      <c r="BC83" s="338">
        <f t="shared" si="59"/>
        <v>0</v>
      </c>
      <c r="BD83" s="338">
        <f t="shared" si="60"/>
        <v>0</v>
      </c>
      <c r="BE83" s="338">
        <f t="shared" si="61"/>
        <v>0</v>
      </c>
      <c r="BF83" s="338">
        <f t="shared" si="62"/>
        <v>0</v>
      </c>
      <c r="BG83" s="338">
        <f t="shared" si="63"/>
        <v>0</v>
      </c>
      <c r="BH83" s="338">
        <f t="shared" si="64"/>
        <v>0</v>
      </c>
      <c r="BI83" s="338">
        <f t="shared" si="65"/>
        <v>0</v>
      </c>
      <c r="BJ83" s="338">
        <f t="shared" si="66"/>
        <v>0</v>
      </c>
      <c r="BK83" s="338">
        <f t="shared" si="67"/>
        <v>0</v>
      </c>
      <c r="BL83" s="338">
        <f t="shared" si="68"/>
        <v>1</v>
      </c>
      <c r="BM83" s="338">
        <f t="shared" si="69"/>
        <v>0</v>
      </c>
      <c r="BN83" s="338">
        <f t="shared" si="70"/>
        <v>1</v>
      </c>
      <c r="BO83" s="338">
        <f t="shared" si="71"/>
        <v>0</v>
      </c>
      <c r="BP83" s="338">
        <f t="shared" si="72"/>
        <v>0</v>
      </c>
      <c r="BQ83" s="338">
        <f t="shared" si="73"/>
        <v>0</v>
      </c>
      <c r="BR83" s="338">
        <f t="shared" si="74"/>
        <v>0</v>
      </c>
      <c r="BS83" s="338">
        <f t="shared" si="75"/>
        <v>0</v>
      </c>
      <c r="BT83" s="338">
        <f t="shared" si="76"/>
        <v>0</v>
      </c>
      <c r="BU83" s="338">
        <f t="shared" si="77"/>
        <v>0</v>
      </c>
      <c r="BV83" s="338">
        <f t="shared" si="78"/>
        <v>0</v>
      </c>
      <c r="BW83" s="338">
        <f t="shared" si="79"/>
        <v>0</v>
      </c>
      <c r="BX83" s="338">
        <f t="shared" si="80"/>
        <v>0</v>
      </c>
      <c r="BY83" s="338">
        <f t="shared" si="81"/>
        <v>0</v>
      </c>
      <c r="BZ83" s="338">
        <f t="shared" si="82"/>
        <v>0</v>
      </c>
      <c r="CA83" s="338">
        <f t="shared" si="83"/>
        <v>0</v>
      </c>
      <c r="CB83" s="338">
        <f t="shared" si="42"/>
        <v>0</v>
      </c>
      <c r="CC83" s="338">
        <f t="shared" si="84"/>
        <v>1</v>
      </c>
      <c r="CD83" s="338"/>
      <c r="CE83" s="338"/>
      <c r="CF83" s="338"/>
      <c r="CG83" s="338">
        <f t="shared" si="85"/>
        <v>1</v>
      </c>
      <c r="CL83" t="str">
        <f t="shared" si="87"/>
        <v/>
      </c>
      <c r="CM83" t="str">
        <f t="shared" si="87"/>
        <v/>
      </c>
      <c r="CN83" t="str">
        <f t="shared" si="87"/>
        <v/>
      </c>
      <c r="CO83" t="str">
        <f t="shared" si="87"/>
        <v/>
      </c>
      <c r="CP83" t="str">
        <f t="shared" si="87"/>
        <v/>
      </c>
      <c r="CQ83" t="str">
        <f t="shared" si="87"/>
        <v/>
      </c>
      <c r="CR83" t="str">
        <f t="shared" si="87"/>
        <v/>
      </c>
      <c r="CS83" t="str">
        <f t="shared" si="87"/>
        <v/>
      </c>
      <c r="CT83" t="str">
        <f t="shared" si="87"/>
        <v/>
      </c>
      <c r="CU83" t="str">
        <f t="shared" si="87"/>
        <v/>
      </c>
    </row>
    <row r="84" spans="2:99" hidden="1" x14ac:dyDescent="0.25">
      <c r="B84" s="122" t="str">
        <f t="shared" si="46"/>
        <v/>
      </c>
      <c r="C84" s="106"/>
      <c r="D84" s="106"/>
      <c r="E84" s="106"/>
      <c r="F84" s="125"/>
      <c r="G84" s="106"/>
      <c r="H84" s="233"/>
      <c r="I84" s="233"/>
      <c r="J84" s="122" t="str">
        <f t="shared" si="50"/>
        <v/>
      </c>
      <c r="K84" s="122"/>
      <c r="L84" s="122"/>
      <c r="M84" s="122"/>
      <c r="N84" s="122"/>
      <c r="O84" s="122"/>
      <c r="P84" s="122"/>
      <c r="Q84" s="122"/>
      <c r="R84" s="122"/>
      <c r="S84" s="122"/>
      <c r="T84" s="122"/>
      <c r="U84" s="122"/>
      <c r="V84" s="122"/>
      <c r="W84" s="122"/>
      <c r="X84" s="122" t="str">
        <f t="shared" si="51"/>
        <v/>
      </c>
      <c r="Y84" s="122"/>
      <c r="Z84" s="122"/>
      <c r="AA84" s="122"/>
      <c r="AB84" s="122"/>
      <c r="AC84" s="122"/>
      <c r="AD84" s="122"/>
      <c r="AE84" s="122"/>
      <c r="AF84" s="122"/>
      <c r="AG84" s="122"/>
      <c r="AH84" s="122"/>
      <c r="AI84" s="122"/>
      <c r="AJ84" s="122"/>
      <c r="AK84" s="122"/>
      <c r="AL84" s="122"/>
      <c r="AM84" s="122"/>
      <c r="AN84" s="122"/>
      <c r="AO84" s="106"/>
      <c r="AP84" s="106"/>
      <c r="AQ84" s="106"/>
      <c r="AR84" s="122" t="str">
        <f t="shared" si="47"/>
        <v/>
      </c>
      <c r="AS84" s="125"/>
      <c r="AT84">
        <f t="shared" si="52"/>
        <v>0</v>
      </c>
      <c r="AU84" t="str">
        <f t="shared" si="86"/>
        <v/>
      </c>
      <c r="AV84" t="str">
        <f t="shared" si="86"/>
        <v/>
      </c>
      <c r="AW84" s="338">
        <f t="shared" si="53"/>
        <v>0</v>
      </c>
      <c r="AX84" s="338">
        <f t="shared" si="54"/>
        <v>0</v>
      </c>
      <c r="AY84" s="338">
        <f t="shared" si="55"/>
        <v>0</v>
      </c>
      <c r="AZ84" s="338">
        <f t="shared" si="56"/>
        <v>1</v>
      </c>
      <c r="BA84" s="338">
        <f t="shared" si="57"/>
        <v>0</v>
      </c>
      <c r="BB84" s="338">
        <f t="shared" si="58"/>
        <v>0</v>
      </c>
      <c r="BC84" s="338">
        <f t="shared" si="59"/>
        <v>0</v>
      </c>
      <c r="BD84" s="338">
        <f t="shared" si="60"/>
        <v>0</v>
      </c>
      <c r="BE84" s="338">
        <f t="shared" si="61"/>
        <v>0</v>
      </c>
      <c r="BF84" s="338">
        <f t="shared" si="62"/>
        <v>0</v>
      </c>
      <c r="BG84" s="338">
        <f t="shared" si="63"/>
        <v>0</v>
      </c>
      <c r="BH84" s="338">
        <f t="shared" si="64"/>
        <v>0</v>
      </c>
      <c r="BI84" s="338">
        <f t="shared" si="65"/>
        <v>0</v>
      </c>
      <c r="BJ84" s="338">
        <f t="shared" si="66"/>
        <v>0</v>
      </c>
      <c r="BK84" s="338">
        <f t="shared" si="67"/>
        <v>0</v>
      </c>
      <c r="BL84" s="338">
        <f t="shared" si="68"/>
        <v>1</v>
      </c>
      <c r="BM84" s="338">
        <f t="shared" si="69"/>
        <v>0</v>
      </c>
      <c r="BN84" s="338">
        <f t="shared" si="70"/>
        <v>1</v>
      </c>
      <c r="BO84" s="338">
        <f t="shared" si="71"/>
        <v>0</v>
      </c>
      <c r="BP84" s="338">
        <f t="shared" si="72"/>
        <v>0</v>
      </c>
      <c r="BQ84" s="338">
        <f t="shared" si="73"/>
        <v>0</v>
      </c>
      <c r="BR84" s="338">
        <f t="shared" si="74"/>
        <v>0</v>
      </c>
      <c r="BS84" s="338">
        <f t="shared" si="75"/>
        <v>0</v>
      </c>
      <c r="BT84" s="338">
        <f t="shared" si="76"/>
        <v>0</v>
      </c>
      <c r="BU84" s="338">
        <f t="shared" si="77"/>
        <v>0</v>
      </c>
      <c r="BV84" s="338">
        <f t="shared" si="78"/>
        <v>0</v>
      </c>
      <c r="BW84" s="338">
        <f t="shared" si="79"/>
        <v>0</v>
      </c>
      <c r="BX84" s="338">
        <f t="shared" si="80"/>
        <v>0</v>
      </c>
      <c r="BY84" s="338">
        <f t="shared" si="81"/>
        <v>0</v>
      </c>
      <c r="BZ84" s="338">
        <f t="shared" si="82"/>
        <v>0</v>
      </c>
      <c r="CA84" s="338">
        <f t="shared" si="83"/>
        <v>0</v>
      </c>
      <c r="CB84" s="338">
        <f t="shared" si="42"/>
        <v>0</v>
      </c>
      <c r="CC84" s="338">
        <f t="shared" si="84"/>
        <v>1</v>
      </c>
      <c r="CD84" s="338"/>
      <c r="CE84" s="338"/>
      <c r="CF84" s="338"/>
      <c r="CG84" s="338">
        <f t="shared" si="85"/>
        <v>1</v>
      </c>
      <c r="CL84" t="str">
        <f t="shared" si="87"/>
        <v/>
      </c>
      <c r="CM84" t="str">
        <f t="shared" si="87"/>
        <v/>
      </c>
      <c r="CN84" t="str">
        <f t="shared" si="87"/>
        <v/>
      </c>
      <c r="CO84" t="str">
        <f t="shared" si="87"/>
        <v/>
      </c>
      <c r="CP84" t="str">
        <f t="shared" si="87"/>
        <v/>
      </c>
      <c r="CQ84" t="str">
        <f t="shared" si="87"/>
        <v/>
      </c>
      <c r="CR84" t="str">
        <f t="shared" si="87"/>
        <v/>
      </c>
      <c r="CS84" t="str">
        <f t="shared" si="87"/>
        <v/>
      </c>
      <c r="CT84" t="str">
        <f t="shared" si="87"/>
        <v/>
      </c>
      <c r="CU84" t="str">
        <f t="shared" si="87"/>
        <v/>
      </c>
    </row>
    <row r="85" spans="2:99" hidden="1" x14ac:dyDescent="0.25">
      <c r="B85" s="122" t="str">
        <f t="shared" si="46"/>
        <v/>
      </c>
      <c r="C85" s="106"/>
      <c r="D85" s="106"/>
      <c r="E85" s="106"/>
      <c r="F85" s="125"/>
      <c r="G85" s="106"/>
      <c r="H85" s="233"/>
      <c r="I85" s="233"/>
      <c r="J85" s="122" t="str">
        <f t="shared" si="50"/>
        <v/>
      </c>
      <c r="K85" s="122"/>
      <c r="L85" s="122"/>
      <c r="M85" s="122"/>
      <c r="N85" s="122"/>
      <c r="O85" s="122"/>
      <c r="P85" s="122"/>
      <c r="Q85" s="122"/>
      <c r="R85" s="122"/>
      <c r="S85" s="122"/>
      <c r="T85" s="122"/>
      <c r="U85" s="122"/>
      <c r="V85" s="122"/>
      <c r="W85" s="122"/>
      <c r="X85" s="122" t="str">
        <f t="shared" si="51"/>
        <v/>
      </c>
      <c r="Y85" s="122"/>
      <c r="Z85" s="122"/>
      <c r="AA85" s="122"/>
      <c r="AB85" s="122"/>
      <c r="AC85" s="122"/>
      <c r="AD85" s="122"/>
      <c r="AE85" s="122"/>
      <c r="AF85" s="122"/>
      <c r="AG85" s="122"/>
      <c r="AH85" s="122"/>
      <c r="AI85" s="122"/>
      <c r="AJ85" s="122"/>
      <c r="AK85" s="122"/>
      <c r="AL85" s="122"/>
      <c r="AM85" s="122"/>
      <c r="AN85" s="122"/>
      <c r="AO85" s="106"/>
      <c r="AP85" s="106"/>
      <c r="AQ85" s="106"/>
      <c r="AR85" s="122" t="str">
        <f t="shared" si="47"/>
        <v/>
      </c>
      <c r="AS85" s="125"/>
      <c r="AT85">
        <f t="shared" si="52"/>
        <v>0</v>
      </c>
      <c r="AU85" t="str">
        <f t="shared" si="86"/>
        <v/>
      </c>
      <c r="AV85" t="str">
        <f t="shared" si="86"/>
        <v/>
      </c>
      <c r="AW85" s="338">
        <f t="shared" si="53"/>
        <v>0</v>
      </c>
      <c r="AX85" s="338">
        <f t="shared" si="54"/>
        <v>0</v>
      </c>
      <c r="AY85" s="338">
        <f t="shared" si="55"/>
        <v>0</v>
      </c>
      <c r="AZ85" s="338">
        <f t="shared" si="56"/>
        <v>1</v>
      </c>
      <c r="BA85" s="338">
        <f t="shared" si="57"/>
        <v>0</v>
      </c>
      <c r="BB85" s="338">
        <f t="shared" si="58"/>
        <v>0</v>
      </c>
      <c r="BC85" s="338">
        <f t="shared" si="59"/>
        <v>0</v>
      </c>
      <c r="BD85" s="338">
        <f t="shared" si="60"/>
        <v>0</v>
      </c>
      <c r="BE85" s="338">
        <f t="shared" si="61"/>
        <v>0</v>
      </c>
      <c r="BF85" s="338">
        <f t="shared" si="62"/>
        <v>0</v>
      </c>
      <c r="BG85" s="338">
        <f t="shared" si="63"/>
        <v>0</v>
      </c>
      <c r="BH85" s="338">
        <f t="shared" si="64"/>
        <v>0</v>
      </c>
      <c r="BI85" s="338">
        <f t="shared" si="65"/>
        <v>0</v>
      </c>
      <c r="BJ85" s="338">
        <f t="shared" si="66"/>
        <v>0</v>
      </c>
      <c r="BK85" s="338">
        <f t="shared" si="67"/>
        <v>0</v>
      </c>
      <c r="BL85" s="338">
        <f t="shared" si="68"/>
        <v>1</v>
      </c>
      <c r="BM85" s="338">
        <f t="shared" si="69"/>
        <v>0</v>
      </c>
      <c r="BN85" s="338">
        <f t="shared" si="70"/>
        <v>1</v>
      </c>
      <c r="BO85" s="338">
        <f t="shared" si="71"/>
        <v>0</v>
      </c>
      <c r="BP85" s="338">
        <f t="shared" si="72"/>
        <v>0</v>
      </c>
      <c r="BQ85" s="338">
        <f t="shared" si="73"/>
        <v>0</v>
      </c>
      <c r="BR85" s="338">
        <f t="shared" si="74"/>
        <v>0</v>
      </c>
      <c r="BS85" s="338">
        <f t="shared" si="75"/>
        <v>0</v>
      </c>
      <c r="BT85" s="338">
        <f t="shared" si="76"/>
        <v>0</v>
      </c>
      <c r="BU85" s="338">
        <f t="shared" si="77"/>
        <v>0</v>
      </c>
      <c r="BV85" s="338">
        <f t="shared" si="78"/>
        <v>0</v>
      </c>
      <c r="BW85" s="338">
        <f t="shared" si="79"/>
        <v>0</v>
      </c>
      <c r="BX85" s="338">
        <f t="shared" si="80"/>
        <v>0</v>
      </c>
      <c r="BY85" s="338">
        <f t="shared" si="81"/>
        <v>0</v>
      </c>
      <c r="BZ85" s="338">
        <f t="shared" si="82"/>
        <v>0</v>
      </c>
      <c r="CA85" s="338">
        <f t="shared" si="83"/>
        <v>0</v>
      </c>
      <c r="CB85" s="338">
        <f t="shared" si="42"/>
        <v>0</v>
      </c>
      <c r="CC85" s="338">
        <f t="shared" si="84"/>
        <v>1</v>
      </c>
      <c r="CD85" s="338"/>
      <c r="CE85" s="338"/>
      <c r="CF85" s="338"/>
      <c r="CG85" s="338">
        <f t="shared" si="85"/>
        <v>1</v>
      </c>
      <c r="CL85" t="str">
        <f t="shared" si="87"/>
        <v/>
      </c>
      <c r="CM85" t="str">
        <f t="shared" si="87"/>
        <v/>
      </c>
      <c r="CN85" t="str">
        <f t="shared" si="87"/>
        <v/>
      </c>
      <c r="CO85" t="str">
        <f t="shared" si="87"/>
        <v/>
      </c>
      <c r="CP85" t="str">
        <f t="shared" si="87"/>
        <v/>
      </c>
      <c r="CQ85" t="str">
        <f t="shared" si="87"/>
        <v/>
      </c>
      <c r="CR85" t="str">
        <f t="shared" si="87"/>
        <v/>
      </c>
      <c r="CS85" t="str">
        <f t="shared" si="87"/>
        <v/>
      </c>
      <c r="CT85" t="str">
        <f t="shared" si="87"/>
        <v/>
      </c>
      <c r="CU85" t="str">
        <f t="shared" si="87"/>
        <v/>
      </c>
    </row>
    <row r="86" spans="2:99" hidden="1" x14ac:dyDescent="0.25">
      <c r="B86" s="122" t="str">
        <f t="shared" si="46"/>
        <v/>
      </c>
      <c r="C86" s="106"/>
      <c r="D86" s="106"/>
      <c r="E86" s="106"/>
      <c r="F86" s="125"/>
      <c r="G86" s="106"/>
      <c r="H86" s="233"/>
      <c r="I86" s="233"/>
      <c r="J86" s="122" t="str">
        <f t="shared" si="50"/>
        <v/>
      </c>
      <c r="K86" s="122"/>
      <c r="L86" s="122"/>
      <c r="M86" s="122"/>
      <c r="N86" s="122"/>
      <c r="O86" s="122"/>
      <c r="P86" s="122"/>
      <c r="Q86" s="122"/>
      <c r="R86" s="122"/>
      <c r="S86" s="122"/>
      <c r="T86" s="122"/>
      <c r="U86" s="122"/>
      <c r="V86" s="122"/>
      <c r="W86" s="122"/>
      <c r="X86" s="122" t="str">
        <f t="shared" si="51"/>
        <v/>
      </c>
      <c r="Y86" s="122"/>
      <c r="Z86" s="122"/>
      <c r="AA86" s="122"/>
      <c r="AB86" s="122"/>
      <c r="AC86" s="122"/>
      <c r="AD86" s="122"/>
      <c r="AE86" s="122"/>
      <c r="AF86" s="122"/>
      <c r="AG86" s="122"/>
      <c r="AH86" s="122"/>
      <c r="AI86" s="122"/>
      <c r="AJ86" s="122"/>
      <c r="AK86" s="122"/>
      <c r="AL86" s="122"/>
      <c r="AM86" s="122"/>
      <c r="AN86" s="122"/>
      <c r="AO86" s="106"/>
      <c r="AP86" s="106"/>
      <c r="AQ86" s="106"/>
      <c r="AR86" s="122" t="str">
        <f t="shared" si="47"/>
        <v/>
      </c>
      <c r="AS86" s="125"/>
      <c r="AT86">
        <f t="shared" si="52"/>
        <v>0</v>
      </c>
      <c r="AU86" t="str">
        <f t="shared" si="86"/>
        <v/>
      </c>
      <c r="AV86" t="str">
        <f t="shared" si="86"/>
        <v/>
      </c>
      <c r="AW86" s="338">
        <f t="shared" si="53"/>
        <v>0</v>
      </c>
      <c r="AX86" s="338">
        <f t="shared" si="54"/>
        <v>0</v>
      </c>
      <c r="AY86" s="338">
        <f t="shared" si="55"/>
        <v>0</v>
      </c>
      <c r="AZ86" s="338">
        <f t="shared" si="56"/>
        <v>1</v>
      </c>
      <c r="BA86" s="338">
        <f t="shared" si="57"/>
        <v>0</v>
      </c>
      <c r="BB86" s="338">
        <f t="shared" si="58"/>
        <v>0</v>
      </c>
      <c r="BC86" s="338">
        <f t="shared" si="59"/>
        <v>0</v>
      </c>
      <c r="BD86" s="338">
        <f t="shared" si="60"/>
        <v>0</v>
      </c>
      <c r="BE86" s="338">
        <f t="shared" si="61"/>
        <v>0</v>
      </c>
      <c r="BF86" s="338">
        <f t="shared" si="62"/>
        <v>0</v>
      </c>
      <c r="BG86" s="338">
        <f t="shared" si="63"/>
        <v>0</v>
      </c>
      <c r="BH86" s="338">
        <f t="shared" si="64"/>
        <v>0</v>
      </c>
      <c r="BI86" s="338">
        <f t="shared" si="65"/>
        <v>0</v>
      </c>
      <c r="BJ86" s="338">
        <f t="shared" si="66"/>
        <v>0</v>
      </c>
      <c r="BK86" s="338">
        <f t="shared" si="67"/>
        <v>0</v>
      </c>
      <c r="BL86" s="338">
        <f t="shared" si="68"/>
        <v>1</v>
      </c>
      <c r="BM86" s="338">
        <f t="shared" si="69"/>
        <v>0</v>
      </c>
      <c r="BN86" s="338">
        <f t="shared" si="70"/>
        <v>1</v>
      </c>
      <c r="BO86" s="338">
        <f t="shared" si="71"/>
        <v>0</v>
      </c>
      <c r="BP86" s="338">
        <f t="shared" si="72"/>
        <v>0</v>
      </c>
      <c r="BQ86" s="338">
        <f t="shared" si="73"/>
        <v>0</v>
      </c>
      <c r="BR86" s="338">
        <f t="shared" si="74"/>
        <v>0</v>
      </c>
      <c r="BS86" s="338">
        <f t="shared" si="75"/>
        <v>0</v>
      </c>
      <c r="BT86" s="338">
        <f t="shared" si="76"/>
        <v>0</v>
      </c>
      <c r="BU86" s="338">
        <f t="shared" si="77"/>
        <v>0</v>
      </c>
      <c r="BV86" s="338">
        <f t="shared" si="78"/>
        <v>0</v>
      </c>
      <c r="BW86" s="338">
        <f t="shared" si="79"/>
        <v>0</v>
      </c>
      <c r="BX86" s="338">
        <f t="shared" si="80"/>
        <v>0</v>
      </c>
      <c r="BY86" s="338">
        <f t="shared" si="81"/>
        <v>0</v>
      </c>
      <c r="BZ86" s="338">
        <f t="shared" si="82"/>
        <v>0</v>
      </c>
      <c r="CA86" s="338">
        <f t="shared" si="83"/>
        <v>0</v>
      </c>
      <c r="CB86" s="338">
        <f t="shared" si="42"/>
        <v>0</v>
      </c>
      <c r="CC86" s="338">
        <f t="shared" si="84"/>
        <v>1</v>
      </c>
      <c r="CD86" s="338"/>
      <c r="CE86" s="338"/>
      <c r="CF86" s="338"/>
      <c r="CG86" s="338">
        <f t="shared" si="85"/>
        <v>1</v>
      </c>
      <c r="CL86" t="str">
        <f t="shared" si="87"/>
        <v/>
      </c>
      <c r="CM86" t="str">
        <f t="shared" si="87"/>
        <v/>
      </c>
      <c r="CN86" t="str">
        <f t="shared" si="87"/>
        <v/>
      </c>
      <c r="CO86" t="str">
        <f t="shared" si="87"/>
        <v/>
      </c>
      <c r="CP86" t="str">
        <f t="shared" si="87"/>
        <v/>
      </c>
      <c r="CQ86" t="str">
        <f t="shared" si="87"/>
        <v/>
      </c>
      <c r="CR86" t="str">
        <f t="shared" si="87"/>
        <v/>
      </c>
      <c r="CS86" t="str">
        <f t="shared" si="87"/>
        <v/>
      </c>
      <c r="CT86" t="str">
        <f t="shared" si="87"/>
        <v/>
      </c>
      <c r="CU86" t="str">
        <f t="shared" si="87"/>
        <v/>
      </c>
    </row>
    <row r="87" spans="2:99" hidden="1" x14ac:dyDescent="0.25">
      <c r="B87" s="122" t="str">
        <f t="shared" si="46"/>
        <v/>
      </c>
      <c r="C87" s="106"/>
      <c r="D87" s="106"/>
      <c r="E87" s="106"/>
      <c r="F87" s="125"/>
      <c r="G87" s="106"/>
      <c r="H87" s="233"/>
      <c r="I87" s="233"/>
      <c r="J87" s="122" t="str">
        <f t="shared" si="50"/>
        <v/>
      </c>
      <c r="K87" s="122"/>
      <c r="L87" s="122"/>
      <c r="M87" s="122"/>
      <c r="N87" s="122"/>
      <c r="O87" s="122"/>
      <c r="P87" s="122"/>
      <c r="Q87" s="122"/>
      <c r="R87" s="122"/>
      <c r="S87" s="122"/>
      <c r="T87" s="122"/>
      <c r="U87" s="122"/>
      <c r="V87" s="122"/>
      <c r="W87" s="122"/>
      <c r="X87" s="122" t="str">
        <f t="shared" si="51"/>
        <v/>
      </c>
      <c r="Y87" s="122"/>
      <c r="Z87" s="122"/>
      <c r="AA87" s="122"/>
      <c r="AB87" s="122"/>
      <c r="AC87" s="122"/>
      <c r="AD87" s="122"/>
      <c r="AE87" s="122"/>
      <c r="AF87" s="122"/>
      <c r="AG87" s="122"/>
      <c r="AH87" s="122"/>
      <c r="AI87" s="122"/>
      <c r="AJ87" s="122"/>
      <c r="AK87" s="122"/>
      <c r="AL87" s="122"/>
      <c r="AM87" s="122"/>
      <c r="AN87" s="122"/>
      <c r="AO87" s="106"/>
      <c r="AP87" s="106"/>
      <c r="AQ87" s="106"/>
      <c r="AR87" s="122" t="str">
        <f t="shared" si="47"/>
        <v/>
      </c>
      <c r="AS87" s="125"/>
      <c r="AT87">
        <f t="shared" si="52"/>
        <v>0</v>
      </c>
      <c r="AU87" t="str">
        <f t="shared" si="86"/>
        <v/>
      </c>
      <c r="AV87" t="str">
        <f t="shared" si="86"/>
        <v/>
      </c>
      <c r="AW87" s="338">
        <f t="shared" si="53"/>
        <v>0</v>
      </c>
      <c r="AX87" s="338">
        <f t="shared" si="54"/>
        <v>0</v>
      </c>
      <c r="AY87" s="338">
        <f t="shared" si="55"/>
        <v>0</v>
      </c>
      <c r="AZ87" s="338">
        <f t="shared" si="56"/>
        <v>1</v>
      </c>
      <c r="BA87" s="338">
        <f t="shared" si="57"/>
        <v>0</v>
      </c>
      <c r="BB87" s="338">
        <f t="shared" si="58"/>
        <v>0</v>
      </c>
      <c r="BC87" s="338">
        <f t="shared" si="59"/>
        <v>0</v>
      </c>
      <c r="BD87" s="338">
        <f t="shared" si="60"/>
        <v>0</v>
      </c>
      <c r="BE87" s="338">
        <f t="shared" si="61"/>
        <v>0</v>
      </c>
      <c r="BF87" s="338">
        <f t="shared" si="62"/>
        <v>0</v>
      </c>
      <c r="BG87" s="338">
        <f t="shared" si="63"/>
        <v>0</v>
      </c>
      <c r="BH87" s="338">
        <f t="shared" si="64"/>
        <v>0</v>
      </c>
      <c r="BI87" s="338">
        <f t="shared" si="65"/>
        <v>0</v>
      </c>
      <c r="BJ87" s="338">
        <f t="shared" si="66"/>
        <v>0</v>
      </c>
      <c r="BK87" s="338">
        <f t="shared" si="67"/>
        <v>0</v>
      </c>
      <c r="BL87" s="338">
        <f t="shared" si="68"/>
        <v>1</v>
      </c>
      <c r="BM87" s="338">
        <f t="shared" si="69"/>
        <v>0</v>
      </c>
      <c r="BN87" s="338">
        <f t="shared" si="70"/>
        <v>1</v>
      </c>
      <c r="BO87" s="338">
        <f t="shared" si="71"/>
        <v>0</v>
      </c>
      <c r="BP87" s="338">
        <f t="shared" si="72"/>
        <v>0</v>
      </c>
      <c r="BQ87" s="338">
        <f t="shared" si="73"/>
        <v>0</v>
      </c>
      <c r="BR87" s="338">
        <f t="shared" si="74"/>
        <v>0</v>
      </c>
      <c r="BS87" s="338">
        <f t="shared" si="75"/>
        <v>0</v>
      </c>
      <c r="BT87" s="338">
        <f t="shared" si="76"/>
        <v>0</v>
      </c>
      <c r="BU87" s="338">
        <f t="shared" si="77"/>
        <v>0</v>
      </c>
      <c r="BV87" s="338">
        <f t="shared" si="78"/>
        <v>0</v>
      </c>
      <c r="BW87" s="338">
        <f t="shared" si="79"/>
        <v>0</v>
      </c>
      <c r="BX87" s="338">
        <f t="shared" si="80"/>
        <v>0</v>
      </c>
      <c r="BY87" s="338">
        <f t="shared" si="81"/>
        <v>0</v>
      </c>
      <c r="BZ87" s="338">
        <f t="shared" si="82"/>
        <v>0</v>
      </c>
      <c r="CA87" s="338">
        <f t="shared" si="83"/>
        <v>0</v>
      </c>
      <c r="CB87" s="338">
        <f t="shared" si="42"/>
        <v>0</v>
      </c>
      <c r="CC87" s="338">
        <f t="shared" si="84"/>
        <v>1</v>
      </c>
      <c r="CD87" s="338"/>
      <c r="CE87" s="338"/>
      <c r="CF87" s="338"/>
      <c r="CG87" s="338">
        <f t="shared" si="85"/>
        <v>1</v>
      </c>
      <c r="CL87" t="str">
        <f t="shared" si="87"/>
        <v/>
      </c>
      <c r="CM87" t="str">
        <f t="shared" si="87"/>
        <v/>
      </c>
      <c r="CN87" t="str">
        <f t="shared" si="87"/>
        <v/>
      </c>
      <c r="CO87" t="str">
        <f t="shared" si="87"/>
        <v/>
      </c>
      <c r="CP87" t="str">
        <f t="shared" si="87"/>
        <v/>
      </c>
      <c r="CQ87" t="str">
        <f t="shared" si="87"/>
        <v/>
      </c>
      <c r="CR87" t="str">
        <f t="shared" si="87"/>
        <v/>
      </c>
      <c r="CS87" t="str">
        <f t="shared" si="87"/>
        <v/>
      </c>
      <c r="CT87" t="str">
        <f t="shared" si="87"/>
        <v/>
      </c>
      <c r="CU87" t="str">
        <f t="shared" si="87"/>
        <v/>
      </c>
    </row>
    <row r="88" spans="2:99" hidden="1" x14ac:dyDescent="0.25">
      <c r="B88" s="122" t="str">
        <f t="shared" si="46"/>
        <v/>
      </c>
      <c r="C88" s="106"/>
      <c r="D88" s="106"/>
      <c r="E88" s="106"/>
      <c r="F88" s="125"/>
      <c r="G88" s="106"/>
      <c r="H88" s="233"/>
      <c r="I88" s="233"/>
      <c r="J88" s="122" t="str">
        <f t="shared" si="50"/>
        <v/>
      </c>
      <c r="K88" s="122"/>
      <c r="L88" s="122"/>
      <c r="M88" s="122"/>
      <c r="N88" s="122"/>
      <c r="O88" s="122"/>
      <c r="P88" s="122"/>
      <c r="Q88" s="122"/>
      <c r="R88" s="122"/>
      <c r="S88" s="122"/>
      <c r="T88" s="122"/>
      <c r="U88" s="122"/>
      <c r="V88" s="122"/>
      <c r="W88" s="122"/>
      <c r="X88" s="122" t="str">
        <f t="shared" si="51"/>
        <v/>
      </c>
      <c r="Y88" s="122"/>
      <c r="Z88" s="122"/>
      <c r="AA88" s="122"/>
      <c r="AB88" s="122"/>
      <c r="AC88" s="122"/>
      <c r="AD88" s="122"/>
      <c r="AE88" s="122"/>
      <c r="AF88" s="122"/>
      <c r="AG88" s="122"/>
      <c r="AH88" s="122"/>
      <c r="AI88" s="122"/>
      <c r="AJ88" s="122"/>
      <c r="AK88" s="122"/>
      <c r="AL88" s="122"/>
      <c r="AM88" s="122"/>
      <c r="AN88" s="122"/>
      <c r="AO88" s="106"/>
      <c r="AP88" s="106"/>
      <c r="AQ88" s="106"/>
      <c r="AR88" s="122" t="str">
        <f t="shared" si="47"/>
        <v/>
      </c>
      <c r="AS88" s="125"/>
      <c r="AT88">
        <f t="shared" si="52"/>
        <v>0</v>
      </c>
      <c r="AU88" t="str">
        <f t="shared" si="86"/>
        <v/>
      </c>
      <c r="AV88" t="str">
        <f t="shared" si="86"/>
        <v/>
      </c>
      <c r="AW88" s="338">
        <f t="shared" si="53"/>
        <v>0</v>
      </c>
      <c r="AX88" s="338">
        <f t="shared" si="54"/>
        <v>0</v>
      </c>
      <c r="AY88" s="338">
        <f t="shared" si="55"/>
        <v>0</v>
      </c>
      <c r="AZ88" s="338">
        <f t="shared" si="56"/>
        <v>1</v>
      </c>
      <c r="BA88" s="338">
        <f t="shared" si="57"/>
        <v>0</v>
      </c>
      <c r="BB88" s="338">
        <f t="shared" si="58"/>
        <v>0</v>
      </c>
      <c r="BC88" s="338">
        <f t="shared" si="59"/>
        <v>0</v>
      </c>
      <c r="BD88" s="338">
        <f t="shared" si="60"/>
        <v>0</v>
      </c>
      <c r="BE88" s="338">
        <f t="shared" si="61"/>
        <v>0</v>
      </c>
      <c r="BF88" s="338">
        <f t="shared" si="62"/>
        <v>0</v>
      </c>
      <c r="BG88" s="338">
        <f t="shared" si="63"/>
        <v>0</v>
      </c>
      <c r="BH88" s="338">
        <f t="shared" si="64"/>
        <v>0</v>
      </c>
      <c r="BI88" s="338">
        <f t="shared" si="65"/>
        <v>0</v>
      </c>
      <c r="BJ88" s="338">
        <f t="shared" si="66"/>
        <v>0</v>
      </c>
      <c r="BK88" s="338">
        <f t="shared" si="67"/>
        <v>0</v>
      </c>
      <c r="BL88" s="338">
        <f t="shared" si="68"/>
        <v>1</v>
      </c>
      <c r="BM88" s="338">
        <f t="shared" si="69"/>
        <v>0</v>
      </c>
      <c r="BN88" s="338">
        <f t="shared" si="70"/>
        <v>1</v>
      </c>
      <c r="BO88" s="338">
        <f t="shared" si="71"/>
        <v>0</v>
      </c>
      <c r="BP88" s="338">
        <f t="shared" si="72"/>
        <v>0</v>
      </c>
      <c r="BQ88" s="338">
        <f t="shared" si="73"/>
        <v>0</v>
      </c>
      <c r="BR88" s="338">
        <f t="shared" si="74"/>
        <v>0</v>
      </c>
      <c r="BS88" s="338">
        <f t="shared" si="75"/>
        <v>0</v>
      </c>
      <c r="BT88" s="338">
        <f t="shared" si="76"/>
        <v>0</v>
      </c>
      <c r="BU88" s="338">
        <f t="shared" si="77"/>
        <v>0</v>
      </c>
      <c r="BV88" s="338">
        <f t="shared" si="78"/>
        <v>0</v>
      </c>
      <c r="BW88" s="338">
        <f t="shared" si="79"/>
        <v>0</v>
      </c>
      <c r="BX88" s="338">
        <f t="shared" si="80"/>
        <v>0</v>
      </c>
      <c r="BY88" s="338">
        <f t="shared" si="81"/>
        <v>0</v>
      </c>
      <c r="BZ88" s="338">
        <f t="shared" si="82"/>
        <v>0</v>
      </c>
      <c r="CA88" s="338">
        <f t="shared" si="83"/>
        <v>0</v>
      </c>
      <c r="CB88" s="338">
        <f t="shared" si="42"/>
        <v>0</v>
      </c>
      <c r="CC88" s="338">
        <f t="shared" si="84"/>
        <v>1</v>
      </c>
      <c r="CD88" s="338"/>
      <c r="CE88" s="338"/>
      <c r="CF88" s="338"/>
      <c r="CG88" s="338">
        <f t="shared" si="85"/>
        <v>1</v>
      </c>
      <c r="CL88" t="str">
        <f t="shared" si="87"/>
        <v/>
      </c>
      <c r="CM88" t="str">
        <f t="shared" si="87"/>
        <v/>
      </c>
      <c r="CN88" t="str">
        <f t="shared" si="87"/>
        <v/>
      </c>
      <c r="CO88" t="str">
        <f t="shared" si="87"/>
        <v/>
      </c>
      <c r="CP88" t="str">
        <f t="shared" si="87"/>
        <v/>
      </c>
      <c r="CQ88" t="str">
        <f t="shared" si="87"/>
        <v/>
      </c>
      <c r="CR88" t="str">
        <f t="shared" si="87"/>
        <v/>
      </c>
      <c r="CS88" t="str">
        <f t="shared" si="87"/>
        <v/>
      </c>
      <c r="CT88" t="str">
        <f t="shared" si="87"/>
        <v/>
      </c>
      <c r="CU88" t="str">
        <f t="shared" si="87"/>
        <v/>
      </c>
    </row>
    <row r="89" spans="2:99" hidden="1" x14ac:dyDescent="0.25">
      <c r="B89" s="122" t="str">
        <f t="shared" si="46"/>
        <v/>
      </c>
      <c r="C89" s="106"/>
      <c r="D89" s="106"/>
      <c r="E89" s="106"/>
      <c r="F89" s="125"/>
      <c r="G89" s="106"/>
      <c r="H89" s="233"/>
      <c r="I89" s="233"/>
      <c r="J89" s="122" t="str">
        <f t="shared" si="50"/>
        <v/>
      </c>
      <c r="K89" s="122"/>
      <c r="L89" s="122"/>
      <c r="M89" s="122"/>
      <c r="N89" s="122"/>
      <c r="O89" s="122"/>
      <c r="P89" s="122"/>
      <c r="Q89" s="122"/>
      <c r="R89" s="122"/>
      <c r="S89" s="122"/>
      <c r="T89" s="122"/>
      <c r="U89" s="122"/>
      <c r="V89" s="122"/>
      <c r="W89" s="122"/>
      <c r="X89" s="122" t="str">
        <f t="shared" si="51"/>
        <v/>
      </c>
      <c r="Y89" s="122"/>
      <c r="Z89" s="122"/>
      <c r="AA89" s="122"/>
      <c r="AB89" s="122"/>
      <c r="AC89" s="122"/>
      <c r="AD89" s="122"/>
      <c r="AE89" s="122"/>
      <c r="AF89" s="122"/>
      <c r="AG89" s="122"/>
      <c r="AH89" s="122"/>
      <c r="AI89" s="122"/>
      <c r="AJ89" s="122"/>
      <c r="AK89" s="122"/>
      <c r="AL89" s="122"/>
      <c r="AM89" s="122"/>
      <c r="AN89" s="122"/>
      <c r="AO89" s="106"/>
      <c r="AP89" s="106"/>
      <c r="AQ89" s="106"/>
      <c r="AR89" s="122" t="str">
        <f t="shared" si="47"/>
        <v/>
      </c>
      <c r="AS89" s="125"/>
      <c r="AT89">
        <f t="shared" si="52"/>
        <v>0</v>
      </c>
      <c r="AU89" t="str">
        <f t="shared" si="86"/>
        <v/>
      </c>
      <c r="AV89" t="str">
        <f t="shared" si="86"/>
        <v/>
      </c>
      <c r="AW89" s="338">
        <f t="shared" si="53"/>
        <v>0</v>
      </c>
      <c r="AX89" s="338">
        <f t="shared" si="54"/>
        <v>0</v>
      </c>
      <c r="AY89" s="338">
        <f t="shared" si="55"/>
        <v>0</v>
      </c>
      <c r="AZ89" s="338">
        <f t="shared" si="56"/>
        <v>1</v>
      </c>
      <c r="BA89" s="338">
        <f t="shared" si="57"/>
        <v>0</v>
      </c>
      <c r="BB89" s="338">
        <f t="shared" si="58"/>
        <v>0</v>
      </c>
      <c r="BC89" s="338">
        <f t="shared" si="59"/>
        <v>0</v>
      </c>
      <c r="BD89" s="338">
        <f t="shared" si="60"/>
        <v>0</v>
      </c>
      <c r="BE89" s="338">
        <f t="shared" si="61"/>
        <v>0</v>
      </c>
      <c r="BF89" s="338">
        <f t="shared" si="62"/>
        <v>0</v>
      </c>
      <c r="BG89" s="338">
        <f t="shared" si="63"/>
        <v>0</v>
      </c>
      <c r="BH89" s="338">
        <f t="shared" si="64"/>
        <v>0</v>
      </c>
      <c r="BI89" s="338">
        <f t="shared" si="65"/>
        <v>0</v>
      </c>
      <c r="BJ89" s="338">
        <f t="shared" si="66"/>
        <v>0</v>
      </c>
      <c r="BK89" s="338">
        <f t="shared" si="67"/>
        <v>0</v>
      </c>
      <c r="BL89" s="338">
        <f t="shared" si="68"/>
        <v>1</v>
      </c>
      <c r="BM89" s="338">
        <f t="shared" si="69"/>
        <v>0</v>
      </c>
      <c r="BN89" s="338">
        <f t="shared" si="70"/>
        <v>1</v>
      </c>
      <c r="BO89" s="338">
        <f t="shared" si="71"/>
        <v>0</v>
      </c>
      <c r="BP89" s="338">
        <f t="shared" si="72"/>
        <v>0</v>
      </c>
      <c r="BQ89" s="338">
        <f t="shared" si="73"/>
        <v>0</v>
      </c>
      <c r="BR89" s="338">
        <f t="shared" si="74"/>
        <v>0</v>
      </c>
      <c r="BS89" s="338">
        <f t="shared" si="75"/>
        <v>0</v>
      </c>
      <c r="BT89" s="338">
        <f t="shared" si="76"/>
        <v>0</v>
      </c>
      <c r="BU89" s="338">
        <f t="shared" si="77"/>
        <v>0</v>
      </c>
      <c r="BV89" s="338">
        <f t="shared" si="78"/>
        <v>0</v>
      </c>
      <c r="BW89" s="338">
        <f t="shared" si="79"/>
        <v>0</v>
      </c>
      <c r="BX89" s="338">
        <f t="shared" si="80"/>
        <v>0</v>
      </c>
      <c r="BY89" s="338">
        <f t="shared" si="81"/>
        <v>0</v>
      </c>
      <c r="BZ89" s="338">
        <f t="shared" si="82"/>
        <v>0</v>
      </c>
      <c r="CA89" s="338">
        <f t="shared" si="83"/>
        <v>0</v>
      </c>
      <c r="CB89" s="338">
        <f t="shared" si="42"/>
        <v>0</v>
      </c>
      <c r="CC89" s="338">
        <f t="shared" si="84"/>
        <v>1</v>
      </c>
      <c r="CD89" s="338"/>
      <c r="CE89" s="338"/>
      <c r="CF89" s="338"/>
      <c r="CG89" s="338">
        <f t="shared" si="85"/>
        <v>1</v>
      </c>
      <c r="CL89" t="str">
        <f t="shared" si="87"/>
        <v/>
      </c>
      <c r="CM89" t="str">
        <f t="shared" si="87"/>
        <v/>
      </c>
      <c r="CN89" t="str">
        <f t="shared" si="87"/>
        <v/>
      </c>
      <c r="CO89" t="str">
        <f t="shared" si="87"/>
        <v/>
      </c>
      <c r="CP89" t="str">
        <f t="shared" si="87"/>
        <v/>
      </c>
      <c r="CQ89" t="str">
        <f t="shared" ref="CM89:CU117" si="88">IF($F89="","",CQ$30)</f>
        <v/>
      </c>
      <c r="CR89" t="str">
        <f t="shared" si="88"/>
        <v/>
      </c>
      <c r="CS89" t="str">
        <f t="shared" si="88"/>
        <v/>
      </c>
      <c r="CT89" t="str">
        <f t="shared" si="88"/>
        <v/>
      </c>
      <c r="CU89" t="str">
        <f t="shared" si="88"/>
        <v/>
      </c>
    </row>
    <row r="90" spans="2:99" hidden="1" x14ac:dyDescent="0.25">
      <c r="B90" s="122" t="str">
        <f t="shared" si="46"/>
        <v/>
      </c>
      <c r="C90" s="106"/>
      <c r="D90" s="106"/>
      <c r="E90" s="106"/>
      <c r="F90" s="125"/>
      <c r="G90" s="106"/>
      <c r="H90" s="233"/>
      <c r="I90" s="233"/>
      <c r="J90" s="122" t="str">
        <f t="shared" si="50"/>
        <v/>
      </c>
      <c r="K90" s="122"/>
      <c r="L90" s="122"/>
      <c r="M90" s="122"/>
      <c r="N90" s="122"/>
      <c r="O90" s="122"/>
      <c r="P90" s="122"/>
      <c r="Q90" s="122"/>
      <c r="R90" s="122"/>
      <c r="S90" s="122"/>
      <c r="T90" s="122"/>
      <c r="U90" s="122"/>
      <c r="V90" s="122"/>
      <c r="W90" s="122"/>
      <c r="X90" s="122" t="str">
        <f t="shared" si="51"/>
        <v/>
      </c>
      <c r="Y90" s="122"/>
      <c r="Z90" s="122"/>
      <c r="AA90" s="122"/>
      <c r="AB90" s="122"/>
      <c r="AC90" s="122"/>
      <c r="AD90" s="122"/>
      <c r="AE90" s="122"/>
      <c r="AF90" s="122"/>
      <c r="AG90" s="122"/>
      <c r="AH90" s="122"/>
      <c r="AI90" s="122"/>
      <c r="AJ90" s="122"/>
      <c r="AK90" s="122"/>
      <c r="AL90" s="122"/>
      <c r="AM90" s="122"/>
      <c r="AN90" s="122"/>
      <c r="AO90" s="106"/>
      <c r="AP90" s="106"/>
      <c r="AQ90" s="106"/>
      <c r="AR90" s="122" t="str">
        <f t="shared" si="47"/>
        <v/>
      </c>
      <c r="AS90" s="125"/>
      <c r="AT90">
        <f t="shared" si="52"/>
        <v>0</v>
      </c>
      <c r="AU90" t="str">
        <f t="shared" si="86"/>
        <v/>
      </c>
      <c r="AV90" t="str">
        <f t="shared" si="86"/>
        <v/>
      </c>
      <c r="AW90" s="338">
        <f t="shared" si="53"/>
        <v>0</v>
      </c>
      <c r="AX90" s="338">
        <f t="shared" si="54"/>
        <v>0</v>
      </c>
      <c r="AY90" s="338">
        <f t="shared" si="55"/>
        <v>0</v>
      </c>
      <c r="AZ90" s="338">
        <f t="shared" si="56"/>
        <v>1</v>
      </c>
      <c r="BA90" s="338">
        <f t="shared" si="57"/>
        <v>0</v>
      </c>
      <c r="BB90" s="338">
        <f t="shared" si="58"/>
        <v>0</v>
      </c>
      <c r="BC90" s="338">
        <f t="shared" si="59"/>
        <v>0</v>
      </c>
      <c r="BD90" s="338">
        <f t="shared" si="60"/>
        <v>0</v>
      </c>
      <c r="BE90" s="338">
        <f t="shared" si="61"/>
        <v>0</v>
      </c>
      <c r="BF90" s="338">
        <f t="shared" si="62"/>
        <v>0</v>
      </c>
      <c r="BG90" s="338">
        <f t="shared" si="63"/>
        <v>0</v>
      </c>
      <c r="BH90" s="338">
        <f t="shared" si="64"/>
        <v>0</v>
      </c>
      <c r="BI90" s="338">
        <f t="shared" si="65"/>
        <v>0</v>
      </c>
      <c r="BJ90" s="338">
        <f t="shared" si="66"/>
        <v>0</v>
      </c>
      <c r="BK90" s="338">
        <f t="shared" si="67"/>
        <v>0</v>
      </c>
      <c r="BL90" s="338">
        <f t="shared" si="68"/>
        <v>1</v>
      </c>
      <c r="BM90" s="338">
        <f t="shared" si="69"/>
        <v>0</v>
      </c>
      <c r="BN90" s="338">
        <f t="shared" si="70"/>
        <v>1</v>
      </c>
      <c r="BO90" s="338">
        <f t="shared" si="71"/>
        <v>0</v>
      </c>
      <c r="BP90" s="338">
        <f t="shared" si="72"/>
        <v>0</v>
      </c>
      <c r="BQ90" s="338">
        <f t="shared" si="73"/>
        <v>0</v>
      </c>
      <c r="BR90" s="338">
        <f t="shared" si="74"/>
        <v>0</v>
      </c>
      <c r="BS90" s="338">
        <f t="shared" si="75"/>
        <v>0</v>
      </c>
      <c r="BT90" s="338">
        <f t="shared" si="76"/>
        <v>0</v>
      </c>
      <c r="BU90" s="338">
        <f t="shared" si="77"/>
        <v>0</v>
      </c>
      <c r="BV90" s="338">
        <f t="shared" si="78"/>
        <v>0</v>
      </c>
      <c r="BW90" s="338">
        <f t="shared" si="79"/>
        <v>0</v>
      </c>
      <c r="BX90" s="338">
        <f t="shared" si="80"/>
        <v>0</v>
      </c>
      <c r="BY90" s="338">
        <f t="shared" si="81"/>
        <v>0</v>
      </c>
      <c r="BZ90" s="338">
        <f t="shared" si="82"/>
        <v>0</v>
      </c>
      <c r="CA90" s="338">
        <f t="shared" si="83"/>
        <v>0</v>
      </c>
      <c r="CB90" s="338">
        <f t="shared" si="42"/>
        <v>0</v>
      </c>
      <c r="CC90" s="338">
        <f t="shared" si="84"/>
        <v>1</v>
      </c>
      <c r="CD90" s="338"/>
      <c r="CE90" s="338"/>
      <c r="CF90" s="338"/>
      <c r="CG90" s="338">
        <f t="shared" si="85"/>
        <v>1</v>
      </c>
      <c r="CL90" t="str">
        <f t="shared" ref="CL90:CL130" si="89">IF($F90="","",CL$30)</f>
        <v/>
      </c>
      <c r="CM90" t="str">
        <f t="shared" si="88"/>
        <v/>
      </c>
      <c r="CN90" t="str">
        <f t="shared" si="88"/>
        <v/>
      </c>
      <c r="CO90" t="str">
        <f t="shared" si="88"/>
        <v/>
      </c>
      <c r="CP90" t="str">
        <f t="shared" si="88"/>
        <v/>
      </c>
      <c r="CQ90" t="str">
        <f t="shared" si="88"/>
        <v/>
      </c>
      <c r="CR90" t="str">
        <f t="shared" si="88"/>
        <v/>
      </c>
      <c r="CS90" t="str">
        <f t="shared" si="88"/>
        <v/>
      </c>
      <c r="CT90" t="str">
        <f t="shared" si="88"/>
        <v/>
      </c>
      <c r="CU90" t="str">
        <f t="shared" si="88"/>
        <v/>
      </c>
    </row>
    <row r="91" spans="2:99" hidden="1" x14ac:dyDescent="0.25">
      <c r="B91" s="122" t="str">
        <f t="shared" si="46"/>
        <v/>
      </c>
      <c r="C91" s="106"/>
      <c r="D91" s="106"/>
      <c r="E91" s="106"/>
      <c r="F91" s="125"/>
      <c r="G91" s="106"/>
      <c r="H91" s="233"/>
      <c r="I91" s="233"/>
      <c r="J91" s="122" t="str">
        <f t="shared" si="50"/>
        <v/>
      </c>
      <c r="K91" s="122"/>
      <c r="L91" s="122"/>
      <c r="M91" s="122"/>
      <c r="N91" s="122"/>
      <c r="O91" s="122"/>
      <c r="P91" s="122"/>
      <c r="Q91" s="122"/>
      <c r="R91" s="122"/>
      <c r="S91" s="122"/>
      <c r="T91" s="122"/>
      <c r="U91" s="122"/>
      <c r="V91" s="122"/>
      <c r="W91" s="122"/>
      <c r="X91" s="122" t="str">
        <f t="shared" si="51"/>
        <v/>
      </c>
      <c r="Y91" s="122"/>
      <c r="Z91" s="122"/>
      <c r="AA91" s="122"/>
      <c r="AB91" s="122"/>
      <c r="AC91" s="122"/>
      <c r="AD91" s="122"/>
      <c r="AE91" s="122"/>
      <c r="AF91" s="122"/>
      <c r="AG91" s="122"/>
      <c r="AH91" s="122"/>
      <c r="AI91" s="122"/>
      <c r="AJ91" s="122"/>
      <c r="AK91" s="122"/>
      <c r="AL91" s="122"/>
      <c r="AM91" s="122"/>
      <c r="AN91" s="122"/>
      <c r="AO91" s="106"/>
      <c r="AP91" s="106"/>
      <c r="AQ91" s="106"/>
      <c r="AR91" s="122" t="str">
        <f t="shared" si="47"/>
        <v/>
      </c>
      <c r="AS91" s="125"/>
      <c r="AT91">
        <f t="shared" si="52"/>
        <v>0</v>
      </c>
      <c r="AU91" t="str">
        <f t="shared" si="86"/>
        <v/>
      </c>
      <c r="AV91" t="str">
        <f t="shared" si="86"/>
        <v/>
      </c>
      <c r="AW91" s="338">
        <f t="shared" si="53"/>
        <v>0</v>
      </c>
      <c r="AX91" s="338">
        <f t="shared" si="54"/>
        <v>0</v>
      </c>
      <c r="AY91" s="338">
        <f t="shared" si="55"/>
        <v>0</v>
      </c>
      <c r="AZ91" s="338">
        <f t="shared" si="56"/>
        <v>1</v>
      </c>
      <c r="BA91" s="338">
        <f t="shared" si="57"/>
        <v>0</v>
      </c>
      <c r="BB91" s="338">
        <f t="shared" si="58"/>
        <v>0</v>
      </c>
      <c r="BC91" s="338">
        <f t="shared" si="59"/>
        <v>0</v>
      </c>
      <c r="BD91" s="338">
        <f t="shared" si="60"/>
        <v>0</v>
      </c>
      <c r="BE91" s="338">
        <f t="shared" si="61"/>
        <v>0</v>
      </c>
      <c r="BF91" s="338">
        <f t="shared" si="62"/>
        <v>0</v>
      </c>
      <c r="BG91" s="338">
        <f t="shared" si="63"/>
        <v>0</v>
      </c>
      <c r="BH91" s="338">
        <f t="shared" si="64"/>
        <v>0</v>
      </c>
      <c r="BI91" s="338">
        <f t="shared" si="65"/>
        <v>0</v>
      </c>
      <c r="BJ91" s="338">
        <f t="shared" si="66"/>
        <v>0</v>
      </c>
      <c r="BK91" s="338">
        <f t="shared" si="67"/>
        <v>0</v>
      </c>
      <c r="BL91" s="338">
        <f t="shared" si="68"/>
        <v>1</v>
      </c>
      <c r="BM91" s="338">
        <f t="shared" si="69"/>
        <v>0</v>
      </c>
      <c r="BN91" s="338">
        <f t="shared" si="70"/>
        <v>1</v>
      </c>
      <c r="BO91" s="338">
        <f t="shared" si="71"/>
        <v>0</v>
      </c>
      <c r="BP91" s="338">
        <f t="shared" si="72"/>
        <v>0</v>
      </c>
      <c r="BQ91" s="338">
        <f t="shared" si="73"/>
        <v>0</v>
      </c>
      <c r="BR91" s="338">
        <f t="shared" si="74"/>
        <v>0</v>
      </c>
      <c r="BS91" s="338">
        <f t="shared" si="75"/>
        <v>0</v>
      </c>
      <c r="BT91" s="338">
        <f t="shared" si="76"/>
        <v>0</v>
      </c>
      <c r="BU91" s="338">
        <f t="shared" si="77"/>
        <v>0</v>
      </c>
      <c r="BV91" s="338">
        <f t="shared" si="78"/>
        <v>0</v>
      </c>
      <c r="BW91" s="338">
        <f t="shared" si="79"/>
        <v>0</v>
      </c>
      <c r="BX91" s="338">
        <f t="shared" si="80"/>
        <v>0</v>
      </c>
      <c r="BY91" s="338">
        <f t="shared" si="81"/>
        <v>0</v>
      </c>
      <c r="BZ91" s="338">
        <f t="shared" si="82"/>
        <v>0</v>
      </c>
      <c r="CA91" s="338">
        <f t="shared" si="83"/>
        <v>0</v>
      </c>
      <c r="CB91" s="338">
        <f t="shared" si="42"/>
        <v>0</v>
      </c>
      <c r="CC91" s="338">
        <f t="shared" si="84"/>
        <v>1</v>
      </c>
      <c r="CD91" s="338"/>
      <c r="CE91" s="338"/>
      <c r="CF91" s="338"/>
      <c r="CG91" s="338">
        <f t="shared" si="85"/>
        <v>1</v>
      </c>
      <c r="CL91" t="str">
        <f t="shared" si="89"/>
        <v/>
      </c>
      <c r="CM91" t="str">
        <f t="shared" si="88"/>
        <v/>
      </c>
      <c r="CN91" t="str">
        <f t="shared" si="88"/>
        <v/>
      </c>
      <c r="CO91" t="str">
        <f t="shared" si="88"/>
        <v/>
      </c>
      <c r="CP91" t="str">
        <f t="shared" si="88"/>
        <v/>
      </c>
      <c r="CQ91" t="str">
        <f t="shared" si="88"/>
        <v/>
      </c>
      <c r="CR91" t="str">
        <f t="shared" si="88"/>
        <v/>
      </c>
      <c r="CS91" t="str">
        <f t="shared" si="88"/>
        <v/>
      </c>
      <c r="CT91" t="str">
        <f t="shared" si="88"/>
        <v/>
      </c>
      <c r="CU91" t="str">
        <f t="shared" si="88"/>
        <v/>
      </c>
    </row>
    <row r="92" spans="2:99" hidden="1" x14ac:dyDescent="0.25">
      <c r="B92" s="122" t="str">
        <f t="shared" si="46"/>
        <v/>
      </c>
      <c r="C92" s="106"/>
      <c r="D92" s="106"/>
      <c r="E92" s="106"/>
      <c r="F92" s="125"/>
      <c r="G92" s="106"/>
      <c r="H92" s="233"/>
      <c r="I92" s="233"/>
      <c r="J92" s="122" t="str">
        <f t="shared" si="50"/>
        <v/>
      </c>
      <c r="K92" s="122"/>
      <c r="L92" s="122"/>
      <c r="M92" s="122"/>
      <c r="N92" s="122"/>
      <c r="O92" s="122"/>
      <c r="P92" s="122"/>
      <c r="Q92" s="122"/>
      <c r="R92" s="122"/>
      <c r="S92" s="122"/>
      <c r="T92" s="122"/>
      <c r="U92" s="122"/>
      <c r="V92" s="122"/>
      <c r="W92" s="122"/>
      <c r="X92" s="122" t="str">
        <f t="shared" si="51"/>
        <v/>
      </c>
      <c r="Y92" s="122"/>
      <c r="Z92" s="122"/>
      <c r="AA92" s="122"/>
      <c r="AB92" s="122"/>
      <c r="AC92" s="122"/>
      <c r="AD92" s="122"/>
      <c r="AE92" s="122"/>
      <c r="AF92" s="122"/>
      <c r="AG92" s="122"/>
      <c r="AH92" s="122"/>
      <c r="AI92" s="122"/>
      <c r="AJ92" s="122"/>
      <c r="AK92" s="122"/>
      <c r="AL92" s="122"/>
      <c r="AM92" s="122"/>
      <c r="AN92" s="122"/>
      <c r="AO92" s="106"/>
      <c r="AP92" s="106"/>
      <c r="AQ92" s="106"/>
      <c r="AR92" s="122" t="str">
        <f t="shared" si="47"/>
        <v/>
      </c>
      <c r="AS92" s="125"/>
      <c r="AT92">
        <f t="shared" si="52"/>
        <v>0</v>
      </c>
      <c r="AU92" t="str">
        <f t="shared" ref="AU92:AV130" si="90">IF($F92="","",AU$30)</f>
        <v/>
      </c>
      <c r="AV92" t="str">
        <f t="shared" si="90"/>
        <v/>
      </c>
      <c r="AW92" s="338">
        <f t="shared" si="53"/>
        <v>0</v>
      </c>
      <c r="AX92" s="338">
        <f t="shared" si="54"/>
        <v>0</v>
      </c>
      <c r="AY92" s="338">
        <f t="shared" si="55"/>
        <v>0</v>
      </c>
      <c r="AZ92" s="338">
        <f t="shared" si="56"/>
        <v>1</v>
      </c>
      <c r="BA92" s="338">
        <f t="shared" si="57"/>
        <v>0</v>
      </c>
      <c r="BB92" s="338">
        <f t="shared" si="58"/>
        <v>0</v>
      </c>
      <c r="BC92" s="338">
        <f t="shared" si="59"/>
        <v>0</v>
      </c>
      <c r="BD92" s="338">
        <f t="shared" si="60"/>
        <v>0</v>
      </c>
      <c r="BE92" s="338">
        <f t="shared" si="61"/>
        <v>0</v>
      </c>
      <c r="BF92" s="338">
        <f t="shared" si="62"/>
        <v>0</v>
      </c>
      <c r="BG92" s="338">
        <f t="shared" si="63"/>
        <v>0</v>
      </c>
      <c r="BH92" s="338">
        <f t="shared" si="64"/>
        <v>0</v>
      </c>
      <c r="BI92" s="338">
        <f t="shared" si="65"/>
        <v>0</v>
      </c>
      <c r="BJ92" s="338">
        <f t="shared" si="66"/>
        <v>0</v>
      </c>
      <c r="BK92" s="338">
        <f t="shared" si="67"/>
        <v>0</v>
      </c>
      <c r="BL92" s="338">
        <f t="shared" si="68"/>
        <v>1</v>
      </c>
      <c r="BM92" s="338">
        <f t="shared" si="69"/>
        <v>0</v>
      </c>
      <c r="BN92" s="338">
        <f t="shared" si="70"/>
        <v>1</v>
      </c>
      <c r="BO92" s="338">
        <f t="shared" si="71"/>
        <v>0</v>
      </c>
      <c r="BP92" s="338">
        <f t="shared" si="72"/>
        <v>0</v>
      </c>
      <c r="BQ92" s="338">
        <f t="shared" si="73"/>
        <v>0</v>
      </c>
      <c r="BR92" s="338">
        <f t="shared" si="74"/>
        <v>0</v>
      </c>
      <c r="BS92" s="338">
        <f t="shared" si="75"/>
        <v>0</v>
      </c>
      <c r="BT92" s="338">
        <f t="shared" si="76"/>
        <v>0</v>
      </c>
      <c r="BU92" s="338">
        <f t="shared" si="77"/>
        <v>0</v>
      </c>
      <c r="BV92" s="338">
        <f t="shared" si="78"/>
        <v>0</v>
      </c>
      <c r="BW92" s="338">
        <f t="shared" si="79"/>
        <v>0</v>
      </c>
      <c r="BX92" s="338">
        <f t="shared" si="80"/>
        <v>0</v>
      </c>
      <c r="BY92" s="338">
        <f t="shared" si="81"/>
        <v>0</v>
      </c>
      <c r="BZ92" s="338">
        <f t="shared" si="82"/>
        <v>0</v>
      </c>
      <c r="CA92" s="338">
        <f t="shared" si="83"/>
        <v>0</v>
      </c>
      <c r="CB92" s="338">
        <f t="shared" si="42"/>
        <v>0</v>
      </c>
      <c r="CC92" s="338">
        <f t="shared" si="84"/>
        <v>1</v>
      </c>
      <c r="CD92" s="338"/>
      <c r="CE92" s="338"/>
      <c r="CF92" s="338"/>
      <c r="CG92" s="338">
        <f t="shared" si="85"/>
        <v>1</v>
      </c>
      <c r="CL92" t="str">
        <f t="shared" si="89"/>
        <v/>
      </c>
      <c r="CM92" t="str">
        <f t="shared" si="88"/>
        <v/>
      </c>
      <c r="CN92" t="str">
        <f t="shared" si="88"/>
        <v/>
      </c>
      <c r="CO92" t="str">
        <f t="shared" si="88"/>
        <v/>
      </c>
      <c r="CP92" t="str">
        <f t="shared" si="88"/>
        <v/>
      </c>
      <c r="CQ92" t="str">
        <f t="shared" si="88"/>
        <v/>
      </c>
      <c r="CR92" t="str">
        <f t="shared" si="88"/>
        <v/>
      </c>
      <c r="CS92" t="str">
        <f t="shared" si="88"/>
        <v/>
      </c>
      <c r="CT92" t="str">
        <f t="shared" si="88"/>
        <v/>
      </c>
      <c r="CU92" t="str">
        <f t="shared" si="88"/>
        <v/>
      </c>
    </row>
    <row r="93" spans="2:99" hidden="1" x14ac:dyDescent="0.25">
      <c r="B93" s="122" t="str">
        <f t="shared" si="46"/>
        <v/>
      </c>
      <c r="C93" s="106"/>
      <c r="D93" s="106"/>
      <c r="E93" s="106"/>
      <c r="F93" s="125"/>
      <c r="G93" s="106"/>
      <c r="H93" s="233"/>
      <c r="I93" s="233"/>
      <c r="J93" s="122" t="str">
        <f t="shared" si="50"/>
        <v/>
      </c>
      <c r="K93" s="122"/>
      <c r="L93" s="122"/>
      <c r="M93" s="122"/>
      <c r="N93" s="122"/>
      <c r="O93" s="122"/>
      <c r="P93" s="122"/>
      <c r="Q93" s="122"/>
      <c r="R93" s="122"/>
      <c r="S93" s="122"/>
      <c r="T93" s="122"/>
      <c r="U93" s="122"/>
      <c r="V93" s="122"/>
      <c r="W93" s="122"/>
      <c r="X93" s="122" t="str">
        <f t="shared" si="51"/>
        <v/>
      </c>
      <c r="Y93" s="122"/>
      <c r="Z93" s="122"/>
      <c r="AA93" s="122"/>
      <c r="AB93" s="122"/>
      <c r="AC93" s="122"/>
      <c r="AD93" s="122"/>
      <c r="AE93" s="122"/>
      <c r="AF93" s="122"/>
      <c r="AG93" s="122"/>
      <c r="AH93" s="122"/>
      <c r="AI93" s="122"/>
      <c r="AJ93" s="122"/>
      <c r="AK93" s="122"/>
      <c r="AL93" s="122"/>
      <c r="AM93" s="122"/>
      <c r="AN93" s="122"/>
      <c r="AO93" s="106"/>
      <c r="AP93" s="106"/>
      <c r="AQ93" s="106"/>
      <c r="AR93" s="122" t="str">
        <f t="shared" si="47"/>
        <v/>
      </c>
      <c r="AS93" s="125"/>
      <c r="AT93">
        <f t="shared" si="52"/>
        <v>0</v>
      </c>
      <c r="AU93" t="str">
        <f t="shared" si="90"/>
        <v/>
      </c>
      <c r="AV93" t="str">
        <f t="shared" si="90"/>
        <v/>
      </c>
      <c r="AW93" s="338">
        <f t="shared" si="53"/>
        <v>0</v>
      </c>
      <c r="AX93" s="338">
        <f t="shared" si="54"/>
        <v>0</v>
      </c>
      <c r="AY93" s="338">
        <f t="shared" si="55"/>
        <v>0</v>
      </c>
      <c r="AZ93" s="338">
        <f t="shared" si="56"/>
        <v>1</v>
      </c>
      <c r="BA93" s="338">
        <f t="shared" si="57"/>
        <v>0</v>
      </c>
      <c r="BB93" s="338">
        <f t="shared" si="58"/>
        <v>0</v>
      </c>
      <c r="BC93" s="338">
        <f t="shared" si="59"/>
        <v>0</v>
      </c>
      <c r="BD93" s="338">
        <f t="shared" si="60"/>
        <v>0</v>
      </c>
      <c r="BE93" s="338">
        <f t="shared" si="61"/>
        <v>0</v>
      </c>
      <c r="BF93" s="338">
        <f t="shared" si="62"/>
        <v>0</v>
      </c>
      <c r="BG93" s="338">
        <f t="shared" si="63"/>
        <v>0</v>
      </c>
      <c r="BH93" s="338">
        <f t="shared" si="64"/>
        <v>0</v>
      </c>
      <c r="BI93" s="338">
        <f t="shared" si="65"/>
        <v>0</v>
      </c>
      <c r="BJ93" s="338">
        <f t="shared" si="66"/>
        <v>0</v>
      </c>
      <c r="BK93" s="338">
        <f t="shared" si="67"/>
        <v>0</v>
      </c>
      <c r="BL93" s="338">
        <f t="shared" si="68"/>
        <v>1</v>
      </c>
      <c r="BM93" s="338">
        <f t="shared" si="69"/>
        <v>0</v>
      </c>
      <c r="BN93" s="338">
        <f t="shared" si="70"/>
        <v>1</v>
      </c>
      <c r="BO93" s="338">
        <f t="shared" si="71"/>
        <v>0</v>
      </c>
      <c r="BP93" s="338">
        <f t="shared" si="72"/>
        <v>0</v>
      </c>
      <c r="BQ93" s="338">
        <f t="shared" si="73"/>
        <v>0</v>
      </c>
      <c r="BR93" s="338">
        <f t="shared" si="74"/>
        <v>0</v>
      </c>
      <c r="BS93" s="338">
        <f t="shared" si="75"/>
        <v>0</v>
      </c>
      <c r="BT93" s="338">
        <f t="shared" si="76"/>
        <v>0</v>
      </c>
      <c r="BU93" s="338">
        <f t="shared" si="77"/>
        <v>0</v>
      </c>
      <c r="BV93" s="338">
        <f t="shared" si="78"/>
        <v>0</v>
      </c>
      <c r="BW93" s="338">
        <f t="shared" si="79"/>
        <v>0</v>
      </c>
      <c r="BX93" s="338">
        <f t="shared" si="80"/>
        <v>0</v>
      </c>
      <c r="BY93" s="338">
        <f t="shared" si="81"/>
        <v>0</v>
      </c>
      <c r="BZ93" s="338">
        <f t="shared" si="82"/>
        <v>0</v>
      </c>
      <c r="CA93" s="338">
        <f t="shared" si="83"/>
        <v>0</v>
      </c>
      <c r="CB93" s="338">
        <f t="shared" si="42"/>
        <v>0</v>
      </c>
      <c r="CC93" s="338">
        <f t="shared" si="84"/>
        <v>1</v>
      </c>
      <c r="CD93" s="338"/>
      <c r="CE93" s="338"/>
      <c r="CF93" s="338"/>
      <c r="CG93" s="338">
        <f t="shared" si="85"/>
        <v>1</v>
      </c>
      <c r="CL93" t="str">
        <f t="shared" si="89"/>
        <v/>
      </c>
      <c r="CM93" t="str">
        <f t="shared" si="88"/>
        <v/>
      </c>
      <c r="CN93" t="str">
        <f t="shared" si="88"/>
        <v/>
      </c>
      <c r="CO93" t="str">
        <f t="shared" si="88"/>
        <v/>
      </c>
      <c r="CP93" t="str">
        <f t="shared" si="88"/>
        <v/>
      </c>
      <c r="CQ93" t="str">
        <f t="shared" si="88"/>
        <v/>
      </c>
      <c r="CR93" t="str">
        <f t="shared" si="88"/>
        <v/>
      </c>
      <c r="CS93" t="str">
        <f t="shared" si="88"/>
        <v/>
      </c>
      <c r="CT93" t="str">
        <f t="shared" si="88"/>
        <v/>
      </c>
      <c r="CU93" t="str">
        <f t="shared" si="88"/>
        <v/>
      </c>
    </row>
    <row r="94" spans="2:99" hidden="1" x14ac:dyDescent="0.25">
      <c r="B94" s="122" t="str">
        <f t="shared" si="46"/>
        <v/>
      </c>
      <c r="C94" s="106"/>
      <c r="D94" s="106"/>
      <c r="E94" s="106"/>
      <c r="F94" s="125"/>
      <c r="G94" s="106"/>
      <c r="H94" s="233"/>
      <c r="I94" s="233"/>
      <c r="J94" s="122" t="str">
        <f t="shared" si="50"/>
        <v/>
      </c>
      <c r="K94" s="122"/>
      <c r="L94" s="122"/>
      <c r="M94" s="122"/>
      <c r="N94" s="122"/>
      <c r="O94" s="122"/>
      <c r="P94" s="122"/>
      <c r="Q94" s="122"/>
      <c r="R94" s="122"/>
      <c r="S94" s="122"/>
      <c r="T94" s="122"/>
      <c r="U94" s="122"/>
      <c r="V94" s="122"/>
      <c r="W94" s="122"/>
      <c r="X94" s="122" t="str">
        <f t="shared" si="51"/>
        <v/>
      </c>
      <c r="Y94" s="122"/>
      <c r="Z94" s="122"/>
      <c r="AA94" s="122"/>
      <c r="AB94" s="122"/>
      <c r="AC94" s="122"/>
      <c r="AD94" s="122"/>
      <c r="AE94" s="122"/>
      <c r="AF94" s="122"/>
      <c r="AG94" s="122"/>
      <c r="AH94" s="122"/>
      <c r="AI94" s="122"/>
      <c r="AJ94" s="122"/>
      <c r="AK94" s="122"/>
      <c r="AL94" s="122"/>
      <c r="AM94" s="122"/>
      <c r="AN94" s="122"/>
      <c r="AO94" s="106"/>
      <c r="AP94" s="106"/>
      <c r="AQ94" s="106"/>
      <c r="AR94" s="122" t="str">
        <f t="shared" si="47"/>
        <v/>
      </c>
      <c r="AS94" s="125"/>
      <c r="AT94">
        <f t="shared" si="52"/>
        <v>0</v>
      </c>
      <c r="AU94" t="str">
        <f t="shared" si="90"/>
        <v/>
      </c>
      <c r="AV94" t="str">
        <f t="shared" si="90"/>
        <v/>
      </c>
      <c r="AW94" s="338">
        <f t="shared" si="53"/>
        <v>0</v>
      </c>
      <c r="AX94" s="338">
        <f t="shared" si="54"/>
        <v>0</v>
      </c>
      <c r="AY94" s="338">
        <f t="shared" si="55"/>
        <v>0</v>
      </c>
      <c r="AZ94" s="338">
        <f t="shared" si="56"/>
        <v>1</v>
      </c>
      <c r="BA94" s="338">
        <f t="shared" si="57"/>
        <v>0</v>
      </c>
      <c r="BB94" s="338">
        <f t="shared" si="58"/>
        <v>0</v>
      </c>
      <c r="BC94" s="338">
        <f t="shared" si="59"/>
        <v>0</v>
      </c>
      <c r="BD94" s="338">
        <f t="shared" si="60"/>
        <v>0</v>
      </c>
      <c r="BE94" s="338">
        <f t="shared" si="61"/>
        <v>0</v>
      </c>
      <c r="BF94" s="338">
        <f t="shared" si="62"/>
        <v>0</v>
      </c>
      <c r="BG94" s="338">
        <f t="shared" si="63"/>
        <v>0</v>
      </c>
      <c r="BH94" s="338">
        <f t="shared" si="64"/>
        <v>0</v>
      </c>
      <c r="BI94" s="338">
        <f t="shared" si="65"/>
        <v>0</v>
      </c>
      <c r="BJ94" s="338">
        <f t="shared" si="66"/>
        <v>0</v>
      </c>
      <c r="BK94" s="338">
        <f t="shared" si="67"/>
        <v>0</v>
      </c>
      <c r="BL94" s="338">
        <f t="shared" si="68"/>
        <v>1</v>
      </c>
      <c r="BM94" s="338">
        <f t="shared" si="69"/>
        <v>0</v>
      </c>
      <c r="BN94" s="338">
        <f t="shared" si="70"/>
        <v>1</v>
      </c>
      <c r="BO94" s="338">
        <f t="shared" si="71"/>
        <v>0</v>
      </c>
      <c r="BP94" s="338">
        <f t="shared" si="72"/>
        <v>0</v>
      </c>
      <c r="BQ94" s="338">
        <f t="shared" si="73"/>
        <v>0</v>
      </c>
      <c r="BR94" s="338">
        <f t="shared" si="74"/>
        <v>0</v>
      </c>
      <c r="BS94" s="338">
        <f t="shared" si="75"/>
        <v>0</v>
      </c>
      <c r="BT94" s="338">
        <f t="shared" si="76"/>
        <v>0</v>
      </c>
      <c r="BU94" s="338">
        <f t="shared" si="77"/>
        <v>0</v>
      </c>
      <c r="BV94" s="338">
        <f t="shared" si="78"/>
        <v>0</v>
      </c>
      <c r="BW94" s="338">
        <f t="shared" si="79"/>
        <v>0</v>
      </c>
      <c r="BX94" s="338">
        <f t="shared" si="80"/>
        <v>0</v>
      </c>
      <c r="BY94" s="338">
        <f t="shared" si="81"/>
        <v>0</v>
      </c>
      <c r="BZ94" s="338">
        <f t="shared" si="82"/>
        <v>0</v>
      </c>
      <c r="CA94" s="338">
        <f t="shared" si="83"/>
        <v>0</v>
      </c>
      <c r="CB94" s="338">
        <f t="shared" si="42"/>
        <v>0</v>
      </c>
      <c r="CC94" s="338">
        <f t="shared" si="84"/>
        <v>1</v>
      </c>
      <c r="CD94" s="338"/>
      <c r="CE94" s="338"/>
      <c r="CF94" s="338"/>
      <c r="CG94" s="338">
        <f t="shared" si="85"/>
        <v>1</v>
      </c>
      <c r="CL94" t="str">
        <f t="shared" si="89"/>
        <v/>
      </c>
      <c r="CM94" t="str">
        <f t="shared" si="88"/>
        <v/>
      </c>
      <c r="CN94" t="str">
        <f t="shared" si="88"/>
        <v/>
      </c>
      <c r="CO94" t="str">
        <f t="shared" si="88"/>
        <v/>
      </c>
      <c r="CP94" t="str">
        <f t="shared" si="88"/>
        <v/>
      </c>
      <c r="CQ94" t="str">
        <f t="shared" si="88"/>
        <v/>
      </c>
      <c r="CR94" t="str">
        <f t="shared" si="88"/>
        <v/>
      </c>
      <c r="CS94" t="str">
        <f t="shared" si="88"/>
        <v/>
      </c>
      <c r="CT94" t="str">
        <f t="shared" si="88"/>
        <v/>
      </c>
      <c r="CU94" t="str">
        <f t="shared" si="88"/>
        <v/>
      </c>
    </row>
    <row r="95" spans="2:99" hidden="1" x14ac:dyDescent="0.25">
      <c r="B95" s="122" t="str">
        <f t="shared" si="46"/>
        <v/>
      </c>
      <c r="C95" s="106"/>
      <c r="D95" s="106"/>
      <c r="E95" s="106"/>
      <c r="F95" s="125"/>
      <c r="G95" s="106"/>
      <c r="H95" s="233"/>
      <c r="I95" s="233"/>
      <c r="J95" s="122" t="str">
        <f t="shared" ref="J95:J126" si="91">IF($F95="","",IFERROR(IF(H95&gt;I95,$AU$1,IF(H95/I95&gt;=0.75,1,0)),$AU$1))</f>
        <v/>
      </c>
      <c r="K95" s="122"/>
      <c r="L95" s="122"/>
      <c r="M95" s="122"/>
      <c r="N95" s="122"/>
      <c r="O95" s="122"/>
      <c r="P95" s="122"/>
      <c r="Q95" s="122"/>
      <c r="R95" s="122"/>
      <c r="S95" s="122"/>
      <c r="T95" s="122"/>
      <c r="U95" s="122"/>
      <c r="V95" s="122"/>
      <c r="W95" s="122"/>
      <c r="X95" s="122" t="str">
        <f t="shared" ref="X95:X130" si="92">IF(F95="","",IF(G95&gt;=$G$6,1,0))</f>
        <v/>
      </c>
      <c r="Y95" s="122"/>
      <c r="Z95" s="122"/>
      <c r="AA95" s="122"/>
      <c r="AB95" s="122"/>
      <c r="AC95" s="122"/>
      <c r="AD95" s="122"/>
      <c r="AE95" s="122"/>
      <c r="AF95" s="122"/>
      <c r="AG95" s="122"/>
      <c r="AH95" s="122"/>
      <c r="AI95" s="122"/>
      <c r="AJ95" s="122"/>
      <c r="AK95" s="122"/>
      <c r="AL95" s="122"/>
      <c r="AM95" s="122"/>
      <c r="AN95" s="122"/>
      <c r="AO95" s="106"/>
      <c r="AP95" s="106"/>
      <c r="AQ95" s="106"/>
      <c r="AR95" s="122" t="str">
        <f t="shared" si="47"/>
        <v/>
      </c>
      <c r="AS95" s="125"/>
      <c r="AT95">
        <f t="shared" ref="AT95:AT130" si="93">IF(SUM(AW95:CG95)=COUNT(AW95:CG95),1,0)</f>
        <v>0</v>
      </c>
      <c r="AU95" t="str">
        <f t="shared" si="90"/>
        <v/>
      </c>
      <c r="AV95" t="str">
        <f t="shared" si="90"/>
        <v/>
      </c>
      <c r="AW95" s="338">
        <f t="shared" ref="AW95:AW130" si="94">IF(G$30="",1,IF(G$4=99,1,IF(G95="",0,IF(G$30=$AX$1,IF(ISNA(MATCH(G95,$AU$30:$AV$30,0)),0,1),IF(G$30=$AY$1,IF(IFERROR(G95*1,"bad")="bad",0,1),IF(G$30=$AZ$1,IF(IFERROR(IF(G95=TRUNC(G95),1,"bad"),"bad")="bad",0,1),IF(G$30=$BA$1,IF(AND(IF(IFERROR(G95*1,"bad")="bad",0,1)=1,G95&gt;=0),1,0),IF(G$30=$BB$1,IF(AND(IF(IFERROR(IF(G95=TRUNC(G95),1,"bad"),"bad")="bad",0,1)=1,G95&gt;=0),1,0),IF(G$30=$BC$1,IF(AND(IF(IFERROR(G95*1,"bad")="bad",0,1)=1,G95&gt;0),1,0),IF(G$30=$BD$1,IF(AND(IF(IFERROR(IF(G95=TRUNC(G95),1,"bad"),"bad")="bad",0,1)=1,G95&gt;0),1,0),IF(G$30=$BE$1,1,IF(G$30=$BF$1,IF(IFERROR(HLOOKUP(G95,$AX$4:$BG$4,1,0),"bad")="bad",0,1),0))))))))))))</f>
        <v>0</v>
      </c>
      <c r="AX95" s="338">
        <f t="shared" ref="AX95:AX130" si="95">IF(H$30="",1,IF(H$4=99,1,IF(H95="",0,IF(H$30=$AX$1,IF(ISNA(MATCH(H95,$AU$30:$AV$30,0)),0,1),IF(H$30=$AY$1,IF(IFERROR(H95*1,"bad")="bad",0,1),IF(H$30=$AZ$1,IF(IFERROR(IF(H95=TRUNC(H95),1,"bad"),"bad")="bad",0,1),IF(H$30=$BA$1,IF(AND(IF(IFERROR(H95*1,"bad")="bad",0,1)=1,H95&gt;=0),1,0),IF(H$30=$BB$1,IF(AND(IF(IFERROR(IF(H95=TRUNC(H95),1,"bad"),"bad")="bad",0,1)=1,H95&gt;=0),1,0),IF(H$30=$BC$1,IF(AND(IF(IFERROR(H95*1,"bad")="bad",0,1)=1,H95&gt;0),1,0),IF(H$30=$BD$1,IF(AND(IF(IFERROR(IF(H95=TRUNC(H95),1,"bad"),"bad")="bad",0,1)=1,H95&gt;0),1,0),IF(H$30=$BE$1,1,IF(H$30=$BF$1,IF(IFERROR(HLOOKUP(H95,$AX$4:$BG$4,1,0),"bad")="bad",0,1),0))))))))))))</f>
        <v>0</v>
      </c>
      <c r="AY95" s="338">
        <f t="shared" ref="AY95:AY130" si="96">IF(I$30="",1,IF(I$4=99,1,IF(I95="",0,IF(I$30=$AX$1,IF(ISNA(MATCH(I95,$AU$30:$AV$30,0)),0,1),IF(I$30=$AY$1,IF(IFERROR(I95*1,"bad")="bad",0,1),IF(I$30=$AZ$1,IF(IFERROR(IF(I95=TRUNC(I95),1,"bad"),"bad")="bad",0,1),IF(I$30=$BA$1,IF(AND(IF(IFERROR(I95*1,"bad")="bad",0,1)=1,I95&gt;=0),1,0),IF(I$30=$BB$1,IF(AND(IF(IFERROR(IF(I95=TRUNC(I95),1,"bad"),"bad")="bad",0,1)=1,I95&gt;=0),1,0),IF(I$30=$BC$1,IF(AND(IF(IFERROR(I95*1,"bad")="bad",0,1)=1,I95&gt;0),1,0),IF(I$30=$BD$1,IF(AND(IF(IFERROR(IF(I95=TRUNC(I95),1,"bad"),"bad")="bad",0,1)=1,I95&gt;0),1,0),IF(I$30=$BE$1,1,IF(I$30=$BF$1,IF(IFERROR(HLOOKUP(I95,$AX$4:$BG$4,1,0),"bad")="bad",0,1),0))))))))))))</f>
        <v>0</v>
      </c>
      <c r="AZ95" s="338">
        <f t="shared" ref="AZ95:AZ130" si="97">IF(J$30="",1,IF(J$4=99,1,IF(J95="",0,IF(J$30=$AX$1,IF(ISNA(MATCH(J95,$AU$30:$AV$30,0)),0,1),IF(J$30=$AY$1,IF(IFERROR(J95*1,"bad")="bad",0,1),IF(J$30=$AZ$1,IF(IFERROR(IF(J95=TRUNC(J95),1,"bad"),"bad")="bad",0,1),IF(J$30=$BA$1,IF(AND(IF(IFERROR(J95*1,"bad")="bad",0,1)=1,J95&gt;=0),1,0),IF(J$30=$BB$1,IF(AND(IF(IFERROR(IF(J95=TRUNC(J95),1,"bad"),"bad")="bad",0,1)=1,J95&gt;=0),1,0),IF(J$30=$BC$1,IF(AND(IF(IFERROR(J95*1,"bad")="bad",0,1)=1,J95&gt;0),1,0),IF(J$30=$BD$1,IF(AND(IF(IFERROR(IF(J95=TRUNC(J95),1,"bad"),"bad")="bad",0,1)=1,J95&gt;0),1,0),IF(J$30=$BE$1,1,IF(J$30=$BF$1,IF(IFERROR(HLOOKUP(J95,$AX$4:$BG$4,1,0),"bad")="bad",0,1),0))))))))))))</f>
        <v>1</v>
      </c>
      <c r="BA95" s="338">
        <f t="shared" ref="BA95:BA130" si="98">IF(K$30="",1,IF(K$4=99,1,IF(K95="",0,IF(K$30=$AX$1,IF(ISNA(MATCH(K95,$AU$30:$AV$30,0)),0,1),IF(K$30=$AY$1,IF(IFERROR(K95*1,"bad")="bad",0,1),IF(K$30=$AZ$1,IF(IFERROR(IF(K95=TRUNC(K95),1,"bad"),"bad")="bad",0,1),IF(K$30=$BA$1,IF(AND(IF(IFERROR(K95*1,"bad")="bad",0,1)=1,K95&gt;=0),1,0),IF(K$30=$BB$1,IF(AND(IF(IFERROR(IF(K95=TRUNC(K95),1,"bad"),"bad")="bad",0,1)=1,K95&gt;=0),1,0),IF(K$30=$BC$1,IF(AND(IF(IFERROR(K95*1,"bad")="bad",0,1)=1,K95&gt;0),1,0),IF(K$30=$BD$1,IF(AND(IF(IFERROR(IF(K95=TRUNC(K95),1,"bad"),"bad")="bad",0,1)=1,K95&gt;0),1,0),IF(K$30=$BE$1,1,IF(K$30=$BF$1,IF(IFERROR(HLOOKUP(K95,$AX$4:$BG$4,1,0),"bad")="bad",0,1),0))))))))))))</f>
        <v>0</v>
      </c>
      <c r="BB95" s="338">
        <f t="shared" ref="BB95:BB130" si="99">IF(L$30="",1,IF(L$4=99,1,IF(L95="",0,IF(L$30=$AX$1,IF(ISNA(MATCH(L95,$AU$30:$AV$30,0)),0,1),IF(L$30=$AY$1,IF(IFERROR(L95*1,"bad")="bad",0,1),IF(L$30=$AZ$1,IF(IFERROR(IF(L95=TRUNC(L95),1,"bad"),"bad")="bad",0,1),IF(L$30=$BA$1,IF(AND(IF(IFERROR(L95*1,"bad")="bad",0,1)=1,L95&gt;=0),1,0),IF(L$30=$BB$1,IF(AND(IF(IFERROR(IF(L95=TRUNC(L95),1,"bad"),"bad")="bad",0,1)=1,L95&gt;=0),1,0),IF(L$30=$BC$1,IF(AND(IF(IFERROR(L95*1,"bad")="bad",0,1)=1,L95&gt;0),1,0),IF(L$30=$BD$1,IF(AND(IF(IFERROR(IF(L95=TRUNC(L95),1,"bad"),"bad")="bad",0,1)=1,L95&gt;0),1,0),IF(L$30=$BE$1,1,IF(L$30=$BF$1,IF(IFERROR(HLOOKUP(L95,$AX$4:$BG$4,1,0),"bad")="bad",0,1),0))))))))))))</f>
        <v>0</v>
      </c>
      <c r="BC95" s="338">
        <f t="shared" ref="BC95:BC130" si="100">IF(M$30="",1,IF(M$4=99,1,IF(M95="",0,IF(M$30=$AX$1,IF(ISNA(MATCH(M95,$AU$30:$AV$30,0)),0,1),IF(M$30=$AY$1,IF(IFERROR(M95*1,"bad")="bad",0,1),IF(M$30=$AZ$1,IF(IFERROR(IF(M95=TRUNC(M95),1,"bad"),"bad")="bad",0,1),IF(M$30=$BA$1,IF(AND(IF(IFERROR(M95*1,"bad")="bad",0,1)=1,M95&gt;=0),1,0),IF(M$30=$BB$1,IF(AND(IF(IFERROR(IF(M95=TRUNC(M95),1,"bad"),"bad")="bad",0,1)=1,M95&gt;=0),1,0),IF(M$30=$BC$1,IF(AND(IF(IFERROR(M95*1,"bad")="bad",0,1)=1,M95&gt;0),1,0),IF(M$30=$BD$1,IF(AND(IF(IFERROR(IF(M95=TRUNC(M95),1,"bad"),"bad")="bad",0,1)=1,M95&gt;0),1,0),IF(M$30=$BE$1,1,IF(M$30=$BF$1,IF(IFERROR(HLOOKUP(M95,$AX$4:$BG$4,1,0),"bad")="bad",0,1),0))))))))))))</f>
        <v>0</v>
      </c>
      <c r="BD95" s="338">
        <f t="shared" ref="BD95:BD130" si="101">IF(N$30="",1,IF(N$4=99,1,IF(N95="",0,IF(N$30=$AX$1,IF(ISNA(MATCH(N95,$AU$30:$AV$30,0)),0,1),IF(N$30=$AY$1,IF(IFERROR(N95*1,"bad")="bad",0,1),IF(N$30=$AZ$1,IF(IFERROR(IF(N95=TRUNC(N95),1,"bad"),"bad")="bad",0,1),IF(N$30=$BA$1,IF(AND(IF(IFERROR(N95*1,"bad")="bad",0,1)=1,N95&gt;=0),1,0),IF(N$30=$BB$1,IF(AND(IF(IFERROR(IF(N95=TRUNC(N95),1,"bad"),"bad")="bad",0,1)=1,N95&gt;=0),1,0),IF(N$30=$BC$1,IF(AND(IF(IFERROR(N95*1,"bad")="bad",0,1)=1,N95&gt;0),1,0),IF(N$30=$BD$1,IF(AND(IF(IFERROR(IF(N95=TRUNC(N95),1,"bad"),"bad")="bad",0,1)=1,N95&gt;0),1,0),IF(N$30=$BE$1,1,IF(N$30=$BF$1,IF(IFERROR(HLOOKUP(N95,$AX$4:$BG$4,1,0),"bad")="bad",0,1),0))))))))))))</f>
        <v>0</v>
      </c>
      <c r="BE95" s="338">
        <f t="shared" ref="BE95:BE130" si="102">IF(O$30="",1,IF(O$4=99,1,IF(O95="",0,IF(O$30=$AX$1,IF(ISNA(MATCH(O95,$AU$30:$AV$30,0)),0,1),IF(O$30=$AY$1,IF(IFERROR(O95*1,"bad")="bad",0,1),IF(O$30=$AZ$1,IF(IFERROR(IF(O95=TRUNC(O95),1,"bad"),"bad")="bad",0,1),IF(O$30=$BA$1,IF(AND(IF(IFERROR(O95*1,"bad")="bad",0,1)=1,O95&gt;=0),1,0),IF(O$30=$BB$1,IF(AND(IF(IFERROR(IF(O95=TRUNC(O95),1,"bad"),"bad")="bad",0,1)=1,O95&gt;=0),1,0),IF(O$30=$BC$1,IF(AND(IF(IFERROR(O95*1,"bad")="bad",0,1)=1,O95&gt;0),1,0),IF(O$30=$BD$1,IF(AND(IF(IFERROR(IF(O95=TRUNC(O95),1,"bad"),"bad")="bad",0,1)=1,O95&gt;0),1,0),IF(O$30=$BE$1,1,IF(O$30=$BF$1,IF(IFERROR(HLOOKUP(O95,$AX$4:$BG$4,1,0),"bad")="bad",0,1),0))))))))))))</f>
        <v>0</v>
      </c>
      <c r="BF95" s="338">
        <f t="shared" ref="BF95:BF130" si="103">IF(P$30="",1,IF(P$4=99,1,IF(P95="",0,IF(P$30=$AX$1,IF(ISNA(MATCH(P95,$AU$30:$AV$30,0)),0,1),IF(P$30=$AY$1,IF(IFERROR(P95*1,"bad")="bad",0,1),IF(P$30=$AZ$1,IF(IFERROR(IF(P95=TRUNC(P95),1,"bad"),"bad")="bad",0,1),IF(P$30=$BA$1,IF(AND(IF(IFERROR(P95*1,"bad")="bad",0,1)=1,P95&gt;=0),1,0),IF(P$30=$BB$1,IF(AND(IF(IFERROR(IF(P95=TRUNC(P95),1,"bad"),"bad")="bad",0,1)=1,P95&gt;=0),1,0),IF(P$30=$BC$1,IF(AND(IF(IFERROR(P95*1,"bad")="bad",0,1)=1,P95&gt;0),1,0),IF(P$30=$BD$1,IF(AND(IF(IFERROR(IF(P95=TRUNC(P95),1,"bad"),"bad")="bad",0,1)=1,P95&gt;0),1,0),IF(P$30=$BE$1,1,IF(P$30=$BF$1,IF(IFERROR(HLOOKUP(P95,$AX$4:$BG$4,1,0),"bad")="bad",0,1),0))))))))))))</f>
        <v>0</v>
      </c>
      <c r="BG95" s="338">
        <f t="shared" ref="BG95:BG130" si="104">IF(Q$30="",1,IF(Q$4=99,1,IF(Q95="",0,IF(Q$30=$AX$1,IF(ISNA(MATCH(Q95,$AU$30:$AV$30,0)),0,1),IF(Q$30=$AY$1,IF(IFERROR(Q95*1,"bad")="bad",0,1),IF(Q$30=$AZ$1,IF(IFERROR(IF(Q95=TRUNC(Q95),1,"bad"),"bad")="bad",0,1),IF(Q$30=$BA$1,IF(AND(IF(IFERROR(Q95*1,"bad")="bad",0,1)=1,Q95&gt;=0),1,0),IF(Q$30=$BB$1,IF(AND(IF(IFERROR(IF(Q95=TRUNC(Q95),1,"bad"),"bad")="bad",0,1)=1,Q95&gt;=0),1,0),IF(Q$30=$BC$1,IF(AND(IF(IFERROR(Q95*1,"bad")="bad",0,1)=1,Q95&gt;0),1,0),IF(Q$30=$BD$1,IF(AND(IF(IFERROR(IF(Q95=TRUNC(Q95),1,"bad"),"bad")="bad",0,1)=1,Q95&gt;0),1,0),IF(Q$30=$BE$1,1,IF(Q$30=$BF$1,IF(IFERROR(HLOOKUP(Q95,$AX$4:$BG$4,1,0),"bad")="bad",0,1),0))))))))))))</f>
        <v>0</v>
      </c>
      <c r="BH95" s="338">
        <f t="shared" ref="BH95:BH130" si="105">IF(R$30="",1,IF(R$4=99,1,IF(R95="",0,IF(R$30=$AX$1,IF(ISNA(MATCH(R95,$AU$30:$AV$30,0)),0,1),IF(R$30=$AY$1,IF(IFERROR(R95*1,"bad")="bad",0,1),IF(R$30=$AZ$1,IF(IFERROR(IF(R95=TRUNC(R95),1,"bad"),"bad")="bad",0,1),IF(R$30=$BA$1,IF(AND(IF(IFERROR(R95*1,"bad")="bad",0,1)=1,R95&gt;=0),1,0),IF(R$30=$BB$1,IF(AND(IF(IFERROR(IF(R95=TRUNC(R95),1,"bad"),"bad")="bad",0,1)=1,R95&gt;=0),1,0),IF(R$30=$BC$1,IF(AND(IF(IFERROR(R95*1,"bad")="bad",0,1)=1,R95&gt;0),1,0),IF(R$30=$BD$1,IF(AND(IF(IFERROR(IF(R95=TRUNC(R95),1,"bad"),"bad")="bad",0,1)=1,R95&gt;0),1,0),IF(R$30=$BE$1,1,IF(R$30=$BF$1,IF(IFERROR(HLOOKUP(R95,$AX$4:$BG$4,1,0),"bad")="bad",0,1),0))))))))))))</f>
        <v>0</v>
      </c>
      <c r="BI95" s="338">
        <f t="shared" ref="BI95:BI130" si="106">IF(S$30="",1,IF(S$4=99,1,IF(S95="",0,IF(S$30=$AX$1,IF(ISNA(MATCH(S95,$AU$30:$AV$30,0)),0,1),IF(S$30=$AY$1,IF(IFERROR(S95*1,"bad")="bad",0,1),IF(S$30=$AZ$1,IF(IFERROR(IF(S95=TRUNC(S95),1,"bad"),"bad")="bad",0,1),IF(S$30=$BA$1,IF(AND(IF(IFERROR(S95*1,"bad")="bad",0,1)=1,S95&gt;=0),1,0),IF(S$30=$BB$1,IF(AND(IF(IFERROR(IF(S95=TRUNC(S95),1,"bad"),"bad")="bad",0,1)=1,S95&gt;=0),1,0),IF(S$30=$BC$1,IF(AND(IF(IFERROR(S95*1,"bad")="bad",0,1)=1,S95&gt;0),1,0),IF(S$30=$BD$1,IF(AND(IF(IFERROR(IF(S95=TRUNC(S95),1,"bad"),"bad")="bad",0,1)=1,S95&gt;0),1,0),IF(S$30=$BE$1,1,IF(S$30=$BF$1,IF(IFERROR(HLOOKUP(S95,$AX$4:$BG$4,1,0),"bad")="bad",0,1),0))))))))))))</f>
        <v>0</v>
      </c>
      <c r="BJ95" s="338">
        <f t="shared" ref="BJ95:BJ130" si="107">IF(T$30="",1,IF(T$4=99,1,IF(T95="",0,IF(T$30=$AX$1,IF(ISNA(MATCH(T95,$AU$30:$AV$30,0)),0,1),IF(T$30=$AY$1,IF(IFERROR(T95*1,"bad")="bad",0,1),IF(T$30=$AZ$1,IF(IFERROR(IF(T95=TRUNC(T95),1,"bad"),"bad")="bad",0,1),IF(T$30=$BA$1,IF(AND(IF(IFERROR(T95*1,"bad")="bad",0,1)=1,T95&gt;=0),1,0),IF(T$30=$BB$1,IF(AND(IF(IFERROR(IF(T95=TRUNC(T95),1,"bad"),"bad")="bad",0,1)=1,T95&gt;=0),1,0),IF(T$30=$BC$1,IF(AND(IF(IFERROR(T95*1,"bad")="bad",0,1)=1,T95&gt;0),1,0),IF(T$30=$BD$1,IF(AND(IF(IFERROR(IF(T95=TRUNC(T95),1,"bad"),"bad")="bad",0,1)=1,T95&gt;0),1,0),IF(T$30=$BE$1,1,IF(T$30=$BF$1,IF(IFERROR(HLOOKUP(T95,$AX$4:$BG$4,1,0),"bad")="bad",0,1),0))))))))))))</f>
        <v>0</v>
      </c>
      <c r="BK95" s="338">
        <f t="shared" ref="BK95:BK130" si="108">IF(U$30="",1,IF(U$4=99,1,IF(U95="",0,IF(U$30=$AX$1,IF(ISNA(MATCH(U95,$AU$30:$AV$30,0)),0,1),IF(U$30=$AY$1,IF(IFERROR(U95*1,"bad")="bad",0,1),IF(U$30=$AZ$1,IF(IFERROR(IF(U95=TRUNC(U95),1,"bad"),"bad")="bad",0,1),IF(U$30=$BA$1,IF(AND(IF(IFERROR(U95*1,"bad")="bad",0,1)=1,U95&gt;=0),1,0),IF(U$30=$BB$1,IF(AND(IF(IFERROR(IF(U95=TRUNC(U95),1,"bad"),"bad")="bad",0,1)=1,U95&gt;=0),1,0),IF(U$30=$BC$1,IF(AND(IF(IFERROR(U95*1,"bad")="bad",0,1)=1,U95&gt;0),1,0),IF(U$30=$BD$1,IF(AND(IF(IFERROR(IF(U95=TRUNC(U95),1,"bad"),"bad")="bad",0,1)=1,U95&gt;0),1,0),IF(U$30=$BE$1,1,IF(U$30=$BF$1,IF(IFERROR(HLOOKUP(U95,$AX$4:$BG$4,1,0),"bad")="bad",0,1),0))))))))))))</f>
        <v>0</v>
      </c>
      <c r="BL95" s="338">
        <f t="shared" ref="BL95:BL130" si="109">IF(V$30="",1,IF(V$4=99,1,IF(V95="",0,IF(V$30=$AX$1,IF(ISNA(MATCH(V95,$AU$30:$AV$30,0)),0,1),IF(V$30=$AY$1,IF(IFERROR(V95*1,"bad")="bad",0,1),IF(V$30=$AZ$1,IF(IFERROR(IF(V95=TRUNC(V95),1,"bad"),"bad")="bad",0,1),IF(V$30=$BA$1,IF(AND(IF(IFERROR(V95*1,"bad")="bad",0,1)=1,V95&gt;=0),1,0),IF(V$30=$BB$1,IF(AND(IF(IFERROR(IF(V95=TRUNC(V95),1,"bad"),"bad")="bad",0,1)=1,V95&gt;=0),1,0),IF(V$30=$BC$1,IF(AND(IF(IFERROR(V95*1,"bad")="bad",0,1)=1,V95&gt;0),1,0),IF(V$30=$BD$1,IF(AND(IF(IFERROR(IF(V95=TRUNC(V95),1,"bad"),"bad")="bad",0,1)=1,V95&gt;0),1,0),IF(V$30=$BE$1,1,IF(V$30=$BF$1,IF(IFERROR(HLOOKUP(V95,$AX$4:$BG$4,1,0),"bad")="bad",0,1),0))))))))))))</f>
        <v>1</v>
      </c>
      <c r="BM95" s="338">
        <f t="shared" ref="BM95:BM130" si="110">IF(W$30="",1,IF(W$4=99,1,IF(W95="",0,IF(W$30=$AX$1,IF(ISNA(MATCH(W95,$AU$30:$AV$30,0)),0,1),IF(W$30=$AY$1,IF(IFERROR(W95*1,"bad")="bad",0,1),IF(W$30=$AZ$1,IF(IFERROR(IF(W95=TRUNC(W95),1,"bad"),"bad")="bad",0,1),IF(W$30=$BA$1,IF(AND(IF(IFERROR(W95*1,"bad")="bad",0,1)=1,W95&gt;=0),1,0),IF(W$30=$BB$1,IF(AND(IF(IFERROR(IF(W95=TRUNC(W95),1,"bad"),"bad")="bad",0,1)=1,W95&gt;=0),1,0),IF(W$30=$BC$1,IF(AND(IF(IFERROR(W95*1,"bad")="bad",0,1)=1,W95&gt;0),1,0),IF(W$30=$BD$1,IF(AND(IF(IFERROR(IF(W95=TRUNC(W95),1,"bad"),"bad")="bad",0,1)=1,W95&gt;0),1,0),IF(W$30=$BE$1,1,IF(W$30=$BF$1,IF(IFERROR(HLOOKUP(W95,$AX$4:$BG$4,1,0),"bad")="bad",0,1),0))))))))))))</f>
        <v>0</v>
      </c>
      <c r="BN95" s="338">
        <f t="shared" ref="BN95:BN130" si="111">IF(X$30="",1,IF(X$4=99,1,IF(X95="",0,IF(X$30=$AX$1,IF(ISNA(MATCH(X95,$AU$30:$AV$30,0)),0,1),IF(X$30=$AY$1,IF(IFERROR(X95*1,"bad")="bad",0,1),IF(X$30=$AZ$1,IF(IFERROR(IF(X95=TRUNC(X95),1,"bad"),"bad")="bad",0,1),IF(X$30=$BA$1,IF(AND(IF(IFERROR(X95*1,"bad")="bad",0,1)=1,X95&gt;=0),1,0),IF(X$30=$BB$1,IF(AND(IF(IFERROR(IF(X95=TRUNC(X95),1,"bad"),"bad")="bad",0,1)=1,X95&gt;=0),1,0),IF(X$30=$BC$1,IF(AND(IF(IFERROR(X95*1,"bad")="bad",0,1)=1,X95&gt;0),1,0),IF(X$30=$BD$1,IF(AND(IF(IFERROR(IF(X95=TRUNC(X95),1,"bad"),"bad")="bad",0,1)=1,X95&gt;0),1,0),IF(X$30=$BE$1,1,IF(X$30=$BF$1,IF(IFERROR(HLOOKUP(X95,$AX$4:$BG$4,1,0),"bad")="bad",0,1),0))))))))))))</f>
        <v>1</v>
      </c>
      <c r="BO95" s="338">
        <f t="shared" ref="BO95:BO130" si="112">IF(Y$30="",1,IF(Y$4=99,1,IF(Y95="",0,IF(Y$30=$AX$1,IF(ISNA(MATCH(Y95,$AU$30:$AV$30,0)),0,1),IF(Y$30=$AY$1,IF(IFERROR(Y95*1,"bad")="bad",0,1),IF(Y$30=$AZ$1,IF(IFERROR(IF(Y95=TRUNC(Y95),1,"bad"),"bad")="bad",0,1),IF(Y$30=$BA$1,IF(AND(IF(IFERROR(Y95*1,"bad")="bad",0,1)=1,Y95&gt;=0),1,0),IF(Y$30=$BB$1,IF(AND(IF(IFERROR(IF(Y95=TRUNC(Y95),1,"bad"),"bad")="bad",0,1)=1,Y95&gt;=0),1,0),IF(Y$30=$BC$1,IF(AND(IF(IFERROR(Y95*1,"bad")="bad",0,1)=1,Y95&gt;0),1,0),IF(Y$30=$BD$1,IF(AND(IF(IFERROR(IF(Y95=TRUNC(Y95),1,"bad"),"bad")="bad",0,1)=1,Y95&gt;0),1,0),IF(Y$30=$BE$1,1,IF(Y$30=$BF$1,IF(IFERROR(HLOOKUP(Y95,$AX$4:$BG$4,1,0),"bad")="bad",0,1),0))))))))))))</f>
        <v>0</v>
      </c>
      <c r="BP95" s="338">
        <f t="shared" ref="BP95:BP130" si="113">IF(Z$30="",1,IF(Z$4=99,1,IF(Z95="",0,IF(Z$30=$AX$1,IF(ISNA(MATCH(Z95,$AU$30:$AV$30,0)),0,1),IF(Z$30=$AY$1,IF(IFERROR(Z95*1,"bad")="bad",0,1),IF(Z$30=$AZ$1,IF(IFERROR(IF(Z95=TRUNC(Z95),1,"bad"),"bad")="bad",0,1),IF(Z$30=$BA$1,IF(AND(IF(IFERROR(Z95*1,"bad")="bad",0,1)=1,Z95&gt;=0),1,0),IF(Z$30=$BB$1,IF(AND(IF(IFERROR(IF(Z95=TRUNC(Z95),1,"bad"),"bad")="bad",0,1)=1,Z95&gt;=0),1,0),IF(Z$30=$BC$1,IF(AND(IF(IFERROR(Z95*1,"bad")="bad",0,1)=1,Z95&gt;0),1,0),IF(Z$30=$BD$1,IF(AND(IF(IFERROR(IF(Z95=TRUNC(Z95),1,"bad"),"bad")="bad",0,1)=1,Z95&gt;0),1,0),IF(Z$30=$BE$1,1,IF(Z$30=$BF$1,IF(IFERROR(HLOOKUP(Z95,$AX$4:$BG$4,1,0),"bad")="bad",0,1),0))))))))))))</f>
        <v>0</v>
      </c>
      <c r="BQ95" s="338">
        <f t="shared" ref="BQ95:BQ130" si="114">IF(AA$30="",1,IF(AA$4=99,1,IF(AA95="",0,IF(AA$30=$AX$1,IF(ISNA(MATCH(AA95,$AU$30:$AV$30,0)),0,1),IF(AA$30=$AY$1,IF(IFERROR(AA95*1,"bad")="bad",0,1),IF(AA$30=$AZ$1,IF(IFERROR(IF(AA95=TRUNC(AA95),1,"bad"),"bad")="bad",0,1),IF(AA$30=$BA$1,IF(AND(IF(IFERROR(AA95*1,"bad")="bad",0,1)=1,AA95&gt;=0),1,0),IF(AA$30=$BB$1,IF(AND(IF(IFERROR(IF(AA95=TRUNC(AA95),1,"bad"),"bad")="bad",0,1)=1,AA95&gt;=0),1,0),IF(AA$30=$BC$1,IF(AND(IF(IFERROR(AA95*1,"bad")="bad",0,1)=1,AA95&gt;0),1,0),IF(AA$30=$BD$1,IF(AND(IF(IFERROR(IF(AA95=TRUNC(AA95),1,"bad"),"bad")="bad",0,1)=1,AA95&gt;0),1,0),IF(AA$30=$BE$1,1,IF(AA$30=$BF$1,IF(IFERROR(HLOOKUP(AA95,$AX$4:$BG$4,1,0),"bad")="bad",0,1),0))))))))))))</f>
        <v>0</v>
      </c>
      <c r="BR95" s="338">
        <f t="shared" ref="BR95:BR130" si="115">IF(AB$30="",1,IF(AB$4=99,1,IF(AB95="",0,IF(AB$30=$AX$1,IF(ISNA(MATCH(AB95,$AU$30:$AV$30,0)),0,1),IF(AB$30=$AY$1,IF(IFERROR(AB95*1,"bad")="bad",0,1),IF(AB$30=$AZ$1,IF(IFERROR(IF(AB95=TRUNC(AB95),1,"bad"),"bad")="bad",0,1),IF(AB$30=$BA$1,IF(AND(IF(IFERROR(AB95*1,"bad")="bad",0,1)=1,AB95&gt;=0),1,0),IF(AB$30=$BB$1,IF(AND(IF(IFERROR(IF(AB95=TRUNC(AB95),1,"bad"),"bad")="bad",0,1)=1,AB95&gt;=0),1,0),IF(AB$30=$BC$1,IF(AND(IF(IFERROR(AB95*1,"bad")="bad",0,1)=1,AB95&gt;0),1,0),IF(AB$30=$BD$1,IF(AND(IF(IFERROR(IF(AB95=TRUNC(AB95),1,"bad"),"bad")="bad",0,1)=1,AB95&gt;0),1,0),IF(AB$30=$BE$1,1,IF(AB$30=$BF$1,IF(IFERROR(HLOOKUP(AB95,$AX$4:$BG$4,1,0),"bad")="bad",0,1),0))))))))))))</f>
        <v>0</v>
      </c>
      <c r="BS95" s="338">
        <f t="shared" ref="BS95:BS130" si="116">IF(AC$30="",1,IF(AC$4=99,1,IF(AC95="",0,IF(AC$30=$AX$1,IF(ISNA(MATCH(AC95,$AU$30:$AV$30,0)),0,1),IF(AC$30=$AY$1,IF(IFERROR(AC95*1,"bad")="bad",0,1),IF(AC$30=$AZ$1,IF(IFERROR(IF(AC95=TRUNC(AC95),1,"bad"),"bad")="bad",0,1),IF(AC$30=$BA$1,IF(AND(IF(IFERROR(AC95*1,"bad")="bad",0,1)=1,AC95&gt;=0),1,0),IF(AC$30=$BB$1,IF(AND(IF(IFERROR(IF(AC95=TRUNC(AC95),1,"bad"),"bad")="bad",0,1)=1,AC95&gt;=0),1,0),IF(AC$30=$BC$1,IF(AND(IF(IFERROR(AC95*1,"bad")="bad",0,1)=1,AC95&gt;0),1,0),IF(AC$30=$BD$1,IF(AND(IF(IFERROR(IF(AC95=TRUNC(AC95),1,"bad"),"bad")="bad",0,1)=1,AC95&gt;0),1,0),IF(AC$30=$BE$1,1,IF(AC$30=$BF$1,IF(IFERROR(HLOOKUP(AC95,$AX$4:$BG$4,1,0),"bad")="bad",0,1),0))))))))))))</f>
        <v>0</v>
      </c>
      <c r="BT95" s="338">
        <f t="shared" ref="BT95:BT130" si="117">IF(AD$30="",1,IF(AD$4=99,1,IF(AD95="",0,IF(AD$30=$AX$1,IF(ISNA(MATCH(AD95,$AU$30:$AV$30,0)),0,1),IF(AD$30=$AY$1,IF(IFERROR(AD95*1,"bad")="bad",0,1),IF(AD$30=$AZ$1,IF(IFERROR(IF(AD95=TRUNC(AD95),1,"bad"),"bad")="bad",0,1),IF(AD$30=$BA$1,IF(AND(IF(IFERROR(AD95*1,"bad")="bad",0,1)=1,AD95&gt;=0),1,0),IF(AD$30=$BB$1,IF(AND(IF(IFERROR(IF(AD95=TRUNC(AD95),1,"bad"),"bad")="bad",0,1)=1,AD95&gt;=0),1,0),IF(AD$30=$BC$1,IF(AND(IF(IFERROR(AD95*1,"bad")="bad",0,1)=1,AD95&gt;0),1,0),IF(AD$30=$BD$1,IF(AND(IF(IFERROR(IF(AD95=TRUNC(AD95),1,"bad"),"bad")="bad",0,1)=1,AD95&gt;0),1,0),IF(AD$30=$BE$1,1,IF(AD$30=$BF$1,IF(IFERROR(HLOOKUP(AD95,$AX$4:$BG$4,1,0),"bad")="bad",0,1),0))))))))))))</f>
        <v>0</v>
      </c>
      <c r="BU95" s="338">
        <f t="shared" ref="BU95:BU130" si="118">IF(AE$30="",1,IF(AE$4=99,1,IF(AE95="",0,IF(AE$30=$AX$1,IF(ISNA(MATCH(AE95,$AU$30:$AV$30,0)),0,1),IF(AE$30=$AY$1,IF(IFERROR(AE95*1,"bad")="bad",0,1),IF(AE$30=$AZ$1,IF(IFERROR(IF(AE95=TRUNC(AE95),1,"bad"),"bad")="bad",0,1),IF(AE$30=$BA$1,IF(AND(IF(IFERROR(AE95*1,"bad")="bad",0,1)=1,AE95&gt;=0),1,0),IF(AE$30=$BB$1,IF(AND(IF(IFERROR(IF(AE95=TRUNC(AE95),1,"bad"),"bad")="bad",0,1)=1,AE95&gt;=0),1,0),IF(AE$30=$BC$1,IF(AND(IF(IFERROR(AE95*1,"bad")="bad",0,1)=1,AE95&gt;0),1,0),IF(AE$30=$BD$1,IF(AND(IF(IFERROR(IF(AE95=TRUNC(AE95),1,"bad"),"bad")="bad",0,1)=1,AE95&gt;0),1,0),IF(AE$30=$BE$1,1,IF(AE$30=$BF$1,IF(IFERROR(HLOOKUP(AE95,$AX$4:$BG$4,1,0),"bad")="bad",0,1),0))))))))))))</f>
        <v>0</v>
      </c>
      <c r="BV95" s="338">
        <f t="shared" ref="BV95:BV130" si="119">IF(AF$30="",1,IF(AF$4=99,1,IF(AF95="",0,IF(AF$30=$AX$1,IF(ISNA(MATCH(AF95,$AU$30:$AV$30,0)),0,1),IF(AF$30=$AY$1,IF(IFERROR(AF95*1,"bad")="bad",0,1),IF(AF$30=$AZ$1,IF(IFERROR(IF(AF95=TRUNC(AF95),1,"bad"),"bad")="bad",0,1),IF(AF$30=$BA$1,IF(AND(IF(IFERROR(AF95*1,"bad")="bad",0,1)=1,AF95&gt;=0),1,0),IF(AF$30=$BB$1,IF(AND(IF(IFERROR(IF(AF95=TRUNC(AF95),1,"bad"),"bad")="bad",0,1)=1,AF95&gt;=0),1,0),IF(AF$30=$BC$1,IF(AND(IF(IFERROR(AF95*1,"bad")="bad",0,1)=1,AF95&gt;0),1,0),IF(AF$30=$BD$1,IF(AND(IF(IFERROR(IF(AF95=TRUNC(AF95),1,"bad"),"bad")="bad",0,1)=1,AF95&gt;0),1,0),IF(AF$30=$BE$1,1,IF(AF$30=$BF$1,IF(IFERROR(HLOOKUP(AF95,$AX$4:$BG$4,1,0),"bad")="bad",0,1),0))))))))))))</f>
        <v>0</v>
      </c>
      <c r="BW95" s="338">
        <f t="shared" ref="BW95:BW130" si="120">IF(AG$30="",1,IF(AG$4=99,1,IF(AG95="",0,IF(AG$30=$AX$1,IF(ISNA(MATCH(AG95,$AU$30:$AV$30,0)),0,1),IF(AG$30=$AY$1,IF(IFERROR(AG95*1,"bad")="bad",0,1),IF(AG$30=$AZ$1,IF(IFERROR(IF(AG95=TRUNC(AG95),1,"bad"),"bad")="bad",0,1),IF(AG$30=$BA$1,IF(AND(IF(IFERROR(AG95*1,"bad")="bad",0,1)=1,AG95&gt;=0),1,0),IF(AG$30=$BB$1,IF(AND(IF(IFERROR(IF(AG95=TRUNC(AG95),1,"bad"),"bad")="bad",0,1)=1,AG95&gt;=0),1,0),IF(AG$30=$BC$1,IF(AND(IF(IFERROR(AG95*1,"bad")="bad",0,1)=1,AG95&gt;0),1,0),IF(AG$30=$BD$1,IF(AND(IF(IFERROR(IF(AG95=TRUNC(AG95),1,"bad"),"bad")="bad",0,1)=1,AG95&gt;0),1,0),IF(AG$30=$BE$1,1,IF(AG$30=$BF$1,IF(IFERROR(HLOOKUP(AG95,$AX$4:$BG$4,1,0),"bad")="bad",0,1),0))))))))))))</f>
        <v>0</v>
      </c>
      <c r="BX95" s="338">
        <f t="shared" ref="BX95:BX130" si="121">IF(AH$30="",1,IF(AH$4=99,1,IF(AH95="",0,IF(AH$30=$AX$1,IF(ISNA(MATCH(AH95,$AU$30:$AV$30,0)),0,1),IF(AH$30=$AY$1,IF(IFERROR(AH95*1,"bad")="bad",0,1),IF(AH$30=$AZ$1,IF(IFERROR(IF(AH95=TRUNC(AH95),1,"bad"),"bad")="bad",0,1),IF(AH$30=$BA$1,IF(AND(IF(IFERROR(AH95*1,"bad")="bad",0,1)=1,AH95&gt;=0),1,0),IF(AH$30=$BB$1,IF(AND(IF(IFERROR(IF(AH95=TRUNC(AH95),1,"bad"),"bad")="bad",0,1)=1,AH95&gt;=0),1,0),IF(AH$30=$BC$1,IF(AND(IF(IFERROR(AH95*1,"bad")="bad",0,1)=1,AH95&gt;0),1,0),IF(AH$30=$BD$1,IF(AND(IF(IFERROR(IF(AH95=TRUNC(AH95),1,"bad"),"bad")="bad",0,1)=1,AH95&gt;0),1,0),IF(AH$30=$BE$1,1,IF(AH$30=$BF$1,IF(IFERROR(HLOOKUP(AH95,$AX$4:$BG$4,1,0),"bad")="bad",0,1),0))))))))))))</f>
        <v>0</v>
      </c>
      <c r="BY95" s="338">
        <f t="shared" ref="BY95:BY130" si="122">IF(AI$30="",1,IF(AI$4=99,1,IF(AI95="",0,IF(AI$30=$AX$1,IF(ISNA(MATCH(AI95,$AU$30:$AV$30,0)),0,1),IF(AI$30=$AY$1,IF(IFERROR(AI95*1,"bad")="bad",0,1),IF(AI$30=$AZ$1,IF(IFERROR(IF(AI95=TRUNC(AI95),1,"bad"),"bad")="bad",0,1),IF(AI$30=$BA$1,IF(AND(IF(IFERROR(AI95*1,"bad")="bad",0,1)=1,AI95&gt;=0),1,0),IF(AI$30=$BB$1,IF(AND(IF(IFERROR(IF(AI95=TRUNC(AI95),1,"bad"),"bad")="bad",0,1)=1,AI95&gt;=0),1,0),IF(AI$30=$BC$1,IF(AND(IF(IFERROR(AI95*1,"bad")="bad",0,1)=1,AI95&gt;0),1,0),IF(AI$30=$BD$1,IF(AND(IF(IFERROR(IF(AI95=TRUNC(AI95),1,"bad"),"bad")="bad",0,1)=1,AI95&gt;0),1,0),IF(AI$30=$BE$1,1,IF(AI$30=$BF$1,IF(IFERROR(HLOOKUP(AI95,$AX$4:$BG$4,1,0),"bad")="bad",0,1),0))))))))))))</f>
        <v>0</v>
      </c>
      <c r="BZ95" s="338">
        <f t="shared" ref="BZ95:BZ130" si="123">IF(AJ$30="",1,IF(AJ$4=99,1,IF(AJ95="",0,IF(AJ$30=$AX$1,IF(ISNA(MATCH(AJ95,$AU$30:$AV$30,0)),0,1),IF(AJ$30=$AY$1,IF(IFERROR(AJ95*1,"bad")="bad",0,1),IF(AJ$30=$AZ$1,IF(IFERROR(IF(AJ95=TRUNC(AJ95),1,"bad"),"bad")="bad",0,1),IF(AJ$30=$BA$1,IF(AND(IF(IFERROR(AJ95*1,"bad")="bad",0,1)=1,AJ95&gt;=0),1,0),IF(AJ$30=$BB$1,IF(AND(IF(IFERROR(IF(AJ95=TRUNC(AJ95),1,"bad"),"bad")="bad",0,1)=1,AJ95&gt;=0),1,0),IF(AJ$30=$BC$1,IF(AND(IF(IFERROR(AJ95*1,"bad")="bad",0,1)=1,AJ95&gt;0),1,0),IF(AJ$30=$BD$1,IF(AND(IF(IFERROR(IF(AJ95=TRUNC(AJ95),1,"bad"),"bad")="bad",0,1)=1,AJ95&gt;0),1,0),IF(AJ$30=$BE$1,1,IF(AJ$30=$BF$1,IF(IFERROR(HLOOKUP(AJ95,$AX$4:$BG$4,1,0),"bad")="bad",0,1),0))))))))))))</f>
        <v>0</v>
      </c>
      <c r="CA95" s="338">
        <f t="shared" ref="CA95:CA130" si="124">IF(AK$30="",1,IF(AK$4=99,1,IF(AK95="",0,IF(AK$30=$AX$1,IF(ISNA(MATCH(AK95,$AU$30:$AV$30,0)),0,1),IF(AK$30=$AY$1,IF(IFERROR(AK95*1,"bad")="bad",0,1),IF(AK$30=$AZ$1,IF(IFERROR(IF(AK95=TRUNC(AK95),1,"bad"),"bad")="bad",0,1),IF(AK$30=$BA$1,IF(AND(IF(IFERROR(AK95*1,"bad")="bad",0,1)=1,AK95&gt;=0),1,0),IF(AK$30=$BB$1,IF(AND(IF(IFERROR(IF(AK95=TRUNC(AK95),1,"bad"),"bad")="bad",0,1)=1,AK95&gt;=0),1,0),IF(AK$30=$BC$1,IF(AND(IF(IFERROR(AK95*1,"bad")="bad",0,1)=1,AK95&gt;0),1,0),IF(AK$30=$BD$1,IF(AND(IF(IFERROR(IF(AK95=TRUNC(AK95),1,"bad"),"bad")="bad",0,1)=1,AK95&gt;0),1,0),IF(AK$30=$BE$1,1,IF(AK$30=$BF$1,IF(IFERROR(HLOOKUP(AK95,$AX$4:$BG$4,1,0),"bad")="bad",0,1),0))))))))))))</f>
        <v>0</v>
      </c>
      <c r="CB95" s="338">
        <f t="shared" ref="CB95:CB130" si="125">IF(AM$30="",1,IF(AM$4=99,1,IF(AM95="",0,IF(AM$30=$AX$1,IF(ISNA(MATCH(AM95,$AU$30:$AV$30,0)),0,1),IF(AM$30=$AY$1,IF(IFERROR(AM95*1,"bad")="bad",0,1),IF(AM$30=$AZ$1,IF(IFERROR(IF(AM95=TRUNC(AM95),1,"bad"),"bad")="bad",0,1),IF(AM$30=$BA$1,IF(AND(IF(IFERROR(AM95*1,"bad")="bad",0,1)=1,AM95&gt;=0),1,0),IF(AM$30=$BB$1,IF(AND(IF(IFERROR(IF(AM95=TRUNC(AM95),1,"bad"),"bad")="bad",0,1)=1,AM95&gt;=0),1,0),IF(AM$30=$BC$1,IF(AND(IF(IFERROR(AM95*1,"bad")="bad",0,1)=1,AM95&gt;0),1,0),IF(AM$30=$BD$1,IF(AND(IF(IFERROR(IF(AM95=TRUNC(AM95),1,"bad"),"bad")="bad",0,1)=1,AM95&gt;0),1,0),IF(AM$30=$BE$1,1,IF(AM$30=$BF$1,IF(IFERROR(HLOOKUP(AM95,$AX$4:$BG$4,1,0),"bad")="bad",0,1),0))))))))))))</f>
        <v>0</v>
      </c>
      <c r="CC95" s="338">
        <f t="shared" ref="CC95:CC130" si="126">IF(ISNA(MATCH(AN95,$AU$30:$AV$30,0)),0,1)</f>
        <v>1</v>
      </c>
      <c r="CD95" s="338"/>
      <c r="CE95" s="338"/>
      <c r="CF95" s="338"/>
      <c r="CG95" s="338">
        <f t="shared" ref="CG95:CG130" si="127">IF(AR$30="",1,IF(AR95="",0,IF(AR$30=$AX$1,IF(ISNA(MATCH(AR95,$AU$30:$AV$30,0)),0,1),IF(AR$30=$AY$1,IF(IFERROR(AR95*1,"bad")="bad",0,1),IF(AR$30=$AZ$1,IF(IFERROR(IF(AR95=TRUNC(AR95),1,"bad"),"bad")="bad",0,1),IF(AR$30=$BA$1,IF(AND(IF(IFERROR(AR95*1,"bad")="bad",0,1)=1,AR95&gt;=0),1,0),IF(AR$30=$BB$1,IF(AND(IF(IFERROR(IF(AR95=TRUNC(AR95),1,"bad"),"bad")="bad",0,1)=1,AR95&gt;=0),1,0),IF(AR$30=$BC$1,IF(AND(IF(IFERROR(AR95*1,"bad")="bad",0,1)=1,AR95&gt;0),1,0),IF(AR$30=$BD$1,IF(AND(IF(IFERROR(IF(AR95=TRUNC(AR95),1,"bad"),"bad")="bad",0,1)=1,AR95&gt;0),1,0),IF(AR$30=$BE$1,1,IF(AR$30=$BF$1,IF(IFERROR(HLOOKUP(AR95,$AX$4:$BG$4,1,0),"bad")="bad",0,1),0)))))))))))</f>
        <v>1</v>
      </c>
      <c r="CL95" t="str">
        <f t="shared" si="89"/>
        <v/>
      </c>
      <c r="CM95" t="str">
        <f t="shared" si="88"/>
        <v/>
      </c>
      <c r="CN95" t="str">
        <f t="shared" si="88"/>
        <v/>
      </c>
      <c r="CO95" t="str">
        <f t="shared" si="88"/>
        <v/>
      </c>
      <c r="CP95" t="str">
        <f t="shared" si="88"/>
        <v/>
      </c>
      <c r="CQ95" t="str">
        <f t="shared" si="88"/>
        <v/>
      </c>
      <c r="CR95" t="str">
        <f t="shared" si="88"/>
        <v/>
      </c>
      <c r="CS95" t="str">
        <f t="shared" si="88"/>
        <v/>
      </c>
      <c r="CT95" t="str">
        <f t="shared" si="88"/>
        <v/>
      </c>
      <c r="CU95" t="str">
        <f t="shared" si="88"/>
        <v/>
      </c>
    </row>
    <row r="96" spans="2:99" hidden="1" x14ac:dyDescent="0.25">
      <c r="B96" s="122" t="str">
        <f t="shared" ref="B96:B130" si="128">IF(F96="","",ROW()-30)</f>
        <v/>
      </c>
      <c r="C96" s="106"/>
      <c r="D96" s="106"/>
      <c r="E96" s="106"/>
      <c r="F96" s="125"/>
      <c r="G96" s="106"/>
      <c r="H96" s="233"/>
      <c r="I96" s="233"/>
      <c r="J96" s="122" t="str">
        <f t="shared" si="91"/>
        <v/>
      </c>
      <c r="K96" s="122"/>
      <c r="L96" s="122"/>
      <c r="M96" s="122"/>
      <c r="N96" s="122"/>
      <c r="O96" s="122"/>
      <c r="P96" s="122"/>
      <c r="Q96" s="122"/>
      <c r="R96" s="122"/>
      <c r="S96" s="122"/>
      <c r="T96" s="122"/>
      <c r="U96" s="122"/>
      <c r="V96" s="122"/>
      <c r="W96" s="122"/>
      <c r="X96" s="122" t="str">
        <f t="shared" si="92"/>
        <v/>
      </c>
      <c r="Y96" s="122"/>
      <c r="Z96" s="122"/>
      <c r="AA96" s="122"/>
      <c r="AB96" s="122"/>
      <c r="AC96" s="122"/>
      <c r="AD96" s="122"/>
      <c r="AE96" s="122"/>
      <c r="AF96" s="122"/>
      <c r="AG96" s="122"/>
      <c r="AH96" s="122"/>
      <c r="AI96" s="122"/>
      <c r="AJ96" s="122"/>
      <c r="AK96" s="122"/>
      <c r="AL96" s="122"/>
      <c r="AM96" s="122"/>
      <c r="AN96" s="122"/>
      <c r="AO96" s="106"/>
      <c r="AP96" s="106"/>
      <c r="AQ96" s="106"/>
      <c r="AR96" s="122" t="str">
        <f t="shared" ref="AR96:AR131" si="129">IF($F96="","",IF(AN96=1,1,IF(AT96&lt;&gt;1,$AU$1,IF(SUMIF($G$4:$AM$4,1,G96:AM96)=COUNTIF($G$4:$AM$4,1),1,0))))</f>
        <v/>
      </c>
      <c r="AS96" s="125"/>
      <c r="AT96">
        <f t="shared" si="93"/>
        <v>0</v>
      </c>
      <c r="AU96" t="str">
        <f t="shared" si="90"/>
        <v/>
      </c>
      <c r="AV96" t="str">
        <f t="shared" si="90"/>
        <v/>
      </c>
      <c r="AW96" s="338">
        <f t="shared" si="94"/>
        <v>0</v>
      </c>
      <c r="AX96" s="338">
        <f t="shared" si="95"/>
        <v>0</v>
      </c>
      <c r="AY96" s="338">
        <f t="shared" si="96"/>
        <v>0</v>
      </c>
      <c r="AZ96" s="338">
        <f t="shared" si="97"/>
        <v>1</v>
      </c>
      <c r="BA96" s="338">
        <f t="shared" si="98"/>
        <v>0</v>
      </c>
      <c r="BB96" s="338">
        <f t="shared" si="99"/>
        <v>0</v>
      </c>
      <c r="BC96" s="338">
        <f t="shared" si="100"/>
        <v>0</v>
      </c>
      <c r="BD96" s="338">
        <f t="shared" si="101"/>
        <v>0</v>
      </c>
      <c r="BE96" s="338">
        <f t="shared" si="102"/>
        <v>0</v>
      </c>
      <c r="BF96" s="338">
        <f t="shared" si="103"/>
        <v>0</v>
      </c>
      <c r="BG96" s="338">
        <f t="shared" si="104"/>
        <v>0</v>
      </c>
      <c r="BH96" s="338">
        <f t="shared" si="105"/>
        <v>0</v>
      </c>
      <c r="BI96" s="338">
        <f t="shared" si="106"/>
        <v>0</v>
      </c>
      <c r="BJ96" s="338">
        <f t="shared" si="107"/>
        <v>0</v>
      </c>
      <c r="BK96" s="338">
        <f t="shared" si="108"/>
        <v>0</v>
      </c>
      <c r="BL96" s="338">
        <f t="shared" si="109"/>
        <v>1</v>
      </c>
      <c r="BM96" s="338">
        <f t="shared" si="110"/>
        <v>0</v>
      </c>
      <c r="BN96" s="338">
        <f t="shared" si="111"/>
        <v>1</v>
      </c>
      <c r="BO96" s="338">
        <f t="shared" si="112"/>
        <v>0</v>
      </c>
      <c r="BP96" s="338">
        <f t="shared" si="113"/>
        <v>0</v>
      </c>
      <c r="BQ96" s="338">
        <f t="shared" si="114"/>
        <v>0</v>
      </c>
      <c r="BR96" s="338">
        <f t="shared" si="115"/>
        <v>0</v>
      </c>
      <c r="BS96" s="338">
        <f t="shared" si="116"/>
        <v>0</v>
      </c>
      <c r="BT96" s="338">
        <f t="shared" si="117"/>
        <v>0</v>
      </c>
      <c r="BU96" s="338">
        <f t="shared" si="118"/>
        <v>0</v>
      </c>
      <c r="BV96" s="338">
        <f t="shared" si="119"/>
        <v>0</v>
      </c>
      <c r="BW96" s="338">
        <f t="shared" si="120"/>
        <v>0</v>
      </c>
      <c r="BX96" s="338">
        <f t="shared" si="121"/>
        <v>0</v>
      </c>
      <c r="BY96" s="338">
        <f t="shared" si="122"/>
        <v>0</v>
      </c>
      <c r="BZ96" s="338">
        <f t="shared" si="123"/>
        <v>0</v>
      </c>
      <c r="CA96" s="338">
        <f t="shared" si="124"/>
        <v>0</v>
      </c>
      <c r="CB96" s="338">
        <f t="shared" si="125"/>
        <v>0</v>
      </c>
      <c r="CC96" s="338">
        <f t="shared" si="126"/>
        <v>1</v>
      </c>
      <c r="CD96" s="338"/>
      <c r="CE96" s="338"/>
      <c r="CF96" s="338"/>
      <c r="CG96" s="338">
        <f t="shared" si="127"/>
        <v>1</v>
      </c>
      <c r="CL96" t="str">
        <f t="shared" si="89"/>
        <v/>
      </c>
      <c r="CM96" t="str">
        <f t="shared" si="88"/>
        <v/>
      </c>
      <c r="CN96" t="str">
        <f t="shared" si="88"/>
        <v/>
      </c>
      <c r="CO96" t="str">
        <f t="shared" si="88"/>
        <v/>
      </c>
      <c r="CP96" t="str">
        <f t="shared" si="88"/>
        <v/>
      </c>
      <c r="CQ96" t="str">
        <f t="shared" si="88"/>
        <v/>
      </c>
      <c r="CR96" t="str">
        <f t="shared" si="88"/>
        <v/>
      </c>
      <c r="CS96" t="str">
        <f t="shared" si="88"/>
        <v/>
      </c>
      <c r="CT96" t="str">
        <f t="shared" si="88"/>
        <v/>
      </c>
      <c r="CU96" t="str">
        <f t="shared" si="88"/>
        <v/>
      </c>
    </row>
    <row r="97" spans="2:99" hidden="1" x14ac:dyDescent="0.25">
      <c r="B97" s="122" t="str">
        <f t="shared" si="128"/>
        <v/>
      </c>
      <c r="C97" s="106"/>
      <c r="D97" s="106"/>
      <c r="E97" s="106"/>
      <c r="F97" s="125"/>
      <c r="G97" s="106"/>
      <c r="H97" s="233"/>
      <c r="I97" s="233"/>
      <c r="J97" s="122" t="str">
        <f t="shared" si="91"/>
        <v/>
      </c>
      <c r="K97" s="122"/>
      <c r="L97" s="122"/>
      <c r="M97" s="122"/>
      <c r="N97" s="122"/>
      <c r="O97" s="122"/>
      <c r="P97" s="122"/>
      <c r="Q97" s="122"/>
      <c r="R97" s="122"/>
      <c r="S97" s="122"/>
      <c r="T97" s="122"/>
      <c r="U97" s="122"/>
      <c r="V97" s="122"/>
      <c r="W97" s="122"/>
      <c r="X97" s="122" t="str">
        <f t="shared" si="92"/>
        <v/>
      </c>
      <c r="Y97" s="122"/>
      <c r="Z97" s="122"/>
      <c r="AA97" s="122"/>
      <c r="AB97" s="122"/>
      <c r="AC97" s="122"/>
      <c r="AD97" s="122"/>
      <c r="AE97" s="122"/>
      <c r="AF97" s="122"/>
      <c r="AG97" s="122"/>
      <c r="AH97" s="122"/>
      <c r="AI97" s="122"/>
      <c r="AJ97" s="122"/>
      <c r="AK97" s="122"/>
      <c r="AL97" s="122"/>
      <c r="AM97" s="122"/>
      <c r="AN97" s="122"/>
      <c r="AO97" s="106"/>
      <c r="AP97" s="106"/>
      <c r="AQ97" s="106"/>
      <c r="AR97" s="122" t="str">
        <f t="shared" si="129"/>
        <v/>
      </c>
      <c r="AS97" s="125"/>
      <c r="AT97">
        <f t="shared" si="93"/>
        <v>0</v>
      </c>
      <c r="AU97" t="str">
        <f t="shared" si="90"/>
        <v/>
      </c>
      <c r="AV97" t="str">
        <f t="shared" si="90"/>
        <v/>
      </c>
      <c r="AW97" s="338">
        <f t="shared" si="94"/>
        <v>0</v>
      </c>
      <c r="AX97" s="338">
        <f t="shared" si="95"/>
        <v>0</v>
      </c>
      <c r="AY97" s="338">
        <f t="shared" si="96"/>
        <v>0</v>
      </c>
      <c r="AZ97" s="338">
        <f t="shared" si="97"/>
        <v>1</v>
      </c>
      <c r="BA97" s="338">
        <f t="shared" si="98"/>
        <v>0</v>
      </c>
      <c r="BB97" s="338">
        <f t="shared" si="99"/>
        <v>0</v>
      </c>
      <c r="BC97" s="338">
        <f t="shared" si="100"/>
        <v>0</v>
      </c>
      <c r="BD97" s="338">
        <f t="shared" si="101"/>
        <v>0</v>
      </c>
      <c r="BE97" s="338">
        <f t="shared" si="102"/>
        <v>0</v>
      </c>
      <c r="BF97" s="338">
        <f t="shared" si="103"/>
        <v>0</v>
      </c>
      <c r="BG97" s="338">
        <f t="shared" si="104"/>
        <v>0</v>
      </c>
      <c r="BH97" s="338">
        <f t="shared" si="105"/>
        <v>0</v>
      </c>
      <c r="BI97" s="338">
        <f t="shared" si="106"/>
        <v>0</v>
      </c>
      <c r="BJ97" s="338">
        <f t="shared" si="107"/>
        <v>0</v>
      </c>
      <c r="BK97" s="338">
        <f t="shared" si="108"/>
        <v>0</v>
      </c>
      <c r="BL97" s="338">
        <f t="shared" si="109"/>
        <v>1</v>
      </c>
      <c r="BM97" s="338">
        <f t="shared" si="110"/>
        <v>0</v>
      </c>
      <c r="BN97" s="338">
        <f t="shared" si="111"/>
        <v>1</v>
      </c>
      <c r="BO97" s="338">
        <f t="shared" si="112"/>
        <v>0</v>
      </c>
      <c r="BP97" s="338">
        <f t="shared" si="113"/>
        <v>0</v>
      </c>
      <c r="BQ97" s="338">
        <f t="shared" si="114"/>
        <v>0</v>
      </c>
      <c r="BR97" s="338">
        <f t="shared" si="115"/>
        <v>0</v>
      </c>
      <c r="BS97" s="338">
        <f t="shared" si="116"/>
        <v>0</v>
      </c>
      <c r="BT97" s="338">
        <f t="shared" si="117"/>
        <v>0</v>
      </c>
      <c r="BU97" s="338">
        <f t="shared" si="118"/>
        <v>0</v>
      </c>
      <c r="BV97" s="338">
        <f t="shared" si="119"/>
        <v>0</v>
      </c>
      <c r="BW97" s="338">
        <f t="shared" si="120"/>
        <v>0</v>
      </c>
      <c r="BX97" s="338">
        <f t="shared" si="121"/>
        <v>0</v>
      </c>
      <c r="BY97" s="338">
        <f t="shared" si="122"/>
        <v>0</v>
      </c>
      <c r="BZ97" s="338">
        <f t="shared" si="123"/>
        <v>0</v>
      </c>
      <c r="CA97" s="338">
        <f t="shared" si="124"/>
        <v>0</v>
      </c>
      <c r="CB97" s="338">
        <f t="shared" si="125"/>
        <v>0</v>
      </c>
      <c r="CC97" s="338">
        <f t="shared" si="126"/>
        <v>1</v>
      </c>
      <c r="CD97" s="338"/>
      <c r="CE97" s="338"/>
      <c r="CF97" s="338"/>
      <c r="CG97" s="338">
        <f t="shared" si="127"/>
        <v>1</v>
      </c>
      <c r="CL97" t="str">
        <f t="shared" si="89"/>
        <v/>
      </c>
      <c r="CM97" t="str">
        <f t="shared" si="88"/>
        <v/>
      </c>
      <c r="CN97" t="str">
        <f t="shared" si="88"/>
        <v/>
      </c>
      <c r="CO97" t="str">
        <f t="shared" si="88"/>
        <v/>
      </c>
      <c r="CP97" t="str">
        <f t="shared" si="88"/>
        <v/>
      </c>
      <c r="CQ97" t="str">
        <f t="shared" si="88"/>
        <v/>
      </c>
      <c r="CR97" t="str">
        <f t="shared" si="88"/>
        <v/>
      </c>
      <c r="CS97" t="str">
        <f t="shared" si="88"/>
        <v/>
      </c>
      <c r="CT97" t="str">
        <f t="shared" si="88"/>
        <v/>
      </c>
      <c r="CU97" t="str">
        <f t="shared" si="88"/>
        <v/>
      </c>
    </row>
    <row r="98" spans="2:99" hidden="1" x14ac:dyDescent="0.25">
      <c r="B98" s="122" t="str">
        <f t="shared" si="128"/>
        <v/>
      </c>
      <c r="C98" s="106"/>
      <c r="D98" s="106"/>
      <c r="E98" s="106"/>
      <c r="F98" s="125"/>
      <c r="G98" s="106"/>
      <c r="H98" s="233"/>
      <c r="I98" s="233"/>
      <c r="J98" s="122" t="str">
        <f t="shared" si="91"/>
        <v/>
      </c>
      <c r="K98" s="122"/>
      <c r="L98" s="122"/>
      <c r="M98" s="122"/>
      <c r="N98" s="122"/>
      <c r="O98" s="122"/>
      <c r="P98" s="122"/>
      <c r="Q98" s="122"/>
      <c r="R98" s="122"/>
      <c r="S98" s="122"/>
      <c r="T98" s="122"/>
      <c r="U98" s="122"/>
      <c r="V98" s="122"/>
      <c r="W98" s="122"/>
      <c r="X98" s="122" t="str">
        <f t="shared" si="92"/>
        <v/>
      </c>
      <c r="Y98" s="122"/>
      <c r="Z98" s="122"/>
      <c r="AA98" s="122"/>
      <c r="AB98" s="122"/>
      <c r="AC98" s="122"/>
      <c r="AD98" s="122"/>
      <c r="AE98" s="122"/>
      <c r="AF98" s="122"/>
      <c r="AG98" s="122"/>
      <c r="AH98" s="122"/>
      <c r="AI98" s="122"/>
      <c r="AJ98" s="122"/>
      <c r="AK98" s="122"/>
      <c r="AL98" s="122"/>
      <c r="AM98" s="122"/>
      <c r="AN98" s="122"/>
      <c r="AO98" s="106"/>
      <c r="AP98" s="106"/>
      <c r="AQ98" s="106"/>
      <c r="AR98" s="122" t="str">
        <f t="shared" si="129"/>
        <v/>
      </c>
      <c r="AS98" s="125"/>
      <c r="AT98">
        <f t="shared" si="93"/>
        <v>0</v>
      </c>
      <c r="AU98" t="str">
        <f t="shared" si="90"/>
        <v/>
      </c>
      <c r="AV98" t="str">
        <f t="shared" si="90"/>
        <v/>
      </c>
      <c r="AW98" s="338">
        <f t="shared" si="94"/>
        <v>0</v>
      </c>
      <c r="AX98" s="338">
        <f t="shared" si="95"/>
        <v>0</v>
      </c>
      <c r="AY98" s="338">
        <f t="shared" si="96"/>
        <v>0</v>
      </c>
      <c r="AZ98" s="338">
        <f t="shared" si="97"/>
        <v>1</v>
      </c>
      <c r="BA98" s="338">
        <f t="shared" si="98"/>
        <v>0</v>
      </c>
      <c r="BB98" s="338">
        <f t="shared" si="99"/>
        <v>0</v>
      </c>
      <c r="BC98" s="338">
        <f t="shared" si="100"/>
        <v>0</v>
      </c>
      <c r="BD98" s="338">
        <f t="shared" si="101"/>
        <v>0</v>
      </c>
      <c r="BE98" s="338">
        <f t="shared" si="102"/>
        <v>0</v>
      </c>
      <c r="BF98" s="338">
        <f t="shared" si="103"/>
        <v>0</v>
      </c>
      <c r="BG98" s="338">
        <f t="shared" si="104"/>
        <v>0</v>
      </c>
      <c r="BH98" s="338">
        <f t="shared" si="105"/>
        <v>0</v>
      </c>
      <c r="BI98" s="338">
        <f t="shared" si="106"/>
        <v>0</v>
      </c>
      <c r="BJ98" s="338">
        <f t="shared" si="107"/>
        <v>0</v>
      </c>
      <c r="BK98" s="338">
        <f t="shared" si="108"/>
        <v>0</v>
      </c>
      <c r="BL98" s="338">
        <f t="shared" si="109"/>
        <v>1</v>
      </c>
      <c r="BM98" s="338">
        <f t="shared" si="110"/>
        <v>0</v>
      </c>
      <c r="BN98" s="338">
        <f t="shared" si="111"/>
        <v>1</v>
      </c>
      <c r="BO98" s="338">
        <f t="shared" si="112"/>
        <v>0</v>
      </c>
      <c r="BP98" s="338">
        <f t="shared" si="113"/>
        <v>0</v>
      </c>
      <c r="BQ98" s="338">
        <f t="shared" si="114"/>
        <v>0</v>
      </c>
      <c r="BR98" s="338">
        <f t="shared" si="115"/>
        <v>0</v>
      </c>
      <c r="BS98" s="338">
        <f t="shared" si="116"/>
        <v>0</v>
      </c>
      <c r="BT98" s="338">
        <f t="shared" si="117"/>
        <v>0</v>
      </c>
      <c r="BU98" s="338">
        <f t="shared" si="118"/>
        <v>0</v>
      </c>
      <c r="BV98" s="338">
        <f t="shared" si="119"/>
        <v>0</v>
      </c>
      <c r="BW98" s="338">
        <f t="shared" si="120"/>
        <v>0</v>
      </c>
      <c r="BX98" s="338">
        <f t="shared" si="121"/>
        <v>0</v>
      </c>
      <c r="BY98" s="338">
        <f t="shared" si="122"/>
        <v>0</v>
      </c>
      <c r="BZ98" s="338">
        <f t="shared" si="123"/>
        <v>0</v>
      </c>
      <c r="CA98" s="338">
        <f t="shared" si="124"/>
        <v>0</v>
      </c>
      <c r="CB98" s="338">
        <f t="shared" si="125"/>
        <v>0</v>
      </c>
      <c r="CC98" s="338">
        <f t="shared" si="126"/>
        <v>1</v>
      </c>
      <c r="CD98" s="338"/>
      <c r="CE98" s="338"/>
      <c r="CF98" s="338"/>
      <c r="CG98" s="338">
        <f t="shared" si="127"/>
        <v>1</v>
      </c>
      <c r="CL98" t="str">
        <f t="shared" si="89"/>
        <v/>
      </c>
      <c r="CM98" t="str">
        <f t="shared" si="88"/>
        <v/>
      </c>
      <c r="CN98" t="str">
        <f t="shared" si="88"/>
        <v/>
      </c>
      <c r="CO98" t="str">
        <f t="shared" si="88"/>
        <v/>
      </c>
      <c r="CP98" t="str">
        <f t="shared" si="88"/>
        <v/>
      </c>
      <c r="CQ98" t="str">
        <f t="shared" si="88"/>
        <v/>
      </c>
      <c r="CR98" t="str">
        <f t="shared" si="88"/>
        <v/>
      </c>
      <c r="CS98" t="str">
        <f t="shared" si="88"/>
        <v/>
      </c>
      <c r="CT98" t="str">
        <f t="shared" si="88"/>
        <v/>
      </c>
      <c r="CU98" t="str">
        <f t="shared" si="88"/>
        <v/>
      </c>
    </row>
    <row r="99" spans="2:99" hidden="1" x14ac:dyDescent="0.25">
      <c r="B99" s="122" t="str">
        <f t="shared" si="128"/>
        <v/>
      </c>
      <c r="C99" s="106"/>
      <c r="D99" s="106"/>
      <c r="E99" s="106"/>
      <c r="F99" s="125"/>
      <c r="G99" s="106"/>
      <c r="H99" s="233"/>
      <c r="I99" s="233"/>
      <c r="J99" s="122" t="str">
        <f t="shared" si="91"/>
        <v/>
      </c>
      <c r="K99" s="122"/>
      <c r="L99" s="122"/>
      <c r="M99" s="122"/>
      <c r="N99" s="122"/>
      <c r="O99" s="122"/>
      <c r="P99" s="122"/>
      <c r="Q99" s="122"/>
      <c r="R99" s="122"/>
      <c r="S99" s="122"/>
      <c r="T99" s="122"/>
      <c r="U99" s="122"/>
      <c r="V99" s="122"/>
      <c r="W99" s="122"/>
      <c r="X99" s="122" t="str">
        <f t="shared" si="92"/>
        <v/>
      </c>
      <c r="Y99" s="122"/>
      <c r="Z99" s="122"/>
      <c r="AA99" s="122"/>
      <c r="AB99" s="122"/>
      <c r="AC99" s="122"/>
      <c r="AD99" s="122"/>
      <c r="AE99" s="122"/>
      <c r="AF99" s="122"/>
      <c r="AG99" s="122"/>
      <c r="AH99" s="122"/>
      <c r="AI99" s="122"/>
      <c r="AJ99" s="122"/>
      <c r="AK99" s="122"/>
      <c r="AL99" s="122"/>
      <c r="AM99" s="122"/>
      <c r="AN99" s="122"/>
      <c r="AO99" s="106"/>
      <c r="AP99" s="106"/>
      <c r="AQ99" s="106"/>
      <c r="AR99" s="122" t="str">
        <f t="shared" si="129"/>
        <v/>
      </c>
      <c r="AS99" s="125"/>
      <c r="AT99">
        <f t="shared" si="93"/>
        <v>0</v>
      </c>
      <c r="AU99" t="str">
        <f t="shared" si="90"/>
        <v/>
      </c>
      <c r="AV99" t="str">
        <f t="shared" si="90"/>
        <v/>
      </c>
      <c r="AW99" s="338">
        <f t="shared" si="94"/>
        <v>0</v>
      </c>
      <c r="AX99" s="338">
        <f t="shared" si="95"/>
        <v>0</v>
      </c>
      <c r="AY99" s="338">
        <f t="shared" si="96"/>
        <v>0</v>
      </c>
      <c r="AZ99" s="338">
        <f t="shared" si="97"/>
        <v>1</v>
      </c>
      <c r="BA99" s="338">
        <f t="shared" si="98"/>
        <v>0</v>
      </c>
      <c r="BB99" s="338">
        <f t="shared" si="99"/>
        <v>0</v>
      </c>
      <c r="BC99" s="338">
        <f t="shared" si="100"/>
        <v>0</v>
      </c>
      <c r="BD99" s="338">
        <f t="shared" si="101"/>
        <v>0</v>
      </c>
      <c r="BE99" s="338">
        <f t="shared" si="102"/>
        <v>0</v>
      </c>
      <c r="BF99" s="338">
        <f t="shared" si="103"/>
        <v>0</v>
      </c>
      <c r="BG99" s="338">
        <f t="shared" si="104"/>
        <v>0</v>
      </c>
      <c r="BH99" s="338">
        <f t="shared" si="105"/>
        <v>0</v>
      </c>
      <c r="BI99" s="338">
        <f t="shared" si="106"/>
        <v>0</v>
      </c>
      <c r="BJ99" s="338">
        <f t="shared" si="107"/>
        <v>0</v>
      </c>
      <c r="BK99" s="338">
        <f t="shared" si="108"/>
        <v>0</v>
      </c>
      <c r="BL99" s="338">
        <f t="shared" si="109"/>
        <v>1</v>
      </c>
      <c r="BM99" s="338">
        <f t="shared" si="110"/>
        <v>0</v>
      </c>
      <c r="BN99" s="338">
        <f t="shared" si="111"/>
        <v>1</v>
      </c>
      <c r="BO99" s="338">
        <f t="shared" si="112"/>
        <v>0</v>
      </c>
      <c r="BP99" s="338">
        <f t="shared" si="113"/>
        <v>0</v>
      </c>
      <c r="BQ99" s="338">
        <f t="shared" si="114"/>
        <v>0</v>
      </c>
      <c r="BR99" s="338">
        <f t="shared" si="115"/>
        <v>0</v>
      </c>
      <c r="BS99" s="338">
        <f t="shared" si="116"/>
        <v>0</v>
      </c>
      <c r="BT99" s="338">
        <f t="shared" si="117"/>
        <v>0</v>
      </c>
      <c r="BU99" s="338">
        <f t="shared" si="118"/>
        <v>0</v>
      </c>
      <c r="BV99" s="338">
        <f t="shared" si="119"/>
        <v>0</v>
      </c>
      <c r="BW99" s="338">
        <f t="shared" si="120"/>
        <v>0</v>
      </c>
      <c r="BX99" s="338">
        <f t="shared" si="121"/>
        <v>0</v>
      </c>
      <c r="BY99" s="338">
        <f t="shared" si="122"/>
        <v>0</v>
      </c>
      <c r="BZ99" s="338">
        <f t="shared" si="123"/>
        <v>0</v>
      </c>
      <c r="CA99" s="338">
        <f t="shared" si="124"/>
        <v>0</v>
      </c>
      <c r="CB99" s="338">
        <f t="shared" si="125"/>
        <v>0</v>
      </c>
      <c r="CC99" s="338">
        <f t="shared" si="126"/>
        <v>1</v>
      </c>
      <c r="CD99" s="338"/>
      <c r="CE99" s="338"/>
      <c r="CF99" s="338"/>
      <c r="CG99" s="338">
        <f t="shared" si="127"/>
        <v>1</v>
      </c>
      <c r="CL99" t="str">
        <f t="shared" si="89"/>
        <v/>
      </c>
      <c r="CM99" t="str">
        <f t="shared" si="88"/>
        <v/>
      </c>
      <c r="CN99" t="str">
        <f t="shared" si="88"/>
        <v/>
      </c>
      <c r="CO99" t="str">
        <f t="shared" si="88"/>
        <v/>
      </c>
      <c r="CP99" t="str">
        <f t="shared" si="88"/>
        <v/>
      </c>
      <c r="CQ99" t="str">
        <f t="shared" si="88"/>
        <v/>
      </c>
      <c r="CR99" t="str">
        <f t="shared" si="88"/>
        <v/>
      </c>
      <c r="CS99" t="str">
        <f t="shared" si="88"/>
        <v/>
      </c>
      <c r="CT99" t="str">
        <f t="shared" si="88"/>
        <v/>
      </c>
      <c r="CU99" t="str">
        <f t="shared" si="88"/>
        <v/>
      </c>
    </row>
    <row r="100" spans="2:99" hidden="1" x14ac:dyDescent="0.25">
      <c r="B100" s="122" t="str">
        <f t="shared" si="128"/>
        <v/>
      </c>
      <c r="C100" s="106"/>
      <c r="D100" s="106"/>
      <c r="E100" s="106"/>
      <c r="F100" s="125"/>
      <c r="G100" s="106"/>
      <c r="H100" s="233"/>
      <c r="I100" s="233"/>
      <c r="J100" s="122" t="str">
        <f t="shared" si="91"/>
        <v/>
      </c>
      <c r="K100" s="122"/>
      <c r="L100" s="122"/>
      <c r="M100" s="122"/>
      <c r="N100" s="122"/>
      <c r="O100" s="122"/>
      <c r="P100" s="122"/>
      <c r="Q100" s="122"/>
      <c r="R100" s="122"/>
      <c r="S100" s="122"/>
      <c r="T100" s="122"/>
      <c r="U100" s="122"/>
      <c r="V100" s="122"/>
      <c r="W100" s="122"/>
      <c r="X100" s="122" t="str">
        <f t="shared" si="92"/>
        <v/>
      </c>
      <c r="Y100" s="122"/>
      <c r="Z100" s="122"/>
      <c r="AA100" s="122"/>
      <c r="AB100" s="122"/>
      <c r="AC100" s="122"/>
      <c r="AD100" s="122"/>
      <c r="AE100" s="122"/>
      <c r="AF100" s="122"/>
      <c r="AG100" s="122"/>
      <c r="AH100" s="122"/>
      <c r="AI100" s="122"/>
      <c r="AJ100" s="122"/>
      <c r="AK100" s="122"/>
      <c r="AL100" s="122"/>
      <c r="AM100" s="122"/>
      <c r="AN100" s="122"/>
      <c r="AO100" s="106"/>
      <c r="AP100" s="106"/>
      <c r="AQ100" s="106"/>
      <c r="AR100" s="122" t="str">
        <f t="shared" si="129"/>
        <v/>
      </c>
      <c r="AS100" s="125"/>
      <c r="AT100">
        <f t="shared" si="93"/>
        <v>0</v>
      </c>
      <c r="AU100" t="str">
        <f t="shared" si="90"/>
        <v/>
      </c>
      <c r="AV100" t="str">
        <f t="shared" si="90"/>
        <v/>
      </c>
      <c r="AW100" s="338">
        <f t="shared" si="94"/>
        <v>0</v>
      </c>
      <c r="AX100" s="338">
        <f t="shared" si="95"/>
        <v>0</v>
      </c>
      <c r="AY100" s="338">
        <f t="shared" si="96"/>
        <v>0</v>
      </c>
      <c r="AZ100" s="338">
        <f t="shared" si="97"/>
        <v>1</v>
      </c>
      <c r="BA100" s="338">
        <f t="shared" si="98"/>
        <v>0</v>
      </c>
      <c r="BB100" s="338">
        <f t="shared" si="99"/>
        <v>0</v>
      </c>
      <c r="BC100" s="338">
        <f t="shared" si="100"/>
        <v>0</v>
      </c>
      <c r="BD100" s="338">
        <f t="shared" si="101"/>
        <v>0</v>
      </c>
      <c r="BE100" s="338">
        <f t="shared" si="102"/>
        <v>0</v>
      </c>
      <c r="BF100" s="338">
        <f t="shared" si="103"/>
        <v>0</v>
      </c>
      <c r="BG100" s="338">
        <f t="shared" si="104"/>
        <v>0</v>
      </c>
      <c r="BH100" s="338">
        <f t="shared" si="105"/>
        <v>0</v>
      </c>
      <c r="BI100" s="338">
        <f t="shared" si="106"/>
        <v>0</v>
      </c>
      <c r="BJ100" s="338">
        <f t="shared" si="107"/>
        <v>0</v>
      </c>
      <c r="BK100" s="338">
        <f t="shared" si="108"/>
        <v>0</v>
      </c>
      <c r="BL100" s="338">
        <f t="shared" si="109"/>
        <v>1</v>
      </c>
      <c r="BM100" s="338">
        <f t="shared" si="110"/>
        <v>0</v>
      </c>
      <c r="BN100" s="338">
        <f t="shared" si="111"/>
        <v>1</v>
      </c>
      <c r="BO100" s="338">
        <f t="shared" si="112"/>
        <v>0</v>
      </c>
      <c r="BP100" s="338">
        <f t="shared" si="113"/>
        <v>0</v>
      </c>
      <c r="BQ100" s="338">
        <f t="shared" si="114"/>
        <v>0</v>
      </c>
      <c r="BR100" s="338">
        <f t="shared" si="115"/>
        <v>0</v>
      </c>
      <c r="BS100" s="338">
        <f t="shared" si="116"/>
        <v>0</v>
      </c>
      <c r="BT100" s="338">
        <f t="shared" si="117"/>
        <v>0</v>
      </c>
      <c r="BU100" s="338">
        <f t="shared" si="118"/>
        <v>0</v>
      </c>
      <c r="BV100" s="338">
        <f t="shared" si="119"/>
        <v>0</v>
      </c>
      <c r="BW100" s="338">
        <f t="shared" si="120"/>
        <v>0</v>
      </c>
      <c r="BX100" s="338">
        <f t="shared" si="121"/>
        <v>0</v>
      </c>
      <c r="BY100" s="338">
        <f t="shared" si="122"/>
        <v>0</v>
      </c>
      <c r="BZ100" s="338">
        <f t="shared" si="123"/>
        <v>0</v>
      </c>
      <c r="CA100" s="338">
        <f t="shared" si="124"/>
        <v>0</v>
      </c>
      <c r="CB100" s="338">
        <f t="shared" si="125"/>
        <v>0</v>
      </c>
      <c r="CC100" s="338">
        <f t="shared" si="126"/>
        <v>1</v>
      </c>
      <c r="CD100" s="338"/>
      <c r="CE100" s="338"/>
      <c r="CF100" s="338"/>
      <c r="CG100" s="338">
        <f t="shared" si="127"/>
        <v>1</v>
      </c>
      <c r="CL100" t="str">
        <f t="shared" si="89"/>
        <v/>
      </c>
      <c r="CM100" t="str">
        <f t="shared" si="88"/>
        <v/>
      </c>
      <c r="CN100" t="str">
        <f t="shared" si="88"/>
        <v/>
      </c>
      <c r="CO100" t="str">
        <f t="shared" si="88"/>
        <v/>
      </c>
      <c r="CP100" t="str">
        <f t="shared" si="88"/>
        <v/>
      </c>
      <c r="CQ100" t="str">
        <f t="shared" si="88"/>
        <v/>
      </c>
      <c r="CR100" t="str">
        <f t="shared" si="88"/>
        <v/>
      </c>
      <c r="CS100" t="str">
        <f t="shared" si="88"/>
        <v/>
      </c>
      <c r="CT100" t="str">
        <f t="shared" si="88"/>
        <v/>
      </c>
      <c r="CU100" t="str">
        <f t="shared" si="88"/>
        <v/>
      </c>
    </row>
    <row r="101" spans="2:99" hidden="1" x14ac:dyDescent="0.25">
      <c r="B101" s="122" t="str">
        <f t="shared" si="128"/>
        <v/>
      </c>
      <c r="C101" s="106"/>
      <c r="D101" s="106"/>
      <c r="E101" s="106"/>
      <c r="F101" s="125"/>
      <c r="G101" s="106"/>
      <c r="H101" s="233"/>
      <c r="I101" s="233"/>
      <c r="J101" s="122" t="str">
        <f t="shared" si="91"/>
        <v/>
      </c>
      <c r="K101" s="122"/>
      <c r="L101" s="122"/>
      <c r="M101" s="122"/>
      <c r="N101" s="122"/>
      <c r="O101" s="122"/>
      <c r="P101" s="122"/>
      <c r="Q101" s="122"/>
      <c r="R101" s="122"/>
      <c r="S101" s="122"/>
      <c r="T101" s="122"/>
      <c r="U101" s="122"/>
      <c r="V101" s="122"/>
      <c r="W101" s="122"/>
      <c r="X101" s="122" t="str">
        <f t="shared" si="92"/>
        <v/>
      </c>
      <c r="Y101" s="122"/>
      <c r="Z101" s="122"/>
      <c r="AA101" s="122"/>
      <c r="AB101" s="122"/>
      <c r="AC101" s="122"/>
      <c r="AD101" s="122"/>
      <c r="AE101" s="122"/>
      <c r="AF101" s="122"/>
      <c r="AG101" s="122"/>
      <c r="AH101" s="122"/>
      <c r="AI101" s="122"/>
      <c r="AJ101" s="122"/>
      <c r="AK101" s="122"/>
      <c r="AL101" s="122"/>
      <c r="AM101" s="122"/>
      <c r="AN101" s="122"/>
      <c r="AO101" s="106"/>
      <c r="AP101" s="106"/>
      <c r="AQ101" s="106"/>
      <c r="AR101" s="122" t="str">
        <f t="shared" si="129"/>
        <v/>
      </c>
      <c r="AS101" s="125"/>
      <c r="AT101">
        <f t="shared" si="93"/>
        <v>0</v>
      </c>
      <c r="AU101" t="str">
        <f t="shared" si="90"/>
        <v/>
      </c>
      <c r="AV101" t="str">
        <f t="shared" si="90"/>
        <v/>
      </c>
      <c r="AW101" s="338">
        <f t="shared" si="94"/>
        <v>0</v>
      </c>
      <c r="AX101" s="338">
        <f t="shared" si="95"/>
        <v>0</v>
      </c>
      <c r="AY101" s="338">
        <f t="shared" si="96"/>
        <v>0</v>
      </c>
      <c r="AZ101" s="338">
        <f t="shared" si="97"/>
        <v>1</v>
      </c>
      <c r="BA101" s="338">
        <f t="shared" si="98"/>
        <v>0</v>
      </c>
      <c r="BB101" s="338">
        <f t="shared" si="99"/>
        <v>0</v>
      </c>
      <c r="BC101" s="338">
        <f t="shared" si="100"/>
        <v>0</v>
      </c>
      <c r="BD101" s="338">
        <f t="shared" si="101"/>
        <v>0</v>
      </c>
      <c r="BE101" s="338">
        <f t="shared" si="102"/>
        <v>0</v>
      </c>
      <c r="BF101" s="338">
        <f t="shared" si="103"/>
        <v>0</v>
      </c>
      <c r="BG101" s="338">
        <f t="shared" si="104"/>
        <v>0</v>
      </c>
      <c r="BH101" s="338">
        <f t="shared" si="105"/>
        <v>0</v>
      </c>
      <c r="BI101" s="338">
        <f t="shared" si="106"/>
        <v>0</v>
      </c>
      <c r="BJ101" s="338">
        <f t="shared" si="107"/>
        <v>0</v>
      </c>
      <c r="BK101" s="338">
        <f t="shared" si="108"/>
        <v>0</v>
      </c>
      <c r="BL101" s="338">
        <f t="shared" si="109"/>
        <v>1</v>
      </c>
      <c r="BM101" s="338">
        <f t="shared" si="110"/>
        <v>0</v>
      </c>
      <c r="BN101" s="338">
        <f t="shared" si="111"/>
        <v>1</v>
      </c>
      <c r="BO101" s="338">
        <f t="shared" si="112"/>
        <v>0</v>
      </c>
      <c r="BP101" s="338">
        <f t="shared" si="113"/>
        <v>0</v>
      </c>
      <c r="BQ101" s="338">
        <f t="shared" si="114"/>
        <v>0</v>
      </c>
      <c r="BR101" s="338">
        <f t="shared" si="115"/>
        <v>0</v>
      </c>
      <c r="BS101" s="338">
        <f t="shared" si="116"/>
        <v>0</v>
      </c>
      <c r="BT101" s="338">
        <f t="shared" si="117"/>
        <v>0</v>
      </c>
      <c r="BU101" s="338">
        <f t="shared" si="118"/>
        <v>0</v>
      </c>
      <c r="BV101" s="338">
        <f t="shared" si="119"/>
        <v>0</v>
      </c>
      <c r="BW101" s="338">
        <f t="shared" si="120"/>
        <v>0</v>
      </c>
      <c r="BX101" s="338">
        <f t="shared" si="121"/>
        <v>0</v>
      </c>
      <c r="BY101" s="338">
        <f t="shared" si="122"/>
        <v>0</v>
      </c>
      <c r="BZ101" s="338">
        <f t="shared" si="123"/>
        <v>0</v>
      </c>
      <c r="CA101" s="338">
        <f t="shared" si="124"/>
        <v>0</v>
      </c>
      <c r="CB101" s="338">
        <f t="shared" si="125"/>
        <v>0</v>
      </c>
      <c r="CC101" s="338">
        <f t="shared" si="126"/>
        <v>1</v>
      </c>
      <c r="CD101" s="338"/>
      <c r="CE101" s="338"/>
      <c r="CF101" s="338"/>
      <c r="CG101" s="338">
        <f t="shared" si="127"/>
        <v>1</v>
      </c>
      <c r="CL101" t="str">
        <f t="shared" si="89"/>
        <v/>
      </c>
      <c r="CM101" t="str">
        <f t="shared" si="88"/>
        <v/>
      </c>
      <c r="CN101" t="str">
        <f t="shared" si="88"/>
        <v/>
      </c>
      <c r="CO101" t="str">
        <f t="shared" si="88"/>
        <v/>
      </c>
      <c r="CP101" t="str">
        <f t="shared" si="88"/>
        <v/>
      </c>
      <c r="CQ101" t="str">
        <f t="shared" si="88"/>
        <v/>
      </c>
      <c r="CR101" t="str">
        <f t="shared" si="88"/>
        <v/>
      </c>
      <c r="CS101" t="str">
        <f t="shared" si="88"/>
        <v/>
      </c>
      <c r="CT101" t="str">
        <f t="shared" si="88"/>
        <v/>
      </c>
      <c r="CU101" t="str">
        <f t="shared" si="88"/>
        <v/>
      </c>
    </row>
    <row r="102" spans="2:99" hidden="1" x14ac:dyDescent="0.25">
      <c r="B102" s="122" t="str">
        <f t="shared" si="128"/>
        <v/>
      </c>
      <c r="C102" s="106"/>
      <c r="D102" s="106"/>
      <c r="E102" s="106"/>
      <c r="F102" s="125"/>
      <c r="G102" s="106"/>
      <c r="H102" s="233"/>
      <c r="I102" s="233"/>
      <c r="J102" s="122" t="str">
        <f t="shared" si="91"/>
        <v/>
      </c>
      <c r="K102" s="122"/>
      <c r="L102" s="122"/>
      <c r="M102" s="122"/>
      <c r="N102" s="122"/>
      <c r="O102" s="122"/>
      <c r="P102" s="122"/>
      <c r="Q102" s="122"/>
      <c r="R102" s="122"/>
      <c r="S102" s="122"/>
      <c r="T102" s="122"/>
      <c r="U102" s="122"/>
      <c r="V102" s="122"/>
      <c r="W102" s="122"/>
      <c r="X102" s="122" t="str">
        <f t="shared" si="92"/>
        <v/>
      </c>
      <c r="Y102" s="122"/>
      <c r="Z102" s="122"/>
      <c r="AA102" s="122"/>
      <c r="AB102" s="122"/>
      <c r="AC102" s="122"/>
      <c r="AD102" s="122"/>
      <c r="AE102" s="122"/>
      <c r="AF102" s="122"/>
      <c r="AG102" s="122"/>
      <c r="AH102" s="122"/>
      <c r="AI102" s="122"/>
      <c r="AJ102" s="122"/>
      <c r="AK102" s="122"/>
      <c r="AL102" s="122"/>
      <c r="AM102" s="122"/>
      <c r="AN102" s="122"/>
      <c r="AO102" s="106"/>
      <c r="AP102" s="106"/>
      <c r="AQ102" s="106"/>
      <c r="AR102" s="122" t="str">
        <f t="shared" si="129"/>
        <v/>
      </c>
      <c r="AS102" s="125"/>
      <c r="AT102">
        <f t="shared" si="93"/>
        <v>0</v>
      </c>
      <c r="AU102" t="str">
        <f t="shared" si="90"/>
        <v/>
      </c>
      <c r="AV102" t="str">
        <f t="shared" si="90"/>
        <v/>
      </c>
      <c r="AW102" s="338">
        <f t="shared" si="94"/>
        <v>0</v>
      </c>
      <c r="AX102" s="338">
        <f t="shared" si="95"/>
        <v>0</v>
      </c>
      <c r="AY102" s="338">
        <f t="shared" si="96"/>
        <v>0</v>
      </c>
      <c r="AZ102" s="338">
        <f t="shared" si="97"/>
        <v>1</v>
      </c>
      <c r="BA102" s="338">
        <f t="shared" si="98"/>
        <v>0</v>
      </c>
      <c r="BB102" s="338">
        <f t="shared" si="99"/>
        <v>0</v>
      </c>
      <c r="BC102" s="338">
        <f t="shared" si="100"/>
        <v>0</v>
      </c>
      <c r="BD102" s="338">
        <f t="shared" si="101"/>
        <v>0</v>
      </c>
      <c r="BE102" s="338">
        <f t="shared" si="102"/>
        <v>0</v>
      </c>
      <c r="BF102" s="338">
        <f t="shared" si="103"/>
        <v>0</v>
      </c>
      <c r="BG102" s="338">
        <f t="shared" si="104"/>
        <v>0</v>
      </c>
      <c r="BH102" s="338">
        <f t="shared" si="105"/>
        <v>0</v>
      </c>
      <c r="BI102" s="338">
        <f t="shared" si="106"/>
        <v>0</v>
      </c>
      <c r="BJ102" s="338">
        <f t="shared" si="107"/>
        <v>0</v>
      </c>
      <c r="BK102" s="338">
        <f t="shared" si="108"/>
        <v>0</v>
      </c>
      <c r="BL102" s="338">
        <f t="shared" si="109"/>
        <v>1</v>
      </c>
      <c r="BM102" s="338">
        <f t="shared" si="110"/>
        <v>0</v>
      </c>
      <c r="BN102" s="338">
        <f t="shared" si="111"/>
        <v>1</v>
      </c>
      <c r="BO102" s="338">
        <f t="shared" si="112"/>
        <v>0</v>
      </c>
      <c r="BP102" s="338">
        <f t="shared" si="113"/>
        <v>0</v>
      </c>
      <c r="BQ102" s="338">
        <f t="shared" si="114"/>
        <v>0</v>
      </c>
      <c r="BR102" s="338">
        <f t="shared" si="115"/>
        <v>0</v>
      </c>
      <c r="BS102" s="338">
        <f t="shared" si="116"/>
        <v>0</v>
      </c>
      <c r="BT102" s="338">
        <f t="shared" si="117"/>
        <v>0</v>
      </c>
      <c r="BU102" s="338">
        <f t="shared" si="118"/>
        <v>0</v>
      </c>
      <c r="BV102" s="338">
        <f t="shared" si="119"/>
        <v>0</v>
      </c>
      <c r="BW102" s="338">
        <f t="shared" si="120"/>
        <v>0</v>
      </c>
      <c r="BX102" s="338">
        <f t="shared" si="121"/>
        <v>0</v>
      </c>
      <c r="BY102" s="338">
        <f t="shared" si="122"/>
        <v>0</v>
      </c>
      <c r="BZ102" s="338">
        <f t="shared" si="123"/>
        <v>0</v>
      </c>
      <c r="CA102" s="338">
        <f t="shared" si="124"/>
        <v>0</v>
      </c>
      <c r="CB102" s="338">
        <f t="shared" si="125"/>
        <v>0</v>
      </c>
      <c r="CC102" s="338">
        <f t="shared" si="126"/>
        <v>1</v>
      </c>
      <c r="CD102" s="338"/>
      <c r="CE102" s="338"/>
      <c r="CF102" s="338"/>
      <c r="CG102" s="338">
        <f t="shared" si="127"/>
        <v>1</v>
      </c>
      <c r="CL102" t="str">
        <f t="shared" si="89"/>
        <v/>
      </c>
      <c r="CM102" t="str">
        <f t="shared" si="88"/>
        <v/>
      </c>
      <c r="CN102" t="str">
        <f t="shared" si="88"/>
        <v/>
      </c>
      <c r="CO102" t="str">
        <f t="shared" si="88"/>
        <v/>
      </c>
      <c r="CP102" t="str">
        <f t="shared" si="88"/>
        <v/>
      </c>
      <c r="CQ102" t="str">
        <f t="shared" si="88"/>
        <v/>
      </c>
      <c r="CR102" t="str">
        <f t="shared" si="88"/>
        <v/>
      </c>
      <c r="CS102" t="str">
        <f t="shared" si="88"/>
        <v/>
      </c>
      <c r="CT102" t="str">
        <f t="shared" si="88"/>
        <v/>
      </c>
      <c r="CU102" t="str">
        <f t="shared" si="88"/>
        <v/>
      </c>
    </row>
    <row r="103" spans="2:99" hidden="1" x14ac:dyDescent="0.25">
      <c r="B103" s="122" t="str">
        <f t="shared" si="128"/>
        <v/>
      </c>
      <c r="C103" s="106"/>
      <c r="D103" s="106"/>
      <c r="E103" s="106"/>
      <c r="F103" s="125"/>
      <c r="G103" s="106"/>
      <c r="H103" s="233"/>
      <c r="I103" s="233"/>
      <c r="J103" s="122" t="str">
        <f t="shared" si="91"/>
        <v/>
      </c>
      <c r="K103" s="122"/>
      <c r="L103" s="122"/>
      <c r="M103" s="122"/>
      <c r="N103" s="122"/>
      <c r="O103" s="122"/>
      <c r="P103" s="122"/>
      <c r="Q103" s="122"/>
      <c r="R103" s="122"/>
      <c r="S103" s="122"/>
      <c r="T103" s="122"/>
      <c r="U103" s="122"/>
      <c r="V103" s="122"/>
      <c r="W103" s="122"/>
      <c r="X103" s="122" t="str">
        <f t="shared" si="92"/>
        <v/>
      </c>
      <c r="Y103" s="122"/>
      <c r="Z103" s="122"/>
      <c r="AA103" s="122"/>
      <c r="AB103" s="122"/>
      <c r="AC103" s="122"/>
      <c r="AD103" s="122"/>
      <c r="AE103" s="122"/>
      <c r="AF103" s="122"/>
      <c r="AG103" s="122"/>
      <c r="AH103" s="122"/>
      <c r="AI103" s="122"/>
      <c r="AJ103" s="122"/>
      <c r="AK103" s="122"/>
      <c r="AL103" s="122"/>
      <c r="AM103" s="122"/>
      <c r="AN103" s="122"/>
      <c r="AO103" s="106"/>
      <c r="AP103" s="106"/>
      <c r="AQ103" s="106"/>
      <c r="AR103" s="122" t="str">
        <f t="shared" si="129"/>
        <v/>
      </c>
      <c r="AS103" s="125"/>
      <c r="AT103">
        <f t="shared" si="93"/>
        <v>0</v>
      </c>
      <c r="AU103" t="str">
        <f t="shared" si="90"/>
        <v/>
      </c>
      <c r="AV103" t="str">
        <f t="shared" si="90"/>
        <v/>
      </c>
      <c r="AW103" s="338">
        <f t="shared" si="94"/>
        <v>0</v>
      </c>
      <c r="AX103" s="338">
        <f t="shared" si="95"/>
        <v>0</v>
      </c>
      <c r="AY103" s="338">
        <f t="shared" si="96"/>
        <v>0</v>
      </c>
      <c r="AZ103" s="338">
        <f t="shared" si="97"/>
        <v>1</v>
      </c>
      <c r="BA103" s="338">
        <f t="shared" si="98"/>
        <v>0</v>
      </c>
      <c r="BB103" s="338">
        <f t="shared" si="99"/>
        <v>0</v>
      </c>
      <c r="BC103" s="338">
        <f t="shared" si="100"/>
        <v>0</v>
      </c>
      <c r="BD103" s="338">
        <f t="shared" si="101"/>
        <v>0</v>
      </c>
      <c r="BE103" s="338">
        <f t="shared" si="102"/>
        <v>0</v>
      </c>
      <c r="BF103" s="338">
        <f t="shared" si="103"/>
        <v>0</v>
      </c>
      <c r="BG103" s="338">
        <f t="shared" si="104"/>
        <v>0</v>
      </c>
      <c r="BH103" s="338">
        <f t="shared" si="105"/>
        <v>0</v>
      </c>
      <c r="BI103" s="338">
        <f t="shared" si="106"/>
        <v>0</v>
      </c>
      <c r="BJ103" s="338">
        <f t="shared" si="107"/>
        <v>0</v>
      </c>
      <c r="BK103" s="338">
        <f t="shared" si="108"/>
        <v>0</v>
      </c>
      <c r="BL103" s="338">
        <f t="shared" si="109"/>
        <v>1</v>
      </c>
      <c r="BM103" s="338">
        <f t="shared" si="110"/>
        <v>0</v>
      </c>
      <c r="BN103" s="338">
        <f t="shared" si="111"/>
        <v>1</v>
      </c>
      <c r="BO103" s="338">
        <f t="shared" si="112"/>
        <v>0</v>
      </c>
      <c r="BP103" s="338">
        <f t="shared" si="113"/>
        <v>0</v>
      </c>
      <c r="BQ103" s="338">
        <f t="shared" si="114"/>
        <v>0</v>
      </c>
      <c r="BR103" s="338">
        <f t="shared" si="115"/>
        <v>0</v>
      </c>
      <c r="BS103" s="338">
        <f t="shared" si="116"/>
        <v>0</v>
      </c>
      <c r="BT103" s="338">
        <f t="shared" si="117"/>
        <v>0</v>
      </c>
      <c r="BU103" s="338">
        <f t="shared" si="118"/>
        <v>0</v>
      </c>
      <c r="BV103" s="338">
        <f t="shared" si="119"/>
        <v>0</v>
      </c>
      <c r="BW103" s="338">
        <f t="shared" si="120"/>
        <v>0</v>
      </c>
      <c r="BX103" s="338">
        <f t="shared" si="121"/>
        <v>0</v>
      </c>
      <c r="BY103" s="338">
        <f t="shared" si="122"/>
        <v>0</v>
      </c>
      <c r="BZ103" s="338">
        <f t="shared" si="123"/>
        <v>0</v>
      </c>
      <c r="CA103" s="338">
        <f t="shared" si="124"/>
        <v>0</v>
      </c>
      <c r="CB103" s="338">
        <f t="shared" si="125"/>
        <v>0</v>
      </c>
      <c r="CC103" s="338">
        <f t="shared" si="126"/>
        <v>1</v>
      </c>
      <c r="CD103" s="338"/>
      <c r="CE103" s="338"/>
      <c r="CF103" s="338"/>
      <c r="CG103" s="338">
        <f t="shared" si="127"/>
        <v>1</v>
      </c>
      <c r="CL103" t="str">
        <f t="shared" si="89"/>
        <v/>
      </c>
      <c r="CM103" t="str">
        <f t="shared" si="88"/>
        <v/>
      </c>
      <c r="CN103" t="str">
        <f t="shared" si="88"/>
        <v/>
      </c>
      <c r="CO103" t="str">
        <f t="shared" si="88"/>
        <v/>
      </c>
      <c r="CP103" t="str">
        <f t="shared" si="88"/>
        <v/>
      </c>
      <c r="CQ103" t="str">
        <f t="shared" si="88"/>
        <v/>
      </c>
      <c r="CR103" t="str">
        <f t="shared" si="88"/>
        <v/>
      </c>
      <c r="CS103" t="str">
        <f t="shared" si="88"/>
        <v/>
      </c>
      <c r="CT103" t="str">
        <f t="shared" si="88"/>
        <v/>
      </c>
      <c r="CU103" t="str">
        <f t="shared" si="88"/>
        <v/>
      </c>
    </row>
    <row r="104" spans="2:99" hidden="1" x14ac:dyDescent="0.25">
      <c r="B104" s="122" t="str">
        <f t="shared" si="128"/>
        <v/>
      </c>
      <c r="C104" s="106"/>
      <c r="D104" s="106"/>
      <c r="E104" s="106"/>
      <c r="F104" s="125"/>
      <c r="G104" s="106"/>
      <c r="H104" s="233"/>
      <c r="I104" s="233"/>
      <c r="J104" s="122" t="str">
        <f t="shared" si="91"/>
        <v/>
      </c>
      <c r="K104" s="122"/>
      <c r="L104" s="122"/>
      <c r="M104" s="122"/>
      <c r="N104" s="122"/>
      <c r="O104" s="122"/>
      <c r="P104" s="122"/>
      <c r="Q104" s="122"/>
      <c r="R104" s="122"/>
      <c r="S104" s="122"/>
      <c r="T104" s="122"/>
      <c r="U104" s="122"/>
      <c r="V104" s="122"/>
      <c r="W104" s="122"/>
      <c r="X104" s="122" t="str">
        <f t="shared" si="92"/>
        <v/>
      </c>
      <c r="Y104" s="122"/>
      <c r="Z104" s="122"/>
      <c r="AA104" s="122"/>
      <c r="AB104" s="122"/>
      <c r="AC104" s="122"/>
      <c r="AD104" s="122"/>
      <c r="AE104" s="122"/>
      <c r="AF104" s="122"/>
      <c r="AG104" s="122"/>
      <c r="AH104" s="122"/>
      <c r="AI104" s="122"/>
      <c r="AJ104" s="122"/>
      <c r="AK104" s="122"/>
      <c r="AL104" s="122"/>
      <c r="AM104" s="122"/>
      <c r="AN104" s="122"/>
      <c r="AO104" s="106"/>
      <c r="AP104" s="106"/>
      <c r="AQ104" s="106"/>
      <c r="AR104" s="122" t="str">
        <f t="shared" si="129"/>
        <v/>
      </c>
      <c r="AS104" s="125"/>
      <c r="AT104">
        <f t="shared" si="93"/>
        <v>0</v>
      </c>
      <c r="AU104" t="str">
        <f t="shared" si="90"/>
        <v/>
      </c>
      <c r="AV104" t="str">
        <f t="shared" si="90"/>
        <v/>
      </c>
      <c r="AW104" s="338">
        <f t="shared" si="94"/>
        <v>0</v>
      </c>
      <c r="AX104" s="338">
        <f t="shared" si="95"/>
        <v>0</v>
      </c>
      <c r="AY104" s="338">
        <f t="shared" si="96"/>
        <v>0</v>
      </c>
      <c r="AZ104" s="338">
        <f t="shared" si="97"/>
        <v>1</v>
      </c>
      <c r="BA104" s="338">
        <f t="shared" si="98"/>
        <v>0</v>
      </c>
      <c r="BB104" s="338">
        <f t="shared" si="99"/>
        <v>0</v>
      </c>
      <c r="BC104" s="338">
        <f t="shared" si="100"/>
        <v>0</v>
      </c>
      <c r="BD104" s="338">
        <f t="shared" si="101"/>
        <v>0</v>
      </c>
      <c r="BE104" s="338">
        <f t="shared" si="102"/>
        <v>0</v>
      </c>
      <c r="BF104" s="338">
        <f t="shared" si="103"/>
        <v>0</v>
      </c>
      <c r="BG104" s="338">
        <f t="shared" si="104"/>
        <v>0</v>
      </c>
      <c r="BH104" s="338">
        <f t="shared" si="105"/>
        <v>0</v>
      </c>
      <c r="BI104" s="338">
        <f t="shared" si="106"/>
        <v>0</v>
      </c>
      <c r="BJ104" s="338">
        <f t="shared" si="107"/>
        <v>0</v>
      </c>
      <c r="BK104" s="338">
        <f t="shared" si="108"/>
        <v>0</v>
      </c>
      <c r="BL104" s="338">
        <f t="shared" si="109"/>
        <v>1</v>
      </c>
      <c r="BM104" s="338">
        <f t="shared" si="110"/>
        <v>0</v>
      </c>
      <c r="BN104" s="338">
        <f t="shared" si="111"/>
        <v>1</v>
      </c>
      <c r="BO104" s="338">
        <f t="shared" si="112"/>
        <v>0</v>
      </c>
      <c r="BP104" s="338">
        <f t="shared" si="113"/>
        <v>0</v>
      </c>
      <c r="BQ104" s="338">
        <f t="shared" si="114"/>
        <v>0</v>
      </c>
      <c r="BR104" s="338">
        <f t="shared" si="115"/>
        <v>0</v>
      </c>
      <c r="BS104" s="338">
        <f t="shared" si="116"/>
        <v>0</v>
      </c>
      <c r="BT104" s="338">
        <f t="shared" si="117"/>
        <v>0</v>
      </c>
      <c r="BU104" s="338">
        <f t="shared" si="118"/>
        <v>0</v>
      </c>
      <c r="BV104" s="338">
        <f t="shared" si="119"/>
        <v>0</v>
      </c>
      <c r="BW104" s="338">
        <f t="shared" si="120"/>
        <v>0</v>
      </c>
      <c r="BX104" s="338">
        <f t="shared" si="121"/>
        <v>0</v>
      </c>
      <c r="BY104" s="338">
        <f t="shared" si="122"/>
        <v>0</v>
      </c>
      <c r="BZ104" s="338">
        <f t="shared" si="123"/>
        <v>0</v>
      </c>
      <c r="CA104" s="338">
        <f t="shared" si="124"/>
        <v>0</v>
      </c>
      <c r="CB104" s="338">
        <f t="shared" si="125"/>
        <v>0</v>
      </c>
      <c r="CC104" s="338">
        <f t="shared" si="126"/>
        <v>1</v>
      </c>
      <c r="CD104" s="338"/>
      <c r="CE104" s="338"/>
      <c r="CF104" s="338"/>
      <c r="CG104" s="338">
        <f t="shared" si="127"/>
        <v>1</v>
      </c>
      <c r="CL104" t="str">
        <f t="shared" si="89"/>
        <v/>
      </c>
      <c r="CM104" t="str">
        <f t="shared" si="88"/>
        <v/>
      </c>
      <c r="CN104" t="str">
        <f t="shared" si="88"/>
        <v/>
      </c>
      <c r="CO104" t="str">
        <f t="shared" si="88"/>
        <v/>
      </c>
      <c r="CP104" t="str">
        <f t="shared" si="88"/>
        <v/>
      </c>
      <c r="CQ104" t="str">
        <f t="shared" si="88"/>
        <v/>
      </c>
      <c r="CR104" t="str">
        <f t="shared" si="88"/>
        <v/>
      </c>
      <c r="CS104" t="str">
        <f t="shared" si="88"/>
        <v/>
      </c>
      <c r="CT104" t="str">
        <f t="shared" si="88"/>
        <v/>
      </c>
      <c r="CU104" t="str">
        <f t="shared" si="88"/>
        <v/>
      </c>
    </row>
    <row r="105" spans="2:99" hidden="1" x14ac:dyDescent="0.25">
      <c r="B105" s="122" t="str">
        <f t="shared" si="128"/>
        <v/>
      </c>
      <c r="C105" s="106"/>
      <c r="D105" s="106"/>
      <c r="E105" s="106"/>
      <c r="F105" s="125"/>
      <c r="G105" s="106"/>
      <c r="H105" s="233"/>
      <c r="I105" s="233"/>
      <c r="J105" s="122" t="str">
        <f t="shared" si="91"/>
        <v/>
      </c>
      <c r="K105" s="122"/>
      <c r="L105" s="122"/>
      <c r="M105" s="122"/>
      <c r="N105" s="122"/>
      <c r="O105" s="122"/>
      <c r="P105" s="122"/>
      <c r="Q105" s="122"/>
      <c r="R105" s="122"/>
      <c r="S105" s="122"/>
      <c r="T105" s="122"/>
      <c r="U105" s="122"/>
      <c r="V105" s="122"/>
      <c r="W105" s="122"/>
      <c r="X105" s="122" t="str">
        <f t="shared" si="92"/>
        <v/>
      </c>
      <c r="Y105" s="122"/>
      <c r="Z105" s="122"/>
      <c r="AA105" s="122"/>
      <c r="AB105" s="122"/>
      <c r="AC105" s="122"/>
      <c r="AD105" s="122"/>
      <c r="AE105" s="122"/>
      <c r="AF105" s="122"/>
      <c r="AG105" s="122"/>
      <c r="AH105" s="122"/>
      <c r="AI105" s="122"/>
      <c r="AJ105" s="122"/>
      <c r="AK105" s="122"/>
      <c r="AL105" s="122"/>
      <c r="AM105" s="122"/>
      <c r="AN105" s="122"/>
      <c r="AO105" s="106"/>
      <c r="AP105" s="106"/>
      <c r="AQ105" s="106"/>
      <c r="AR105" s="122" t="str">
        <f t="shared" si="129"/>
        <v/>
      </c>
      <c r="AS105" s="125"/>
      <c r="AT105">
        <f t="shared" si="93"/>
        <v>0</v>
      </c>
      <c r="AU105" t="str">
        <f t="shared" si="90"/>
        <v/>
      </c>
      <c r="AV105" t="str">
        <f t="shared" si="90"/>
        <v/>
      </c>
      <c r="AW105" s="338">
        <f t="shared" si="94"/>
        <v>0</v>
      </c>
      <c r="AX105" s="338">
        <f t="shared" si="95"/>
        <v>0</v>
      </c>
      <c r="AY105" s="338">
        <f t="shared" si="96"/>
        <v>0</v>
      </c>
      <c r="AZ105" s="338">
        <f t="shared" si="97"/>
        <v>1</v>
      </c>
      <c r="BA105" s="338">
        <f t="shared" si="98"/>
        <v>0</v>
      </c>
      <c r="BB105" s="338">
        <f t="shared" si="99"/>
        <v>0</v>
      </c>
      <c r="BC105" s="338">
        <f t="shared" si="100"/>
        <v>0</v>
      </c>
      <c r="BD105" s="338">
        <f t="shared" si="101"/>
        <v>0</v>
      </c>
      <c r="BE105" s="338">
        <f t="shared" si="102"/>
        <v>0</v>
      </c>
      <c r="BF105" s="338">
        <f t="shared" si="103"/>
        <v>0</v>
      </c>
      <c r="BG105" s="338">
        <f t="shared" si="104"/>
        <v>0</v>
      </c>
      <c r="BH105" s="338">
        <f t="shared" si="105"/>
        <v>0</v>
      </c>
      <c r="BI105" s="338">
        <f t="shared" si="106"/>
        <v>0</v>
      </c>
      <c r="BJ105" s="338">
        <f t="shared" si="107"/>
        <v>0</v>
      </c>
      <c r="BK105" s="338">
        <f t="shared" si="108"/>
        <v>0</v>
      </c>
      <c r="BL105" s="338">
        <f t="shared" si="109"/>
        <v>1</v>
      </c>
      <c r="BM105" s="338">
        <f t="shared" si="110"/>
        <v>0</v>
      </c>
      <c r="BN105" s="338">
        <f t="shared" si="111"/>
        <v>1</v>
      </c>
      <c r="BO105" s="338">
        <f t="shared" si="112"/>
        <v>0</v>
      </c>
      <c r="BP105" s="338">
        <f t="shared" si="113"/>
        <v>0</v>
      </c>
      <c r="BQ105" s="338">
        <f t="shared" si="114"/>
        <v>0</v>
      </c>
      <c r="BR105" s="338">
        <f t="shared" si="115"/>
        <v>0</v>
      </c>
      <c r="BS105" s="338">
        <f t="shared" si="116"/>
        <v>0</v>
      </c>
      <c r="BT105" s="338">
        <f t="shared" si="117"/>
        <v>0</v>
      </c>
      <c r="BU105" s="338">
        <f t="shared" si="118"/>
        <v>0</v>
      </c>
      <c r="BV105" s="338">
        <f t="shared" si="119"/>
        <v>0</v>
      </c>
      <c r="BW105" s="338">
        <f t="shared" si="120"/>
        <v>0</v>
      </c>
      <c r="BX105" s="338">
        <f t="shared" si="121"/>
        <v>0</v>
      </c>
      <c r="BY105" s="338">
        <f t="shared" si="122"/>
        <v>0</v>
      </c>
      <c r="BZ105" s="338">
        <f t="shared" si="123"/>
        <v>0</v>
      </c>
      <c r="CA105" s="338">
        <f t="shared" si="124"/>
        <v>0</v>
      </c>
      <c r="CB105" s="338">
        <f t="shared" si="125"/>
        <v>0</v>
      </c>
      <c r="CC105" s="338">
        <f t="shared" si="126"/>
        <v>1</v>
      </c>
      <c r="CD105" s="338"/>
      <c r="CE105" s="338"/>
      <c r="CF105" s="338"/>
      <c r="CG105" s="338">
        <f t="shared" si="127"/>
        <v>1</v>
      </c>
      <c r="CL105" t="str">
        <f t="shared" si="89"/>
        <v/>
      </c>
      <c r="CM105" t="str">
        <f t="shared" si="88"/>
        <v/>
      </c>
      <c r="CN105" t="str">
        <f t="shared" si="88"/>
        <v/>
      </c>
      <c r="CO105" t="str">
        <f t="shared" si="88"/>
        <v/>
      </c>
      <c r="CP105" t="str">
        <f t="shared" si="88"/>
        <v/>
      </c>
      <c r="CQ105" t="str">
        <f t="shared" si="88"/>
        <v/>
      </c>
      <c r="CR105" t="str">
        <f t="shared" si="88"/>
        <v/>
      </c>
      <c r="CS105" t="str">
        <f t="shared" si="88"/>
        <v/>
      </c>
      <c r="CT105" t="str">
        <f t="shared" si="88"/>
        <v/>
      </c>
      <c r="CU105" t="str">
        <f t="shared" si="88"/>
        <v/>
      </c>
    </row>
    <row r="106" spans="2:99" hidden="1" x14ac:dyDescent="0.25">
      <c r="B106" s="122" t="str">
        <f t="shared" si="128"/>
        <v/>
      </c>
      <c r="C106" s="106"/>
      <c r="D106" s="106"/>
      <c r="E106" s="106"/>
      <c r="F106" s="125"/>
      <c r="G106" s="106"/>
      <c r="H106" s="233"/>
      <c r="I106" s="233"/>
      <c r="J106" s="122" t="str">
        <f t="shared" si="91"/>
        <v/>
      </c>
      <c r="K106" s="122"/>
      <c r="L106" s="122"/>
      <c r="M106" s="122"/>
      <c r="N106" s="122"/>
      <c r="O106" s="122"/>
      <c r="P106" s="122"/>
      <c r="Q106" s="122"/>
      <c r="R106" s="122"/>
      <c r="S106" s="122"/>
      <c r="T106" s="122"/>
      <c r="U106" s="122"/>
      <c r="V106" s="122"/>
      <c r="W106" s="122"/>
      <c r="X106" s="122" t="str">
        <f t="shared" si="92"/>
        <v/>
      </c>
      <c r="Y106" s="122"/>
      <c r="Z106" s="122"/>
      <c r="AA106" s="122"/>
      <c r="AB106" s="122"/>
      <c r="AC106" s="122"/>
      <c r="AD106" s="122"/>
      <c r="AE106" s="122"/>
      <c r="AF106" s="122"/>
      <c r="AG106" s="122"/>
      <c r="AH106" s="122"/>
      <c r="AI106" s="122"/>
      <c r="AJ106" s="122"/>
      <c r="AK106" s="122"/>
      <c r="AL106" s="122"/>
      <c r="AM106" s="122"/>
      <c r="AN106" s="122"/>
      <c r="AO106" s="106"/>
      <c r="AP106" s="106"/>
      <c r="AQ106" s="106"/>
      <c r="AR106" s="122" t="str">
        <f t="shared" si="129"/>
        <v/>
      </c>
      <c r="AS106" s="125"/>
      <c r="AT106">
        <f t="shared" si="93"/>
        <v>0</v>
      </c>
      <c r="AU106" t="str">
        <f t="shared" si="90"/>
        <v/>
      </c>
      <c r="AV106" t="str">
        <f t="shared" si="90"/>
        <v/>
      </c>
      <c r="AW106" s="338">
        <f t="shared" si="94"/>
        <v>0</v>
      </c>
      <c r="AX106" s="338">
        <f t="shared" si="95"/>
        <v>0</v>
      </c>
      <c r="AY106" s="338">
        <f t="shared" si="96"/>
        <v>0</v>
      </c>
      <c r="AZ106" s="338">
        <f t="shared" si="97"/>
        <v>1</v>
      </c>
      <c r="BA106" s="338">
        <f t="shared" si="98"/>
        <v>0</v>
      </c>
      <c r="BB106" s="338">
        <f t="shared" si="99"/>
        <v>0</v>
      </c>
      <c r="BC106" s="338">
        <f t="shared" si="100"/>
        <v>0</v>
      </c>
      <c r="BD106" s="338">
        <f t="shared" si="101"/>
        <v>0</v>
      </c>
      <c r="BE106" s="338">
        <f t="shared" si="102"/>
        <v>0</v>
      </c>
      <c r="BF106" s="338">
        <f t="shared" si="103"/>
        <v>0</v>
      </c>
      <c r="BG106" s="338">
        <f t="shared" si="104"/>
        <v>0</v>
      </c>
      <c r="BH106" s="338">
        <f t="shared" si="105"/>
        <v>0</v>
      </c>
      <c r="BI106" s="338">
        <f t="shared" si="106"/>
        <v>0</v>
      </c>
      <c r="BJ106" s="338">
        <f t="shared" si="107"/>
        <v>0</v>
      </c>
      <c r="BK106" s="338">
        <f t="shared" si="108"/>
        <v>0</v>
      </c>
      <c r="BL106" s="338">
        <f t="shared" si="109"/>
        <v>1</v>
      </c>
      <c r="BM106" s="338">
        <f t="shared" si="110"/>
        <v>0</v>
      </c>
      <c r="BN106" s="338">
        <f t="shared" si="111"/>
        <v>1</v>
      </c>
      <c r="BO106" s="338">
        <f t="shared" si="112"/>
        <v>0</v>
      </c>
      <c r="BP106" s="338">
        <f t="shared" si="113"/>
        <v>0</v>
      </c>
      <c r="BQ106" s="338">
        <f t="shared" si="114"/>
        <v>0</v>
      </c>
      <c r="BR106" s="338">
        <f t="shared" si="115"/>
        <v>0</v>
      </c>
      <c r="BS106" s="338">
        <f t="shared" si="116"/>
        <v>0</v>
      </c>
      <c r="BT106" s="338">
        <f t="shared" si="117"/>
        <v>0</v>
      </c>
      <c r="BU106" s="338">
        <f t="shared" si="118"/>
        <v>0</v>
      </c>
      <c r="BV106" s="338">
        <f t="shared" si="119"/>
        <v>0</v>
      </c>
      <c r="BW106" s="338">
        <f t="shared" si="120"/>
        <v>0</v>
      </c>
      <c r="BX106" s="338">
        <f t="shared" si="121"/>
        <v>0</v>
      </c>
      <c r="BY106" s="338">
        <f t="shared" si="122"/>
        <v>0</v>
      </c>
      <c r="BZ106" s="338">
        <f t="shared" si="123"/>
        <v>0</v>
      </c>
      <c r="CA106" s="338">
        <f t="shared" si="124"/>
        <v>0</v>
      </c>
      <c r="CB106" s="338">
        <f t="shared" si="125"/>
        <v>0</v>
      </c>
      <c r="CC106" s="338">
        <f t="shared" si="126"/>
        <v>1</v>
      </c>
      <c r="CD106" s="338"/>
      <c r="CE106" s="338"/>
      <c r="CF106" s="338"/>
      <c r="CG106" s="338">
        <f t="shared" si="127"/>
        <v>1</v>
      </c>
      <c r="CL106" t="str">
        <f t="shared" si="89"/>
        <v/>
      </c>
      <c r="CM106" t="str">
        <f t="shared" si="88"/>
        <v/>
      </c>
      <c r="CN106" t="str">
        <f t="shared" si="88"/>
        <v/>
      </c>
      <c r="CO106" t="str">
        <f t="shared" si="88"/>
        <v/>
      </c>
      <c r="CP106" t="str">
        <f t="shared" si="88"/>
        <v/>
      </c>
      <c r="CQ106" t="str">
        <f t="shared" si="88"/>
        <v/>
      </c>
      <c r="CR106" t="str">
        <f t="shared" si="88"/>
        <v/>
      </c>
      <c r="CS106" t="str">
        <f t="shared" si="88"/>
        <v/>
      </c>
      <c r="CT106" t="str">
        <f t="shared" si="88"/>
        <v/>
      </c>
      <c r="CU106" t="str">
        <f t="shared" si="88"/>
        <v/>
      </c>
    </row>
    <row r="107" spans="2:99" hidden="1" x14ac:dyDescent="0.25">
      <c r="B107" s="122" t="str">
        <f t="shared" si="128"/>
        <v/>
      </c>
      <c r="C107" s="106"/>
      <c r="D107" s="106"/>
      <c r="E107" s="106"/>
      <c r="F107" s="125"/>
      <c r="G107" s="106"/>
      <c r="H107" s="233"/>
      <c r="I107" s="233"/>
      <c r="J107" s="122" t="str">
        <f t="shared" si="91"/>
        <v/>
      </c>
      <c r="K107" s="122"/>
      <c r="L107" s="122"/>
      <c r="M107" s="122"/>
      <c r="N107" s="122"/>
      <c r="O107" s="122"/>
      <c r="P107" s="122"/>
      <c r="Q107" s="122"/>
      <c r="R107" s="122"/>
      <c r="S107" s="122"/>
      <c r="T107" s="122"/>
      <c r="U107" s="122"/>
      <c r="V107" s="122"/>
      <c r="W107" s="122"/>
      <c r="X107" s="122" t="str">
        <f t="shared" si="92"/>
        <v/>
      </c>
      <c r="Y107" s="122"/>
      <c r="Z107" s="122"/>
      <c r="AA107" s="122"/>
      <c r="AB107" s="122"/>
      <c r="AC107" s="122"/>
      <c r="AD107" s="122"/>
      <c r="AE107" s="122"/>
      <c r="AF107" s="122"/>
      <c r="AG107" s="122"/>
      <c r="AH107" s="122"/>
      <c r="AI107" s="122"/>
      <c r="AJ107" s="122"/>
      <c r="AK107" s="122"/>
      <c r="AL107" s="122"/>
      <c r="AM107" s="122"/>
      <c r="AN107" s="122"/>
      <c r="AO107" s="106"/>
      <c r="AP107" s="106"/>
      <c r="AQ107" s="106"/>
      <c r="AR107" s="122" t="str">
        <f t="shared" si="129"/>
        <v/>
      </c>
      <c r="AS107" s="125"/>
      <c r="AT107">
        <f t="shared" si="93"/>
        <v>0</v>
      </c>
      <c r="AU107" t="str">
        <f t="shared" si="90"/>
        <v/>
      </c>
      <c r="AV107" t="str">
        <f t="shared" si="90"/>
        <v/>
      </c>
      <c r="AW107" s="338">
        <f t="shared" si="94"/>
        <v>0</v>
      </c>
      <c r="AX107" s="338">
        <f t="shared" si="95"/>
        <v>0</v>
      </c>
      <c r="AY107" s="338">
        <f t="shared" si="96"/>
        <v>0</v>
      </c>
      <c r="AZ107" s="338">
        <f t="shared" si="97"/>
        <v>1</v>
      </c>
      <c r="BA107" s="338">
        <f t="shared" si="98"/>
        <v>0</v>
      </c>
      <c r="BB107" s="338">
        <f t="shared" si="99"/>
        <v>0</v>
      </c>
      <c r="BC107" s="338">
        <f t="shared" si="100"/>
        <v>0</v>
      </c>
      <c r="BD107" s="338">
        <f t="shared" si="101"/>
        <v>0</v>
      </c>
      <c r="BE107" s="338">
        <f t="shared" si="102"/>
        <v>0</v>
      </c>
      <c r="BF107" s="338">
        <f t="shared" si="103"/>
        <v>0</v>
      </c>
      <c r="BG107" s="338">
        <f t="shared" si="104"/>
        <v>0</v>
      </c>
      <c r="BH107" s="338">
        <f t="shared" si="105"/>
        <v>0</v>
      </c>
      <c r="BI107" s="338">
        <f t="shared" si="106"/>
        <v>0</v>
      </c>
      <c r="BJ107" s="338">
        <f t="shared" si="107"/>
        <v>0</v>
      </c>
      <c r="BK107" s="338">
        <f t="shared" si="108"/>
        <v>0</v>
      </c>
      <c r="BL107" s="338">
        <f t="shared" si="109"/>
        <v>1</v>
      </c>
      <c r="BM107" s="338">
        <f t="shared" si="110"/>
        <v>0</v>
      </c>
      <c r="BN107" s="338">
        <f t="shared" si="111"/>
        <v>1</v>
      </c>
      <c r="BO107" s="338">
        <f t="shared" si="112"/>
        <v>0</v>
      </c>
      <c r="BP107" s="338">
        <f t="shared" si="113"/>
        <v>0</v>
      </c>
      <c r="BQ107" s="338">
        <f t="shared" si="114"/>
        <v>0</v>
      </c>
      <c r="BR107" s="338">
        <f t="shared" si="115"/>
        <v>0</v>
      </c>
      <c r="BS107" s="338">
        <f t="shared" si="116"/>
        <v>0</v>
      </c>
      <c r="BT107" s="338">
        <f t="shared" si="117"/>
        <v>0</v>
      </c>
      <c r="BU107" s="338">
        <f t="shared" si="118"/>
        <v>0</v>
      </c>
      <c r="BV107" s="338">
        <f t="shared" si="119"/>
        <v>0</v>
      </c>
      <c r="BW107" s="338">
        <f t="shared" si="120"/>
        <v>0</v>
      </c>
      <c r="BX107" s="338">
        <f t="shared" si="121"/>
        <v>0</v>
      </c>
      <c r="BY107" s="338">
        <f t="shared" si="122"/>
        <v>0</v>
      </c>
      <c r="BZ107" s="338">
        <f t="shared" si="123"/>
        <v>0</v>
      </c>
      <c r="CA107" s="338">
        <f t="shared" si="124"/>
        <v>0</v>
      </c>
      <c r="CB107" s="338">
        <f t="shared" si="125"/>
        <v>0</v>
      </c>
      <c r="CC107" s="338">
        <f t="shared" si="126"/>
        <v>1</v>
      </c>
      <c r="CD107" s="338"/>
      <c r="CE107" s="338"/>
      <c r="CF107" s="338"/>
      <c r="CG107" s="338">
        <f t="shared" si="127"/>
        <v>1</v>
      </c>
      <c r="CL107" t="str">
        <f t="shared" si="89"/>
        <v/>
      </c>
      <c r="CM107" t="str">
        <f t="shared" si="88"/>
        <v/>
      </c>
      <c r="CN107" t="str">
        <f t="shared" si="88"/>
        <v/>
      </c>
      <c r="CO107" t="str">
        <f t="shared" si="88"/>
        <v/>
      </c>
      <c r="CP107" t="str">
        <f t="shared" si="88"/>
        <v/>
      </c>
      <c r="CQ107" t="str">
        <f t="shared" si="88"/>
        <v/>
      </c>
      <c r="CR107" t="str">
        <f t="shared" si="88"/>
        <v/>
      </c>
      <c r="CS107" t="str">
        <f t="shared" si="88"/>
        <v/>
      </c>
      <c r="CT107" t="str">
        <f t="shared" si="88"/>
        <v/>
      </c>
      <c r="CU107" t="str">
        <f t="shared" si="88"/>
        <v/>
      </c>
    </row>
    <row r="108" spans="2:99" hidden="1" x14ac:dyDescent="0.25">
      <c r="B108" s="122" t="str">
        <f t="shared" si="128"/>
        <v/>
      </c>
      <c r="C108" s="106"/>
      <c r="D108" s="106"/>
      <c r="E108" s="106"/>
      <c r="F108" s="125"/>
      <c r="G108" s="106"/>
      <c r="H108" s="233"/>
      <c r="I108" s="233"/>
      <c r="J108" s="122" t="str">
        <f t="shared" si="91"/>
        <v/>
      </c>
      <c r="K108" s="122"/>
      <c r="L108" s="122"/>
      <c r="M108" s="122"/>
      <c r="N108" s="122"/>
      <c r="O108" s="122"/>
      <c r="P108" s="122"/>
      <c r="Q108" s="122"/>
      <c r="R108" s="122"/>
      <c r="S108" s="122"/>
      <c r="T108" s="122"/>
      <c r="U108" s="122"/>
      <c r="V108" s="122"/>
      <c r="W108" s="122"/>
      <c r="X108" s="122" t="str">
        <f t="shared" si="92"/>
        <v/>
      </c>
      <c r="Y108" s="122"/>
      <c r="Z108" s="122"/>
      <c r="AA108" s="122"/>
      <c r="AB108" s="122"/>
      <c r="AC108" s="122"/>
      <c r="AD108" s="122"/>
      <c r="AE108" s="122"/>
      <c r="AF108" s="122"/>
      <c r="AG108" s="122"/>
      <c r="AH108" s="122"/>
      <c r="AI108" s="122"/>
      <c r="AJ108" s="122"/>
      <c r="AK108" s="122"/>
      <c r="AL108" s="122"/>
      <c r="AM108" s="122"/>
      <c r="AN108" s="122"/>
      <c r="AO108" s="106"/>
      <c r="AP108" s="106"/>
      <c r="AQ108" s="106"/>
      <c r="AR108" s="122" t="str">
        <f t="shared" si="129"/>
        <v/>
      </c>
      <c r="AS108" s="125"/>
      <c r="AT108">
        <f t="shared" si="93"/>
        <v>0</v>
      </c>
      <c r="AU108" t="str">
        <f t="shared" si="90"/>
        <v/>
      </c>
      <c r="AV108" t="str">
        <f t="shared" si="90"/>
        <v/>
      </c>
      <c r="AW108" s="338">
        <f t="shared" si="94"/>
        <v>0</v>
      </c>
      <c r="AX108" s="338">
        <f t="shared" si="95"/>
        <v>0</v>
      </c>
      <c r="AY108" s="338">
        <f t="shared" si="96"/>
        <v>0</v>
      </c>
      <c r="AZ108" s="338">
        <f t="shared" si="97"/>
        <v>1</v>
      </c>
      <c r="BA108" s="338">
        <f t="shared" si="98"/>
        <v>0</v>
      </c>
      <c r="BB108" s="338">
        <f t="shared" si="99"/>
        <v>0</v>
      </c>
      <c r="BC108" s="338">
        <f t="shared" si="100"/>
        <v>0</v>
      </c>
      <c r="BD108" s="338">
        <f t="shared" si="101"/>
        <v>0</v>
      </c>
      <c r="BE108" s="338">
        <f t="shared" si="102"/>
        <v>0</v>
      </c>
      <c r="BF108" s="338">
        <f t="shared" si="103"/>
        <v>0</v>
      </c>
      <c r="BG108" s="338">
        <f t="shared" si="104"/>
        <v>0</v>
      </c>
      <c r="BH108" s="338">
        <f t="shared" si="105"/>
        <v>0</v>
      </c>
      <c r="BI108" s="338">
        <f t="shared" si="106"/>
        <v>0</v>
      </c>
      <c r="BJ108" s="338">
        <f t="shared" si="107"/>
        <v>0</v>
      </c>
      <c r="BK108" s="338">
        <f t="shared" si="108"/>
        <v>0</v>
      </c>
      <c r="BL108" s="338">
        <f t="shared" si="109"/>
        <v>1</v>
      </c>
      <c r="BM108" s="338">
        <f t="shared" si="110"/>
        <v>0</v>
      </c>
      <c r="BN108" s="338">
        <f t="shared" si="111"/>
        <v>1</v>
      </c>
      <c r="BO108" s="338">
        <f t="shared" si="112"/>
        <v>0</v>
      </c>
      <c r="BP108" s="338">
        <f t="shared" si="113"/>
        <v>0</v>
      </c>
      <c r="BQ108" s="338">
        <f t="shared" si="114"/>
        <v>0</v>
      </c>
      <c r="BR108" s="338">
        <f t="shared" si="115"/>
        <v>0</v>
      </c>
      <c r="BS108" s="338">
        <f t="shared" si="116"/>
        <v>0</v>
      </c>
      <c r="BT108" s="338">
        <f t="shared" si="117"/>
        <v>0</v>
      </c>
      <c r="BU108" s="338">
        <f t="shared" si="118"/>
        <v>0</v>
      </c>
      <c r="BV108" s="338">
        <f t="shared" si="119"/>
        <v>0</v>
      </c>
      <c r="BW108" s="338">
        <f t="shared" si="120"/>
        <v>0</v>
      </c>
      <c r="BX108" s="338">
        <f t="shared" si="121"/>
        <v>0</v>
      </c>
      <c r="BY108" s="338">
        <f t="shared" si="122"/>
        <v>0</v>
      </c>
      <c r="BZ108" s="338">
        <f t="shared" si="123"/>
        <v>0</v>
      </c>
      <c r="CA108" s="338">
        <f t="shared" si="124"/>
        <v>0</v>
      </c>
      <c r="CB108" s="338">
        <f t="shared" si="125"/>
        <v>0</v>
      </c>
      <c r="CC108" s="338">
        <f t="shared" si="126"/>
        <v>1</v>
      </c>
      <c r="CD108" s="338"/>
      <c r="CE108" s="338"/>
      <c r="CF108" s="338"/>
      <c r="CG108" s="338">
        <f t="shared" si="127"/>
        <v>1</v>
      </c>
      <c r="CL108" t="str">
        <f t="shared" si="89"/>
        <v/>
      </c>
      <c r="CM108" t="str">
        <f t="shared" si="88"/>
        <v/>
      </c>
      <c r="CN108" t="str">
        <f t="shared" si="88"/>
        <v/>
      </c>
      <c r="CO108" t="str">
        <f t="shared" si="88"/>
        <v/>
      </c>
      <c r="CP108" t="str">
        <f t="shared" si="88"/>
        <v/>
      </c>
      <c r="CQ108" t="str">
        <f t="shared" si="88"/>
        <v/>
      </c>
      <c r="CR108" t="str">
        <f t="shared" si="88"/>
        <v/>
      </c>
      <c r="CS108" t="str">
        <f t="shared" si="88"/>
        <v/>
      </c>
      <c r="CT108" t="str">
        <f t="shared" si="88"/>
        <v/>
      </c>
      <c r="CU108" t="str">
        <f t="shared" si="88"/>
        <v/>
      </c>
    </row>
    <row r="109" spans="2:99" hidden="1" x14ac:dyDescent="0.25">
      <c r="B109" s="122" t="str">
        <f t="shared" si="128"/>
        <v/>
      </c>
      <c r="C109" s="106"/>
      <c r="D109" s="106"/>
      <c r="E109" s="106"/>
      <c r="F109" s="125"/>
      <c r="G109" s="106"/>
      <c r="H109" s="233"/>
      <c r="I109" s="233"/>
      <c r="J109" s="122" t="str">
        <f t="shared" si="91"/>
        <v/>
      </c>
      <c r="K109" s="122"/>
      <c r="L109" s="122"/>
      <c r="M109" s="122"/>
      <c r="N109" s="122"/>
      <c r="O109" s="122"/>
      <c r="P109" s="122"/>
      <c r="Q109" s="122"/>
      <c r="R109" s="122"/>
      <c r="S109" s="122"/>
      <c r="T109" s="122"/>
      <c r="U109" s="122"/>
      <c r="V109" s="122"/>
      <c r="W109" s="122"/>
      <c r="X109" s="122" t="str">
        <f t="shared" si="92"/>
        <v/>
      </c>
      <c r="Y109" s="122"/>
      <c r="Z109" s="122"/>
      <c r="AA109" s="122"/>
      <c r="AB109" s="122"/>
      <c r="AC109" s="122"/>
      <c r="AD109" s="122"/>
      <c r="AE109" s="122"/>
      <c r="AF109" s="122"/>
      <c r="AG109" s="122"/>
      <c r="AH109" s="122"/>
      <c r="AI109" s="122"/>
      <c r="AJ109" s="122"/>
      <c r="AK109" s="122"/>
      <c r="AL109" s="122"/>
      <c r="AM109" s="122"/>
      <c r="AN109" s="122"/>
      <c r="AO109" s="106"/>
      <c r="AP109" s="106"/>
      <c r="AQ109" s="106"/>
      <c r="AR109" s="122" t="str">
        <f t="shared" si="129"/>
        <v/>
      </c>
      <c r="AS109" s="125"/>
      <c r="AT109">
        <f t="shared" si="93"/>
        <v>0</v>
      </c>
      <c r="AU109" t="str">
        <f t="shared" si="90"/>
        <v/>
      </c>
      <c r="AV109" t="str">
        <f t="shared" si="90"/>
        <v/>
      </c>
      <c r="AW109" s="338">
        <f t="shared" si="94"/>
        <v>0</v>
      </c>
      <c r="AX109" s="338">
        <f t="shared" si="95"/>
        <v>0</v>
      </c>
      <c r="AY109" s="338">
        <f t="shared" si="96"/>
        <v>0</v>
      </c>
      <c r="AZ109" s="338">
        <f t="shared" si="97"/>
        <v>1</v>
      </c>
      <c r="BA109" s="338">
        <f t="shared" si="98"/>
        <v>0</v>
      </c>
      <c r="BB109" s="338">
        <f t="shared" si="99"/>
        <v>0</v>
      </c>
      <c r="BC109" s="338">
        <f t="shared" si="100"/>
        <v>0</v>
      </c>
      <c r="BD109" s="338">
        <f t="shared" si="101"/>
        <v>0</v>
      </c>
      <c r="BE109" s="338">
        <f t="shared" si="102"/>
        <v>0</v>
      </c>
      <c r="BF109" s="338">
        <f t="shared" si="103"/>
        <v>0</v>
      </c>
      <c r="BG109" s="338">
        <f t="shared" si="104"/>
        <v>0</v>
      </c>
      <c r="BH109" s="338">
        <f t="shared" si="105"/>
        <v>0</v>
      </c>
      <c r="BI109" s="338">
        <f t="shared" si="106"/>
        <v>0</v>
      </c>
      <c r="BJ109" s="338">
        <f t="shared" si="107"/>
        <v>0</v>
      </c>
      <c r="BK109" s="338">
        <f t="shared" si="108"/>
        <v>0</v>
      </c>
      <c r="BL109" s="338">
        <f t="shared" si="109"/>
        <v>1</v>
      </c>
      <c r="BM109" s="338">
        <f t="shared" si="110"/>
        <v>0</v>
      </c>
      <c r="BN109" s="338">
        <f t="shared" si="111"/>
        <v>1</v>
      </c>
      <c r="BO109" s="338">
        <f t="shared" si="112"/>
        <v>0</v>
      </c>
      <c r="BP109" s="338">
        <f t="shared" si="113"/>
        <v>0</v>
      </c>
      <c r="BQ109" s="338">
        <f t="shared" si="114"/>
        <v>0</v>
      </c>
      <c r="BR109" s="338">
        <f t="shared" si="115"/>
        <v>0</v>
      </c>
      <c r="BS109" s="338">
        <f t="shared" si="116"/>
        <v>0</v>
      </c>
      <c r="BT109" s="338">
        <f t="shared" si="117"/>
        <v>0</v>
      </c>
      <c r="BU109" s="338">
        <f t="shared" si="118"/>
        <v>0</v>
      </c>
      <c r="BV109" s="338">
        <f t="shared" si="119"/>
        <v>0</v>
      </c>
      <c r="BW109" s="338">
        <f t="shared" si="120"/>
        <v>0</v>
      </c>
      <c r="BX109" s="338">
        <f t="shared" si="121"/>
        <v>0</v>
      </c>
      <c r="BY109" s="338">
        <f t="shared" si="122"/>
        <v>0</v>
      </c>
      <c r="BZ109" s="338">
        <f t="shared" si="123"/>
        <v>0</v>
      </c>
      <c r="CA109" s="338">
        <f t="shared" si="124"/>
        <v>0</v>
      </c>
      <c r="CB109" s="338">
        <f t="shared" si="125"/>
        <v>0</v>
      </c>
      <c r="CC109" s="338">
        <f t="shared" si="126"/>
        <v>1</v>
      </c>
      <c r="CD109" s="338"/>
      <c r="CE109" s="338"/>
      <c r="CF109" s="338"/>
      <c r="CG109" s="338">
        <f t="shared" si="127"/>
        <v>1</v>
      </c>
      <c r="CL109" t="str">
        <f t="shared" si="89"/>
        <v/>
      </c>
      <c r="CM109" t="str">
        <f t="shared" si="88"/>
        <v/>
      </c>
      <c r="CN109" t="str">
        <f t="shared" si="88"/>
        <v/>
      </c>
      <c r="CO109" t="str">
        <f t="shared" si="88"/>
        <v/>
      </c>
      <c r="CP109" t="str">
        <f t="shared" si="88"/>
        <v/>
      </c>
      <c r="CQ109" t="str">
        <f t="shared" si="88"/>
        <v/>
      </c>
      <c r="CR109" t="str">
        <f t="shared" si="88"/>
        <v/>
      </c>
      <c r="CS109" t="str">
        <f t="shared" si="88"/>
        <v/>
      </c>
      <c r="CT109" t="str">
        <f t="shared" si="88"/>
        <v/>
      </c>
      <c r="CU109" t="str">
        <f t="shared" si="88"/>
        <v/>
      </c>
    </row>
    <row r="110" spans="2:99" hidden="1" x14ac:dyDescent="0.25">
      <c r="B110" s="122" t="str">
        <f t="shared" si="128"/>
        <v/>
      </c>
      <c r="C110" s="106"/>
      <c r="D110" s="106"/>
      <c r="E110" s="106"/>
      <c r="F110" s="125"/>
      <c r="G110" s="106"/>
      <c r="H110" s="233"/>
      <c r="I110" s="233"/>
      <c r="J110" s="122" t="str">
        <f t="shared" si="91"/>
        <v/>
      </c>
      <c r="K110" s="122"/>
      <c r="L110" s="122"/>
      <c r="M110" s="122"/>
      <c r="N110" s="122"/>
      <c r="O110" s="122"/>
      <c r="P110" s="122"/>
      <c r="Q110" s="122"/>
      <c r="R110" s="122"/>
      <c r="S110" s="122"/>
      <c r="T110" s="122"/>
      <c r="U110" s="122"/>
      <c r="V110" s="122"/>
      <c r="W110" s="122"/>
      <c r="X110" s="122" t="str">
        <f t="shared" si="92"/>
        <v/>
      </c>
      <c r="Y110" s="122"/>
      <c r="Z110" s="122"/>
      <c r="AA110" s="122"/>
      <c r="AB110" s="122"/>
      <c r="AC110" s="122"/>
      <c r="AD110" s="122"/>
      <c r="AE110" s="122"/>
      <c r="AF110" s="122"/>
      <c r="AG110" s="122"/>
      <c r="AH110" s="122"/>
      <c r="AI110" s="122"/>
      <c r="AJ110" s="122"/>
      <c r="AK110" s="122"/>
      <c r="AL110" s="122"/>
      <c r="AM110" s="122"/>
      <c r="AN110" s="122"/>
      <c r="AO110" s="106"/>
      <c r="AP110" s="106"/>
      <c r="AQ110" s="106"/>
      <c r="AR110" s="122" t="str">
        <f t="shared" si="129"/>
        <v/>
      </c>
      <c r="AS110" s="125"/>
      <c r="AT110">
        <f t="shared" si="93"/>
        <v>0</v>
      </c>
      <c r="AU110" t="str">
        <f t="shared" si="90"/>
        <v/>
      </c>
      <c r="AV110" t="str">
        <f t="shared" si="90"/>
        <v/>
      </c>
      <c r="AW110" s="338">
        <f t="shared" si="94"/>
        <v>0</v>
      </c>
      <c r="AX110" s="338">
        <f t="shared" si="95"/>
        <v>0</v>
      </c>
      <c r="AY110" s="338">
        <f t="shared" si="96"/>
        <v>0</v>
      </c>
      <c r="AZ110" s="338">
        <f t="shared" si="97"/>
        <v>1</v>
      </c>
      <c r="BA110" s="338">
        <f t="shared" si="98"/>
        <v>0</v>
      </c>
      <c r="BB110" s="338">
        <f t="shared" si="99"/>
        <v>0</v>
      </c>
      <c r="BC110" s="338">
        <f t="shared" si="100"/>
        <v>0</v>
      </c>
      <c r="BD110" s="338">
        <f t="shared" si="101"/>
        <v>0</v>
      </c>
      <c r="BE110" s="338">
        <f t="shared" si="102"/>
        <v>0</v>
      </c>
      <c r="BF110" s="338">
        <f t="shared" si="103"/>
        <v>0</v>
      </c>
      <c r="BG110" s="338">
        <f t="shared" si="104"/>
        <v>0</v>
      </c>
      <c r="BH110" s="338">
        <f t="shared" si="105"/>
        <v>0</v>
      </c>
      <c r="BI110" s="338">
        <f t="shared" si="106"/>
        <v>0</v>
      </c>
      <c r="BJ110" s="338">
        <f t="shared" si="107"/>
        <v>0</v>
      </c>
      <c r="BK110" s="338">
        <f t="shared" si="108"/>
        <v>0</v>
      </c>
      <c r="BL110" s="338">
        <f t="shared" si="109"/>
        <v>1</v>
      </c>
      <c r="BM110" s="338">
        <f t="shared" si="110"/>
        <v>0</v>
      </c>
      <c r="BN110" s="338">
        <f t="shared" si="111"/>
        <v>1</v>
      </c>
      <c r="BO110" s="338">
        <f t="shared" si="112"/>
        <v>0</v>
      </c>
      <c r="BP110" s="338">
        <f t="shared" si="113"/>
        <v>0</v>
      </c>
      <c r="BQ110" s="338">
        <f t="shared" si="114"/>
        <v>0</v>
      </c>
      <c r="BR110" s="338">
        <f t="shared" si="115"/>
        <v>0</v>
      </c>
      <c r="BS110" s="338">
        <f t="shared" si="116"/>
        <v>0</v>
      </c>
      <c r="BT110" s="338">
        <f t="shared" si="117"/>
        <v>0</v>
      </c>
      <c r="BU110" s="338">
        <f t="shared" si="118"/>
        <v>0</v>
      </c>
      <c r="BV110" s="338">
        <f t="shared" si="119"/>
        <v>0</v>
      </c>
      <c r="BW110" s="338">
        <f t="shared" si="120"/>
        <v>0</v>
      </c>
      <c r="BX110" s="338">
        <f t="shared" si="121"/>
        <v>0</v>
      </c>
      <c r="BY110" s="338">
        <f t="shared" si="122"/>
        <v>0</v>
      </c>
      <c r="BZ110" s="338">
        <f t="shared" si="123"/>
        <v>0</v>
      </c>
      <c r="CA110" s="338">
        <f t="shared" si="124"/>
        <v>0</v>
      </c>
      <c r="CB110" s="338">
        <f t="shared" si="125"/>
        <v>0</v>
      </c>
      <c r="CC110" s="338">
        <f t="shared" si="126"/>
        <v>1</v>
      </c>
      <c r="CD110" s="338"/>
      <c r="CE110" s="338"/>
      <c r="CF110" s="338"/>
      <c r="CG110" s="338">
        <f t="shared" si="127"/>
        <v>1</v>
      </c>
      <c r="CL110" t="str">
        <f t="shared" si="89"/>
        <v/>
      </c>
      <c r="CM110" t="str">
        <f t="shared" si="88"/>
        <v/>
      </c>
      <c r="CN110" t="str">
        <f t="shared" si="88"/>
        <v/>
      </c>
      <c r="CO110" t="str">
        <f t="shared" si="88"/>
        <v/>
      </c>
      <c r="CP110" t="str">
        <f t="shared" si="88"/>
        <v/>
      </c>
      <c r="CQ110" t="str">
        <f t="shared" si="88"/>
        <v/>
      </c>
      <c r="CR110" t="str">
        <f t="shared" si="88"/>
        <v/>
      </c>
      <c r="CS110" t="str">
        <f t="shared" si="88"/>
        <v/>
      </c>
      <c r="CT110" t="str">
        <f t="shared" si="88"/>
        <v/>
      </c>
      <c r="CU110" t="str">
        <f t="shared" si="88"/>
        <v/>
      </c>
    </row>
    <row r="111" spans="2:99" hidden="1" x14ac:dyDescent="0.25">
      <c r="B111" s="122" t="str">
        <f t="shared" si="128"/>
        <v/>
      </c>
      <c r="C111" s="106"/>
      <c r="D111" s="106"/>
      <c r="E111" s="106"/>
      <c r="F111" s="125"/>
      <c r="G111" s="106"/>
      <c r="H111" s="233"/>
      <c r="I111" s="233"/>
      <c r="J111" s="122" t="str">
        <f t="shared" si="91"/>
        <v/>
      </c>
      <c r="K111" s="122"/>
      <c r="L111" s="122"/>
      <c r="M111" s="122"/>
      <c r="N111" s="122"/>
      <c r="O111" s="122"/>
      <c r="P111" s="122"/>
      <c r="Q111" s="122"/>
      <c r="R111" s="122"/>
      <c r="S111" s="122"/>
      <c r="T111" s="122"/>
      <c r="U111" s="122"/>
      <c r="V111" s="122"/>
      <c r="W111" s="122"/>
      <c r="X111" s="122" t="str">
        <f t="shared" si="92"/>
        <v/>
      </c>
      <c r="Y111" s="122"/>
      <c r="Z111" s="122"/>
      <c r="AA111" s="122"/>
      <c r="AB111" s="122"/>
      <c r="AC111" s="122"/>
      <c r="AD111" s="122"/>
      <c r="AE111" s="122"/>
      <c r="AF111" s="122"/>
      <c r="AG111" s="122"/>
      <c r="AH111" s="122"/>
      <c r="AI111" s="122"/>
      <c r="AJ111" s="122"/>
      <c r="AK111" s="122"/>
      <c r="AL111" s="122"/>
      <c r="AM111" s="122"/>
      <c r="AN111" s="122"/>
      <c r="AO111" s="106"/>
      <c r="AP111" s="106"/>
      <c r="AQ111" s="106"/>
      <c r="AR111" s="122" t="str">
        <f t="shared" si="129"/>
        <v/>
      </c>
      <c r="AS111" s="125"/>
      <c r="AT111">
        <f t="shared" si="93"/>
        <v>0</v>
      </c>
      <c r="AU111" t="str">
        <f t="shared" si="90"/>
        <v/>
      </c>
      <c r="AV111" t="str">
        <f t="shared" si="90"/>
        <v/>
      </c>
      <c r="AW111" s="338">
        <f t="shared" si="94"/>
        <v>0</v>
      </c>
      <c r="AX111" s="338">
        <f t="shared" si="95"/>
        <v>0</v>
      </c>
      <c r="AY111" s="338">
        <f t="shared" si="96"/>
        <v>0</v>
      </c>
      <c r="AZ111" s="338">
        <f t="shared" si="97"/>
        <v>1</v>
      </c>
      <c r="BA111" s="338">
        <f t="shared" si="98"/>
        <v>0</v>
      </c>
      <c r="BB111" s="338">
        <f t="shared" si="99"/>
        <v>0</v>
      </c>
      <c r="BC111" s="338">
        <f t="shared" si="100"/>
        <v>0</v>
      </c>
      <c r="BD111" s="338">
        <f t="shared" si="101"/>
        <v>0</v>
      </c>
      <c r="BE111" s="338">
        <f t="shared" si="102"/>
        <v>0</v>
      </c>
      <c r="BF111" s="338">
        <f t="shared" si="103"/>
        <v>0</v>
      </c>
      <c r="BG111" s="338">
        <f t="shared" si="104"/>
        <v>0</v>
      </c>
      <c r="BH111" s="338">
        <f t="shared" si="105"/>
        <v>0</v>
      </c>
      <c r="BI111" s="338">
        <f t="shared" si="106"/>
        <v>0</v>
      </c>
      <c r="BJ111" s="338">
        <f t="shared" si="107"/>
        <v>0</v>
      </c>
      <c r="BK111" s="338">
        <f t="shared" si="108"/>
        <v>0</v>
      </c>
      <c r="BL111" s="338">
        <f t="shared" si="109"/>
        <v>1</v>
      </c>
      <c r="BM111" s="338">
        <f t="shared" si="110"/>
        <v>0</v>
      </c>
      <c r="BN111" s="338">
        <f t="shared" si="111"/>
        <v>1</v>
      </c>
      <c r="BO111" s="338">
        <f t="shared" si="112"/>
        <v>0</v>
      </c>
      <c r="BP111" s="338">
        <f t="shared" si="113"/>
        <v>0</v>
      </c>
      <c r="BQ111" s="338">
        <f t="shared" si="114"/>
        <v>0</v>
      </c>
      <c r="BR111" s="338">
        <f t="shared" si="115"/>
        <v>0</v>
      </c>
      <c r="BS111" s="338">
        <f t="shared" si="116"/>
        <v>0</v>
      </c>
      <c r="BT111" s="338">
        <f t="shared" si="117"/>
        <v>0</v>
      </c>
      <c r="BU111" s="338">
        <f t="shared" si="118"/>
        <v>0</v>
      </c>
      <c r="BV111" s="338">
        <f t="shared" si="119"/>
        <v>0</v>
      </c>
      <c r="BW111" s="338">
        <f t="shared" si="120"/>
        <v>0</v>
      </c>
      <c r="BX111" s="338">
        <f t="shared" si="121"/>
        <v>0</v>
      </c>
      <c r="BY111" s="338">
        <f t="shared" si="122"/>
        <v>0</v>
      </c>
      <c r="BZ111" s="338">
        <f t="shared" si="123"/>
        <v>0</v>
      </c>
      <c r="CA111" s="338">
        <f t="shared" si="124"/>
        <v>0</v>
      </c>
      <c r="CB111" s="338">
        <f t="shared" si="125"/>
        <v>0</v>
      </c>
      <c r="CC111" s="338">
        <f t="shared" si="126"/>
        <v>1</v>
      </c>
      <c r="CD111" s="338"/>
      <c r="CE111" s="338"/>
      <c r="CF111" s="338"/>
      <c r="CG111" s="338">
        <f t="shared" si="127"/>
        <v>1</v>
      </c>
      <c r="CL111" t="str">
        <f t="shared" si="89"/>
        <v/>
      </c>
      <c r="CM111" t="str">
        <f t="shared" si="88"/>
        <v/>
      </c>
      <c r="CN111" t="str">
        <f t="shared" si="88"/>
        <v/>
      </c>
      <c r="CO111" t="str">
        <f t="shared" si="88"/>
        <v/>
      </c>
      <c r="CP111" t="str">
        <f t="shared" si="88"/>
        <v/>
      </c>
      <c r="CQ111" t="str">
        <f t="shared" si="88"/>
        <v/>
      </c>
      <c r="CR111" t="str">
        <f t="shared" si="88"/>
        <v/>
      </c>
      <c r="CS111" t="str">
        <f t="shared" si="88"/>
        <v/>
      </c>
      <c r="CT111" t="str">
        <f t="shared" si="88"/>
        <v/>
      </c>
      <c r="CU111" t="str">
        <f t="shared" si="88"/>
        <v/>
      </c>
    </row>
    <row r="112" spans="2:99" hidden="1" x14ac:dyDescent="0.25">
      <c r="B112" s="122" t="str">
        <f t="shared" si="128"/>
        <v/>
      </c>
      <c r="C112" s="106"/>
      <c r="D112" s="106"/>
      <c r="E112" s="106"/>
      <c r="F112" s="125"/>
      <c r="G112" s="106"/>
      <c r="H112" s="233"/>
      <c r="I112" s="233"/>
      <c r="J112" s="122" t="str">
        <f t="shared" si="91"/>
        <v/>
      </c>
      <c r="K112" s="122"/>
      <c r="L112" s="122"/>
      <c r="M112" s="122"/>
      <c r="N112" s="122"/>
      <c r="O112" s="122"/>
      <c r="P112" s="122"/>
      <c r="Q112" s="122"/>
      <c r="R112" s="122"/>
      <c r="S112" s="122"/>
      <c r="T112" s="122"/>
      <c r="U112" s="122"/>
      <c r="V112" s="122"/>
      <c r="W112" s="122"/>
      <c r="X112" s="122" t="str">
        <f t="shared" si="92"/>
        <v/>
      </c>
      <c r="Y112" s="122"/>
      <c r="Z112" s="122"/>
      <c r="AA112" s="122"/>
      <c r="AB112" s="122"/>
      <c r="AC112" s="122"/>
      <c r="AD112" s="122"/>
      <c r="AE112" s="122"/>
      <c r="AF112" s="122"/>
      <c r="AG112" s="122"/>
      <c r="AH112" s="122"/>
      <c r="AI112" s="122"/>
      <c r="AJ112" s="122"/>
      <c r="AK112" s="122"/>
      <c r="AL112" s="122"/>
      <c r="AM112" s="122"/>
      <c r="AN112" s="122"/>
      <c r="AO112" s="106"/>
      <c r="AP112" s="106"/>
      <c r="AQ112" s="106"/>
      <c r="AR112" s="122" t="str">
        <f t="shared" si="129"/>
        <v/>
      </c>
      <c r="AS112" s="125"/>
      <c r="AT112">
        <f t="shared" si="93"/>
        <v>0</v>
      </c>
      <c r="AU112" t="str">
        <f t="shared" si="90"/>
        <v/>
      </c>
      <c r="AV112" t="str">
        <f t="shared" si="90"/>
        <v/>
      </c>
      <c r="AW112" s="338">
        <f t="shared" si="94"/>
        <v>0</v>
      </c>
      <c r="AX112" s="338">
        <f t="shared" si="95"/>
        <v>0</v>
      </c>
      <c r="AY112" s="338">
        <f t="shared" si="96"/>
        <v>0</v>
      </c>
      <c r="AZ112" s="338">
        <f t="shared" si="97"/>
        <v>1</v>
      </c>
      <c r="BA112" s="338">
        <f t="shared" si="98"/>
        <v>0</v>
      </c>
      <c r="BB112" s="338">
        <f t="shared" si="99"/>
        <v>0</v>
      </c>
      <c r="BC112" s="338">
        <f t="shared" si="100"/>
        <v>0</v>
      </c>
      <c r="BD112" s="338">
        <f t="shared" si="101"/>
        <v>0</v>
      </c>
      <c r="BE112" s="338">
        <f t="shared" si="102"/>
        <v>0</v>
      </c>
      <c r="BF112" s="338">
        <f t="shared" si="103"/>
        <v>0</v>
      </c>
      <c r="BG112" s="338">
        <f t="shared" si="104"/>
        <v>0</v>
      </c>
      <c r="BH112" s="338">
        <f t="shared" si="105"/>
        <v>0</v>
      </c>
      <c r="BI112" s="338">
        <f t="shared" si="106"/>
        <v>0</v>
      </c>
      <c r="BJ112" s="338">
        <f t="shared" si="107"/>
        <v>0</v>
      </c>
      <c r="BK112" s="338">
        <f t="shared" si="108"/>
        <v>0</v>
      </c>
      <c r="BL112" s="338">
        <f t="shared" si="109"/>
        <v>1</v>
      </c>
      <c r="BM112" s="338">
        <f t="shared" si="110"/>
        <v>0</v>
      </c>
      <c r="BN112" s="338">
        <f t="shared" si="111"/>
        <v>1</v>
      </c>
      <c r="BO112" s="338">
        <f t="shared" si="112"/>
        <v>0</v>
      </c>
      <c r="BP112" s="338">
        <f t="shared" si="113"/>
        <v>0</v>
      </c>
      <c r="BQ112" s="338">
        <f t="shared" si="114"/>
        <v>0</v>
      </c>
      <c r="BR112" s="338">
        <f t="shared" si="115"/>
        <v>0</v>
      </c>
      <c r="BS112" s="338">
        <f t="shared" si="116"/>
        <v>0</v>
      </c>
      <c r="BT112" s="338">
        <f t="shared" si="117"/>
        <v>0</v>
      </c>
      <c r="BU112" s="338">
        <f t="shared" si="118"/>
        <v>0</v>
      </c>
      <c r="BV112" s="338">
        <f t="shared" si="119"/>
        <v>0</v>
      </c>
      <c r="BW112" s="338">
        <f t="shared" si="120"/>
        <v>0</v>
      </c>
      <c r="BX112" s="338">
        <f t="shared" si="121"/>
        <v>0</v>
      </c>
      <c r="BY112" s="338">
        <f t="shared" si="122"/>
        <v>0</v>
      </c>
      <c r="BZ112" s="338">
        <f t="shared" si="123"/>
        <v>0</v>
      </c>
      <c r="CA112" s="338">
        <f t="shared" si="124"/>
        <v>0</v>
      </c>
      <c r="CB112" s="338">
        <f t="shared" si="125"/>
        <v>0</v>
      </c>
      <c r="CC112" s="338">
        <f t="shared" si="126"/>
        <v>1</v>
      </c>
      <c r="CD112" s="338"/>
      <c r="CE112" s="338"/>
      <c r="CF112" s="338"/>
      <c r="CG112" s="338">
        <f t="shared" si="127"/>
        <v>1</v>
      </c>
      <c r="CL112" t="str">
        <f t="shared" si="89"/>
        <v/>
      </c>
      <c r="CM112" t="str">
        <f t="shared" si="88"/>
        <v/>
      </c>
      <c r="CN112" t="str">
        <f t="shared" si="88"/>
        <v/>
      </c>
      <c r="CO112" t="str">
        <f t="shared" si="88"/>
        <v/>
      </c>
      <c r="CP112" t="str">
        <f t="shared" si="88"/>
        <v/>
      </c>
      <c r="CQ112" t="str">
        <f t="shared" si="88"/>
        <v/>
      </c>
      <c r="CR112" t="str">
        <f t="shared" si="88"/>
        <v/>
      </c>
      <c r="CS112" t="str">
        <f t="shared" si="88"/>
        <v/>
      </c>
      <c r="CT112" t="str">
        <f t="shared" si="88"/>
        <v/>
      </c>
      <c r="CU112" t="str">
        <f t="shared" si="88"/>
        <v/>
      </c>
    </row>
    <row r="113" spans="2:99" hidden="1" x14ac:dyDescent="0.25">
      <c r="B113" s="122" t="str">
        <f t="shared" si="128"/>
        <v/>
      </c>
      <c r="C113" s="106"/>
      <c r="D113" s="106"/>
      <c r="E113" s="106"/>
      <c r="F113" s="125"/>
      <c r="G113" s="106"/>
      <c r="H113" s="233"/>
      <c r="I113" s="233"/>
      <c r="J113" s="122" t="str">
        <f t="shared" si="91"/>
        <v/>
      </c>
      <c r="K113" s="122"/>
      <c r="L113" s="122"/>
      <c r="M113" s="122"/>
      <c r="N113" s="122"/>
      <c r="O113" s="122"/>
      <c r="P113" s="122"/>
      <c r="Q113" s="122"/>
      <c r="R113" s="122"/>
      <c r="S113" s="122"/>
      <c r="T113" s="122"/>
      <c r="U113" s="122"/>
      <c r="V113" s="122"/>
      <c r="W113" s="122"/>
      <c r="X113" s="122" t="str">
        <f t="shared" si="92"/>
        <v/>
      </c>
      <c r="Y113" s="122"/>
      <c r="Z113" s="122"/>
      <c r="AA113" s="122"/>
      <c r="AB113" s="122"/>
      <c r="AC113" s="122"/>
      <c r="AD113" s="122"/>
      <c r="AE113" s="122"/>
      <c r="AF113" s="122"/>
      <c r="AG113" s="122"/>
      <c r="AH113" s="122"/>
      <c r="AI113" s="122"/>
      <c r="AJ113" s="122"/>
      <c r="AK113" s="122"/>
      <c r="AL113" s="122"/>
      <c r="AM113" s="122"/>
      <c r="AN113" s="122"/>
      <c r="AO113" s="106"/>
      <c r="AP113" s="106"/>
      <c r="AQ113" s="106"/>
      <c r="AR113" s="122" t="str">
        <f t="shared" si="129"/>
        <v/>
      </c>
      <c r="AS113" s="125"/>
      <c r="AT113">
        <f t="shared" si="93"/>
        <v>0</v>
      </c>
      <c r="AU113" t="str">
        <f t="shared" si="90"/>
        <v/>
      </c>
      <c r="AV113" t="str">
        <f t="shared" si="90"/>
        <v/>
      </c>
      <c r="AW113" s="338">
        <f t="shared" si="94"/>
        <v>0</v>
      </c>
      <c r="AX113" s="338">
        <f t="shared" si="95"/>
        <v>0</v>
      </c>
      <c r="AY113" s="338">
        <f t="shared" si="96"/>
        <v>0</v>
      </c>
      <c r="AZ113" s="338">
        <f t="shared" si="97"/>
        <v>1</v>
      </c>
      <c r="BA113" s="338">
        <f t="shared" si="98"/>
        <v>0</v>
      </c>
      <c r="BB113" s="338">
        <f t="shared" si="99"/>
        <v>0</v>
      </c>
      <c r="BC113" s="338">
        <f t="shared" si="100"/>
        <v>0</v>
      </c>
      <c r="BD113" s="338">
        <f t="shared" si="101"/>
        <v>0</v>
      </c>
      <c r="BE113" s="338">
        <f t="shared" si="102"/>
        <v>0</v>
      </c>
      <c r="BF113" s="338">
        <f t="shared" si="103"/>
        <v>0</v>
      </c>
      <c r="BG113" s="338">
        <f t="shared" si="104"/>
        <v>0</v>
      </c>
      <c r="BH113" s="338">
        <f t="shared" si="105"/>
        <v>0</v>
      </c>
      <c r="BI113" s="338">
        <f t="shared" si="106"/>
        <v>0</v>
      </c>
      <c r="BJ113" s="338">
        <f t="shared" si="107"/>
        <v>0</v>
      </c>
      <c r="BK113" s="338">
        <f t="shared" si="108"/>
        <v>0</v>
      </c>
      <c r="BL113" s="338">
        <f t="shared" si="109"/>
        <v>1</v>
      </c>
      <c r="BM113" s="338">
        <f t="shared" si="110"/>
        <v>0</v>
      </c>
      <c r="BN113" s="338">
        <f t="shared" si="111"/>
        <v>1</v>
      </c>
      <c r="BO113" s="338">
        <f t="shared" si="112"/>
        <v>0</v>
      </c>
      <c r="BP113" s="338">
        <f t="shared" si="113"/>
        <v>0</v>
      </c>
      <c r="BQ113" s="338">
        <f t="shared" si="114"/>
        <v>0</v>
      </c>
      <c r="BR113" s="338">
        <f t="shared" si="115"/>
        <v>0</v>
      </c>
      <c r="BS113" s="338">
        <f t="shared" si="116"/>
        <v>0</v>
      </c>
      <c r="BT113" s="338">
        <f t="shared" si="117"/>
        <v>0</v>
      </c>
      <c r="BU113" s="338">
        <f t="shared" si="118"/>
        <v>0</v>
      </c>
      <c r="BV113" s="338">
        <f t="shared" si="119"/>
        <v>0</v>
      </c>
      <c r="BW113" s="338">
        <f t="shared" si="120"/>
        <v>0</v>
      </c>
      <c r="BX113" s="338">
        <f t="shared" si="121"/>
        <v>0</v>
      </c>
      <c r="BY113" s="338">
        <f t="shared" si="122"/>
        <v>0</v>
      </c>
      <c r="BZ113" s="338">
        <f t="shared" si="123"/>
        <v>0</v>
      </c>
      <c r="CA113" s="338">
        <f t="shared" si="124"/>
        <v>0</v>
      </c>
      <c r="CB113" s="338">
        <f t="shared" si="125"/>
        <v>0</v>
      </c>
      <c r="CC113" s="338">
        <f t="shared" si="126"/>
        <v>1</v>
      </c>
      <c r="CD113" s="338"/>
      <c r="CE113" s="338"/>
      <c r="CF113" s="338"/>
      <c r="CG113" s="338">
        <f t="shared" si="127"/>
        <v>1</v>
      </c>
      <c r="CL113" t="str">
        <f t="shared" si="89"/>
        <v/>
      </c>
      <c r="CM113" t="str">
        <f t="shared" si="88"/>
        <v/>
      </c>
      <c r="CN113" t="str">
        <f t="shared" si="88"/>
        <v/>
      </c>
      <c r="CO113" t="str">
        <f t="shared" si="88"/>
        <v/>
      </c>
      <c r="CP113" t="str">
        <f t="shared" si="88"/>
        <v/>
      </c>
      <c r="CQ113" t="str">
        <f t="shared" si="88"/>
        <v/>
      </c>
      <c r="CR113" t="str">
        <f t="shared" si="88"/>
        <v/>
      </c>
      <c r="CS113" t="str">
        <f t="shared" si="88"/>
        <v/>
      </c>
      <c r="CT113" t="str">
        <f t="shared" si="88"/>
        <v/>
      </c>
      <c r="CU113" t="str">
        <f t="shared" si="88"/>
        <v/>
      </c>
    </row>
    <row r="114" spans="2:99" hidden="1" x14ac:dyDescent="0.25">
      <c r="B114" s="122" t="str">
        <f t="shared" si="128"/>
        <v/>
      </c>
      <c r="C114" s="106"/>
      <c r="D114" s="106"/>
      <c r="E114" s="106"/>
      <c r="F114" s="125"/>
      <c r="G114" s="106"/>
      <c r="H114" s="233"/>
      <c r="I114" s="233"/>
      <c r="J114" s="122" t="str">
        <f t="shared" si="91"/>
        <v/>
      </c>
      <c r="K114" s="122"/>
      <c r="L114" s="122"/>
      <c r="M114" s="122"/>
      <c r="N114" s="122"/>
      <c r="O114" s="122"/>
      <c r="P114" s="122"/>
      <c r="Q114" s="122"/>
      <c r="R114" s="122"/>
      <c r="S114" s="122"/>
      <c r="T114" s="122"/>
      <c r="U114" s="122"/>
      <c r="V114" s="122"/>
      <c r="W114" s="122"/>
      <c r="X114" s="122" t="str">
        <f t="shared" si="92"/>
        <v/>
      </c>
      <c r="Y114" s="122"/>
      <c r="Z114" s="122"/>
      <c r="AA114" s="122"/>
      <c r="AB114" s="122"/>
      <c r="AC114" s="122"/>
      <c r="AD114" s="122"/>
      <c r="AE114" s="122"/>
      <c r="AF114" s="122"/>
      <c r="AG114" s="122"/>
      <c r="AH114" s="122"/>
      <c r="AI114" s="122"/>
      <c r="AJ114" s="122"/>
      <c r="AK114" s="122"/>
      <c r="AL114" s="122"/>
      <c r="AM114" s="122"/>
      <c r="AN114" s="122"/>
      <c r="AO114" s="106"/>
      <c r="AP114" s="106"/>
      <c r="AQ114" s="106"/>
      <c r="AR114" s="122" t="str">
        <f t="shared" si="129"/>
        <v/>
      </c>
      <c r="AS114" s="125"/>
      <c r="AT114">
        <f t="shared" si="93"/>
        <v>0</v>
      </c>
      <c r="AU114" t="str">
        <f t="shared" si="90"/>
        <v/>
      </c>
      <c r="AV114" t="str">
        <f t="shared" si="90"/>
        <v/>
      </c>
      <c r="AW114" s="338">
        <f t="shared" si="94"/>
        <v>0</v>
      </c>
      <c r="AX114" s="338">
        <f t="shared" si="95"/>
        <v>0</v>
      </c>
      <c r="AY114" s="338">
        <f t="shared" si="96"/>
        <v>0</v>
      </c>
      <c r="AZ114" s="338">
        <f t="shared" si="97"/>
        <v>1</v>
      </c>
      <c r="BA114" s="338">
        <f t="shared" si="98"/>
        <v>0</v>
      </c>
      <c r="BB114" s="338">
        <f t="shared" si="99"/>
        <v>0</v>
      </c>
      <c r="BC114" s="338">
        <f t="shared" si="100"/>
        <v>0</v>
      </c>
      <c r="BD114" s="338">
        <f t="shared" si="101"/>
        <v>0</v>
      </c>
      <c r="BE114" s="338">
        <f t="shared" si="102"/>
        <v>0</v>
      </c>
      <c r="BF114" s="338">
        <f t="shared" si="103"/>
        <v>0</v>
      </c>
      <c r="BG114" s="338">
        <f t="shared" si="104"/>
        <v>0</v>
      </c>
      <c r="BH114" s="338">
        <f t="shared" si="105"/>
        <v>0</v>
      </c>
      <c r="BI114" s="338">
        <f t="shared" si="106"/>
        <v>0</v>
      </c>
      <c r="BJ114" s="338">
        <f t="shared" si="107"/>
        <v>0</v>
      </c>
      <c r="BK114" s="338">
        <f t="shared" si="108"/>
        <v>0</v>
      </c>
      <c r="BL114" s="338">
        <f t="shared" si="109"/>
        <v>1</v>
      </c>
      <c r="BM114" s="338">
        <f t="shared" si="110"/>
        <v>0</v>
      </c>
      <c r="BN114" s="338">
        <f t="shared" si="111"/>
        <v>1</v>
      </c>
      <c r="BO114" s="338">
        <f t="shared" si="112"/>
        <v>0</v>
      </c>
      <c r="BP114" s="338">
        <f t="shared" si="113"/>
        <v>0</v>
      </c>
      <c r="BQ114" s="338">
        <f t="shared" si="114"/>
        <v>0</v>
      </c>
      <c r="BR114" s="338">
        <f t="shared" si="115"/>
        <v>0</v>
      </c>
      <c r="BS114" s="338">
        <f t="shared" si="116"/>
        <v>0</v>
      </c>
      <c r="BT114" s="338">
        <f t="shared" si="117"/>
        <v>0</v>
      </c>
      <c r="BU114" s="338">
        <f t="shared" si="118"/>
        <v>0</v>
      </c>
      <c r="BV114" s="338">
        <f t="shared" si="119"/>
        <v>0</v>
      </c>
      <c r="BW114" s="338">
        <f t="shared" si="120"/>
        <v>0</v>
      </c>
      <c r="BX114" s="338">
        <f t="shared" si="121"/>
        <v>0</v>
      </c>
      <c r="BY114" s="338">
        <f t="shared" si="122"/>
        <v>0</v>
      </c>
      <c r="BZ114" s="338">
        <f t="shared" si="123"/>
        <v>0</v>
      </c>
      <c r="CA114" s="338">
        <f t="shared" si="124"/>
        <v>0</v>
      </c>
      <c r="CB114" s="338">
        <f t="shared" si="125"/>
        <v>0</v>
      </c>
      <c r="CC114" s="338">
        <f t="shared" si="126"/>
        <v>1</v>
      </c>
      <c r="CD114" s="338"/>
      <c r="CE114" s="338"/>
      <c r="CF114" s="338"/>
      <c r="CG114" s="338">
        <f t="shared" si="127"/>
        <v>1</v>
      </c>
      <c r="CL114" t="str">
        <f t="shared" si="89"/>
        <v/>
      </c>
      <c r="CM114" t="str">
        <f t="shared" si="88"/>
        <v/>
      </c>
      <c r="CN114" t="str">
        <f t="shared" si="88"/>
        <v/>
      </c>
      <c r="CO114" t="str">
        <f t="shared" si="88"/>
        <v/>
      </c>
      <c r="CP114" t="str">
        <f t="shared" si="88"/>
        <v/>
      </c>
      <c r="CQ114" t="str">
        <f t="shared" si="88"/>
        <v/>
      </c>
      <c r="CR114" t="str">
        <f t="shared" si="88"/>
        <v/>
      </c>
      <c r="CS114" t="str">
        <f t="shared" si="88"/>
        <v/>
      </c>
      <c r="CT114" t="str">
        <f t="shared" si="88"/>
        <v/>
      </c>
      <c r="CU114" t="str">
        <f t="shared" si="88"/>
        <v/>
      </c>
    </row>
    <row r="115" spans="2:99" hidden="1" x14ac:dyDescent="0.25">
      <c r="B115" s="122" t="str">
        <f t="shared" si="128"/>
        <v/>
      </c>
      <c r="C115" s="106"/>
      <c r="D115" s="106"/>
      <c r="E115" s="106"/>
      <c r="F115" s="125"/>
      <c r="G115" s="106"/>
      <c r="H115" s="233"/>
      <c r="I115" s="233"/>
      <c r="J115" s="122" t="str">
        <f t="shared" si="91"/>
        <v/>
      </c>
      <c r="K115" s="122"/>
      <c r="L115" s="122"/>
      <c r="M115" s="122"/>
      <c r="N115" s="122"/>
      <c r="O115" s="122"/>
      <c r="P115" s="122"/>
      <c r="Q115" s="122"/>
      <c r="R115" s="122"/>
      <c r="S115" s="122"/>
      <c r="T115" s="122"/>
      <c r="U115" s="122"/>
      <c r="V115" s="122"/>
      <c r="W115" s="122"/>
      <c r="X115" s="122" t="str">
        <f t="shared" si="92"/>
        <v/>
      </c>
      <c r="Y115" s="122"/>
      <c r="Z115" s="122"/>
      <c r="AA115" s="122"/>
      <c r="AB115" s="122"/>
      <c r="AC115" s="122"/>
      <c r="AD115" s="122"/>
      <c r="AE115" s="122"/>
      <c r="AF115" s="122"/>
      <c r="AG115" s="122"/>
      <c r="AH115" s="122"/>
      <c r="AI115" s="122"/>
      <c r="AJ115" s="122"/>
      <c r="AK115" s="122"/>
      <c r="AL115" s="122"/>
      <c r="AM115" s="122"/>
      <c r="AN115" s="122"/>
      <c r="AO115" s="106"/>
      <c r="AP115" s="106"/>
      <c r="AQ115" s="106"/>
      <c r="AR115" s="122" t="str">
        <f t="shared" si="129"/>
        <v/>
      </c>
      <c r="AS115" s="125"/>
      <c r="AT115">
        <f t="shared" si="93"/>
        <v>0</v>
      </c>
      <c r="AU115" t="str">
        <f t="shared" si="90"/>
        <v/>
      </c>
      <c r="AV115" t="str">
        <f t="shared" si="90"/>
        <v/>
      </c>
      <c r="AW115" s="338">
        <f t="shared" si="94"/>
        <v>0</v>
      </c>
      <c r="AX115" s="338">
        <f t="shared" si="95"/>
        <v>0</v>
      </c>
      <c r="AY115" s="338">
        <f t="shared" si="96"/>
        <v>0</v>
      </c>
      <c r="AZ115" s="338">
        <f t="shared" si="97"/>
        <v>1</v>
      </c>
      <c r="BA115" s="338">
        <f t="shared" si="98"/>
        <v>0</v>
      </c>
      <c r="BB115" s="338">
        <f t="shared" si="99"/>
        <v>0</v>
      </c>
      <c r="BC115" s="338">
        <f t="shared" si="100"/>
        <v>0</v>
      </c>
      <c r="BD115" s="338">
        <f t="shared" si="101"/>
        <v>0</v>
      </c>
      <c r="BE115" s="338">
        <f t="shared" si="102"/>
        <v>0</v>
      </c>
      <c r="BF115" s="338">
        <f t="shared" si="103"/>
        <v>0</v>
      </c>
      <c r="BG115" s="338">
        <f t="shared" si="104"/>
        <v>0</v>
      </c>
      <c r="BH115" s="338">
        <f t="shared" si="105"/>
        <v>0</v>
      </c>
      <c r="BI115" s="338">
        <f t="shared" si="106"/>
        <v>0</v>
      </c>
      <c r="BJ115" s="338">
        <f t="shared" si="107"/>
        <v>0</v>
      </c>
      <c r="BK115" s="338">
        <f t="shared" si="108"/>
        <v>0</v>
      </c>
      <c r="BL115" s="338">
        <f t="shared" si="109"/>
        <v>1</v>
      </c>
      <c r="BM115" s="338">
        <f t="shared" si="110"/>
        <v>0</v>
      </c>
      <c r="BN115" s="338">
        <f t="shared" si="111"/>
        <v>1</v>
      </c>
      <c r="BO115" s="338">
        <f t="shared" si="112"/>
        <v>0</v>
      </c>
      <c r="BP115" s="338">
        <f t="shared" si="113"/>
        <v>0</v>
      </c>
      <c r="BQ115" s="338">
        <f t="shared" si="114"/>
        <v>0</v>
      </c>
      <c r="BR115" s="338">
        <f t="shared" si="115"/>
        <v>0</v>
      </c>
      <c r="BS115" s="338">
        <f t="shared" si="116"/>
        <v>0</v>
      </c>
      <c r="BT115" s="338">
        <f t="shared" si="117"/>
        <v>0</v>
      </c>
      <c r="BU115" s="338">
        <f t="shared" si="118"/>
        <v>0</v>
      </c>
      <c r="BV115" s="338">
        <f t="shared" si="119"/>
        <v>0</v>
      </c>
      <c r="BW115" s="338">
        <f t="shared" si="120"/>
        <v>0</v>
      </c>
      <c r="BX115" s="338">
        <f t="shared" si="121"/>
        <v>0</v>
      </c>
      <c r="BY115" s="338">
        <f t="shared" si="122"/>
        <v>0</v>
      </c>
      <c r="BZ115" s="338">
        <f t="shared" si="123"/>
        <v>0</v>
      </c>
      <c r="CA115" s="338">
        <f t="shared" si="124"/>
        <v>0</v>
      </c>
      <c r="CB115" s="338">
        <f t="shared" si="125"/>
        <v>0</v>
      </c>
      <c r="CC115" s="338">
        <f t="shared" si="126"/>
        <v>1</v>
      </c>
      <c r="CD115" s="338"/>
      <c r="CE115" s="338"/>
      <c r="CF115" s="338"/>
      <c r="CG115" s="338">
        <f t="shared" si="127"/>
        <v>1</v>
      </c>
      <c r="CL115" t="str">
        <f t="shared" si="89"/>
        <v/>
      </c>
      <c r="CM115" t="str">
        <f t="shared" si="88"/>
        <v/>
      </c>
      <c r="CN115" t="str">
        <f t="shared" si="88"/>
        <v/>
      </c>
      <c r="CO115" t="str">
        <f t="shared" si="88"/>
        <v/>
      </c>
      <c r="CP115" t="str">
        <f t="shared" si="88"/>
        <v/>
      </c>
      <c r="CQ115" t="str">
        <f t="shared" si="88"/>
        <v/>
      </c>
      <c r="CR115" t="str">
        <f t="shared" si="88"/>
        <v/>
      </c>
      <c r="CS115" t="str">
        <f t="shared" si="88"/>
        <v/>
      </c>
      <c r="CT115" t="str">
        <f t="shared" si="88"/>
        <v/>
      </c>
      <c r="CU115" t="str">
        <f t="shared" si="88"/>
        <v/>
      </c>
    </row>
    <row r="116" spans="2:99" hidden="1" x14ac:dyDescent="0.25">
      <c r="B116" s="122" t="str">
        <f t="shared" si="128"/>
        <v/>
      </c>
      <c r="C116" s="106"/>
      <c r="D116" s="106"/>
      <c r="E116" s="106"/>
      <c r="F116" s="125"/>
      <c r="G116" s="106"/>
      <c r="H116" s="233"/>
      <c r="I116" s="233"/>
      <c r="J116" s="122" t="str">
        <f t="shared" si="91"/>
        <v/>
      </c>
      <c r="K116" s="122"/>
      <c r="L116" s="122"/>
      <c r="M116" s="122"/>
      <c r="N116" s="122"/>
      <c r="O116" s="122"/>
      <c r="P116" s="122"/>
      <c r="Q116" s="122"/>
      <c r="R116" s="122"/>
      <c r="S116" s="122"/>
      <c r="T116" s="122"/>
      <c r="U116" s="122"/>
      <c r="V116" s="122"/>
      <c r="W116" s="122"/>
      <c r="X116" s="122" t="str">
        <f t="shared" si="92"/>
        <v/>
      </c>
      <c r="Y116" s="122"/>
      <c r="Z116" s="122"/>
      <c r="AA116" s="122"/>
      <c r="AB116" s="122"/>
      <c r="AC116" s="122"/>
      <c r="AD116" s="122"/>
      <c r="AE116" s="122"/>
      <c r="AF116" s="122"/>
      <c r="AG116" s="122"/>
      <c r="AH116" s="122"/>
      <c r="AI116" s="122"/>
      <c r="AJ116" s="122"/>
      <c r="AK116" s="122"/>
      <c r="AL116" s="122"/>
      <c r="AM116" s="122"/>
      <c r="AN116" s="122"/>
      <c r="AO116" s="106"/>
      <c r="AP116" s="106"/>
      <c r="AQ116" s="106"/>
      <c r="AR116" s="122" t="str">
        <f t="shared" si="129"/>
        <v/>
      </c>
      <c r="AS116" s="125"/>
      <c r="AT116">
        <f t="shared" si="93"/>
        <v>0</v>
      </c>
      <c r="AU116" t="str">
        <f t="shared" si="90"/>
        <v/>
      </c>
      <c r="AV116" t="str">
        <f t="shared" si="90"/>
        <v/>
      </c>
      <c r="AW116" s="338">
        <f t="shared" si="94"/>
        <v>0</v>
      </c>
      <c r="AX116" s="338">
        <f t="shared" si="95"/>
        <v>0</v>
      </c>
      <c r="AY116" s="338">
        <f t="shared" si="96"/>
        <v>0</v>
      </c>
      <c r="AZ116" s="338">
        <f t="shared" si="97"/>
        <v>1</v>
      </c>
      <c r="BA116" s="338">
        <f t="shared" si="98"/>
        <v>0</v>
      </c>
      <c r="BB116" s="338">
        <f t="shared" si="99"/>
        <v>0</v>
      </c>
      <c r="BC116" s="338">
        <f t="shared" si="100"/>
        <v>0</v>
      </c>
      <c r="BD116" s="338">
        <f t="shared" si="101"/>
        <v>0</v>
      </c>
      <c r="BE116" s="338">
        <f t="shared" si="102"/>
        <v>0</v>
      </c>
      <c r="BF116" s="338">
        <f t="shared" si="103"/>
        <v>0</v>
      </c>
      <c r="BG116" s="338">
        <f t="shared" si="104"/>
        <v>0</v>
      </c>
      <c r="BH116" s="338">
        <f t="shared" si="105"/>
        <v>0</v>
      </c>
      <c r="BI116" s="338">
        <f t="shared" si="106"/>
        <v>0</v>
      </c>
      <c r="BJ116" s="338">
        <f t="shared" si="107"/>
        <v>0</v>
      </c>
      <c r="BK116" s="338">
        <f t="shared" si="108"/>
        <v>0</v>
      </c>
      <c r="BL116" s="338">
        <f t="shared" si="109"/>
        <v>1</v>
      </c>
      <c r="BM116" s="338">
        <f t="shared" si="110"/>
        <v>0</v>
      </c>
      <c r="BN116" s="338">
        <f t="shared" si="111"/>
        <v>1</v>
      </c>
      <c r="BO116" s="338">
        <f t="shared" si="112"/>
        <v>0</v>
      </c>
      <c r="BP116" s="338">
        <f t="shared" si="113"/>
        <v>0</v>
      </c>
      <c r="BQ116" s="338">
        <f t="shared" si="114"/>
        <v>0</v>
      </c>
      <c r="BR116" s="338">
        <f t="shared" si="115"/>
        <v>0</v>
      </c>
      <c r="BS116" s="338">
        <f t="shared" si="116"/>
        <v>0</v>
      </c>
      <c r="BT116" s="338">
        <f t="shared" si="117"/>
        <v>0</v>
      </c>
      <c r="BU116" s="338">
        <f t="shared" si="118"/>
        <v>0</v>
      </c>
      <c r="BV116" s="338">
        <f t="shared" si="119"/>
        <v>0</v>
      </c>
      <c r="BW116" s="338">
        <f t="shared" si="120"/>
        <v>0</v>
      </c>
      <c r="BX116" s="338">
        <f t="shared" si="121"/>
        <v>0</v>
      </c>
      <c r="BY116" s="338">
        <f t="shared" si="122"/>
        <v>0</v>
      </c>
      <c r="BZ116" s="338">
        <f t="shared" si="123"/>
        <v>0</v>
      </c>
      <c r="CA116" s="338">
        <f t="shared" si="124"/>
        <v>0</v>
      </c>
      <c r="CB116" s="338">
        <f t="shared" si="125"/>
        <v>0</v>
      </c>
      <c r="CC116" s="338">
        <f t="shared" si="126"/>
        <v>1</v>
      </c>
      <c r="CD116" s="338"/>
      <c r="CE116" s="338"/>
      <c r="CF116" s="338"/>
      <c r="CG116" s="338">
        <f t="shared" si="127"/>
        <v>1</v>
      </c>
      <c r="CL116" t="str">
        <f t="shared" si="89"/>
        <v/>
      </c>
      <c r="CM116" t="str">
        <f t="shared" si="88"/>
        <v/>
      </c>
      <c r="CN116" t="str">
        <f t="shared" si="88"/>
        <v/>
      </c>
      <c r="CO116" t="str">
        <f t="shared" si="88"/>
        <v/>
      </c>
      <c r="CP116" t="str">
        <f t="shared" si="88"/>
        <v/>
      </c>
      <c r="CQ116" t="str">
        <f t="shared" si="88"/>
        <v/>
      </c>
      <c r="CR116" t="str">
        <f t="shared" si="88"/>
        <v/>
      </c>
      <c r="CS116" t="str">
        <f t="shared" si="88"/>
        <v/>
      </c>
      <c r="CT116" t="str">
        <f t="shared" si="88"/>
        <v/>
      </c>
      <c r="CU116" t="str">
        <f t="shared" si="88"/>
        <v/>
      </c>
    </row>
    <row r="117" spans="2:99" hidden="1" x14ac:dyDescent="0.25">
      <c r="B117" s="122" t="str">
        <f t="shared" si="128"/>
        <v/>
      </c>
      <c r="C117" s="106"/>
      <c r="D117" s="106"/>
      <c r="E117" s="106"/>
      <c r="F117" s="125"/>
      <c r="G117" s="106"/>
      <c r="H117" s="233"/>
      <c r="I117" s="233"/>
      <c r="J117" s="122" t="str">
        <f t="shared" si="91"/>
        <v/>
      </c>
      <c r="K117" s="122"/>
      <c r="L117" s="122"/>
      <c r="M117" s="122"/>
      <c r="N117" s="122"/>
      <c r="O117" s="122"/>
      <c r="P117" s="122"/>
      <c r="Q117" s="122"/>
      <c r="R117" s="122"/>
      <c r="S117" s="122"/>
      <c r="T117" s="122"/>
      <c r="U117" s="122"/>
      <c r="V117" s="122"/>
      <c r="W117" s="122"/>
      <c r="X117" s="122" t="str">
        <f t="shared" si="92"/>
        <v/>
      </c>
      <c r="Y117" s="122"/>
      <c r="Z117" s="122"/>
      <c r="AA117" s="122"/>
      <c r="AB117" s="122"/>
      <c r="AC117" s="122"/>
      <c r="AD117" s="122"/>
      <c r="AE117" s="122"/>
      <c r="AF117" s="122"/>
      <c r="AG117" s="122"/>
      <c r="AH117" s="122"/>
      <c r="AI117" s="122"/>
      <c r="AJ117" s="122"/>
      <c r="AK117" s="122"/>
      <c r="AL117" s="122"/>
      <c r="AM117" s="122"/>
      <c r="AN117" s="122"/>
      <c r="AO117" s="106"/>
      <c r="AP117" s="106"/>
      <c r="AQ117" s="106"/>
      <c r="AR117" s="122" t="str">
        <f t="shared" si="129"/>
        <v/>
      </c>
      <c r="AS117" s="125"/>
      <c r="AT117">
        <f t="shared" si="93"/>
        <v>0</v>
      </c>
      <c r="AU117" t="str">
        <f t="shared" si="90"/>
        <v/>
      </c>
      <c r="AV117" t="str">
        <f t="shared" si="90"/>
        <v/>
      </c>
      <c r="AW117" s="338">
        <f t="shared" si="94"/>
        <v>0</v>
      </c>
      <c r="AX117" s="338">
        <f t="shared" si="95"/>
        <v>0</v>
      </c>
      <c r="AY117" s="338">
        <f t="shared" si="96"/>
        <v>0</v>
      </c>
      <c r="AZ117" s="338">
        <f t="shared" si="97"/>
        <v>1</v>
      </c>
      <c r="BA117" s="338">
        <f t="shared" si="98"/>
        <v>0</v>
      </c>
      <c r="BB117" s="338">
        <f t="shared" si="99"/>
        <v>0</v>
      </c>
      <c r="BC117" s="338">
        <f t="shared" si="100"/>
        <v>0</v>
      </c>
      <c r="BD117" s="338">
        <f t="shared" si="101"/>
        <v>0</v>
      </c>
      <c r="BE117" s="338">
        <f t="shared" si="102"/>
        <v>0</v>
      </c>
      <c r="BF117" s="338">
        <f t="shared" si="103"/>
        <v>0</v>
      </c>
      <c r="BG117" s="338">
        <f t="shared" si="104"/>
        <v>0</v>
      </c>
      <c r="BH117" s="338">
        <f t="shared" si="105"/>
        <v>0</v>
      </c>
      <c r="BI117" s="338">
        <f t="shared" si="106"/>
        <v>0</v>
      </c>
      <c r="BJ117" s="338">
        <f t="shared" si="107"/>
        <v>0</v>
      </c>
      <c r="BK117" s="338">
        <f t="shared" si="108"/>
        <v>0</v>
      </c>
      <c r="BL117" s="338">
        <f t="shared" si="109"/>
        <v>1</v>
      </c>
      <c r="BM117" s="338">
        <f t="shared" si="110"/>
        <v>0</v>
      </c>
      <c r="BN117" s="338">
        <f t="shared" si="111"/>
        <v>1</v>
      </c>
      <c r="BO117" s="338">
        <f t="shared" si="112"/>
        <v>0</v>
      </c>
      <c r="BP117" s="338">
        <f t="shared" si="113"/>
        <v>0</v>
      </c>
      <c r="BQ117" s="338">
        <f t="shared" si="114"/>
        <v>0</v>
      </c>
      <c r="BR117" s="338">
        <f t="shared" si="115"/>
        <v>0</v>
      </c>
      <c r="BS117" s="338">
        <f t="shared" si="116"/>
        <v>0</v>
      </c>
      <c r="BT117" s="338">
        <f t="shared" si="117"/>
        <v>0</v>
      </c>
      <c r="BU117" s="338">
        <f t="shared" si="118"/>
        <v>0</v>
      </c>
      <c r="BV117" s="338">
        <f t="shared" si="119"/>
        <v>0</v>
      </c>
      <c r="BW117" s="338">
        <f t="shared" si="120"/>
        <v>0</v>
      </c>
      <c r="BX117" s="338">
        <f t="shared" si="121"/>
        <v>0</v>
      </c>
      <c r="BY117" s="338">
        <f t="shared" si="122"/>
        <v>0</v>
      </c>
      <c r="BZ117" s="338">
        <f t="shared" si="123"/>
        <v>0</v>
      </c>
      <c r="CA117" s="338">
        <f t="shared" si="124"/>
        <v>0</v>
      </c>
      <c r="CB117" s="338">
        <f t="shared" si="125"/>
        <v>0</v>
      </c>
      <c r="CC117" s="338">
        <f t="shared" si="126"/>
        <v>1</v>
      </c>
      <c r="CD117" s="338"/>
      <c r="CE117" s="338"/>
      <c r="CF117" s="338"/>
      <c r="CG117" s="338">
        <f t="shared" si="127"/>
        <v>1</v>
      </c>
      <c r="CL117" t="str">
        <f t="shared" si="89"/>
        <v/>
      </c>
      <c r="CM117" t="str">
        <f t="shared" si="88"/>
        <v/>
      </c>
      <c r="CN117" t="str">
        <f t="shared" si="88"/>
        <v/>
      </c>
      <c r="CO117" t="str">
        <f t="shared" si="88"/>
        <v/>
      </c>
      <c r="CP117" t="str">
        <f t="shared" si="88"/>
        <v/>
      </c>
      <c r="CQ117" t="str">
        <f t="shared" si="88"/>
        <v/>
      </c>
      <c r="CR117" t="str">
        <f t="shared" si="88"/>
        <v/>
      </c>
      <c r="CS117" t="str">
        <f t="shared" si="88"/>
        <v/>
      </c>
      <c r="CT117" t="str">
        <f t="shared" ref="CM117:CU130" si="130">IF($F117="","",CT$30)</f>
        <v/>
      </c>
      <c r="CU117" t="str">
        <f t="shared" si="130"/>
        <v/>
      </c>
    </row>
    <row r="118" spans="2:99" hidden="1" x14ac:dyDescent="0.25">
      <c r="B118" s="122" t="str">
        <f t="shared" si="128"/>
        <v/>
      </c>
      <c r="C118" s="106"/>
      <c r="D118" s="106"/>
      <c r="E118" s="106"/>
      <c r="F118" s="125"/>
      <c r="G118" s="106"/>
      <c r="H118" s="233"/>
      <c r="I118" s="233"/>
      <c r="J118" s="122" t="str">
        <f t="shared" si="91"/>
        <v/>
      </c>
      <c r="K118" s="122"/>
      <c r="L118" s="122"/>
      <c r="M118" s="122"/>
      <c r="N118" s="122"/>
      <c r="O118" s="122"/>
      <c r="P118" s="122"/>
      <c r="Q118" s="122"/>
      <c r="R118" s="122"/>
      <c r="S118" s="122"/>
      <c r="T118" s="122"/>
      <c r="U118" s="122"/>
      <c r="V118" s="122"/>
      <c r="W118" s="122"/>
      <c r="X118" s="122" t="str">
        <f t="shared" si="92"/>
        <v/>
      </c>
      <c r="Y118" s="122"/>
      <c r="Z118" s="122"/>
      <c r="AA118" s="122"/>
      <c r="AB118" s="122"/>
      <c r="AC118" s="122"/>
      <c r="AD118" s="122"/>
      <c r="AE118" s="122"/>
      <c r="AF118" s="122"/>
      <c r="AG118" s="122"/>
      <c r="AH118" s="122"/>
      <c r="AI118" s="122"/>
      <c r="AJ118" s="122"/>
      <c r="AK118" s="122"/>
      <c r="AL118" s="122"/>
      <c r="AM118" s="122"/>
      <c r="AN118" s="122"/>
      <c r="AO118" s="106"/>
      <c r="AP118" s="106"/>
      <c r="AQ118" s="106"/>
      <c r="AR118" s="122" t="str">
        <f t="shared" si="129"/>
        <v/>
      </c>
      <c r="AS118" s="125"/>
      <c r="AT118">
        <f t="shared" si="93"/>
        <v>0</v>
      </c>
      <c r="AU118" t="str">
        <f t="shared" si="90"/>
        <v/>
      </c>
      <c r="AV118" t="str">
        <f t="shared" si="90"/>
        <v/>
      </c>
      <c r="AW118" s="338">
        <f t="shared" si="94"/>
        <v>0</v>
      </c>
      <c r="AX118" s="338">
        <f t="shared" si="95"/>
        <v>0</v>
      </c>
      <c r="AY118" s="338">
        <f t="shared" si="96"/>
        <v>0</v>
      </c>
      <c r="AZ118" s="338">
        <f t="shared" si="97"/>
        <v>1</v>
      </c>
      <c r="BA118" s="338">
        <f t="shared" si="98"/>
        <v>0</v>
      </c>
      <c r="BB118" s="338">
        <f t="shared" si="99"/>
        <v>0</v>
      </c>
      <c r="BC118" s="338">
        <f t="shared" si="100"/>
        <v>0</v>
      </c>
      <c r="BD118" s="338">
        <f t="shared" si="101"/>
        <v>0</v>
      </c>
      <c r="BE118" s="338">
        <f t="shared" si="102"/>
        <v>0</v>
      </c>
      <c r="BF118" s="338">
        <f t="shared" si="103"/>
        <v>0</v>
      </c>
      <c r="BG118" s="338">
        <f t="shared" si="104"/>
        <v>0</v>
      </c>
      <c r="BH118" s="338">
        <f t="shared" si="105"/>
        <v>0</v>
      </c>
      <c r="BI118" s="338">
        <f t="shared" si="106"/>
        <v>0</v>
      </c>
      <c r="BJ118" s="338">
        <f t="shared" si="107"/>
        <v>0</v>
      </c>
      <c r="BK118" s="338">
        <f t="shared" si="108"/>
        <v>0</v>
      </c>
      <c r="BL118" s="338">
        <f t="shared" si="109"/>
        <v>1</v>
      </c>
      <c r="BM118" s="338">
        <f t="shared" si="110"/>
        <v>0</v>
      </c>
      <c r="BN118" s="338">
        <f t="shared" si="111"/>
        <v>1</v>
      </c>
      <c r="BO118" s="338">
        <f t="shared" si="112"/>
        <v>0</v>
      </c>
      <c r="BP118" s="338">
        <f t="shared" si="113"/>
        <v>0</v>
      </c>
      <c r="BQ118" s="338">
        <f t="shared" si="114"/>
        <v>0</v>
      </c>
      <c r="BR118" s="338">
        <f t="shared" si="115"/>
        <v>0</v>
      </c>
      <c r="BS118" s="338">
        <f t="shared" si="116"/>
        <v>0</v>
      </c>
      <c r="BT118" s="338">
        <f t="shared" si="117"/>
        <v>0</v>
      </c>
      <c r="BU118" s="338">
        <f t="shared" si="118"/>
        <v>0</v>
      </c>
      <c r="BV118" s="338">
        <f t="shared" si="119"/>
        <v>0</v>
      </c>
      <c r="BW118" s="338">
        <f t="shared" si="120"/>
        <v>0</v>
      </c>
      <c r="BX118" s="338">
        <f t="shared" si="121"/>
        <v>0</v>
      </c>
      <c r="BY118" s="338">
        <f t="shared" si="122"/>
        <v>0</v>
      </c>
      <c r="BZ118" s="338">
        <f t="shared" si="123"/>
        <v>0</v>
      </c>
      <c r="CA118" s="338">
        <f t="shared" si="124"/>
        <v>0</v>
      </c>
      <c r="CB118" s="338">
        <f t="shared" si="125"/>
        <v>0</v>
      </c>
      <c r="CC118" s="338">
        <f t="shared" si="126"/>
        <v>1</v>
      </c>
      <c r="CD118" s="338"/>
      <c r="CE118" s="338"/>
      <c r="CF118" s="338"/>
      <c r="CG118" s="338">
        <f t="shared" si="127"/>
        <v>1</v>
      </c>
      <c r="CL118" t="str">
        <f t="shared" si="89"/>
        <v/>
      </c>
      <c r="CM118" t="str">
        <f t="shared" si="130"/>
        <v/>
      </c>
      <c r="CN118" t="str">
        <f t="shared" si="130"/>
        <v/>
      </c>
      <c r="CO118" t="str">
        <f t="shared" si="130"/>
        <v/>
      </c>
      <c r="CP118" t="str">
        <f t="shared" si="130"/>
        <v/>
      </c>
      <c r="CQ118" t="str">
        <f t="shared" si="130"/>
        <v/>
      </c>
      <c r="CR118" t="str">
        <f t="shared" si="130"/>
        <v/>
      </c>
      <c r="CS118" t="str">
        <f t="shared" si="130"/>
        <v/>
      </c>
      <c r="CT118" t="str">
        <f t="shared" si="130"/>
        <v/>
      </c>
      <c r="CU118" t="str">
        <f t="shared" si="130"/>
        <v/>
      </c>
    </row>
    <row r="119" spans="2:99" hidden="1" x14ac:dyDescent="0.25">
      <c r="B119" s="122" t="str">
        <f t="shared" si="128"/>
        <v/>
      </c>
      <c r="C119" s="106"/>
      <c r="D119" s="106"/>
      <c r="E119" s="106"/>
      <c r="F119" s="125"/>
      <c r="G119" s="106"/>
      <c r="H119" s="233"/>
      <c r="I119" s="233"/>
      <c r="J119" s="122" t="str">
        <f t="shared" si="91"/>
        <v/>
      </c>
      <c r="K119" s="122"/>
      <c r="L119" s="122"/>
      <c r="M119" s="122"/>
      <c r="N119" s="122"/>
      <c r="O119" s="122"/>
      <c r="P119" s="122"/>
      <c r="Q119" s="122"/>
      <c r="R119" s="122"/>
      <c r="S119" s="122"/>
      <c r="T119" s="122"/>
      <c r="U119" s="122"/>
      <c r="V119" s="122"/>
      <c r="W119" s="122"/>
      <c r="X119" s="122" t="str">
        <f t="shared" si="92"/>
        <v/>
      </c>
      <c r="Y119" s="122"/>
      <c r="Z119" s="122"/>
      <c r="AA119" s="122"/>
      <c r="AB119" s="122"/>
      <c r="AC119" s="122"/>
      <c r="AD119" s="122"/>
      <c r="AE119" s="122"/>
      <c r="AF119" s="122"/>
      <c r="AG119" s="122"/>
      <c r="AH119" s="122"/>
      <c r="AI119" s="122"/>
      <c r="AJ119" s="122"/>
      <c r="AK119" s="122"/>
      <c r="AL119" s="122"/>
      <c r="AM119" s="122"/>
      <c r="AN119" s="122"/>
      <c r="AO119" s="106"/>
      <c r="AP119" s="106"/>
      <c r="AQ119" s="106"/>
      <c r="AR119" s="122" t="str">
        <f t="shared" si="129"/>
        <v/>
      </c>
      <c r="AS119" s="125"/>
      <c r="AT119">
        <f t="shared" si="93"/>
        <v>0</v>
      </c>
      <c r="AU119" t="str">
        <f t="shared" si="90"/>
        <v/>
      </c>
      <c r="AV119" t="str">
        <f t="shared" si="90"/>
        <v/>
      </c>
      <c r="AW119" s="338">
        <f t="shared" si="94"/>
        <v>0</v>
      </c>
      <c r="AX119" s="338">
        <f t="shared" si="95"/>
        <v>0</v>
      </c>
      <c r="AY119" s="338">
        <f t="shared" si="96"/>
        <v>0</v>
      </c>
      <c r="AZ119" s="338">
        <f t="shared" si="97"/>
        <v>1</v>
      </c>
      <c r="BA119" s="338">
        <f t="shared" si="98"/>
        <v>0</v>
      </c>
      <c r="BB119" s="338">
        <f t="shared" si="99"/>
        <v>0</v>
      </c>
      <c r="BC119" s="338">
        <f t="shared" si="100"/>
        <v>0</v>
      </c>
      <c r="BD119" s="338">
        <f t="shared" si="101"/>
        <v>0</v>
      </c>
      <c r="BE119" s="338">
        <f t="shared" si="102"/>
        <v>0</v>
      </c>
      <c r="BF119" s="338">
        <f t="shared" si="103"/>
        <v>0</v>
      </c>
      <c r="BG119" s="338">
        <f t="shared" si="104"/>
        <v>0</v>
      </c>
      <c r="BH119" s="338">
        <f t="shared" si="105"/>
        <v>0</v>
      </c>
      <c r="BI119" s="338">
        <f t="shared" si="106"/>
        <v>0</v>
      </c>
      <c r="BJ119" s="338">
        <f t="shared" si="107"/>
        <v>0</v>
      </c>
      <c r="BK119" s="338">
        <f t="shared" si="108"/>
        <v>0</v>
      </c>
      <c r="BL119" s="338">
        <f t="shared" si="109"/>
        <v>1</v>
      </c>
      <c r="BM119" s="338">
        <f t="shared" si="110"/>
        <v>0</v>
      </c>
      <c r="BN119" s="338">
        <f t="shared" si="111"/>
        <v>1</v>
      </c>
      <c r="BO119" s="338">
        <f t="shared" si="112"/>
        <v>0</v>
      </c>
      <c r="BP119" s="338">
        <f t="shared" si="113"/>
        <v>0</v>
      </c>
      <c r="BQ119" s="338">
        <f t="shared" si="114"/>
        <v>0</v>
      </c>
      <c r="BR119" s="338">
        <f t="shared" si="115"/>
        <v>0</v>
      </c>
      <c r="BS119" s="338">
        <f t="shared" si="116"/>
        <v>0</v>
      </c>
      <c r="BT119" s="338">
        <f t="shared" si="117"/>
        <v>0</v>
      </c>
      <c r="BU119" s="338">
        <f t="shared" si="118"/>
        <v>0</v>
      </c>
      <c r="BV119" s="338">
        <f t="shared" si="119"/>
        <v>0</v>
      </c>
      <c r="BW119" s="338">
        <f t="shared" si="120"/>
        <v>0</v>
      </c>
      <c r="BX119" s="338">
        <f t="shared" si="121"/>
        <v>0</v>
      </c>
      <c r="BY119" s="338">
        <f t="shared" si="122"/>
        <v>0</v>
      </c>
      <c r="BZ119" s="338">
        <f t="shared" si="123"/>
        <v>0</v>
      </c>
      <c r="CA119" s="338">
        <f t="shared" si="124"/>
        <v>0</v>
      </c>
      <c r="CB119" s="338">
        <f t="shared" si="125"/>
        <v>0</v>
      </c>
      <c r="CC119" s="338">
        <f t="shared" si="126"/>
        <v>1</v>
      </c>
      <c r="CD119" s="338"/>
      <c r="CE119" s="338"/>
      <c r="CF119" s="338"/>
      <c r="CG119" s="338">
        <f t="shared" si="127"/>
        <v>1</v>
      </c>
      <c r="CL119" t="str">
        <f t="shared" si="89"/>
        <v/>
      </c>
      <c r="CM119" t="str">
        <f t="shared" si="130"/>
        <v/>
      </c>
      <c r="CN119" t="str">
        <f t="shared" si="130"/>
        <v/>
      </c>
      <c r="CO119" t="str">
        <f t="shared" si="130"/>
        <v/>
      </c>
      <c r="CP119" t="str">
        <f t="shared" si="130"/>
        <v/>
      </c>
      <c r="CQ119" t="str">
        <f t="shared" si="130"/>
        <v/>
      </c>
      <c r="CR119" t="str">
        <f t="shared" si="130"/>
        <v/>
      </c>
      <c r="CS119" t="str">
        <f t="shared" si="130"/>
        <v/>
      </c>
      <c r="CT119" t="str">
        <f t="shared" si="130"/>
        <v/>
      </c>
      <c r="CU119" t="str">
        <f t="shared" si="130"/>
        <v/>
      </c>
    </row>
    <row r="120" spans="2:99" hidden="1" x14ac:dyDescent="0.25">
      <c r="B120" s="122" t="str">
        <f t="shared" si="128"/>
        <v/>
      </c>
      <c r="C120" s="106"/>
      <c r="D120" s="106"/>
      <c r="E120" s="106"/>
      <c r="F120" s="125"/>
      <c r="G120" s="106"/>
      <c r="H120" s="233"/>
      <c r="I120" s="233"/>
      <c r="J120" s="122" t="str">
        <f t="shared" si="91"/>
        <v/>
      </c>
      <c r="K120" s="122"/>
      <c r="L120" s="122"/>
      <c r="M120" s="122"/>
      <c r="N120" s="122"/>
      <c r="O120" s="122"/>
      <c r="P120" s="122"/>
      <c r="Q120" s="122"/>
      <c r="R120" s="122"/>
      <c r="S120" s="122"/>
      <c r="T120" s="122"/>
      <c r="U120" s="122"/>
      <c r="V120" s="122"/>
      <c r="W120" s="122"/>
      <c r="X120" s="122" t="str">
        <f t="shared" si="92"/>
        <v/>
      </c>
      <c r="Y120" s="122"/>
      <c r="Z120" s="122"/>
      <c r="AA120" s="122"/>
      <c r="AB120" s="122"/>
      <c r="AC120" s="122"/>
      <c r="AD120" s="122"/>
      <c r="AE120" s="122"/>
      <c r="AF120" s="122"/>
      <c r="AG120" s="122"/>
      <c r="AH120" s="122"/>
      <c r="AI120" s="122"/>
      <c r="AJ120" s="122"/>
      <c r="AK120" s="122"/>
      <c r="AL120" s="122"/>
      <c r="AM120" s="122"/>
      <c r="AN120" s="122"/>
      <c r="AO120" s="106"/>
      <c r="AP120" s="106"/>
      <c r="AQ120" s="106"/>
      <c r="AR120" s="122" t="str">
        <f t="shared" si="129"/>
        <v/>
      </c>
      <c r="AS120" s="125"/>
      <c r="AT120">
        <f t="shared" si="93"/>
        <v>0</v>
      </c>
      <c r="AU120" t="str">
        <f t="shared" si="90"/>
        <v/>
      </c>
      <c r="AV120" t="str">
        <f t="shared" si="90"/>
        <v/>
      </c>
      <c r="AW120" s="338">
        <f t="shared" si="94"/>
        <v>0</v>
      </c>
      <c r="AX120" s="338">
        <f t="shared" si="95"/>
        <v>0</v>
      </c>
      <c r="AY120" s="338">
        <f t="shared" si="96"/>
        <v>0</v>
      </c>
      <c r="AZ120" s="338">
        <f t="shared" si="97"/>
        <v>1</v>
      </c>
      <c r="BA120" s="338">
        <f t="shared" si="98"/>
        <v>0</v>
      </c>
      <c r="BB120" s="338">
        <f t="shared" si="99"/>
        <v>0</v>
      </c>
      <c r="BC120" s="338">
        <f t="shared" si="100"/>
        <v>0</v>
      </c>
      <c r="BD120" s="338">
        <f t="shared" si="101"/>
        <v>0</v>
      </c>
      <c r="BE120" s="338">
        <f t="shared" si="102"/>
        <v>0</v>
      </c>
      <c r="BF120" s="338">
        <f t="shared" si="103"/>
        <v>0</v>
      </c>
      <c r="BG120" s="338">
        <f t="shared" si="104"/>
        <v>0</v>
      </c>
      <c r="BH120" s="338">
        <f t="shared" si="105"/>
        <v>0</v>
      </c>
      <c r="BI120" s="338">
        <f t="shared" si="106"/>
        <v>0</v>
      </c>
      <c r="BJ120" s="338">
        <f t="shared" si="107"/>
        <v>0</v>
      </c>
      <c r="BK120" s="338">
        <f t="shared" si="108"/>
        <v>0</v>
      </c>
      <c r="BL120" s="338">
        <f t="shared" si="109"/>
        <v>1</v>
      </c>
      <c r="BM120" s="338">
        <f t="shared" si="110"/>
        <v>0</v>
      </c>
      <c r="BN120" s="338">
        <f t="shared" si="111"/>
        <v>1</v>
      </c>
      <c r="BO120" s="338">
        <f t="shared" si="112"/>
        <v>0</v>
      </c>
      <c r="BP120" s="338">
        <f t="shared" si="113"/>
        <v>0</v>
      </c>
      <c r="BQ120" s="338">
        <f t="shared" si="114"/>
        <v>0</v>
      </c>
      <c r="BR120" s="338">
        <f t="shared" si="115"/>
        <v>0</v>
      </c>
      <c r="BS120" s="338">
        <f t="shared" si="116"/>
        <v>0</v>
      </c>
      <c r="BT120" s="338">
        <f t="shared" si="117"/>
        <v>0</v>
      </c>
      <c r="BU120" s="338">
        <f t="shared" si="118"/>
        <v>0</v>
      </c>
      <c r="BV120" s="338">
        <f t="shared" si="119"/>
        <v>0</v>
      </c>
      <c r="BW120" s="338">
        <f t="shared" si="120"/>
        <v>0</v>
      </c>
      <c r="BX120" s="338">
        <f t="shared" si="121"/>
        <v>0</v>
      </c>
      <c r="BY120" s="338">
        <f t="shared" si="122"/>
        <v>0</v>
      </c>
      <c r="BZ120" s="338">
        <f t="shared" si="123"/>
        <v>0</v>
      </c>
      <c r="CA120" s="338">
        <f t="shared" si="124"/>
        <v>0</v>
      </c>
      <c r="CB120" s="338">
        <f t="shared" si="125"/>
        <v>0</v>
      </c>
      <c r="CC120" s="338">
        <f t="shared" si="126"/>
        <v>1</v>
      </c>
      <c r="CD120" s="338"/>
      <c r="CE120" s="338"/>
      <c r="CF120" s="338"/>
      <c r="CG120" s="338">
        <f t="shared" si="127"/>
        <v>1</v>
      </c>
      <c r="CL120" t="str">
        <f t="shared" si="89"/>
        <v/>
      </c>
      <c r="CM120" t="str">
        <f t="shared" si="130"/>
        <v/>
      </c>
      <c r="CN120" t="str">
        <f t="shared" si="130"/>
        <v/>
      </c>
      <c r="CO120" t="str">
        <f t="shared" si="130"/>
        <v/>
      </c>
      <c r="CP120" t="str">
        <f t="shared" si="130"/>
        <v/>
      </c>
      <c r="CQ120" t="str">
        <f t="shared" si="130"/>
        <v/>
      </c>
      <c r="CR120" t="str">
        <f t="shared" si="130"/>
        <v/>
      </c>
      <c r="CS120" t="str">
        <f t="shared" si="130"/>
        <v/>
      </c>
      <c r="CT120" t="str">
        <f t="shared" si="130"/>
        <v/>
      </c>
      <c r="CU120" t="str">
        <f t="shared" si="130"/>
        <v/>
      </c>
    </row>
    <row r="121" spans="2:99" hidden="1" x14ac:dyDescent="0.25">
      <c r="B121" s="122" t="str">
        <f t="shared" si="128"/>
        <v/>
      </c>
      <c r="C121" s="106"/>
      <c r="D121" s="106"/>
      <c r="E121" s="106"/>
      <c r="F121" s="125"/>
      <c r="G121" s="106"/>
      <c r="H121" s="233"/>
      <c r="I121" s="233"/>
      <c r="J121" s="122" t="str">
        <f t="shared" si="91"/>
        <v/>
      </c>
      <c r="K121" s="122"/>
      <c r="L121" s="122"/>
      <c r="M121" s="122"/>
      <c r="N121" s="122"/>
      <c r="O121" s="122"/>
      <c r="P121" s="122"/>
      <c r="Q121" s="122"/>
      <c r="R121" s="122"/>
      <c r="S121" s="122"/>
      <c r="T121" s="122"/>
      <c r="U121" s="122"/>
      <c r="V121" s="122"/>
      <c r="W121" s="122"/>
      <c r="X121" s="122" t="str">
        <f t="shared" si="92"/>
        <v/>
      </c>
      <c r="Y121" s="122"/>
      <c r="Z121" s="122"/>
      <c r="AA121" s="122"/>
      <c r="AB121" s="122"/>
      <c r="AC121" s="122"/>
      <c r="AD121" s="122"/>
      <c r="AE121" s="122"/>
      <c r="AF121" s="122"/>
      <c r="AG121" s="122"/>
      <c r="AH121" s="122"/>
      <c r="AI121" s="122"/>
      <c r="AJ121" s="122"/>
      <c r="AK121" s="122"/>
      <c r="AL121" s="122"/>
      <c r="AM121" s="122"/>
      <c r="AN121" s="122"/>
      <c r="AO121" s="106"/>
      <c r="AP121" s="106"/>
      <c r="AQ121" s="106"/>
      <c r="AR121" s="122" t="str">
        <f t="shared" si="129"/>
        <v/>
      </c>
      <c r="AS121" s="125"/>
      <c r="AT121">
        <f t="shared" si="93"/>
        <v>0</v>
      </c>
      <c r="AU121" t="str">
        <f t="shared" si="90"/>
        <v/>
      </c>
      <c r="AV121" t="str">
        <f t="shared" si="90"/>
        <v/>
      </c>
      <c r="AW121" s="338">
        <f t="shared" si="94"/>
        <v>0</v>
      </c>
      <c r="AX121" s="338">
        <f t="shared" si="95"/>
        <v>0</v>
      </c>
      <c r="AY121" s="338">
        <f t="shared" si="96"/>
        <v>0</v>
      </c>
      <c r="AZ121" s="338">
        <f t="shared" si="97"/>
        <v>1</v>
      </c>
      <c r="BA121" s="338">
        <f t="shared" si="98"/>
        <v>0</v>
      </c>
      <c r="BB121" s="338">
        <f t="shared" si="99"/>
        <v>0</v>
      </c>
      <c r="BC121" s="338">
        <f t="shared" si="100"/>
        <v>0</v>
      </c>
      <c r="BD121" s="338">
        <f t="shared" si="101"/>
        <v>0</v>
      </c>
      <c r="BE121" s="338">
        <f t="shared" si="102"/>
        <v>0</v>
      </c>
      <c r="BF121" s="338">
        <f t="shared" si="103"/>
        <v>0</v>
      </c>
      <c r="BG121" s="338">
        <f t="shared" si="104"/>
        <v>0</v>
      </c>
      <c r="BH121" s="338">
        <f t="shared" si="105"/>
        <v>0</v>
      </c>
      <c r="BI121" s="338">
        <f t="shared" si="106"/>
        <v>0</v>
      </c>
      <c r="BJ121" s="338">
        <f t="shared" si="107"/>
        <v>0</v>
      </c>
      <c r="BK121" s="338">
        <f t="shared" si="108"/>
        <v>0</v>
      </c>
      <c r="BL121" s="338">
        <f t="shared" si="109"/>
        <v>1</v>
      </c>
      <c r="BM121" s="338">
        <f t="shared" si="110"/>
        <v>0</v>
      </c>
      <c r="BN121" s="338">
        <f t="shared" si="111"/>
        <v>1</v>
      </c>
      <c r="BO121" s="338">
        <f t="shared" si="112"/>
        <v>0</v>
      </c>
      <c r="BP121" s="338">
        <f t="shared" si="113"/>
        <v>0</v>
      </c>
      <c r="BQ121" s="338">
        <f t="shared" si="114"/>
        <v>0</v>
      </c>
      <c r="BR121" s="338">
        <f t="shared" si="115"/>
        <v>0</v>
      </c>
      <c r="BS121" s="338">
        <f t="shared" si="116"/>
        <v>0</v>
      </c>
      <c r="BT121" s="338">
        <f t="shared" si="117"/>
        <v>0</v>
      </c>
      <c r="BU121" s="338">
        <f t="shared" si="118"/>
        <v>0</v>
      </c>
      <c r="BV121" s="338">
        <f t="shared" si="119"/>
        <v>0</v>
      </c>
      <c r="BW121" s="338">
        <f t="shared" si="120"/>
        <v>0</v>
      </c>
      <c r="BX121" s="338">
        <f t="shared" si="121"/>
        <v>0</v>
      </c>
      <c r="BY121" s="338">
        <f t="shared" si="122"/>
        <v>0</v>
      </c>
      <c r="BZ121" s="338">
        <f t="shared" si="123"/>
        <v>0</v>
      </c>
      <c r="CA121" s="338">
        <f t="shared" si="124"/>
        <v>0</v>
      </c>
      <c r="CB121" s="338">
        <f t="shared" si="125"/>
        <v>0</v>
      </c>
      <c r="CC121" s="338">
        <f t="shared" si="126"/>
        <v>1</v>
      </c>
      <c r="CD121" s="338"/>
      <c r="CE121" s="338"/>
      <c r="CF121" s="338"/>
      <c r="CG121" s="338">
        <f t="shared" si="127"/>
        <v>1</v>
      </c>
      <c r="CL121" t="str">
        <f t="shared" si="89"/>
        <v/>
      </c>
      <c r="CM121" t="str">
        <f t="shared" si="130"/>
        <v/>
      </c>
      <c r="CN121" t="str">
        <f t="shared" si="130"/>
        <v/>
      </c>
      <c r="CO121" t="str">
        <f t="shared" si="130"/>
        <v/>
      </c>
      <c r="CP121" t="str">
        <f t="shared" si="130"/>
        <v/>
      </c>
      <c r="CQ121" t="str">
        <f t="shared" si="130"/>
        <v/>
      </c>
      <c r="CR121" t="str">
        <f t="shared" si="130"/>
        <v/>
      </c>
      <c r="CS121" t="str">
        <f t="shared" si="130"/>
        <v/>
      </c>
      <c r="CT121" t="str">
        <f t="shared" si="130"/>
        <v/>
      </c>
      <c r="CU121" t="str">
        <f t="shared" si="130"/>
        <v/>
      </c>
    </row>
    <row r="122" spans="2:99" hidden="1" x14ac:dyDescent="0.25">
      <c r="B122" s="122" t="str">
        <f t="shared" si="128"/>
        <v/>
      </c>
      <c r="C122" s="106"/>
      <c r="D122" s="106"/>
      <c r="E122" s="106"/>
      <c r="F122" s="125"/>
      <c r="G122" s="106"/>
      <c r="H122" s="233"/>
      <c r="I122" s="233"/>
      <c r="J122" s="122" t="str">
        <f t="shared" si="91"/>
        <v/>
      </c>
      <c r="K122" s="122"/>
      <c r="L122" s="122"/>
      <c r="M122" s="122"/>
      <c r="N122" s="122"/>
      <c r="O122" s="122"/>
      <c r="P122" s="122"/>
      <c r="Q122" s="122"/>
      <c r="R122" s="122"/>
      <c r="S122" s="122"/>
      <c r="T122" s="122"/>
      <c r="U122" s="122"/>
      <c r="V122" s="122"/>
      <c r="W122" s="122"/>
      <c r="X122" s="122" t="str">
        <f t="shared" si="92"/>
        <v/>
      </c>
      <c r="Y122" s="122"/>
      <c r="Z122" s="122"/>
      <c r="AA122" s="122"/>
      <c r="AB122" s="122"/>
      <c r="AC122" s="122"/>
      <c r="AD122" s="122"/>
      <c r="AE122" s="122"/>
      <c r="AF122" s="122"/>
      <c r="AG122" s="122"/>
      <c r="AH122" s="122"/>
      <c r="AI122" s="122"/>
      <c r="AJ122" s="122"/>
      <c r="AK122" s="122"/>
      <c r="AL122" s="122"/>
      <c r="AM122" s="122"/>
      <c r="AN122" s="122"/>
      <c r="AO122" s="106"/>
      <c r="AP122" s="106"/>
      <c r="AQ122" s="106"/>
      <c r="AR122" s="122" t="str">
        <f t="shared" si="129"/>
        <v/>
      </c>
      <c r="AS122" s="125"/>
      <c r="AT122">
        <f t="shared" si="93"/>
        <v>0</v>
      </c>
      <c r="AU122" t="str">
        <f t="shared" si="90"/>
        <v/>
      </c>
      <c r="AV122" t="str">
        <f t="shared" si="90"/>
        <v/>
      </c>
      <c r="AW122" s="338">
        <f t="shared" si="94"/>
        <v>0</v>
      </c>
      <c r="AX122" s="338">
        <f t="shared" si="95"/>
        <v>0</v>
      </c>
      <c r="AY122" s="338">
        <f t="shared" si="96"/>
        <v>0</v>
      </c>
      <c r="AZ122" s="338">
        <f t="shared" si="97"/>
        <v>1</v>
      </c>
      <c r="BA122" s="338">
        <f t="shared" si="98"/>
        <v>0</v>
      </c>
      <c r="BB122" s="338">
        <f t="shared" si="99"/>
        <v>0</v>
      </c>
      <c r="BC122" s="338">
        <f t="shared" si="100"/>
        <v>0</v>
      </c>
      <c r="BD122" s="338">
        <f t="shared" si="101"/>
        <v>0</v>
      </c>
      <c r="BE122" s="338">
        <f t="shared" si="102"/>
        <v>0</v>
      </c>
      <c r="BF122" s="338">
        <f t="shared" si="103"/>
        <v>0</v>
      </c>
      <c r="BG122" s="338">
        <f t="shared" si="104"/>
        <v>0</v>
      </c>
      <c r="BH122" s="338">
        <f t="shared" si="105"/>
        <v>0</v>
      </c>
      <c r="BI122" s="338">
        <f t="shared" si="106"/>
        <v>0</v>
      </c>
      <c r="BJ122" s="338">
        <f t="shared" si="107"/>
        <v>0</v>
      </c>
      <c r="BK122" s="338">
        <f t="shared" si="108"/>
        <v>0</v>
      </c>
      <c r="BL122" s="338">
        <f t="shared" si="109"/>
        <v>1</v>
      </c>
      <c r="BM122" s="338">
        <f t="shared" si="110"/>
        <v>0</v>
      </c>
      <c r="BN122" s="338">
        <f t="shared" si="111"/>
        <v>1</v>
      </c>
      <c r="BO122" s="338">
        <f t="shared" si="112"/>
        <v>0</v>
      </c>
      <c r="BP122" s="338">
        <f t="shared" si="113"/>
        <v>0</v>
      </c>
      <c r="BQ122" s="338">
        <f t="shared" si="114"/>
        <v>0</v>
      </c>
      <c r="BR122" s="338">
        <f t="shared" si="115"/>
        <v>0</v>
      </c>
      <c r="BS122" s="338">
        <f t="shared" si="116"/>
        <v>0</v>
      </c>
      <c r="BT122" s="338">
        <f t="shared" si="117"/>
        <v>0</v>
      </c>
      <c r="BU122" s="338">
        <f t="shared" si="118"/>
        <v>0</v>
      </c>
      <c r="BV122" s="338">
        <f t="shared" si="119"/>
        <v>0</v>
      </c>
      <c r="BW122" s="338">
        <f t="shared" si="120"/>
        <v>0</v>
      </c>
      <c r="BX122" s="338">
        <f t="shared" si="121"/>
        <v>0</v>
      </c>
      <c r="BY122" s="338">
        <f t="shared" si="122"/>
        <v>0</v>
      </c>
      <c r="BZ122" s="338">
        <f t="shared" si="123"/>
        <v>0</v>
      </c>
      <c r="CA122" s="338">
        <f t="shared" si="124"/>
        <v>0</v>
      </c>
      <c r="CB122" s="338">
        <f t="shared" si="125"/>
        <v>0</v>
      </c>
      <c r="CC122" s="338">
        <f t="shared" si="126"/>
        <v>1</v>
      </c>
      <c r="CD122" s="338"/>
      <c r="CE122" s="338"/>
      <c r="CF122" s="338"/>
      <c r="CG122" s="338">
        <f t="shared" si="127"/>
        <v>1</v>
      </c>
      <c r="CL122" t="str">
        <f t="shared" si="89"/>
        <v/>
      </c>
      <c r="CM122" t="str">
        <f t="shared" si="130"/>
        <v/>
      </c>
      <c r="CN122" t="str">
        <f t="shared" si="130"/>
        <v/>
      </c>
      <c r="CO122" t="str">
        <f t="shared" si="130"/>
        <v/>
      </c>
      <c r="CP122" t="str">
        <f t="shared" si="130"/>
        <v/>
      </c>
      <c r="CQ122" t="str">
        <f t="shared" si="130"/>
        <v/>
      </c>
      <c r="CR122" t="str">
        <f t="shared" si="130"/>
        <v/>
      </c>
      <c r="CS122" t="str">
        <f t="shared" si="130"/>
        <v/>
      </c>
      <c r="CT122" t="str">
        <f t="shared" si="130"/>
        <v/>
      </c>
      <c r="CU122" t="str">
        <f t="shared" si="130"/>
        <v/>
      </c>
    </row>
    <row r="123" spans="2:99" hidden="1" x14ac:dyDescent="0.25">
      <c r="B123" s="122" t="str">
        <f t="shared" si="128"/>
        <v/>
      </c>
      <c r="C123" s="106"/>
      <c r="D123" s="106"/>
      <c r="E123" s="106"/>
      <c r="F123" s="125"/>
      <c r="G123" s="106"/>
      <c r="H123" s="233"/>
      <c r="I123" s="233"/>
      <c r="J123" s="122" t="str">
        <f t="shared" si="91"/>
        <v/>
      </c>
      <c r="K123" s="122"/>
      <c r="L123" s="122"/>
      <c r="M123" s="122"/>
      <c r="N123" s="122"/>
      <c r="O123" s="122"/>
      <c r="P123" s="122"/>
      <c r="Q123" s="122"/>
      <c r="R123" s="122"/>
      <c r="S123" s="122"/>
      <c r="T123" s="122"/>
      <c r="U123" s="122"/>
      <c r="V123" s="122"/>
      <c r="W123" s="122"/>
      <c r="X123" s="122" t="str">
        <f t="shared" si="92"/>
        <v/>
      </c>
      <c r="Y123" s="122"/>
      <c r="Z123" s="122"/>
      <c r="AA123" s="122"/>
      <c r="AB123" s="122"/>
      <c r="AC123" s="122"/>
      <c r="AD123" s="122"/>
      <c r="AE123" s="122"/>
      <c r="AF123" s="122"/>
      <c r="AG123" s="122"/>
      <c r="AH123" s="122"/>
      <c r="AI123" s="122"/>
      <c r="AJ123" s="122"/>
      <c r="AK123" s="122"/>
      <c r="AL123" s="122"/>
      <c r="AM123" s="122"/>
      <c r="AN123" s="122"/>
      <c r="AO123" s="106"/>
      <c r="AP123" s="106"/>
      <c r="AQ123" s="106"/>
      <c r="AR123" s="122" t="str">
        <f t="shared" si="129"/>
        <v/>
      </c>
      <c r="AS123" s="125"/>
      <c r="AT123">
        <f t="shared" si="93"/>
        <v>0</v>
      </c>
      <c r="AU123" t="str">
        <f t="shared" si="90"/>
        <v/>
      </c>
      <c r="AV123" t="str">
        <f t="shared" si="90"/>
        <v/>
      </c>
      <c r="AW123" s="338">
        <f t="shared" si="94"/>
        <v>0</v>
      </c>
      <c r="AX123" s="338">
        <f t="shared" si="95"/>
        <v>0</v>
      </c>
      <c r="AY123" s="338">
        <f t="shared" si="96"/>
        <v>0</v>
      </c>
      <c r="AZ123" s="338">
        <f t="shared" si="97"/>
        <v>1</v>
      </c>
      <c r="BA123" s="338">
        <f t="shared" si="98"/>
        <v>0</v>
      </c>
      <c r="BB123" s="338">
        <f t="shared" si="99"/>
        <v>0</v>
      </c>
      <c r="BC123" s="338">
        <f t="shared" si="100"/>
        <v>0</v>
      </c>
      <c r="BD123" s="338">
        <f t="shared" si="101"/>
        <v>0</v>
      </c>
      <c r="BE123" s="338">
        <f t="shared" si="102"/>
        <v>0</v>
      </c>
      <c r="BF123" s="338">
        <f t="shared" si="103"/>
        <v>0</v>
      </c>
      <c r="BG123" s="338">
        <f t="shared" si="104"/>
        <v>0</v>
      </c>
      <c r="BH123" s="338">
        <f t="shared" si="105"/>
        <v>0</v>
      </c>
      <c r="BI123" s="338">
        <f t="shared" si="106"/>
        <v>0</v>
      </c>
      <c r="BJ123" s="338">
        <f t="shared" si="107"/>
        <v>0</v>
      </c>
      <c r="BK123" s="338">
        <f t="shared" si="108"/>
        <v>0</v>
      </c>
      <c r="BL123" s="338">
        <f t="shared" si="109"/>
        <v>1</v>
      </c>
      <c r="BM123" s="338">
        <f t="shared" si="110"/>
        <v>0</v>
      </c>
      <c r="BN123" s="338">
        <f t="shared" si="111"/>
        <v>1</v>
      </c>
      <c r="BO123" s="338">
        <f t="shared" si="112"/>
        <v>0</v>
      </c>
      <c r="BP123" s="338">
        <f t="shared" si="113"/>
        <v>0</v>
      </c>
      <c r="BQ123" s="338">
        <f t="shared" si="114"/>
        <v>0</v>
      </c>
      <c r="BR123" s="338">
        <f t="shared" si="115"/>
        <v>0</v>
      </c>
      <c r="BS123" s="338">
        <f t="shared" si="116"/>
        <v>0</v>
      </c>
      <c r="BT123" s="338">
        <f t="shared" si="117"/>
        <v>0</v>
      </c>
      <c r="BU123" s="338">
        <f t="shared" si="118"/>
        <v>0</v>
      </c>
      <c r="BV123" s="338">
        <f t="shared" si="119"/>
        <v>0</v>
      </c>
      <c r="BW123" s="338">
        <f t="shared" si="120"/>
        <v>0</v>
      </c>
      <c r="BX123" s="338">
        <f t="shared" si="121"/>
        <v>0</v>
      </c>
      <c r="BY123" s="338">
        <f t="shared" si="122"/>
        <v>0</v>
      </c>
      <c r="BZ123" s="338">
        <f t="shared" si="123"/>
        <v>0</v>
      </c>
      <c r="CA123" s="338">
        <f t="shared" si="124"/>
        <v>0</v>
      </c>
      <c r="CB123" s="338">
        <f t="shared" si="125"/>
        <v>0</v>
      </c>
      <c r="CC123" s="338">
        <f t="shared" si="126"/>
        <v>1</v>
      </c>
      <c r="CD123" s="338"/>
      <c r="CE123" s="338"/>
      <c r="CF123" s="338"/>
      <c r="CG123" s="338">
        <f t="shared" si="127"/>
        <v>1</v>
      </c>
      <c r="CL123" t="str">
        <f t="shared" si="89"/>
        <v/>
      </c>
      <c r="CM123" t="str">
        <f t="shared" si="130"/>
        <v/>
      </c>
      <c r="CN123" t="str">
        <f t="shared" si="130"/>
        <v/>
      </c>
      <c r="CO123" t="str">
        <f t="shared" si="130"/>
        <v/>
      </c>
      <c r="CP123" t="str">
        <f t="shared" si="130"/>
        <v/>
      </c>
      <c r="CQ123" t="str">
        <f t="shared" si="130"/>
        <v/>
      </c>
      <c r="CR123" t="str">
        <f t="shared" si="130"/>
        <v/>
      </c>
      <c r="CS123" t="str">
        <f t="shared" si="130"/>
        <v/>
      </c>
      <c r="CT123" t="str">
        <f t="shared" si="130"/>
        <v/>
      </c>
      <c r="CU123" t="str">
        <f t="shared" si="130"/>
        <v/>
      </c>
    </row>
    <row r="124" spans="2:99" hidden="1" x14ac:dyDescent="0.25">
      <c r="B124" s="122" t="str">
        <f t="shared" si="128"/>
        <v/>
      </c>
      <c r="C124" s="106"/>
      <c r="D124" s="106"/>
      <c r="E124" s="106"/>
      <c r="F124" s="125"/>
      <c r="G124" s="106"/>
      <c r="H124" s="233"/>
      <c r="I124" s="233"/>
      <c r="J124" s="122" t="str">
        <f t="shared" si="91"/>
        <v/>
      </c>
      <c r="K124" s="122"/>
      <c r="L124" s="122"/>
      <c r="M124" s="122"/>
      <c r="N124" s="122"/>
      <c r="O124" s="122"/>
      <c r="P124" s="122"/>
      <c r="Q124" s="122"/>
      <c r="R124" s="122"/>
      <c r="S124" s="122"/>
      <c r="T124" s="122"/>
      <c r="U124" s="122"/>
      <c r="V124" s="122"/>
      <c r="W124" s="122"/>
      <c r="X124" s="122" t="str">
        <f t="shared" si="92"/>
        <v/>
      </c>
      <c r="Y124" s="122"/>
      <c r="Z124" s="122"/>
      <c r="AA124" s="122"/>
      <c r="AB124" s="122"/>
      <c r="AC124" s="122"/>
      <c r="AD124" s="122"/>
      <c r="AE124" s="122"/>
      <c r="AF124" s="122"/>
      <c r="AG124" s="122"/>
      <c r="AH124" s="122"/>
      <c r="AI124" s="122"/>
      <c r="AJ124" s="122"/>
      <c r="AK124" s="122"/>
      <c r="AL124" s="122"/>
      <c r="AM124" s="122"/>
      <c r="AN124" s="122"/>
      <c r="AO124" s="106"/>
      <c r="AP124" s="106"/>
      <c r="AQ124" s="106"/>
      <c r="AR124" s="122" t="str">
        <f t="shared" si="129"/>
        <v/>
      </c>
      <c r="AS124" s="125"/>
      <c r="AT124">
        <f t="shared" si="93"/>
        <v>0</v>
      </c>
      <c r="AU124" t="str">
        <f t="shared" si="90"/>
        <v/>
      </c>
      <c r="AV124" t="str">
        <f t="shared" si="90"/>
        <v/>
      </c>
      <c r="AW124" s="338">
        <f t="shared" si="94"/>
        <v>0</v>
      </c>
      <c r="AX124" s="338">
        <f t="shared" si="95"/>
        <v>0</v>
      </c>
      <c r="AY124" s="338">
        <f t="shared" si="96"/>
        <v>0</v>
      </c>
      <c r="AZ124" s="338">
        <f t="shared" si="97"/>
        <v>1</v>
      </c>
      <c r="BA124" s="338">
        <f t="shared" si="98"/>
        <v>0</v>
      </c>
      <c r="BB124" s="338">
        <f t="shared" si="99"/>
        <v>0</v>
      </c>
      <c r="BC124" s="338">
        <f t="shared" si="100"/>
        <v>0</v>
      </c>
      <c r="BD124" s="338">
        <f t="shared" si="101"/>
        <v>0</v>
      </c>
      <c r="BE124" s="338">
        <f t="shared" si="102"/>
        <v>0</v>
      </c>
      <c r="BF124" s="338">
        <f t="shared" si="103"/>
        <v>0</v>
      </c>
      <c r="BG124" s="338">
        <f t="shared" si="104"/>
        <v>0</v>
      </c>
      <c r="BH124" s="338">
        <f t="shared" si="105"/>
        <v>0</v>
      </c>
      <c r="BI124" s="338">
        <f t="shared" si="106"/>
        <v>0</v>
      </c>
      <c r="BJ124" s="338">
        <f t="shared" si="107"/>
        <v>0</v>
      </c>
      <c r="BK124" s="338">
        <f t="shared" si="108"/>
        <v>0</v>
      </c>
      <c r="BL124" s="338">
        <f t="shared" si="109"/>
        <v>1</v>
      </c>
      <c r="BM124" s="338">
        <f t="shared" si="110"/>
        <v>0</v>
      </c>
      <c r="BN124" s="338">
        <f t="shared" si="111"/>
        <v>1</v>
      </c>
      <c r="BO124" s="338">
        <f t="shared" si="112"/>
        <v>0</v>
      </c>
      <c r="BP124" s="338">
        <f t="shared" si="113"/>
        <v>0</v>
      </c>
      <c r="BQ124" s="338">
        <f t="shared" si="114"/>
        <v>0</v>
      </c>
      <c r="BR124" s="338">
        <f t="shared" si="115"/>
        <v>0</v>
      </c>
      <c r="BS124" s="338">
        <f t="shared" si="116"/>
        <v>0</v>
      </c>
      <c r="BT124" s="338">
        <f t="shared" si="117"/>
        <v>0</v>
      </c>
      <c r="BU124" s="338">
        <f t="shared" si="118"/>
        <v>0</v>
      </c>
      <c r="BV124" s="338">
        <f t="shared" si="119"/>
        <v>0</v>
      </c>
      <c r="BW124" s="338">
        <f t="shared" si="120"/>
        <v>0</v>
      </c>
      <c r="BX124" s="338">
        <f t="shared" si="121"/>
        <v>0</v>
      </c>
      <c r="BY124" s="338">
        <f t="shared" si="122"/>
        <v>0</v>
      </c>
      <c r="BZ124" s="338">
        <f t="shared" si="123"/>
        <v>0</v>
      </c>
      <c r="CA124" s="338">
        <f t="shared" si="124"/>
        <v>0</v>
      </c>
      <c r="CB124" s="338">
        <f t="shared" si="125"/>
        <v>0</v>
      </c>
      <c r="CC124" s="338">
        <f t="shared" si="126"/>
        <v>1</v>
      </c>
      <c r="CD124" s="338"/>
      <c r="CE124" s="338"/>
      <c r="CF124" s="338"/>
      <c r="CG124" s="338">
        <f t="shared" si="127"/>
        <v>1</v>
      </c>
      <c r="CL124" t="str">
        <f t="shared" si="89"/>
        <v/>
      </c>
      <c r="CM124" t="str">
        <f t="shared" si="130"/>
        <v/>
      </c>
      <c r="CN124" t="str">
        <f t="shared" si="130"/>
        <v/>
      </c>
      <c r="CO124" t="str">
        <f t="shared" si="130"/>
        <v/>
      </c>
      <c r="CP124" t="str">
        <f t="shared" si="130"/>
        <v/>
      </c>
      <c r="CQ124" t="str">
        <f t="shared" si="130"/>
        <v/>
      </c>
      <c r="CR124" t="str">
        <f t="shared" si="130"/>
        <v/>
      </c>
      <c r="CS124" t="str">
        <f t="shared" si="130"/>
        <v/>
      </c>
      <c r="CT124" t="str">
        <f t="shared" si="130"/>
        <v/>
      </c>
      <c r="CU124" t="str">
        <f t="shared" si="130"/>
        <v/>
      </c>
    </row>
    <row r="125" spans="2:99" hidden="1" x14ac:dyDescent="0.25">
      <c r="B125" s="122" t="str">
        <f t="shared" si="128"/>
        <v/>
      </c>
      <c r="C125" s="106"/>
      <c r="D125" s="106"/>
      <c r="E125" s="106"/>
      <c r="F125" s="125"/>
      <c r="G125" s="106"/>
      <c r="H125" s="233"/>
      <c r="I125" s="233"/>
      <c r="J125" s="122" t="str">
        <f t="shared" si="91"/>
        <v/>
      </c>
      <c r="K125" s="122"/>
      <c r="L125" s="122"/>
      <c r="M125" s="122"/>
      <c r="N125" s="122"/>
      <c r="O125" s="122"/>
      <c r="P125" s="122"/>
      <c r="Q125" s="122"/>
      <c r="R125" s="122"/>
      <c r="S125" s="122"/>
      <c r="T125" s="122"/>
      <c r="U125" s="122"/>
      <c r="V125" s="122"/>
      <c r="W125" s="122"/>
      <c r="X125" s="122" t="str">
        <f t="shared" si="92"/>
        <v/>
      </c>
      <c r="Y125" s="122"/>
      <c r="Z125" s="122"/>
      <c r="AA125" s="122"/>
      <c r="AB125" s="122"/>
      <c r="AC125" s="122"/>
      <c r="AD125" s="122"/>
      <c r="AE125" s="122"/>
      <c r="AF125" s="122"/>
      <c r="AG125" s="122"/>
      <c r="AH125" s="122"/>
      <c r="AI125" s="122"/>
      <c r="AJ125" s="122"/>
      <c r="AK125" s="122"/>
      <c r="AL125" s="122"/>
      <c r="AM125" s="122"/>
      <c r="AN125" s="122"/>
      <c r="AO125" s="106"/>
      <c r="AP125" s="106"/>
      <c r="AQ125" s="106"/>
      <c r="AR125" s="122" t="str">
        <f t="shared" si="129"/>
        <v/>
      </c>
      <c r="AS125" s="125"/>
      <c r="AT125">
        <f t="shared" si="93"/>
        <v>0</v>
      </c>
      <c r="AU125" t="str">
        <f t="shared" si="90"/>
        <v/>
      </c>
      <c r="AV125" t="str">
        <f t="shared" si="90"/>
        <v/>
      </c>
      <c r="AW125" s="338">
        <f t="shared" si="94"/>
        <v>0</v>
      </c>
      <c r="AX125" s="338">
        <f t="shared" si="95"/>
        <v>0</v>
      </c>
      <c r="AY125" s="338">
        <f t="shared" si="96"/>
        <v>0</v>
      </c>
      <c r="AZ125" s="338">
        <f t="shared" si="97"/>
        <v>1</v>
      </c>
      <c r="BA125" s="338">
        <f t="shared" si="98"/>
        <v>0</v>
      </c>
      <c r="BB125" s="338">
        <f t="shared" si="99"/>
        <v>0</v>
      </c>
      <c r="BC125" s="338">
        <f t="shared" si="100"/>
        <v>0</v>
      </c>
      <c r="BD125" s="338">
        <f t="shared" si="101"/>
        <v>0</v>
      </c>
      <c r="BE125" s="338">
        <f t="shared" si="102"/>
        <v>0</v>
      </c>
      <c r="BF125" s="338">
        <f t="shared" si="103"/>
        <v>0</v>
      </c>
      <c r="BG125" s="338">
        <f t="shared" si="104"/>
        <v>0</v>
      </c>
      <c r="BH125" s="338">
        <f t="shared" si="105"/>
        <v>0</v>
      </c>
      <c r="BI125" s="338">
        <f t="shared" si="106"/>
        <v>0</v>
      </c>
      <c r="BJ125" s="338">
        <f t="shared" si="107"/>
        <v>0</v>
      </c>
      <c r="BK125" s="338">
        <f t="shared" si="108"/>
        <v>0</v>
      </c>
      <c r="BL125" s="338">
        <f t="shared" si="109"/>
        <v>1</v>
      </c>
      <c r="BM125" s="338">
        <f t="shared" si="110"/>
        <v>0</v>
      </c>
      <c r="BN125" s="338">
        <f t="shared" si="111"/>
        <v>1</v>
      </c>
      <c r="BO125" s="338">
        <f t="shared" si="112"/>
        <v>0</v>
      </c>
      <c r="BP125" s="338">
        <f t="shared" si="113"/>
        <v>0</v>
      </c>
      <c r="BQ125" s="338">
        <f t="shared" si="114"/>
        <v>0</v>
      </c>
      <c r="BR125" s="338">
        <f t="shared" si="115"/>
        <v>0</v>
      </c>
      <c r="BS125" s="338">
        <f t="shared" si="116"/>
        <v>0</v>
      </c>
      <c r="BT125" s="338">
        <f t="shared" si="117"/>
        <v>0</v>
      </c>
      <c r="BU125" s="338">
        <f t="shared" si="118"/>
        <v>0</v>
      </c>
      <c r="BV125" s="338">
        <f t="shared" si="119"/>
        <v>0</v>
      </c>
      <c r="BW125" s="338">
        <f t="shared" si="120"/>
        <v>0</v>
      </c>
      <c r="BX125" s="338">
        <f t="shared" si="121"/>
        <v>0</v>
      </c>
      <c r="BY125" s="338">
        <f t="shared" si="122"/>
        <v>0</v>
      </c>
      <c r="BZ125" s="338">
        <f t="shared" si="123"/>
        <v>0</v>
      </c>
      <c r="CA125" s="338">
        <f t="shared" si="124"/>
        <v>0</v>
      </c>
      <c r="CB125" s="338">
        <f t="shared" si="125"/>
        <v>0</v>
      </c>
      <c r="CC125" s="338">
        <f t="shared" si="126"/>
        <v>1</v>
      </c>
      <c r="CD125" s="338"/>
      <c r="CE125" s="338"/>
      <c r="CF125" s="338"/>
      <c r="CG125" s="338">
        <f t="shared" si="127"/>
        <v>1</v>
      </c>
      <c r="CL125" t="str">
        <f t="shared" si="89"/>
        <v/>
      </c>
      <c r="CM125" t="str">
        <f t="shared" si="130"/>
        <v/>
      </c>
      <c r="CN125" t="str">
        <f t="shared" si="130"/>
        <v/>
      </c>
      <c r="CO125" t="str">
        <f t="shared" si="130"/>
        <v/>
      </c>
      <c r="CP125" t="str">
        <f t="shared" si="130"/>
        <v/>
      </c>
      <c r="CQ125" t="str">
        <f t="shared" si="130"/>
        <v/>
      </c>
      <c r="CR125" t="str">
        <f t="shared" si="130"/>
        <v/>
      </c>
      <c r="CS125" t="str">
        <f t="shared" si="130"/>
        <v/>
      </c>
      <c r="CT125" t="str">
        <f t="shared" si="130"/>
        <v/>
      </c>
      <c r="CU125" t="str">
        <f t="shared" si="130"/>
        <v/>
      </c>
    </row>
    <row r="126" spans="2:99" hidden="1" x14ac:dyDescent="0.25">
      <c r="B126" s="122" t="str">
        <f t="shared" si="128"/>
        <v/>
      </c>
      <c r="C126" s="106"/>
      <c r="D126" s="106"/>
      <c r="E126" s="106"/>
      <c r="F126" s="125"/>
      <c r="G126" s="106"/>
      <c r="H126" s="233"/>
      <c r="I126" s="233"/>
      <c r="J126" s="122" t="str">
        <f t="shared" si="91"/>
        <v/>
      </c>
      <c r="K126" s="122"/>
      <c r="L126" s="122"/>
      <c r="M126" s="122"/>
      <c r="N126" s="122"/>
      <c r="O126" s="122"/>
      <c r="P126" s="122"/>
      <c r="Q126" s="122"/>
      <c r="R126" s="122"/>
      <c r="S126" s="122"/>
      <c r="T126" s="122"/>
      <c r="U126" s="122"/>
      <c r="V126" s="122"/>
      <c r="W126" s="122"/>
      <c r="X126" s="122" t="str">
        <f t="shared" si="92"/>
        <v/>
      </c>
      <c r="Y126" s="122"/>
      <c r="Z126" s="122"/>
      <c r="AA126" s="122"/>
      <c r="AB126" s="122"/>
      <c r="AC126" s="122"/>
      <c r="AD126" s="122"/>
      <c r="AE126" s="122"/>
      <c r="AF126" s="122"/>
      <c r="AG126" s="122"/>
      <c r="AH126" s="122"/>
      <c r="AI126" s="122"/>
      <c r="AJ126" s="122"/>
      <c r="AK126" s="122"/>
      <c r="AL126" s="122"/>
      <c r="AM126" s="122"/>
      <c r="AN126" s="122"/>
      <c r="AO126" s="106"/>
      <c r="AP126" s="106"/>
      <c r="AQ126" s="106"/>
      <c r="AR126" s="122" t="str">
        <f t="shared" si="129"/>
        <v/>
      </c>
      <c r="AS126" s="125"/>
      <c r="AT126">
        <f t="shared" si="93"/>
        <v>0</v>
      </c>
      <c r="AU126" t="str">
        <f t="shared" si="90"/>
        <v/>
      </c>
      <c r="AV126" t="str">
        <f t="shared" si="90"/>
        <v/>
      </c>
      <c r="AW126" s="338">
        <f t="shared" si="94"/>
        <v>0</v>
      </c>
      <c r="AX126" s="338">
        <f t="shared" si="95"/>
        <v>0</v>
      </c>
      <c r="AY126" s="338">
        <f t="shared" si="96"/>
        <v>0</v>
      </c>
      <c r="AZ126" s="338">
        <f t="shared" si="97"/>
        <v>1</v>
      </c>
      <c r="BA126" s="338">
        <f t="shared" si="98"/>
        <v>0</v>
      </c>
      <c r="BB126" s="338">
        <f t="shared" si="99"/>
        <v>0</v>
      </c>
      <c r="BC126" s="338">
        <f t="shared" si="100"/>
        <v>0</v>
      </c>
      <c r="BD126" s="338">
        <f t="shared" si="101"/>
        <v>0</v>
      </c>
      <c r="BE126" s="338">
        <f t="shared" si="102"/>
        <v>0</v>
      </c>
      <c r="BF126" s="338">
        <f t="shared" si="103"/>
        <v>0</v>
      </c>
      <c r="BG126" s="338">
        <f t="shared" si="104"/>
        <v>0</v>
      </c>
      <c r="BH126" s="338">
        <f t="shared" si="105"/>
        <v>0</v>
      </c>
      <c r="BI126" s="338">
        <f t="shared" si="106"/>
        <v>0</v>
      </c>
      <c r="BJ126" s="338">
        <f t="shared" si="107"/>
        <v>0</v>
      </c>
      <c r="BK126" s="338">
        <f t="shared" si="108"/>
        <v>0</v>
      </c>
      <c r="BL126" s="338">
        <f t="shared" si="109"/>
        <v>1</v>
      </c>
      <c r="BM126" s="338">
        <f t="shared" si="110"/>
        <v>0</v>
      </c>
      <c r="BN126" s="338">
        <f t="shared" si="111"/>
        <v>1</v>
      </c>
      <c r="BO126" s="338">
        <f t="shared" si="112"/>
        <v>0</v>
      </c>
      <c r="BP126" s="338">
        <f t="shared" si="113"/>
        <v>0</v>
      </c>
      <c r="BQ126" s="338">
        <f t="shared" si="114"/>
        <v>0</v>
      </c>
      <c r="BR126" s="338">
        <f t="shared" si="115"/>
        <v>0</v>
      </c>
      <c r="BS126" s="338">
        <f t="shared" si="116"/>
        <v>0</v>
      </c>
      <c r="BT126" s="338">
        <f t="shared" si="117"/>
        <v>0</v>
      </c>
      <c r="BU126" s="338">
        <f t="shared" si="118"/>
        <v>0</v>
      </c>
      <c r="BV126" s="338">
        <f t="shared" si="119"/>
        <v>0</v>
      </c>
      <c r="BW126" s="338">
        <f t="shared" si="120"/>
        <v>0</v>
      </c>
      <c r="BX126" s="338">
        <f t="shared" si="121"/>
        <v>0</v>
      </c>
      <c r="BY126" s="338">
        <f t="shared" si="122"/>
        <v>0</v>
      </c>
      <c r="BZ126" s="338">
        <f t="shared" si="123"/>
        <v>0</v>
      </c>
      <c r="CA126" s="338">
        <f t="shared" si="124"/>
        <v>0</v>
      </c>
      <c r="CB126" s="338">
        <f t="shared" si="125"/>
        <v>0</v>
      </c>
      <c r="CC126" s="338">
        <f t="shared" si="126"/>
        <v>1</v>
      </c>
      <c r="CD126" s="338"/>
      <c r="CE126" s="338"/>
      <c r="CF126" s="338"/>
      <c r="CG126" s="338">
        <f t="shared" si="127"/>
        <v>1</v>
      </c>
      <c r="CL126" t="str">
        <f t="shared" si="89"/>
        <v/>
      </c>
      <c r="CM126" t="str">
        <f t="shared" si="130"/>
        <v/>
      </c>
      <c r="CN126" t="str">
        <f t="shared" si="130"/>
        <v/>
      </c>
      <c r="CO126" t="str">
        <f t="shared" si="130"/>
        <v/>
      </c>
      <c r="CP126" t="str">
        <f t="shared" si="130"/>
        <v/>
      </c>
      <c r="CQ126" t="str">
        <f t="shared" si="130"/>
        <v/>
      </c>
      <c r="CR126" t="str">
        <f t="shared" si="130"/>
        <v/>
      </c>
      <c r="CS126" t="str">
        <f t="shared" si="130"/>
        <v/>
      </c>
      <c r="CT126" t="str">
        <f t="shared" si="130"/>
        <v/>
      </c>
      <c r="CU126" t="str">
        <f t="shared" si="130"/>
        <v/>
      </c>
    </row>
    <row r="127" spans="2:99" hidden="1" x14ac:dyDescent="0.25">
      <c r="B127" s="122" t="str">
        <f t="shared" si="128"/>
        <v/>
      </c>
      <c r="C127" s="106"/>
      <c r="D127" s="106"/>
      <c r="E127" s="106"/>
      <c r="F127" s="125"/>
      <c r="G127" s="106"/>
      <c r="H127" s="233"/>
      <c r="I127" s="233"/>
      <c r="J127" s="122" t="str">
        <f t="shared" ref="J127:J130" si="131">IF($F127="","",IFERROR(IF(H127&gt;I127,$AU$1,IF(H127/I127&gt;=0.75,1,0)),$AU$1))</f>
        <v/>
      </c>
      <c r="K127" s="122"/>
      <c r="L127" s="122"/>
      <c r="M127" s="122"/>
      <c r="N127" s="122"/>
      <c r="O127" s="122"/>
      <c r="P127" s="122"/>
      <c r="Q127" s="122"/>
      <c r="R127" s="122"/>
      <c r="S127" s="122"/>
      <c r="T127" s="122"/>
      <c r="U127" s="122"/>
      <c r="V127" s="122"/>
      <c r="W127" s="122"/>
      <c r="X127" s="122" t="str">
        <f t="shared" si="92"/>
        <v/>
      </c>
      <c r="Y127" s="122"/>
      <c r="Z127" s="122"/>
      <c r="AA127" s="122"/>
      <c r="AB127" s="122"/>
      <c r="AC127" s="122"/>
      <c r="AD127" s="122"/>
      <c r="AE127" s="122"/>
      <c r="AF127" s="122"/>
      <c r="AG127" s="122"/>
      <c r="AH127" s="122"/>
      <c r="AI127" s="122"/>
      <c r="AJ127" s="122"/>
      <c r="AK127" s="122"/>
      <c r="AL127" s="122"/>
      <c r="AM127" s="122"/>
      <c r="AN127" s="122"/>
      <c r="AO127" s="106"/>
      <c r="AP127" s="106"/>
      <c r="AQ127" s="106"/>
      <c r="AR127" s="122" t="str">
        <f t="shared" si="129"/>
        <v/>
      </c>
      <c r="AS127" s="125"/>
      <c r="AT127">
        <f t="shared" si="93"/>
        <v>0</v>
      </c>
      <c r="AU127" t="str">
        <f t="shared" si="90"/>
        <v/>
      </c>
      <c r="AV127" t="str">
        <f t="shared" si="90"/>
        <v/>
      </c>
      <c r="AW127" s="338">
        <f t="shared" si="94"/>
        <v>0</v>
      </c>
      <c r="AX127" s="338">
        <f t="shared" si="95"/>
        <v>0</v>
      </c>
      <c r="AY127" s="338">
        <f t="shared" si="96"/>
        <v>0</v>
      </c>
      <c r="AZ127" s="338">
        <f t="shared" si="97"/>
        <v>1</v>
      </c>
      <c r="BA127" s="338">
        <f t="shared" si="98"/>
        <v>0</v>
      </c>
      <c r="BB127" s="338">
        <f t="shared" si="99"/>
        <v>0</v>
      </c>
      <c r="BC127" s="338">
        <f t="shared" si="100"/>
        <v>0</v>
      </c>
      <c r="BD127" s="338">
        <f t="shared" si="101"/>
        <v>0</v>
      </c>
      <c r="BE127" s="338">
        <f t="shared" si="102"/>
        <v>0</v>
      </c>
      <c r="BF127" s="338">
        <f t="shared" si="103"/>
        <v>0</v>
      </c>
      <c r="BG127" s="338">
        <f t="shared" si="104"/>
        <v>0</v>
      </c>
      <c r="BH127" s="338">
        <f t="shared" si="105"/>
        <v>0</v>
      </c>
      <c r="BI127" s="338">
        <f t="shared" si="106"/>
        <v>0</v>
      </c>
      <c r="BJ127" s="338">
        <f t="shared" si="107"/>
        <v>0</v>
      </c>
      <c r="BK127" s="338">
        <f t="shared" si="108"/>
        <v>0</v>
      </c>
      <c r="BL127" s="338">
        <f t="shared" si="109"/>
        <v>1</v>
      </c>
      <c r="BM127" s="338">
        <f t="shared" si="110"/>
        <v>0</v>
      </c>
      <c r="BN127" s="338">
        <f t="shared" si="111"/>
        <v>1</v>
      </c>
      <c r="BO127" s="338">
        <f t="shared" si="112"/>
        <v>0</v>
      </c>
      <c r="BP127" s="338">
        <f t="shared" si="113"/>
        <v>0</v>
      </c>
      <c r="BQ127" s="338">
        <f t="shared" si="114"/>
        <v>0</v>
      </c>
      <c r="BR127" s="338">
        <f t="shared" si="115"/>
        <v>0</v>
      </c>
      <c r="BS127" s="338">
        <f t="shared" si="116"/>
        <v>0</v>
      </c>
      <c r="BT127" s="338">
        <f t="shared" si="117"/>
        <v>0</v>
      </c>
      <c r="BU127" s="338">
        <f t="shared" si="118"/>
        <v>0</v>
      </c>
      <c r="BV127" s="338">
        <f t="shared" si="119"/>
        <v>0</v>
      </c>
      <c r="BW127" s="338">
        <f t="shared" si="120"/>
        <v>0</v>
      </c>
      <c r="BX127" s="338">
        <f t="shared" si="121"/>
        <v>0</v>
      </c>
      <c r="BY127" s="338">
        <f t="shared" si="122"/>
        <v>0</v>
      </c>
      <c r="BZ127" s="338">
        <f t="shared" si="123"/>
        <v>0</v>
      </c>
      <c r="CA127" s="338">
        <f t="shared" si="124"/>
        <v>0</v>
      </c>
      <c r="CB127" s="338">
        <f t="shared" si="125"/>
        <v>0</v>
      </c>
      <c r="CC127" s="338">
        <f t="shared" si="126"/>
        <v>1</v>
      </c>
      <c r="CD127" s="338"/>
      <c r="CE127" s="338"/>
      <c r="CF127" s="338"/>
      <c r="CG127" s="338">
        <f t="shared" si="127"/>
        <v>1</v>
      </c>
      <c r="CL127" t="str">
        <f t="shared" si="89"/>
        <v/>
      </c>
      <c r="CM127" t="str">
        <f t="shared" si="130"/>
        <v/>
      </c>
      <c r="CN127" t="str">
        <f t="shared" si="130"/>
        <v/>
      </c>
      <c r="CO127" t="str">
        <f t="shared" si="130"/>
        <v/>
      </c>
      <c r="CP127" t="str">
        <f t="shared" si="130"/>
        <v/>
      </c>
      <c r="CQ127" t="str">
        <f t="shared" si="130"/>
        <v/>
      </c>
      <c r="CR127" t="str">
        <f t="shared" si="130"/>
        <v/>
      </c>
      <c r="CS127" t="str">
        <f t="shared" si="130"/>
        <v/>
      </c>
      <c r="CT127" t="str">
        <f t="shared" si="130"/>
        <v/>
      </c>
      <c r="CU127" t="str">
        <f t="shared" si="130"/>
        <v/>
      </c>
    </row>
    <row r="128" spans="2:99" hidden="1" x14ac:dyDescent="0.25">
      <c r="B128" s="122" t="str">
        <f t="shared" si="128"/>
        <v/>
      </c>
      <c r="C128" s="106"/>
      <c r="D128" s="106"/>
      <c r="E128" s="106"/>
      <c r="F128" s="125"/>
      <c r="G128" s="106"/>
      <c r="H128" s="233"/>
      <c r="I128" s="233"/>
      <c r="J128" s="122" t="str">
        <f t="shared" si="131"/>
        <v/>
      </c>
      <c r="K128" s="122"/>
      <c r="L128" s="122"/>
      <c r="M128" s="122"/>
      <c r="N128" s="122"/>
      <c r="O128" s="122"/>
      <c r="P128" s="122"/>
      <c r="Q128" s="122"/>
      <c r="R128" s="122"/>
      <c r="S128" s="122"/>
      <c r="T128" s="122"/>
      <c r="U128" s="122"/>
      <c r="V128" s="122"/>
      <c r="W128" s="122"/>
      <c r="X128" s="122" t="str">
        <f t="shared" si="92"/>
        <v/>
      </c>
      <c r="Y128" s="122"/>
      <c r="Z128" s="122"/>
      <c r="AA128" s="122"/>
      <c r="AB128" s="122"/>
      <c r="AC128" s="122"/>
      <c r="AD128" s="122"/>
      <c r="AE128" s="122"/>
      <c r="AF128" s="122"/>
      <c r="AG128" s="122"/>
      <c r="AH128" s="122"/>
      <c r="AI128" s="122"/>
      <c r="AJ128" s="122"/>
      <c r="AK128" s="122"/>
      <c r="AL128" s="122"/>
      <c r="AM128" s="122"/>
      <c r="AN128" s="122"/>
      <c r="AO128" s="106"/>
      <c r="AP128" s="106"/>
      <c r="AQ128" s="106"/>
      <c r="AR128" s="122" t="str">
        <f t="shared" si="129"/>
        <v/>
      </c>
      <c r="AS128" s="125"/>
      <c r="AT128">
        <f t="shared" si="93"/>
        <v>0</v>
      </c>
      <c r="AU128" t="str">
        <f t="shared" si="90"/>
        <v/>
      </c>
      <c r="AV128" t="str">
        <f t="shared" si="90"/>
        <v/>
      </c>
      <c r="AW128" s="338">
        <f t="shared" si="94"/>
        <v>0</v>
      </c>
      <c r="AX128" s="338">
        <f t="shared" si="95"/>
        <v>0</v>
      </c>
      <c r="AY128" s="338">
        <f t="shared" si="96"/>
        <v>0</v>
      </c>
      <c r="AZ128" s="338">
        <f t="shared" si="97"/>
        <v>1</v>
      </c>
      <c r="BA128" s="338">
        <f t="shared" si="98"/>
        <v>0</v>
      </c>
      <c r="BB128" s="338">
        <f t="shared" si="99"/>
        <v>0</v>
      </c>
      <c r="BC128" s="338">
        <f t="shared" si="100"/>
        <v>0</v>
      </c>
      <c r="BD128" s="338">
        <f t="shared" si="101"/>
        <v>0</v>
      </c>
      <c r="BE128" s="338">
        <f t="shared" si="102"/>
        <v>0</v>
      </c>
      <c r="BF128" s="338">
        <f t="shared" si="103"/>
        <v>0</v>
      </c>
      <c r="BG128" s="338">
        <f t="shared" si="104"/>
        <v>0</v>
      </c>
      <c r="BH128" s="338">
        <f t="shared" si="105"/>
        <v>0</v>
      </c>
      <c r="BI128" s="338">
        <f t="shared" si="106"/>
        <v>0</v>
      </c>
      <c r="BJ128" s="338">
        <f t="shared" si="107"/>
        <v>0</v>
      </c>
      <c r="BK128" s="338">
        <f t="shared" si="108"/>
        <v>0</v>
      </c>
      <c r="BL128" s="338">
        <f t="shared" si="109"/>
        <v>1</v>
      </c>
      <c r="BM128" s="338">
        <f t="shared" si="110"/>
        <v>0</v>
      </c>
      <c r="BN128" s="338">
        <f t="shared" si="111"/>
        <v>1</v>
      </c>
      <c r="BO128" s="338">
        <f t="shared" si="112"/>
        <v>0</v>
      </c>
      <c r="BP128" s="338">
        <f t="shared" si="113"/>
        <v>0</v>
      </c>
      <c r="BQ128" s="338">
        <f t="shared" si="114"/>
        <v>0</v>
      </c>
      <c r="BR128" s="338">
        <f t="shared" si="115"/>
        <v>0</v>
      </c>
      <c r="BS128" s="338">
        <f t="shared" si="116"/>
        <v>0</v>
      </c>
      <c r="BT128" s="338">
        <f t="shared" si="117"/>
        <v>0</v>
      </c>
      <c r="BU128" s="338">
        <f t="shared" si="118"/>
        <v>0</v>
      </c>
      <c r="BV128" s="338">
        <f t="shared" si="119"/>
        <v>0</v>
      </c>
      <c r="BW128" s="338">
        <f t="shared" si="120"/>
        <v>0</v>
      </c>
      <c r="BX128" s="338">
        <f t="shared" si="121"/>
        <v>0</v>
      </c>
      <c r="BY128" s="338">
        <f t="shared" si="122"/>
        <v>0</v>
      </c>
      <c r="BZ128" s="338">
        <f t="shared" si="123"/>
        <v>0</v>
      </c>
      <c r="CA128" s="338">
        <f t="shared" si="124"/>
        <v>0</v>
      </c>
      <c r="CB128" s="338">
        <f t="shared" si="125"/>
        <v>0</v>
      </c>
      <c r="CC128" s="338">
        <f t="shared" si="126"/>
        <v>1</v>
      </c>
      <c r="CD128" s="338"/>
      <c r="CE128" s="338"/>
      <c r="CF128" s="338"/>
      <c r="CG128" s="338">
        <f t="shared" si="127"/>
        <v>1</v>
      </c>
      <c r="CL128" t="str">
        <f t="shared" si="89"/>
        <v/>
      </c>
      <c r="CM128" t="str">
        <f t="shared" si="130"/>
        <v/>
      </c>
      <c r="CN128" t="str">
        <f t="shared" si="130"/>
        <v/>
      </c>
      <c r="CO128" t="str">
        <f t="shared" si="130"/>
        <v/>
      </c>
      <c r="CP128" t="str">
        <f t="shared" si="130"/>
        <v/>
      </c>
      <c r="CQ128" t="str">
        <f t="shared" si="130"/>
        <v/>
      </c>
      <c r="CR128" t="str">
        <f t="shared" si="130"/>
        <v/>
      </c>
      <c r="CS128" t="str">
        <f t="shared" si="130"/>
        <v/>
      </c>
      <c r="CT128" t="str">
        <f t="shared" si="130"/>
        <v/>
      </c>
      <c r="CU128" t="str">
        <f t="shared" si="130"/>
        <v/>
      </c>
    </row>
    <row r="129" spans="2:99" hidden="1" x14ac:dyDescent="0.25">
      <c r="B129" s="122" t="str">
        <f t="shared" si="128"/>
        <v/>
      </c>
      <c r="C129" s="106"/>
      <c r="D129" s="106"/>
      <c r="E129" s="106"/>
      <c r="F129" s="125"/>
      <c r="G129" s="106"/>
      <c r="H129" s="233"/>
      <c r="I129" s="233"/>
      <c r="J129" s="122" t="str">
        <f t="shared" si="131"/>
        <v/>
      </c>
      <c r="K129" s="122"/>
      <c r="L129" s="122"/>
      <c r="M129" s="122"/>
      <c r="N129" s="122"/>
      <c r="O129" s="122"/>
      <c r="P129" s="122"/>
      <c r="Q129" s="122"/>
      <c r="R129" s="122"/>
      <c r="S129" s="122"/>
      <c r="T129" s="122"/>
      <c r="U129" s="122"/>
      <c r="V129" s="122"/>
      <c r="W129" s="122"/>
      <c r="X129" s="122" t="str">
        <f t="shared" si="92"/>
        <v/>
      </c>
      <c r="Y129" s="122"/>
      <c r="Z129" s="122"/>
      <c r="AA129" s="122"/>
      <c r="AB129" s="122"/>
      <c r="AC129" s="122"/>
      <c r="AD129" s="122"/>
      <c r="AE129" s="122"/>
      <c r="AF129" s="122"/>
      <c r="AG129" s="122"/>
      <c r="AH129" s="122"/>
      <c r="AI129" s="122"/>
      <c r="AJ129" s="122"/>
      <c r="AK129" s="122"/>
      <c r="AL129" s="122"/>
      <c r="AM129" s="122"/>
      <c r="AN129" s="122"/>
      <c r="AO129" s="106"/>
      <c r="AP129" s="106"/>
      <c r="AQ129" s="106"/>
      <c r="AR129" s="122" t="str">
        <f t="shared" si="129"/>
        <v/>
      </c>
      <c r="AS129" s="125"/>
      <c r="AT129">
        <f t="shared" si="93"/>
        <v>0</v>
      </c>
      <c r="AU129" t="str">
        <f t="shared" si="90"/>
        <v/>
      </c>
      <c r="AV129" t="str">
        <f t="shared" si="90"/>
        <v/>
      </c>
      <c r="AW129" s="338">
        <f t="shared" si="94"/>
        <v>0</v>
      </c>
      <c r="AX129" s="338">
        <f t="shared" si="95"/>
        <v>0</v>
      </c>
      <c r="AY129" s="338">
        <f t="shared" si="96"/>
        <v>0</v>
      </c>
      <c r="AZ129" s="338">
        <f t="shared" si="97"/>
        <v>1</v>
      </c>
      <c r="BA129" s="338">
        <f t="shared" si="98"/>
        <v>0</v>
      </c>
      <c r="BB129" s="338">
        <f t="shared" si="99"/>
        <v>0</v>
      </c>
      <c r="BC129" s="338">
        <f t="shared" si="100"/>
        <v>0</v>
      </c>
      <c r="BD129" s="338">
        <f t="shared" si="101"/>
        <v>0</v>
      </c>
      <c r="BE129" s="338">
        <f t="shared" si="102"/>
        <v>0</v>
      </c>
      <c r="BF129" s="338">
        <f t="shared" si="103"/>
        <v>0</v>
      </c>
      <c r="BG129" s="338">
        <f t="shared" si="104"/>
        <v>0</v>
      </c>
      <c r="BH129" s="338">
        <f t="shared" si="105"/>
        <v>0</v>
      </c>
      <c r="BI129" s="338">
        <f t="shared" si="106"/>
        <v>0</v>
      </c>
      <c r="BJ129" s="338">
        <f t="shared" si="107"/>
        <v>0</v>
      </c>
      <c r="BK129" s="338">
        <f t="shared" si="108"/>
        <v>0</v>
      </c>
      <c r="BL129" s="338">
        <f t="shared" si="109"/>
        <v>1</v>
      </c>
      <c r="BM129" s="338">
        <f t="shared" si="110"/>
        <v>0</v>
      </c>
      <c r="BN129" s="338">
        <f t="shared" si="111"/>
        <v>1</v>
      </c>
      <c r="BO129" s="338">
        <f t="shared" si="112"/>
        <v>0</v>
      </c>
      <c r="BP129" s="338">
        <f t="shared" si="113"/>
        <v>0</v>
      </c>
      <c r="BQ129" s="338">
        <f t="shared" si="114"/>
        <v>0</v>
      </c>
      <c r="BR129" s="338">
        <f t="shared" si="115"/>
        <v>0</v>
      </c>
      <c r="BS129" s="338">
        <f t="shared" si="116"/>
        <v>0</v>
      </c>
      <c r="BT129" s="338">
        <f t="shared" si="117"/>
        <v>0</v>
      </c>
      <c r="BU129" s="338">
        <f t="shared" si="118"/>
        <v>0</v>
      </c>
      <c r="BV129" s="338">
        <f t="shared" si="119"/>
        <v>0</v>
      </c>
      <c r="BW129" s="338">
        <f t="shared" si="120"/>
        <v>0</v>
      </c>
      <c r="BX129" s="338">
        <f t="shared" si="121"/>
        <v>0</v>
      </c>
      <c r="BY129" s="338">
        <f t="shared" si="122"/>
        <v>0</v>
      </c>
      <c r="BZ129" s="338">
        <f t="shared" si="123"/>
        <v>0</v>
      </c>
      <c r="CA129" s="338">
        <f t="shared" si="124"/>
        <v>0</v>
      </c>
      <c r="CB129" s="338">
        <f t="shared" si="125"/>
        <v>0</v>
      </c>
      <c r="CC129" s="338">
        <f t="shared" si="126"/>
        <v>1</v>
      </c>
      <c r="CD129" s="338"/>
      <c r="CE129" s="338"/>
      <c r="CF129" s="338"/>
      <c r="CG129" s="338">
        <f t="shared" si="127"/>
        <v>1</v>
      </c>
      <c r="CL129" t="str">
        <f t="shared" si="89"/>
        <v/>
      </c>
      <c r="CM129" t="str">
        <f t="shared" si="130"/>
        <v/>
      </c>
      <c r="CN129" t="str">
        <f t="shared" si="130"/>
        <v/>
      </c>
      <c r="CO129" t="str">
        <f t="shared" si="130"/>
        <v/>
      </c>
      <c r="CP129" t="str">
        <f t="shared" si="130"/>
        <v/>
      </c>
      <c r="CQ129" t="str">
        <f t="shared" si="130"/>
        <v/>
      </c>
      <c r="CR129" t="str">
        <f t="shared" si="130"/>
        <v/>
      </c>
      <c r="CS129" t="str">
        <f t="shared" si="130"/>
        <v/>
      </c>
      <c r="CT129" t="str">
        <f t="shared" si="130"/>
        <v/>
      </c>
      <c r="CU129" t="str">
        <f t="shared" si="130"/>
        <v/>
      </c>
    </row>
    <row r="130" spans="2:99" hidden="1" x14ac:dyDescent="0.25">
      <c r="B130" s="122" t="str">
        <f t="shared" si="128"/>
        <v/>
      </c>
      <c r="C130" s="106"/>
      <c r="D130" s="106"/>
      <c r="E130" s="106"/>
      <c r="F130" s="125"/>
      <c r="G130" s="106"/>
      <c r="H130" s="233"/>
      <c r="I130" s="233"/>
      <c r="J130" s="122" t="str">
        <f t="shared" si="131"/>
        <v/>
      </c>
      <c r="K130" s="122"/>
      <c r="L130" s="122"/>
      <c r="M130" s="122"/>
      <c r="N130" s="122"/>
      <c r="O130" s="122"/>
      <c r="P130" s="122"/>
      <c r="Q130" s="122"/>
      <c r="R130" s="122"/>
      <c r="S130" s="122"/>
      <c r="T130" s="122"/>
      <c r="U130" s="122"/>
      <c r="V130" s="122"/>
      <c r="W130" s="122"/>
      <c r="X130" s="122" t="str">
        <f t="shared" si="92"/>
        <v/>
      </c>
      <c r="Y130" s="122"/>
      <c r="Z130" s="122"/>
      <c r="AA130" s="122"/>
      <c r="AB130" s="122"/>
      <c r="AC130" s="122"/>
      <c r="AD130" s="122"/>
      <c r="AE130" s="122"/>
      <c r="AF130" s="122"/>
      <c r="AG130" s="122"/>
      <c r="AH130" s="122"/>
      <c r="AI130" s="122"/>
      <c r="AJ130" s="122"/>
      <c r="AK130" s="122"/>
      <c r="AL130" s="122"/>
      <c r="AM130" s="122"/>
      <c r="AN130" s="122"/>
      <c r="AO130" s="106"/>
      <c r="AP130" s="106"/>
      <c r="AQ130" s="106"/>
      <c r="AR130" s="122" t="str">
        <f t="shared" si="129"/>
        <v/>
      </c>
      <c r="AS130" s="125"/>
      <c r="AT130">
        <f t="shared" si="93"/>
        <v>0</v>
      </c>
      <c r="AU130" t="str">
        <f t="shared" si="90"/>
        <v/>
      </c>
      <c r="AV130" t="str">
        <f t="shared" si="90"/>
        <v/>
      </c>
      <c r="AW130" s="338">
        <f t="shared" si="94"/>
        <v>0</v>
      </c>
      <c r="AX130" s="338">
        <f t="shared" si="95"/>
        <v>0</v>
      </c>
      <c r="AY130" s="338">
        <f t="shared" si="96"/>
        <v>0</v>
      </c>
      <c r="AZ130" s="338">
        <f t="shared" si="97"/>
        <v>1</v>
      </c>
      <c r="BA130" s="338">
        <f t="shared" si="98"/>
        <v>0</v>
      </c>
      <c r="BB130" s="338">
        <f t="shared" si="99"/>
        <v>0</v>
      </c>
      <c r="BC130" s="338">
        <f t="shared" si="100"/>
        <v>0</v>
      </c>
      <c r="BD130" s="338">
        <f t="shared" si="101"/>
        <v>0</v>
      </c>
      <c r="BE130" s="338">
        <f t="shared" si="102"/>
        <v>0</v>
      </c>
      <c r="BF130" s="338">
        <f t="shared" si="103"/>
        <v>0</v>
      </c>
      <c r="BG130" s="338">
        <f t="shared" si="104"/>
        <v>0</v>
      </c>
      <c r="BH130" s="338">
        <f t="shared" si="105"/>
        <v>0</v>
      </c>
      <c r="BI130" s="338">
        <f t="shared" si="106"/>
        <v>0</v>
      </c>
      <c r="BJ130" s="338">
        <f t="shared" si="107"/>
        <v>0</v>
      </c>
      <c r="BK130" s="338">
        <f t="shared" si="108"/>
        <v>0</v>
      </c>
      <c r="BL130" s="338">
        <f t="shared" si="109"/>
        <v>1</v>
      </c>
      <c r="BM130" s="338">
        <f t="shared" si="110"/>
        <v>0</v>
      </c>
      <c r="BN130" s="338">
        <f t="shared" si="111"/>
        <v>1</v>
      </c>
      <c r="BO130" s="338">
        <f t="shared" si="112"/>
        <v>0</v>
      </c>
      <c r="BP130" s="338">
        <f t="shared" si="113"/>
        <v>0</v>
      </c>
      <c r="BQ130" s="338">
        <f t="shared" si="114"/>
        <v>0</v>
      </c>
      <c r="BR130" s="338">
        <f t="shared" si="115"/>
        <v>0</v>
      </c>
      <c r="BS130" s="338">
        <f t="shared" si="116"/>
        <v>0</v>
      </c>
      <c r="BT130" s="338">
        <f t="shared" si="117"/>
        <v>0</v>
      </c>
      <c r="BU130" s="338">
        <f t="shared" si="118"/>
        <v>0</v>
      </c>
      <c r="BV130" s="338">
        <f t="shared" si="119"/>
        <v>0</v>
      </c>
      <c r="BW130" s="338">
        <f t="shared" si="120"/>
        <v>0</v>
      </c>
      <c r="BX130" s="338">
        <f t="shared" si="121"/>
        <v>0</v>
      </c>
      <c r="BY130" s="338">
        <f t="shared" si="122"/>
        <v>0</v>
      </c>
      <c r="BZ130" s="338">
        <f t="shared" si="123"/>
        <v>0</v>
      </c>
      <c r="CA130" s="338">
        <f t="shared" si="124"/>
        <v>0</v>
      </c>
      <c r="CB130" s="338">
        <f t="shared" si="125"/>
        <v>0</v>
      </c>
      <c r="CC130" s="338">
        <f t="shared" si="126"/>
        <v>1</v>
      </c>
      <c r="CD130" s="338"/>
      <c r="CE130" s="338"/>
      <c r="CF130" s="338"/>
      <c r="CG130" s="338">
        <f t="shared" si="127"/>
        <v>1</v>
      </c>
      <c r="CL130" t="str">
        <f t="shared" si="89"/>
        <v/>
      </c>
      <c r="CM130" t="str">
        <f t="shared" si="130"/>
        <v/>
      </c>
      <c r="CN130" t="str">
        <f t="shared" si="130"/>
        <v/>
      </c>
      <c r="CO130" t="str">
        <f t="shared" si="130"/>
        <v/>
      </c>
      <c r="CP130" t="str">
        <f t="shared" si="130"/>
        <v/>
      </c>
      <c r="CQ130" t="str">
        <f t="shared" si="130"/>
        <v/>
      </c>
      <c r="CR130" t="str">
        <f t="shared" si="130"/>
        <v/>
      </c>
      <c r="CS130" t="str">
        <f t="shared" si="130"/>
        <v/>
      </c>
      <c r="CT130" t="str">
        <f t="shared" si="130"/>
        <v/>
      </c>
      <c r="CU130" t="str">
        <f t="shared" si="130"/>
        <v/>
      </c>
    </row>
    <row r="131" spans="2:99" x14ac:dyDescent="0.25">
      <c r="G131" s="337" t="s">
        <v>166</v>
      </c>
      <c r="H131" s="337" t="s">
        <v>166</v>
      </c>
      <c r="I131" s="337" t="s">
        <v>166</v>
      </c>
      <c r="J131" s="337" t="s">
        <v>166</v>
      </c>
      <c r="K131" s="337" t="s">
        <v>166</v>
      </c>
      <c r="L131" s="337" t="s">
        <v>166</v>
      </c>
      <c r="M131" s="337" t="s">
        <v>166</v>
      </c>
      <c r="N131" s="337" t="s">
        <v>166</v>
      </c>
      <c r="O131" s="337" t="s">
        <v>166</v>
      </c>
      <c r="P131" s="337" t="s">
        <v>166</v>
      </c>
      <c r="Q131" s="337" t="s">
        <v>166</v>
      </c>
      <c r="R131" s="337" t="s">
        <v>166</v>
      </c>
      <c r="S131" s="337" t="s">
        <v>166</v>
      </c>
      <c r="T131" s="337" t="s">
        <v>166</v>
      </c>
      <c r="U131" s="337" t="s">
        <v>166</v>
      </c>
      <c r="V131" s="337" t="s">
        <v>166</v>
      </c>
      <c r="W131" s="337" t="s">
        <v>166</v>
      </c>
      <c r="X131" s="337" t="s">
        <v>166</v>
      </c>
      <c r="Y131" s="337" t="s">
        <v>166</v>
      </c>
      <c r="Z131" s="337" t="s">
        <v>166</v>
      </c>
      <c r="AA131" s="337" t="s">
        <v>166</v>
      </c>
      <c r="AB131" s="337" t="s">
        <v>166</v>
      </c>
      <c r="AC131" s="337" t="s">
        <v>166</v>
      </c>
      <c r="AD131" s="337" t="s">
        <v>166</v>
      </c>
      <c r="AE131" s="337" t="s">
        <v>166</v>
      </c>
      <c r="AF131" s="337" t="s">
        <v>166</v>
      </c>
      <c r="AG131" s="337" t="s">
        <v>166</v>
      </c>
      <c r="AH131" s="337" t="s">
        <v>166</v>
      </c>
      <c r="AI131" s="337" t="s">
        <v>166</v>
      </c>
      <c r="AJ131" s="337" t="s">
        <v>166</v>
      </c>
      <c r="AK131" s="337" t="s">
        <v>166</v>
      </c>
      <c r="AL131" s="337"/>
      <c r="AM131" s="337" t="s">
        <v>166</v>
      </c>
      <c r="AN131" s="337" t="s">
        <v>166</v>
      </c>
      <c r="AO131" s="337" t="s">
        <v>166</v>
      </c>
      <c r="AP131" s="337" t="s">
        <v>166</v>
      </c>
      <c r="AQ131" s="337" t="s">
        <v>166</v>
      </c>
      <c r="AR131" s="122" t="str">
        <f t="shared" si="129"/>
        <v/>
      </c>
      <c r="AS131" s="337" t="s">
        <v>166</v>
      </c>
      <c r="AW131" s="338"/>
      <c r="AX131" s="338"/>
      <c r="AY131" s="338"/>
      <c r="AZ131" s="338"/>
      <c r="BA131" s="338"/>
      <c r="BB131" s="338"/>
      <c r="BC131" s="338"/>
      <c r="BD131" s="338"/>
      <c r="BE131" s="338"/>
      <c r="BF131" s="338"/>
      <c r="BG131" s="338"/>
      <c r="BH131" s="338"/>
      <c r="BI131" s="338"/>
      <c r="BJ131" s="338"/>
      <c r="BK131" s="338"/>
      <c r="BL131" s="338"/>
      <c r="BM131" s="338"/>
      <c r="BN131" s="338"/>
      <c r="BO131" s="338"/>
      <c r="BP131" s="338"/>
      <c r="BQ131" s="338"/>
      <c r="BR131" s="338"/>
      <c r="BS131" s="338"/>
      <c r="BT131" s="338"/>
      <c r="BU131" s="338"/>
      <c r="BV131" s="338"/>
      <c r="BW131" s="338"/>
      <c r="BX131" s="338"/>
      <c r="BY131" s="338"/>
      <c r="BZ131" s="338"/>
      <c r="CA131" s="338"/>
      <c r="CB131" s="338"/>
      <c r="CC131" s="338"/>
      <c r="CD131" s="338"/>
      <c r="CE131" s="338"/>
      <c r="CF131" s="338"/>
      <c r="CG131" s="338"/>
    </row>
  </sheetData>
  <sheetProtection algorithmName="SHA-512" hashValue="HWekNFy/pCki7hJf66zXIDrYlihgfKeG5wnj5uzuTJi7W50VfAZVc5r9bHs8+VC6CCYCspioSbBD4CgCrnAChw==" saltValue="0IXFKx5eHp5Tq1ZSzB4+uw==" spinCount="100000" sheet="1" scenarios="1" formatColumns="0" formatRows="0"/>
  <mergeCells count="12">
    <mergeCell ref="AR29:AR30"/>
    <mergeCell ref="B1:AS1"/>
    <mergeCell ref="B29:B30"/>
    <mergeCell ref="C29:C30"/>
    <mergeCell ref="D29:D30"/>
    <mergeCell ref="E29:E30"/>
    <mergeCell ref="F29:F30"/>
    <mergeCell ref="AO29:AO30"/>
    <mergeCell ref="AP29:AP30"/>
    <mergeCell ref="AQ29:AQ30"/>
    <mergeCell ref="X29:X30"/>
    <mergeCell ref="J29:J30"/>
  </mergeCells>
  <conditionalFormatting sqref="B31:AM130">
    <cfRule type="expression" dxfId="267" priority="1" stopIfTrue="1">
      <formula>AND($F31="",B31&lt;&gt;"")</formula>
    </cfRule>
    <cfRule type="expression" dxfId="266" priority="2">
      <formula>$F31=""</formula>
    </cfRule>
    <cfRule type="expression" dxfId="265" priority="3">
      <formula>B$30&lt;&gt;""</formula>
    </cfRule>
  </conditionalFormatting>
  <conditionalFormatting sqref="G4:AN4">
    <cfRule type="cellIs" dxfId="264" priority="17" operator="equal">
      <formula>99</formula>
    </cfRule>
  </conditionalFormatting>
  <conditionalFormatting sqref="AN31:AS31 AN32:AQ130 AS32:AS130 AR32:AR131">
    <cfRule type="expression" dxfId="263" priority="40">
      <formula>$F31=""</formula>
    </cfRule>
    <cfRule type="expression" dxfId="262" priority="41">
      <formula>AN$30&lt;&gt;""</formula>
    </cfRule>
  </conditionalFormatting>
  <conditionalFormatting sqref="AN31:AS31 AR32:AR131 AN32:AQ130 AS32:AS130">
    <cfRule type="expression" dxfId="261" priority="39" stopIfTrue="1">
      <formula>AND($F31="",AN31&lt;&gt;"")</formula>
    </cfRule>
  </conditionalFormatting>
  <conditionalFormatting sqref="AR31:AR131">
    <cfRule type="cellIs" dxfId="260" priority="34" operator="equal">
      <formula>1</formula>
    </cfRule>
  </conditionalFormatting>
  <dataValidations count="6">
    <dataValidation type="list" allowBlank="1" showInputMessage="1" showErrorMessage="1" errorTitle="נתון שגוי." error="ניתן להזין רק 0 או 1._x000a_0 = לא עומד בתנאי._x000a_1 = עומד בתנאי." sqref="K31:W130 Y31:AN130" xr:uid="{00000000-0002-0000-0400-000000000000}">
      <formula1>$AU$31:$AV$31</formula1>
    </dataValidation>
    <dataValidation allowBlank="1" showInputMessage="1" showErrorMessage="1" errorTitle="נתון שגוי." error="ניתן להזין רק 0 או 1._x000a_0 = לא עומד בתנאי._x000a_1 = עומד בתנאי." sqref="AO31:AQ130 J31:J130 X31:X130" xr:uid="{00000000-0002-0000-0400-000001000000}"/>
    <dataValidation type="list" allowBlank="1" showInputMessage="1" showErrorMessage="1" sqref="G30:I30 Y30:AN30 K30:W30" xr:uid="{00000000-0002-0000-0400-000002000000}">
      <formula1>$AX$1:$CI$1</formula1>
    </dataValidation>
    <dataValidation type="whole" operator="greaterThanOrEqual" allowBlank="1" showInputMessage="1" showErrorMessage="1" errorTitle="נתון שגוי." error="ניתן להזין רק מספר שלם גדול או שווה ל-0." sqref="G31:G130" xr:uid="{00000000-0002-0000-0400-000003000000}">
      <formula1>0</formula1>
    </dataValidation>
    <dataValidation type="list" allowBlank="1" showInputMessage="1" showErrorMessage="1" sqref="G4:AM4" xr:uid="{00000000-0002-0000-0400-000004000000}">
      <formula1>"1,0,99"</formula1>
    </dataValidation>
    <dataValidation type="decimal" operator="greaterThanOrEqual" allowBlank="1" showInputMessage="1" showErrorMessage="1" errorTitle="נתון שגוי." error="ניתן להזין רק 0 או 1._x000a_0 = לא עומד בתנאי._x000a_1 = עומד בתנאי." sqref="H31:I130" xr:uid="{00000000-0002-0000-0400-000005000000}">
      <formula1>0</formula1>
    </dataValidation>
  </dataValidations>
  <printOptions horizontalCentered="1"/>
  <pageMargins left="0.51181102362204722" right="0.51181102362204722" top="0.74803149606299213" bottom="0.74803149606299213" header="0.31496062992125984" footer="0.31496062992125984"/>
  <pageSetup paperSize="9" scale="26"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73974DF2-5DBC-4A85-8C59-B5C62671A8A5}">
            <xm:f>NOT(ISERROR(SEARCH($AU$1,B31)))</xm:f>
            <xm:f>$AU$1</xm:f>
            <x14:dxf>
              <fill>
                <patternFill>
                  <bgColor rgb="FFFF0000"/>
                </patternFill>
              </fill>
            </x14:dxf>
          </x14:cfRule>
          <xm:sqref>B31:AM130</xm:sqref>
        </x14:conditionalFormatting>
        <x14:conditionalFormatting xmlns:xm="http://schemas.microsoft.com/office/excel/2006/main">
          <x14:cfRule type="containsText" priority="42" operator="containsText" id="{85988AF1-D291-48A1-95A1-9C562B5DA495}">
            <xm:f>NOT(ISERROR(SEARCH($AU$1,AN31)))</xm:f>
            <xm:f>$AU$1</xm:f>
            <x14:dxf>
              <fill>
                <patternFill>
                  <bgColor rgb="FFFF0000"/>
                </patternFill>
              </fill>
            </x14:dxf>
          </x14:cfRule>
          <xm:sqref>AN31:AS31 AN32:AQ130 AS32:AS130 AR32:AR131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Worksheet______4">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B1" sqref="B1"/>
      <selection pane="bottomLeft" activeCell="B31" sqref="B3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4.140625" customWidth="1"/>
    <col min="8" max="9" width="21.42578125" hidden="1" customWidth="1"/>
    <col min="10" max="10" width="17.42578125" hidden="1" customWidth="1"/>
    <col min="11" max="20" width="21.42578125" hidden="1" customWidth="1"/>
    <col min="21" max="21" width="14" customWidth="1"/>
    <col min="22" max="25" width="21.4257812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5.5" customHeight="1" thickBot="1" x14ac:dyDescent="0.3">
      <c r="B1" s="458" t="str">
        <f ca="1">MID(CELL("filename",AC2),FIND("]",CELL("filename",AC2),1)+1,99)</f>
        <v>מספר בקשות תמיכה</v>
      </c>
      <c r="C1" s="462"/>
      <c r="D1" s="462"/>
      <c r="E1" s="462"/>
      <c r="F1" s="462"/>
      <c r="G1" s="462"/>
      <c r="H1" s="462"/>
      <c r="I1" s="462"/>
      <c r="J1" s="462"/>
      <c r="K1" s="462"/>
      <c r="L1" s="462"/>
      <c r="M1" s="462"/>
      <c r="N1" s="462"/>
      <c r="O1" s="462"/>
      <c r="P1" s="462"/>
      <c r="Q1" s="462"/>
      <c r="R1" s="462"/>
      <c r="S1" s="462"/>
      <c r="T1" s="462"/>
      <c r="U1" s="462"/>
      <c r="V1" s="462"/>
      <c r="W1" s="462"/>
      <c r="X1" s="462"/>
      <c r="Y1" s="462"/>
      <c r="Z1" s="459"/>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V2" s="215"/>
      <c r="W2" s="215"/>
      <c r="X2" s="215"/>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U3" s="86" t="str">
        <f>'פרמטרים לקריטריונים'!$B$5</f>
        <v>תקציב התמיכה</v>
      </c>
      <c r="V3" s="216"/>
      <c r="W3" s="216"/>
      <c r="X3" s="216"/>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8" t="str">
        <f>'פרמטרים לקריטריונים'!B61</f>
        <v>סעיף</v>
      </c>
      <c r="G4" s="388" t="str">
        <f>'פרמטרים לקריטריונים'!C61</f>
        <v>ניקוד</v>
      </c>
      <c r="AD4" t="s">
        <v>128</v>
      </c>
      <c r="AE4" s="91">
        <v>1</v>
      </c>
      <c r="AF4" s="92">
        <v>2</v>
      </c>
      <c r="AG4" s="92">
        <v>3</v>
      </c>
      <c r="AH4" s="92">
        <v>4</v>
      </c>
      <c r="AI4" s="92">
        <v>5</v>
      </c>
      <c r="AJ4" s="92">
        <v>6</v>
      </c>
      <c r="AK4" s="92">
        <v>7</v>
      </c>
      <c r="AL4" s="92">
        <v>8</v>
      </c>
      <c r="AM4" s="92">
        <v>9</v>
      </c>
      <c r="AN4" s="93">
        <v>10</v>
      </c>
    </row>
    <row r="5" spans="2:52" hidden="1" outlineLevel="1" x14ac:dyDescent="0.25">
      <c r="F5" s="386" t="str">
        <f>'פרמטרים לקריטריונים'!B62</f>
        <v>עבור כל הגשת בקשה אחת</v>
      </c>
      <c r="G5" s="389">
        <f>'פרמטרים לקריטריונים'!C62</f>
        <v>1</v>
      </c>
    </row>
    <row r="6" spans="2:52" hidden="1" outlineLevel="1" x14ac:dyDescent="0.25"/>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$A$29-COUNTBLANK(G31:G130)</f>
        <v>3</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AVERAGE(G31:G130)</f>
        <v>43.333333333333336</v>
      </c>
      <c r="H27" s="94" t="e">
        <f t="shared" ref="H27:Z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43.333333333333336</v>
      </c>
      <c r="V27" s="94">
        <f t="shared" si="2"/>
        <v>1</v>
      </c>
      <c r="W27" s="94">
        <f t="shared" ca="1" si="2"/>
        <v>43.333333333333336</v>
      </c>
      <c r="X27" s="94">
        <f t="shared" si="2"/>
        <v>1</v>
      </c>
      <c r="Y27" s="94">
        <f t="shared" ca="1" si="2"/>
        <v>43.333333333333336</v>
      </c>
      <c r="Z27" s="94">
        <f t="shared" ca="1" si="2"/>
        <v>0.33333333333333331</v>
      </c>
    </row>
    <row r="28" spans="1:62" ht="16.5" hidden="1" thickBot="1" x14ac:dyDescent="0.3">
      <c r="B28" s="90" t="s">
        <v>73</v>
      </c>
      <c r="C28" s="90"/>
      <c r="D28" s="90"/>
      <c r="E28" s="90"/>
      <c r="F28" s="90"/>
      <c r="G28" s="94">
        <f>SUM(G31:G130)</f>
        <v>130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130</v>
      </c>
      <c r="V28" s="94">
        <f t="shared" si="3"/>
        <v>100</v>
      </c>
      <c r="W28" s="94">
        <f t="shared" ca="1" si="3"/>
        <v>130</v>
      </c>
      <c r="X28" s="94">
        <f t="shared" si="3"/>
        <v>100</v>
      </c>
      <c r="Y28" s="94">
        <f t="shared" ca="1" si="3"/>
        <v>130</v>
      </c>
      <c r="AA28" s="94">
        <f>IF(SUM(AA31:AA130)=COUNT(AA31:AA130),1,0)</f>
        <v>0</v>
      </c>
    </row>
    <row r="29" spans="1:62" ht="30.75" customHeight="1" thickBot="1" x14ac:dyDescent="0.3">
      <c r="A29" s="95">
        <v>100</v>
      </c>
      <c r="B29" s="467" t="s">
        <v>130</v>
      </c>
      <c r="C29" s="469">
        <f>COLUMN()</f>
        <v>3</v>
      </c>
      <c r="D29" s="469">
        <f>COLUMN()</f>
        <v>4</v>
      </c>
      <c r="E29" s="469">
        <f>COLUMN()</f>
        <v>5</v>
      </c>
      <c r="F29" s="471" t="s">
        <v>131</v>
      </c>
      <c r="G29" s="89" t="s">
        <v>170</v>
      </c>
      <c r="H29" s="97" t="s">
        <v>171</v>
      </c>
      <c r="I29" s="97" t="s">
        <v>172</v>
      </c>
      <c r="J29" s="97" t="s">
        <v>173</v>
      </c>
      <c r="K29" s="97" t="s">
        <v>174</v>
      </c>
      <c r="L29" s="97" t="s">
        <v>175</v>
      </c>
      <c r="M29" s="97" t="s">
        <v>176</v>
      </c>
      <c r="N29" s="97" t="s">
        <v>177</v>
      </c>
      <c r="O29" s="97" t="s">
        <v>178</v>
      </c>
      <c r="P29" s="469">
        <f>COLUMN()</f>
        <v>16</v>
      </c>
      <c r="Q29" s="469">
        <f>COLUMN()</f>
        <v>17</v>
      </c>
      <c r="R29" s="469">
        <f>COLUMN()</f>
        <v>18</v>
      </c>
      <c r="S29" s="469">
        <f>COLUMN()</f>
        <v>19</v>
      </c>
      <c r="T29" s="469">
        <f>COLUMN()</f>
        <v>20</v>
      </c>
      <c r="U29" s="465" t="s">
        <v>179</v>
      </c>
      <c r="V29" s="469" t="s">
        <v>180</v>
      </c>
      <c r="W29" s="469" t="s">
        <v>181</v>
      </c>
      <c r="X29" s="469" t="s">
        <v>180</v>
      </c>
      <c r="Y29" s="469" t="s">
        <v>182</v>
      </c>
      <c r="Z29" s="475" t="s">
        <v>183</v>
      </c>
      <c r="AA29" s="87" t="s">
        <v>165</v>
      </c>
      <c r="AD29" t="str">
        <f>"בקרת "&amp;G29</f>
        <v>בקרת מספר בקשות</v>
      </c>
      <c r="AE29" t="str">
        <f t="shared" ref="AE29:AV29" si="4">"בקרת "&amp;H29</f>
        <v>בקרת טור הזנת מספר</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68"/>
      <c r="C30" s="470"/>
      <c r="D30" s="470"/>
      <c r="E30" s="470"/>
      <c r="F30" s="472"/>
      <c r="G30" s="88" t="s">
        <v>121</v>
      </c>
      <c r="H30" s="121"/>
      <c r="I30" s="121"/>
      <c r="J30" s="121"/>
      <c r="K30" s="121"/>
      <c r="L30" s="121"/>
      <c r="M30" s="121"/>
      <c r="N30" s="121"/>
      <c r="O30" s="121"/>
      <c r="P30" s="470"/>
      <c r="Q30" s="470"/>
      <c r="R30" s="470"/>
      <c r="S30" s="470"/>
      <c r="T30" s="470"/>
      <c r="U30" s="466"/>
      <c r="V30" s="470"/>
      <c r="W30" s="470"/>
      <c r="X30" s="470"/>
      <c r="Y30" s="470"/>
      <c r="Z30" s="476"/>
      <c r="AB30">
        <v>0</v>
      </c>
      <c r="AC30">
        <v>1</v>
      </c>
      <c r="AD30" t="str">
        <f>G30</f>
        <v>מספר שלם שאינו שלילי</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202">
        <f ca="1">IF(F31="","",ROW()-30)</f>
        <v>1</v>
      </c>
      <c r="C31" s="203"/>
      <c r="D31" s="203"/>
      <c r="E31" s="203"/>
      <c r="F31" s="204" t="str">
        <f ca="1">IF('תנאי סף'!AR31&lt;&gt;1,"",'תנאי סף'!F31)</f>
        <v>כוריאוגרפים</v>
      </c>
      <c r="G31" s="301">
        <v>82</v>
      </c>
      <c r="H31" s="206"/>
      <c r="I31" s="205"/>
      <c r="J31" s="206"/>
      <c r="K31" s="205"/>
      <c r="L31" s="206"/>
      <c r="M31" s="205"/>
      <c r="N31" s="204"/>
      <c r="O31" s="204"/>
      <c r="P31" s="206"/>
      <c r="Q31" s="206"/>
      <c r="R31" s="206"/>
      <c r="S31" s="206"/>
      <c r="T31" s="206"/>
      <c r="U31" s="206">
        <f ca="1">IF($F31="","",IF($AA31&lt;&gt;1,$AB$1,G31*$G$5))</f>
        <v>82</v>
      </c>
      <c r="V31" s="206">
        <v>1</v>
      </c>
      <c r="W31" s="206">
        <f ca="1">IF($F31="","",IF($AA31&lt;&gt;1,$AB$1,IFERROR(U31*V31,$AB$1)))</f>
        <v>82</v>
      </c>
      <c r="X31" s="206">
        <v>1</v>
      </c>
      <c r="Y31" s="206">
        <f ca="1">IF($F31="","",IF($AA31&lt;&gt;1,$AB$1,IFERROR(W31*X31,$AB$1)))</f>
        <v>82</v>
      </c>
      <c r="Z31" s="335">
        <f ca="1">IF($F31="","",IF(OR($AA31&lt;&gt;1,Y31=$AB$1),$AB$1,IFERROR(Y31/SUM($Y$31:$Y$130),0)))</f>
        <v>0.63076923076923075</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207">
        <f t="shared" ref="B32:B95" ca="1" si="8">IF(F32="","",ROW()-30)</f>
        <v>2</v>
      </c>
      <c r="C32" s="124"/>
      <c r="D32" s="124"/>
      <c r="E32" s="124"/>
      <c r="F32" s="125" t="str">
        <f ca="1">IF('תנאי סף'!AR32&lt;&gt;1,"",'תנאי סף'!F32)</f>
        <v>פ. בלומנטל</v>
      </c>
      <c r="G32" s="232">
        <v>30</v>
      </c>
      <c r="H32" s="123"/>
      <c r="I32" s="106"/>
      <c r="J32" s="123"/>
      <c r="K32" s="106"/>
      <c r="L32" s="123"/>
      <c r="M32" s="106"/>
      <c r="N32" s="125"/>
      <c r="O32" s="125"/>
      <c r="P32" s="123"/>
      <c r="Q32" s="123"/>
      <c r="R32" s="123"/>
      <c r="S32" s="123"/>
      <c r="T32" s="123"/>
      <c r="U32" s="123">
        <f t="shared" ref="U32:U95" ca="1" si="9">IF($F32="","",IF($AA32&lt;&gt;1,$AB$1,G32*$G$5))</f>
        <v>30</v>
      </c>
      <c r="V32" s="123">
        <v>1</v>
      </c>
      <c r="W32" s="123">
        <f t="shared" ref="W32:W95" ca="1" si="10">IF($F32="","",IF($AA32&lt;&gt;1,$AB$1,IFERROR(U32*V32,$AB$1)))</f>
        <v>30</v>
      </c>
      <c r="X32" s="123">
        <v>1</v>
      </c>
      <c r="Y32" s="123">
        <f t="shared" ref="Y32:Y95" ca="1" si="11">IF($F32="","",IF($AA32&lt;&gt;1,$AB$1,IFERROR(W32*X32,$AB$1)))</f>
        <v>30</v>
      </c>
      <c r="Z32" s="336">
        <f t="shared" ref="Z32:Z95" ca="1" si="12">IF($F32="","",IF(OR($AA32&lt;&gt;1,Y32=$AB$1),$AB$1,IFERROR(Y32/SUM($Y$31:$Y$130),0)))</f>
        <v>0.23076923076923078</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207">
        <f t="shared" ca="1" si="8"/>
        <v>3</v>
      </c>
      <c r="C33" s="124"/>
      <c r="D33" s="124"/>
      <c r="E33" s="124"/>
      <c r="F33" s="125" t="str">
        <f ca="1">IF('תנאי סף'!AR33&lt;&gt;1,"",'תנאי סף'!F33)</f>
        <v>איב</v>
      </c>
      <c r="G33" s="232">
        <v>18</v>
      </c>
      <c r="H33" s="123"/>
      <c r="I33" s="106"/>
      <c r="J33" s="123"/>
      <c r="K33" s="106"/>
      <c r="L33" s="123"/>
      <c r="M33" s="106"/>
      <c r="N33" s="125"/>
      <c r="O33" s="125"/>
      <c r="P33" s="123"/>
      <c r="Q33" s="123"/>
      <c r="R33" s="123"/>
      <c r="S33" s="123"/>
      <c r="T33" s="123"/>
      <c r="U33" s="123">
        <f t="shared" ca="1" si="9"/>
        <v>18</v>
      </c>
      <c r="V33" s="123">
        <v>1</v>
      </c>
      <c r="W33" s="123">
        <f t="shared" ca="1" si="10"/>
        <v>18</v>
      </c>
      <c r="X33" s="123">
        <v>1</v>
      </c>
      <c r="Y33" s="123">
        <f t="shared" ca="1" si="11"/>
        <v>18</v>
      </c>
      <c r="Z33" s="336">
        <f t="shared" ca="1" si="12"/>
        <v>0.13846153846153847</v>
      </c>
      <c r="AA33">
        <f t="shared" si="13"/>
        <v>1</v>
      </c>
      <c r="AB33">
        <f t="shared" ca="1" si="14"/>
        <v>0</v>
      </c>
      <c r="AC33">
        <f t="shared" ca="1" si="14"/>
        <v>1</v>
      </c>
      <c r="AD33">
        <f t="shared" si="15"/>
        <v>1</v>
      </c>
    </row>
    <row r="34" spans="2:30" x14ac:dyDescent="0.25">
      <c r="B34" s="207" t="str">
        <f t="shared" ca="1" si="8"/>
        <v/>
      </c>
      <c r="C34" s="124"/>
      <c r="D34" s="124"/>
      <c r="E34" s="124"/>
      <c r="F34" s="125" t="str">
        <f ca="1">IF('תנאי סף'!AR34&lt;&gt;1,"",'תנאי סף'!F34)</f>
        <v/>
      </c>
      <c r="G34" s="232"/>
      <c r="H34" s="123"/>
      <c r="I34" s="106"/>
      <c r="J34" s="123"/>
      <c r="K34" s="106"/>
      <c r="L34" s="123"/>
      <c r="M34" s="106"/>
      <c r="N34" s="125"/>
      <c r="O34" s="125"/>
      <c r="P34" s="123"/>
      <c r="Q34" s="123"/>
      <c r="R34" s="123"/>
      <c r="S34" s="123"/>
      <c r="T34" s="123"/>
      <c r="U34" s="123" t="str">
        <f t="shared" ca="1" si="9"/>
        <v/>
      </c>
      <c r="V34" s="123">
        <v>1</v>
      </c>
      <c r="W34" s="123" t="str">
        <f t="shared" ca="1" si="10"/>
        <v/>
      </c>
      <c r="X34" s="123">
        <v>1</v>
      </c>
      <c r="Y34" s="123" t="str">
        <f t="shared" ca="1" si="11"/>
        <v/>
      </c>
      <c r="Z34" s="208" t="str">
        <f t="shared" ca="1" si="12"/>
        <v/>
      </c>
      <c r="AA34">
        <f t="shared" si="13"/>
        <v>0</v>
      </c>
      <c r="AB34" t="str">
        <f t="shared" ca="1" si="14"/>
        <v/>
      </c>
      <c r="AC34" t="str">
        <f t="shared" ca="1" si="14"/>
        <v/>
      </c>
      <c r="AD34">
        <f t="shared" si="15"/>
        <v>0</v>
      </c>
    </row>
    <row r="35" spans="2:30" x14ac:dyDescent="0.25">
      <c r="B35" s="207" t="str">
        <f t="shared" ca="1" si="8"/>
        <v/>
      </c>
      <c r="C35" s="124"/>
      <c r="D35" s="124"/>
      <c r="E35" s="124"/>
      <c r="F35" s="125" t="str">
        <f ca="1">IF('תנאי סף'!AR35&lt;&gt;1,"",'תנאי סף'!F35)</f>
        <v/>
      </c>
      <c r="G35" s="232"/>
      <c r="H35" s="123"/>
      <c r="I35" s="106"/>
      <c r="J35" s="123"/>
      <c r="K35" s="106"/>
      <c r="L35" s="123"/>
      <c r="M35" s="106"/>
      <c r="N35" s="125"/>
      <c r="O35" s="125"/>
      <c r="P35" s="123"/>
      <c r="Q35" s="123"/>
      <c r="R35" s="123"/>
      <c r="S35" s="123"/>
      <c r="T35" s="123"/>
      <c r="U35" s="123" t="str">
        <f t="shared" ca="1" si="9"/>
        <v/>
      </c>
      <c r="V35" s="123">
        <v>1</v>
      </c>
      <c r="W35" s="123" t="str">
        <f t="shared" ca="1" si="10"/>
        <v/>
      </c>
      <c r="X35" s="123">
        <v>1</v>
      </c>
      <c r="Y35" s="123" t="str">
        <f t="shared" ca="1" si="11"/>
        <v/>
      </c>
      <c r="Z35" s="208" t="str">
        <f t="shared" ca="1" si="12"/>
        <v/>
      </c>
      <c r="AA35">
        <f t="shared" si="13"/>
        <v>0</v>
      </c>
      <c r="AB35" t="str">
        <f t="shared" ca="1" si="14"/>
        <v/>
      </c>
      <c r="AC35" t="str">
        <f t="shared" ca="1" si="14"/>
        <v/>
      </c>
      <c r="AD35">
        <f t="shared" si="15"/>
        <v>0</v>
      </c>
    </row>
    <row r="36" spans="2:30" x14ac:dyDescent="0.25">
      <c r="B36" s="207" t="str">
        <f t="shared" ca="1" si="8"/>
        <v/>
      </c>
      <c r="C36" s="124"/>
      <c r="D36" s="124"/>
      <c r="E36" s="124"/>
      <c r="F36" s="125" t="str">
        <f ca="1">IF('תנאי סף'!AR36&lt;&gt;1,"",'תנאי סף'!F36)</f>
        <v/>
      </c>
      <c r="G36" s="232"/>
      <c r="H36" s="123"/>
      <c r="I36" s="106"/>
      <c r="J36" s="123"/>
      <c r="K36" s="106"/>
      <c r="L36" s="123"/>
      <c r="M36" s="106"/>
      <c r="N36" s="125"/>
      <c r="O36" s="125"/>
      <c r="P36" s="123"/>
      <c r="Q36" s="123"/>
      <c r="R36" s="123"/>
      <c r="S36" s="123"/>
      <c r="T36" s="123"/>
      <c r="U36" s="123" t="str">
        <f t="shared" ca="1" si="9"/>
        <v/>
      </c>
      <c r="V36" s="123">
        <v>1</v>
      </c>
      <c r="W36" s="123" t="str">
        <f t="shared" ca="1" si="10"/>
        <v/>
      </c>
      <c r="X36" s="123">
        <v>1</v>
      </c>
      <c r="Y36" s="123" t="str">
        <f t="shared" ca="1" si="11"/>
        <v/>
      </c>
      <c r="Z36" s="208" t="str">
        <f t="shared" ca="1" si="12"/>
        <v/>
      </c>
      <c r="AA36">
        <f t="shared" si="13"/>
        <v>0</v>
      </c>
      <c r="AB36" t="str">
        <f t="shared" ca="1" si="14"/>
        <v/>
      </c>
      <c r="AC36" t="str">
        <f t="shared" ca="1" si="14"/>
        <v/>
      </c>
      <c r="AD36">
        <f t="shared" si="15"/>
        <v>0</v>
      </c>
    </row>
    <row r="37" spans="2:30" x14ac:dyDescent="0.25">
      <c r="B37" s="207" t="str">
        <f t="shared" ca="1" si="8"/>
        <v/>
      </c>
      <c r="C37" s="124"/>
      <c r="D37" s="124"/>
      <c r="E37" s="124"/>
      <c r="F37" s="125" t="str">
        <f ca="1">IF('תנאי סף'!AR37&lt;&gt;1,"",'תנאי סף'!F37)</f>
        <v/>
      </c>
      <c r="G37" s="232"/>
      <c r="H37" s="123"/>
      <c r="I37" s="106"/>
      <c r="J37" s="123"/>
      <c r="K37" s="106"/>
      <c r="L37" s="123"/>
      <c r="M37" s="106"/>
      <c r="N37" s="125"/>
      <c r="O37" s="125"/>
      <c r="P37" s="123"/>
      <c r="Q37" s="123"/>
      <c r="R37" s="123"/>
      <c r="S37" s="123"/>
      <c r="T37" s="123"/>
      <c r="U37" s="123" t="str">
        <f t="shared" ca="1" si="9"/>
        <v/>
      </c>
      <c r="V37" s="123">
        <v>1</v>
      </c>
      <c r="W37" s="123" t="str">
        <f t="shared" ca="1" si="10"/>
        <v/>
      </c>
      <c r="X37" s="123">
        <v>1</v>
      </c>
      <c r="Y37" s="123" t="str">
        <f t="shared" ca="1" si="11"/>
        <v/>
      </c>
      <c r="Z37" s="208" t="str">
        <f t="shared" ca="1" si="12"/>
        <v/>
      </c>
      <c r="AA37">
        <f t="shared" si="13"/>
        <v>0</v>
      </c>
      <c r="AB37" t="str">
        <f t="shared" ca="1" si="14"/>
        <v/>
      </c>
      <c r="AC37" t="str">
        <f t="shared" ca="1" si="14"/>
        <v/>
      </c>
      <c r="AD37">
        <f t="shared" si="15"/>
        <v>0</v>
      </c>
    </row>
    <row r="38" spans="2:30" x14ac:dyDescent="0.25">
      <c r="B38" s="207" t="str">
        <f t="shared" ca="1" si="8"/>
        <v/>
      </c>
      <c r="C38" s="124"/>
      <c r="D38" s="124"/>
      <c r="E38" s="124"/>
      <c r="F38" s="125" t="str">
        <f ca="1">IF('תנאי סף'!AR38&lt;&gt;1,"",'תנאי סף'!F38)</f>
        <v/>
      </c>
      <c r="G38" s="232"/>
      <c r="H38" s="123"/>
      <c r="I38" s="106"/>
      <c r="J38" s="123"/>
      <c r="K38" s="106"/>
      <c r="L38" s="123"/>
      <c r="M38" s="106"/>
      <c r="N38" s="125"/>
      <c r="O38" s="125"/>
      <c r="P38" s="123"/>
      <c r="Q38" s="123"/>
      <c r="R38" s="123"/>
      <c r="S38" s="123"/>
      <c r="T38" s="123"/>
      <c r="U38" s="123" t="str">
        <f t="shared" ca="1" si="9"/>
        <v/>
      </c>
      <c r="V38" s="123">
        <v>1</v>
      </c>
      <c r="W38" s="123" t="str">
        <f t="shared" ca="1" si="10"/>
        <v/>
      </c>
      <c r="X38" s="123">
        <v>1</v>
      </c>
      <c r="Y38" s="123" t="str">
        <f t="shared" ca="1" si="11"/>
        <v/>
      </c>
      <c r="Z38" s="208" t="str">
        <f t="shared" ca="1" si="12"/>
        <v/>
      </c>
      <c r="AA38">
        <f t="shared" si="13"/>
        <v>0</v>
      </c>
      <c r="AB38" t="str">
        <f t="shared" ca="1" si="14"/>
        <v/>
      </c>
      <c r="AC38" t="str">
        <f t="shared" ca="1" si="14"/>
        <v/>
      </c>
      <c r="AD38">
        <f t="shared" si="15"/>
        <v>0</v>
      </c>
    </row>
    <row r="39" spans="2:30" x14ac:dyDescent="0.25">
      <c r="B39" s="207" t="str">
        <f t="shared" ca="1" si="8"/>
        <v/>
      </c>
      <c r="C39" s="124"/>
      <c r="D39" s="124"/>
      <c r="E39" s="124"/>
      <c r="F39" s="125" t="str">
        <f ca="1">IF('תנאי סף'!AR39&lt;&gt;1,"",'תנאי סף'!F39)</f>
        <v/>
      </c>
      <c r="G39" s="232"/>
      <c r="H39" s="123"/>
      <c r="I39" s="106"/>
      <c r="J39" s="123"/>
      <c r="K39" s="106"/>
      <c r="L39" s="123"/>
      <c r="M39" s="106"/>
      <c r="N39" s="125"/>
      <c r="O39" s="125"/>
      <c r="P39" s="123"/>
      <c r="Q39" s="123"/>
      <c r="R39" s="123"/>
      <c r="S39" s="123"/>
      <c r="T39" s="123"/>
      <c r="U39" s="123" t="str">
        <f t="shared" ca="1" si="9"/>
        <v/>
      </c>
      <c r="V39" s="123">
        <v>1</v>
      </c>
      <c r="W39" s="123" t="str">
        <f t="shared" ca="1" si="10"/>
        <v/>
      </c>
      <c r="X39" s="123">
        <v>1</v>
      </c>
      <c r="Y39" s="123" t="str">
        <f t="shared" ca="1" si="11"/>
        <v/>
      </c>
      <c r="Z39" s="208" t="str">
        <f t="shared" ca="1" si="12"/>
        <v/>
      </c>
      <c r="AA39">
        <f t="shared" si="13"/>
        <v>0</v>
      </c>
      <c r="AB39" t="str">
        <f t="shared" ca="1" si="14"/>
        <v/>
      </c>
      <c r="AC39" t="str">
        <f t="shared" ca="1" si="14"/>
        <v/>
      </c>
      <c r="AD39">
        <f t="shared" si="15"/>
        <v>0</v>
      </c>
    </row>
    <row r="40" spans="2:30" ht="16.5" thickBot="1" x14ac:dyDescent="0.3">
      <c r="B40" s="209" t="str">
        <f t="shared" ca="1" si="8"/>
        <v/>
      </c>
      <c r="C40" s="210"/>
      <c r="D40" s="210"/>
      <c r="E40" s="210"/>
      <c r="F40" s="211" t="str">
        <f ca="1">IF('תנאי סף'!AR40&lt;&gt;1,"",'תנאי סף'!F40)</f>
        <v/>
      </c>
      <c r="G40" s="235"/>
      <c r="H40" s="213"/>
      <c r="I40" s="212"/>
      <c r="J40" s="213"/>
      <c r="K40" s="212"/>
      <c r="L40" s="213"/>
      <c r="M40" s="212"/>
      <c r="N40" s="211"/>
      <c r="O40" s="211"/>
      <c r="P40" s="213"/>
      <c r="Q40" s="213"/>
      <c r="R40" s="213"/>
      <c r="S40" s="213"/>
      <c r="T40" s="213"/>
      <c r="U40" s="213" t="str">
        <f t="shared" ca="1" si="9"/>
        <v/>
      </c>
      <c r="V40" s="213">
        <v>1</v>
      </c>
      <c r="W40" s="213" t="str">
        <f t="shared" ca="1" si="10"/>
        <v/>
      </c>
      <c r="X40" s="213">
        <v>1</v>
      </c>
      <c r="Y40" s="213" t="str">
        <f t="shared" ca="1" si="11"/>
        <v/>
      </c>
      <c r="Z40" s="214" t="str">
        <f t="shared" ca="1" si="12"/>
        <v/>
      </c>
      <c r="AA40">
        <f t="shared" si="13"/>
        <v>0</v>
      </c>
      <c r="AB40" t="str">
        <f t="shared" ca="1" si="14"/>
        <v/>
      </c>
      <c r="AC40" t="str">
        <f t="shared" ca="1" si="14"/>
        <v/>
      </c>
      <c r="AD40">
        <f t="shared" si="15"/>
        <v>0</v>
      </c>
    </row>
    <row r="41" spans="2:30" hidden="1" x14ac:dyDescent="0.25">
      <c r="B41" s="122" t="str">
        <f t="shared" si="8"/>
        <v/>
      </c>
      <c r="C41" s="124"/>
      <c r="D41" s="124"/>
      <c r="E41" s="124"/>
      <c r="F41" s="125" t="str">
        <f>IF('תנאי סף'!AR41&lt;&gt;1,"",'תנאי סף'!F41)</f>
        <v/>
      </c>
      <c r="G41" s="232"/>
      <c r="H41" s="123"/>
      <c r="I41" s="106"/>
      <c r="J41" s="123"/>
      <c r="K41" s="106"/>
      <c r="L41" s="123"/>
      <c r="M41" s="106"/>
      <c r="N41" s="125"/>
      <c r="O41" s="125"/>
      <c r="P41" s="123"/>
      <c r="Q41" s="123"/>
      <c r="R41" s="123"/>
      <c r="S41" s="123"/>
      <c r="T41" s="123"/>
      <c r="U41" s="123" t="str">
        <f t="shared" si="9"/>
        <v/>
      </c>
      <c r="V41" s="123">
        <v>1</v>
      </c>
      <c r="W41" s="123" t="str">
        <f t="shared" si="10"/>
        <v/>
      </c>
      <c r="X41" s="123">
        <v>1</v>
      </c>
      <c r="Y41" s="123" t="str">
        <f t="shared" si="11"/>
        <v/>
      </c>
      <c r="Z41" s="126" t="str">
        <f t="shared" si="12"/>
        <v/>
      </c>
      <c r="AA41">
        <f t="shared" si="13"/>
        <v>0</v>
      </c>
      <c r="AB41" t="str">
        <f t="shared" si="14"/>
        <v/>
      </c>
      <c r="AC41" t="str">
        <f t="shared" si="14"/>
        <v/>
      </c>
      <c r="AD41">
        <f t="shared" si="15"/>
        <v>0</v>
      </c>
    </row>
    <row r="42" spans="2:30" hidden="1" x14ac:dyDescent="0.25">
      <c r="B42" s="122" t="str">
        <f t="shared" si="8"/>
        <v/>
      </c>
      <c r="C42" s="124"/>
      <c r="D42" s="124"/>
      <c r="E42" s="124"/>
      <c r="F42" s="125" t="str">
        <f>IF('תנאי סף'!AR42&lt;&gt;1,"",'תנאי סף'!F42)</f>
        <v/>
      </c>
      <c r="G42" s="232"/>
      <c r="H42" s="123"/>
      <c r="I42" s="106"/>
      <c r="J42" s="123"/>
      <c r="K42" s="106"/>
      <c r="L42" s="123"/>
      <c r="M42" s="106"/>
      <c r="N42" s="125"/>
      <c r="O42" s="125"/>
      <c r="P42" s="123"/>
      <c r="Q42" s="123"/>
      <c r="R42" s="123"/>
      <c r="S42" s="123"/>
      <c r="T42" s="123"/>
      <c r="U42" s="123" t="str">
        <f t="shared" si="9"/>
        <v/>
      </c>
      <c r="V42" s="123">
        <v>1</v>
      </c>
      <c r="W42" s="123" t="str">
        <f t="shared" si="10"/>
        <v/>
      </c>
      <c r="X42" s="123">
        <v>1</v>
      </c>
      <c r="Y42" s="123" t="str">
        <f t="shared" si="11"/>
        <v/>
      </c>
      <c r="Z42" s="126" t="str">
        <f t="shared" si="12"/>
        <v/>
      </c>
      <c r="AA42">
        <f t="shared" si="13"/>
        <v>0</v>
      </c>
      <c r="AB42" t="str">
        <f t="shared" si="14"/>
        <v/>
      </c>
      <c r="AC42" t="str">
        <f t="shared" si="14"/>
        <v/>
      </c>
      <c r="AD42">
        <f t="shared" si="15"/>
        <v>0</v>
      </c>
    </row>
    <row r="43" spans="2:30" hidden="1" x14ac:dyDescent="0.25">
      <c r="B43" s="122" t="str">
        <f t="shared" si="8"/>
        <v/>
      </c>
      <c r="C43" s="124"/>
      <c r="D43" s="124"/>
      <c r="E43" s="124"/>
      <c r="F43" s="125" t="str">
        <f>IF('תנאי סף'!AR43&lt;&gt;1,"",'תנאי סף'!F43)</f>
        <v/>
      </c>
      <c r="G43" s="232"/>
      <c r="H43" s="123"/>
      <c r="I43" s="106"/>
      <c r="J43" s="123"/>
      <c r="K43" s="106"/>
      <c r="L43" s="123"/>
      <c r="M43" s="106"/>
      <c r="N43" s="125"/>
      <c r="O43" s="125"/>
      <c r="P43" s="123"/>
      <c r="Q43" s="123"/>
      <c r="R43" s="123"/>
      <c r="S43" s="123"/>
      <c r="T43" s="123"/>
      <c r="U43" s="123" t="str">
        <f t="shared" si="9"/>
        <v/>
      </c>
      <c r="V43" s="123">
        <v>1</v>
      </c>
      <c r="W43" s="123" t="str">
        <f t="shared" si="10"/>
        <v/>
      </c>
      <c r="X43" s="123">
        <v>1</v>
      </c>
      <c r="Y43" s="123" t="str">
        <f t="shared" si="11"/>
        <v/>
      </c>
      <c r="Z43" s="126" t="str">
        <f t="shared" si="12"/>
        <v/>
      </c>
      <c r="AA43">
        <f t="shared" si="13"/>
        <v>0</v>
      </c>
      <c r="AB43" t="str">
        <f t="shared" si="14"/>
        <v/>
      </c>
      <c r="AC43" t="str">
        <f t="shared" si="14"/>
        <v/>
      </c>
      <c r="AD43">
        <f t="shared" si="15"/>
        <v>0</v>
      </c>
    </row>
    <row r="44" spans="2:30" hidden="1" x14ac:dyDescent="0.25">
      <c r="B44" s="122" t="str">
        <f t="shared" si="8"/>
        <v/>
      </c>
      <c r="C44" s="124"/>
      <c r="D44" s="124"/>
      <c r="E44" s="124"/>
      <c r="F44" s="125" t="str">
        <f>IF('תנאי סף'!AR44&lt;&gt;1,"",'תנאי סף'!F44)</f>
        <v/>
      </c>
      <c r="G44" s="232"/>
      <c r="H44" s="123"/>
      <c r="I44" s="106"/>
      <c r="J44" s="123"/>
      <c r="K44" s="106"/>
      <c r="L44" s="123"/>
      <c r="M44" s="106"/>
      <c r="N44" s="125"/>
      <c r="O44" s="125"/>
      <c r="P44" s="123"/>
      <c r="Q44" s="123"/>
      <c r="R44" s="123"/>
      <c r="S44" s="123"/>
      <c r="T44" s="123"/>
      <c r="U44" s="123" t="str">
        <f t="shared" si="9"/>
        <v/>
      </c>
      <c r="V44" s="123">
        <v>1</v>
      </c>
      <c r="W44" s="123" t="str">
        <f t="shared" si="10"/>
        <v/>
      </c>
      <c r="X44" s="123">
        <v>1</v>
      </c>
      <c r="Y44" s="123" t="str">
        <f t="shared" si="11"/>
        <v/>
      </c>
      <c r="Z44" s="126" t="str">
        <f t="shared" si="12"/>
        <v/>
      </c>
      <c r="AA44">
        <f t="shared" si="13"/>
        <v>0</v>
      </c>
      <c r="AB44" t="str">
        <f t="shared" si="14"/>
        <v/>
      </c>
      <c r="AC44" t="str">
        <f t="shared" si="14"/>
        <v/>
      </c>
      <c r="AD44">
        <f t="shared" si="15"/>
        <v>0</v>
      </c>
    </row>
    <row r="45" spans="2:30" hidden="1" x14ac:dyDescent="0.25">
      <c r="B45" s="122" t="str">
        <f t="shared" si="8"/>
        <v/>
      </c>
      <c r="C45" s="124"/>
      <c r="D45" s="124"/>
      <c r="E45" s="124"/>
      <c r="F45" s="125" t="str">
        <f>IF('תנאי סף'!AR45&lt;&gt;1,"",'תנאי סף'!F45)</f>
        <v/>
      </c>
      <c r="G45" s="232"/>
      <c r="H45" s="123"/>
      <c r="I45" s="106"/>
      <c r="J45" s="123"/>
      <c r="K45" s="106"/>
      <c r="L45" s="123"/>
      <c r="M45" s="106"/>
      <c r="N45" s="125"/>
      <c r="O45" s="125"/>
      <c r="P45" s="123"/>
      <c r="Q45" s="123"/>
      <c r="R45" s="123"/>
      <c r="S45" s="123"/>
      <c r="T45" s="123"/>
      <c r="U45" s="123" t="str">
        <f t="shared" si="9"/>
        <v/>
      </c>
      <c r="V45" s="123">
        <v>1</v>
      </c>
      <c r="W45" s="123" t="str">
        <f t="shared" si="10"/>
        <v/>
      </c>
      <c r="X45" s="123">
        <v>1</v>
      </c>
      <c r="Y45" s="123" t="str">
        <f t="shared" si="11"/>
        <v/>
      </c>
      <c r="Z45" s="126" t="str">
        <f t="shared" si="12"/>
        <v/>
      </c>
      <c r="AA45">
        <f t="shared" si="13"/>
        <v>0</v>
      </c>
      <c r="AB45" t="str">
        <f t="shared" si="14"/>
        <v/>
      </c>
      <c r="AC45" t="str">
        <f t="shared" si="14"/>
        <v/>
      </c>
      <c r="AD45">
        <f t="shared" si="15"/>
        <v>0</v>
      </c>
    </row>
    <row r="46" spans="2:30" hidden="1" x14ac:dyDescent="0.25">
      <c r="B46" s="122" t="str">
        <f t="shared" si="8"/>
        <v/>
      </c>
      <c r="C46" s="124"/>
      <c r="D46" s="124"/>
      <c r="E46" s="124"/>
      <c r="F46" s="125" t="str">
        <f>IF('תנאי סף'!AR46&lt;&gt;1,"",'תנאי סף'!F46)</f>
        <v/>
      </c>
      <c r="G46" s="232"/>
      <c r="H46" s="123"/>
      <c r="I46" s="106"/>
      <c r="J46" s="123"/>
      <c r="K46" s="106"/>
      <c r="L46" s="123"/>
      <c r="M46" s="106"/>
      <c r="N46" s="125"/>
      <c r="O46" s="125"/>
      <c r="P46" s="123"/>
      <c r="Q46" s="123"/>
      <c r="R46" s="123"/>
      <c r="S46" s="123"/>
      <c r="T46" s="123"/>
      <c r="U46" s="123" t="str">
        <f t="shared" si="9"/>
        <v/>
      </c>
      <c r="V46" s="123">
        <v>1</v>
      </c>
      <c r="W46" s="123" t="str">
        <f t="shared" si="10"/>
        <v/>
      </c>
      <c r="X46" s="123">
        <v>1</v>
      </c>
      <c r="Y46" s="123" t="str">
        <f t="shared" si="11"/>
        <v/>
      </c>
      <c r="Z46" s="126" t="str">
        <f t="shared" si="12"/>
        <v/>
      </c>
      <c r="AA46">
        <f t="shared" si="13"/>
        <v>0</v>
      </c>
      <c r="AB46" t="str">
        <f t="shared" si="14"/>
        <v/>
      </c>
      <c r="AC46" t="str">
        <f t="shared" si="14"/>
        <v/>
      </c>
      <c r="AD46">
        <f t="shared" si="15"/>
        <v>0</v>
      </c>
    </row>
    <row r="47" spans="2:30" hidden="1" x14ac:dyDescent="0.25">
      <c r="B47" s="122" t="str">
        <f t="shared" si="8"/>
        <v/>
      </c>
      <c r="C47" s="124"/>
      <c r="D47" s="124"/>
      <c r="E47" s="124"/>
      <c r="F47" s="125" t="str">
        <f>IF('תנאי סף'!AR47&lt;&gt;1,"",'תנאי סף'!F47)</f>
        <v/>
      </c>
      <c r="G47" s="232"/>
      <c r="H47" s="123"/>
      <c r="I47" s="106"/>
      <c r="J47" s="123"/>
      <c r="K47" s="106"/>
      <c r="L47" s="123"/>
      <c r="M47" s="106"/>
      <c r="N47" s="125"/>
      <c r="O47" s="125"/>
      <c r="P47" s="123"/>
      <c r="Q47" s="123"/>
      <c r="R47" s="123"/>
      <c r="S47" s="123"/>
      <c r="T47" s="123"/>
      <c r="U47" s="123" t="str">
        <f t="shared" si="9"/>
        <v/>
      </c>
      <c r="V47" s="123">
        <v>1</v>
      </c>
      <c r="W47" s="123" t="str">
        <f t="shared" si="10"/>
        <v/>
      </c>
      <c r="X47" s="123">
        <v>1</v>
      </c>
      <c r="Y47" s="123" t="str">
        <f t="shared" si="11"/>
        <v/>
      </c>
      <c r="Z47" s="126" t="str">
        <f t="shared" si="12"/>
        <v/>
      </c>
      <c r="AA47">
        <f t="shared" si="13"/>
        <v>0</v>
      </c>
      <c r="AB47" t="str">
        <f t="shared" si="14"/>
        <v/>
      </c>
      <c r="AC47" t="str">
        <f t="shared" si="14"/>
        <v/>
      </c>
      <c r="AD47">
        <f t="shared" si="15"/>
        <v>0</v>
      </c>
    </row>
    <row r="48" spans="2:30" hidden="1" x14ac:dyDescent="0.25">
      <c r="B48" s="122" t="str">
        <f t="shared" si="8"/>
        <v/>
      </c>
      <c r="C48" s="124"/>
      <c r="D48" s="124"/>
      <c r="E48" s="124"/>
      <c r="F48" s="125" t="str">
        <f>IF('תנאי סף'!AR48&lt;&gt;1,"",'תנאי סף'!F48)</f>
        <v/>
      </c>
      <c r="G48" s="232"/>
      <c r="H48" s="123"/>
      <c r="I48" s="106"/>
      <c r="J48" s="123"/>
      <c r="K48" s="106"/>
      <c r="L48" s="123"/>
      <c r="M48" s="106"/>
      <c r="N48" s="125"/>
      <c r="O48" s="125"/>
      <c r="P48" s="123"/>
      <c r="Q48" s="123"/>
      <c r="R48" s="123"/>
      <c r="S48" s="123"/>
      <c r="T48" s="123"/>
      <c r="U48" s="123" t="str">
        <f t="shared" si="9"/>
        <v/>
      </c>
      <c r="V48" s="123">
        <v>1</v>
      </c>
      <c r="W48" s="123" t="str">
        <f t="shared" si="10"/>
        <v/>
      </c>
      <c r="X48" s="123">
        <v>1</v>
      </c>
      <c r="Y48" s="123" t="str">
        <f t="shared" si="11"/>
        <v/>
      </c>
      <c r="Z48" s="126" t="str">
        <f t="shared" si="12"/>
        <v/>
      </c>
      <c r="AA48">
        <f t="shared" si="13"/>
        <v>0</v>
      </c>
      <c r="AB48" t="str">
        <f t="shared" si="14"/>
        <v/>
      </c>
      <c r="AC48" t="str">
        <f t="shared" si="14"/>
        <v/>
      </c>
      <c r="AD48">
        <f t="shared" si="15"/>
        <v>0</v>
      </c>
    </row>
    <row r="49" spans="2:30" hidden="1" x14ac:dyDescent="0.25">
      <c r="B49" s="122" t="str">
        <f t="shared" si="8"/>
        <v/>
      </c>
      <c r="C49" s="124"/>
      <c r="D49" s="124"/>
      <c r="E49" s="124"/>
      <c r="F49" s="125" t="str">
        <f>IF('תנאי סף'!AR49&lt;&gt;1,"",'תנאי סף'!F49)</f>
        <v/>
      </c>
      <c r="G49" s="232"/>
      <c r="H49" s="123"/>
      <c r="I49" s="106"/>
      <c r="J49" s="123"/>
      <c r="K49" s="106"/>
      <c r="L49" s="123"/>
      <c r="M49" s="106"/>
      <c r="N49" s="125"/>
      <c r="O49" s="125"/>
      <c r="P49" s="123"/>
      <c r="Q49" s="123"/>
      <c r="R49" s="123"/>
      <c r="S49" s="123"/>
      <c r="T49" s="123"/>
      <c r="U49" s="123" t="str">
        <f t="shared" si="9"/>
        <v/>
      </c>
      <c r="V49" s="123">
        <v>1</v>
      </c>
      <c r="W49" s="123" t="str">
        <f t="shared" si="10"/>
        <v/>
      </c>
      <c r="X49" s="123">
        <v>1</v>
      </c>
      <c r="Y49" s="123" t="str">
        <f t="shared" si="11"/>
        <v/>
      </c>
      <c r="Z49" s="126" t="str">
        <f t="shared" si="12"/>
        <v/>
      </c>
      <c r="AA49">
        <f t="shared" si="13"/>
        <v>0</v>
      </c>
      <c r="AB49" t="str">
        <f t="shared" si="14"/>
        <v/>
      </c>
      <c r="AC49" t="str">
        <f t="shared" si="14"/>
        <v/>
      </c>
      <c r="AD49">
        <f t="shared" si="15"/>
        <v>0</v>
      </c>
    </row>
    <row r="50" spans="2:30" hidden="1" x14ac:dyDescent="0.25">
      <c r="B50" s="122" t="str">
        <f t="shared" si="8"/>
        <v/>
      </c>
      <c r="C50" s="124"/>
      <c r="D50" s="124"/>
      <c r="E50" s="124"/>
      <c r="F50" s="125" t="str">
        <f>IF('תנאי סף'!AR50&lt;&gt;1,"",'תנאי סף'!F50)</f>
        <v/>
      </c>
      <c r="G50" s="232"/>
      <c r="H50" s="123"/>
      <c r="I50" s="106"/>
      <c r="J50" s="123"/>
      <c r="K50" s="106"/>
      <c r="L50" s="123"/>
      <c r="M50" s="106"/>
      <c r="N50" s="125"/>
      <c r="O50" s="125"/>
      <c r="P50" s="123"/>
      <c r="Q50" s="123"/>
      <c r="R50" s="123"/>
      <c r="S50" s="123"/>
      <c r="T50" s="123"/>
      <c r="U50" s="123" t="str">
        <f t="shared" si="9"/>
        <v/>
      </c>
      <c r="V50" s="123">
        <v>1</v>
      </c>
      <c r="W50" s="123" t="str">
        <f t="shared" si="10"/>
        <v/>
      </c>
      <c r="X50" s="123">
        <v>1</v>
      </c>
      <c r="Y50" s="123" t="str">
        <f t="shared" si="11"/>
        <v/>
      </c>
      <c r="Z50" s="126" t="str">
        <f t="shared" si="12"/>
        <v/>
      </c>
      <c r="AA50">
        <f t="shared" si="13"/>
        <v>0</v>
      </c>
      <c r="AB50" t="str">
        <f t="shared" si="14"/>
        <v/>
      </c>
      <c r="AC50" t="str">
        <f t="shared" si="14"/>
        <v/>
      </c>
      <c r="AD50">
        <f t="shared" si="15"/>
        <v>0</v>
      </c>
    </row>
    <row r="51" spans="2:30" hidden="1" x14ac:dyDescent="0.25">
      <c r="B51" s="122" t="str">
        <f t="shared" si="8"/>
        <v/>
      </c>
      <c r="C51" s="124"/>
      <c r="D51" s="124"/>
      <c r="E51" s="124"/>
      <c r="F51" s="125" t="str">
        <f>IF('תנאי סף'!AR51&lt;&gt;1,"",'תנאי סף'!F51)</f>
        <v/>
      </c>
      <c r="G51" s="232"/>
      <c r="H51" s="123"/>
      <c r="I51" s="106"/>
      <c r="J51" s="123"/>
      <c r="K51" s="106"/>
      <c r="L51" s="123"/>
      <c r="M51" s="106"/>
      <c r="N51" s="125"/>
      <c r="O51" s="125"/>
      <c r="P51" s="123"/>
      <c r="Q51" s="123"/>
      <c r="R51" s="123"/>
      <c r="S51" s="123"/>
      <c r="T51" s="123"/>
      <c r="U51" s="123" t="str">
        <f t="shared" si="9"/>
        <v/>
      </c>
      <c r="V51" s="123">
        <v>1</v>
      </c>
      <c r="W51" s="123" t="str">
        <f t="shared" si="10"/>
        <v/>
      </c>
      <c r="X51" s="123">
        <v>1</v>
      </c>
      <c r="Y51" s="123" t="str">
        <f t="shared" si="11"/>
        <v/>
      </c>
      <c r="Z51" s="126" t="str">
        <f t="shared" si="12"/>
        <v/>
      </c>
      <c r="AA51">
        <f t="shared" si="13"/>
        <v>0</v>
      </c>
      <c r="AB51" t="str">
        <f t="shared" si="14"/>
        <v/>
      </c>
      <c r="AC51" t="str">
        <f t="shared" si="14"/>
        <v/>
      </c>
      <c r="AD51">
        <f t="shared" si="15"/>
        <v>0</v>
      </c>
    </row>
    <row r="52" spans="2:30" hidden="1" x14ac:dyDescent="0.25">
      <c r="B52" s="122" t="str">
        <f t="shared" si="8"/>
        <v/>
      </c>
      <c r="C52" s="124"/>
      <c r="D52" s="124"/>
      <c r="E52" s="124"/>
      <c r="F52" s="125" t="str">
        <f>IF('תנאי סף'!AR52&lt;&gt;1,"",'תנאי סף'!F52)</f>
        <v/>
      </c>
      <c r="G52" s="232"/>
      <c r="H52" s="123"/>
      <c r="I52" s="106"/>
      <c r="J52" s="123"/>
      <c r="K52" s="106"/>
      <c r="L52" s="123"/>
      <c r="M52" s="106"/>
      <c r="N52" s="125"/>
      <c r="O52" s="125"/>
      <c r="P52" s="123"/>
      <c r="Q52" s="123"/>
      <c r="R52" s="123"/>
      <c r="S52" s="123"/>
      <c r="T52" s="123"/>
      <c r="U52" s="123" t="str">
        <f t="shared" si="9"/>
        <v/>
      </c>
      <c r="V52" s="123">
        <v>1</v>
      </c>
      <c r="W52" s="123" t="str">
        <f t="shared" si="10"/>
        <v/>
      </c>
      <c r="X52" s="123">
        <v>1</v>
      </c>
      <c r="Y52" s="123" t="str">
        <f t="shared" si="11"/>
        <v/>
      </c>
      <c r="Z52" s="126" t="str">
        <f t="shared" si="12"/>
        <v/>
      </c>
      <c r="AA52">
        <f t="shared" si="13"/>
        <v>0</v>
      </c>
      <c r="AB52" t="str">
        <f t="shared" si="14"/>
        <v/>
      </c>
      <c r="AC52" t="str">
        <f t="shared" si="14"/>
        <v/>
      </c>
      <c r="AD52">
        <f t="shared" si="15"/>
        <v>0</v>
      </c>
    </row>
    <row r="53" spans="2:30" hidden="1" x14ac:dyDescent="0.25">
      <c r="B53" s="122" t="str">
        <f t="shared" si="8"/>
        <v/>
      </c>
      <c r="C53" s="124"/>
      <c r="D53" s="124"/>
      <c r="E53" s="124"/>
      <c r="F53" s="125" t="str">
        <f>IF('תנאי סף'!AR53&lt;&gt;1,"",'תנאי סף'!F53)</f>
        <v/>
      </c>
      <c r="G53" s="232"/>
      <c r="H53" s="123"/>
      <c r="I53" s="106"/>
      <c r="J53" s="123"/>
      <c r="K53" s="106"/>
      <c r="L53" s="123"/>
      <c r="M53" s="106"/>
      <c r="N53" s="125"/>
      <c r="O53" s="125"/>
      <c r="P53" s="123"/>
      <c r="Q53" s="123"/>
      <c r="R53" s="123"/>
      <c r="S53" s="123"/>
      <c r="T53" s="123"/>
      <c r="U53" s="123" t="str">
        <f t="shared" si="9"/>
        <v/>
      </c>
      <c r="V53" s="123">
        <v>1</v>
      </c>
      <c r="W53" s="123" t="str">
        <f t="shared" si="10"/>
        <v/>
      </c>
      <c r="X53" s="123">
        <v>1</v>
      </c>
      <c r="Y53" s="123" t="str">
        <f t="shared" si="11"/>
        <v/>
      </c>
      <c r="Z53" s="126" t="str">
        <f t="shared" si="12"/>
        <v/>
      </c>
      <c r="AA53">
        <f t="shared" si="13"/>
        <v>0</v>
      </c>
      <c r="AB53" t="str">
        <f t="shared" si="14"/>
        <v/>
      </c>
      <c r="AC53" t="str">
        <f t="shared" si="14"/>
        <v/>
      </c>
      <c r="AD53">
        <f t="shared" si="15"/>
        <v>0</v>
      </c>
    </row>
    <row r="54" spans="2:30" hidden="1" x14ac:dyDescent="0.25">
      <c r="B54" s="122" t="str">
        <f t="shared" si="8"/>
        <v/>
      </c>
      <c r="C54" s="124"/>
      <c r="D54" s="124"/>
      <c r="E54" s="124"/>
      <c r="F54" s="125" t="str">
        <f>IF('תנאי סף'!AR54&lt;&gt;1,"",'תנאי סף'!F54)</f>
        <v/>
      </c>
      <c r="G54" s="232"/>
      <c r="H54" s="123"/>
      <c r="I54" s="106"/>
      <c r="J54" s="123"/>
      <c r="K54" s="106"/>
      <c r="L54" s="123"/>
      <c r="M54" s="106"/>
      <c r="N54" s="125"/>
      <c r="O54" s="125"/>
      <c r="P54" s="123"/>
      <c r="Q54" s="123"/>
      <c r="R54" s="123"/>
      <c r="S54" s="123"/>
      <c r="T54" s="123"/>
      <c r="U54" s="123" t="str">
        <f t="shared" si="9"/>
        <v/>
      </c>
      <c r="V54" s="123">
        <v>1</v>
      </c>
      <c r="W54" s="123" t="str">
        <f t="shared" si="10"/>
        <v/>
      </c>
      <c r="X54" s="123">
        <v>1</v>
      </c>
      <c r="Y54" s="123" t="str">
        <f t="shared" si="11"/>
        <v/>
      </c>
      <c r="Z54" s="126" t="str">
        <f t="shared" si="12"/>
        <v/>
      </c>
      <c r="AA54">
        <f t="shared" si="13"/>
        <v>0</v>
      </c>
      <c r="AB54" t="str">
        <f t="shared" si="14"/>
        <v/>
      </c>
      <c r="AC54" t="str">
        <f t="shared" si="14"/>
        <v/>
      </c>
      <c r="AD54">
        <f t="shared" si="15"/>
        <v>0</v>
      </c>
    </row>
    <row r="55" spans="2:30" hidden="1" x14ac:dyDescent="0.25">
      <c r="B55" s="122" t="str">
        <f t="shared" si="8"/>
        <v/>
      </c>
      <c r="C55" s="124"/>
      <c r="D55" s="124"/>
      <c r="E55" s="124"/>
      <c r="F55" s="125" t="str">
        <f>IF('תנאי סף'!AR55&lt;&gt;1,"",'תנאי סף'!F55)</f>
        <v/>
      </c>
      <c r="G55" s="232"/>
      <c r="H55" s="123"/>
      <c r="I55" s="106"/>
      <c r="J55" s="123"/>
      <c r="K55" s="106"/>
      <c r="L55" s="123"/>
      <c r="M55" s="106"/>
      <c r="N55" s="125"/>
      <c r="O55" s="125"/>
      <c r="P55" s="123"/>
      <c r="Q55" s="123"/>
      <c r="R55" s="123"/>
      <c r="S55" s="123"/>
      <c r="T55" s="123"/>
      <c r="U55" s="123" t="str">
        <f t="shared" si="9"/>
        <v/>
      </c>
      <c r="V55" s="123">
        <v>1</v>
      </c>
      <c r="W55" s="123" t="str">
        <f t="shared" si="10"/>
        <v/>
      </c>
      <c r="X55" s="123">
        <v>1</v>
      </c>
      <c r="Y55" s="123" t="str">
        <f t="shared" si="11"/>
        <v/>
      </c>
      <c r="Z55" s="126" t="str">
        <f t="shared" si="12"/>
        <v/>
      </c>
      <c r="AA55">
        <f t="shared" si="13"/>
        <v>0</v>
      </c>
      <c r="AB55" t="str">
        <f t="shared" si="14"/>
        <v/>
      </c>
      <c r="AC55" t="str">
        <f t="shared" si="14"/>
        <v/>
      </c>
      <c r="AD55">
        <f t="shared" si="15"/>
        <v>0</v>
      </c>
    </row>
    <row r="56" spans="2:30" hidden="1" x14ac:dyDescent="0.25">
      <c r="B56" s="122" t="str">
        <f t="shared" si="8"/>
        <v/>
      </c>
      <c r="C56" s="124"/>
      <c r="D56" s="124"/>
      <c r="E56" s="124"/>
      <c r="F56" s="125" t="str">
        <f>IF('תנאי סף'!AR56&lt;&gt;1,"",'תנאי סף'!F56)</f>
        <v/>
      </c>
      <c r="G56" s="232"/>
      <c r="H56" s="123"/>
      <c r="I56" s="106"/>
      <c r="J56" s="123"/>
      <c r="K56" s="106"/>
      <c r="L56" s="123"/>
      <c r="M56" s="106"/>
      <c r="N56" s="125"/>
      <c r="O56" s="125"/>
      <c r="P56" s="123"/>
      <c r="Q56" s="123"/>
      <c r="R56" s="123"/>
      <c r="S56" s="123"/>
      <c r="T56" s="123"/>
      <c r="U56" s="123" t="str">
        <f t="shared" si="9"/>
        <v/>
      </c>
      <c r="V56" s="123">
        <v>1</v>
      </c>
      <c r="W56" s="123" t="str">
        <f t="shared" si="10"/>
        <v/>
      </c>
      <c r="X56" s="123">
        <v>1</v>
      </c>
      <c r="Y56" s="123" t="str">
        <f t="shared" si="11"/>
        <v/>
      </c>
      <c r="Z56" s="126" t="str">
        <f t="shared" si="12"/>
        <v/>
      </c>
      <c r="AA56">
        <f t="shared" si="13"/>
        <v>0</v>
      </c>
      <c r="AB56" t="str">
        <f t="shared" si="14"/>
        <v/>
      </c>
      <c r="AC56" t="str">
        <f t="shared" si="14"/>
        <v/>
      </c>
      <c r="AD56">
        <f t="shared" si="15"/>
        <v>0</v>
      </c>
    </row>
    <row r="57" spans="2:30" hidden="1" x14ac:dyDescent="0.25">
      <c r="B57" s="122" t="str">
        <f t="shared" si="8"/>
        <v/>
      </c>
      <c r="C57" s="124"/>
      <c r="D57" s="124"/>
      <c r="E57" s="124"/>
      <c r="F57" s="125" t="str">
        <f>IF('תנאי סף'!AR57&lt;&gt;1,"",'תנאי סף'!F57)</f>
        <v/>
      </c>
      <c r="G57" s="232"/>
      <c r="H57" s="123"/>
      <c r="I57" s="106"/>
      <c r="J57" s="123"/>
      <c r="K57" s="106"/>
      <c r="L57" s="123"/>
      <c r="M57" s="106"/>
      <c r="N57" s="125"/>
      <c r="O57" s="125"/>
      <c r="P57" s="123"/>
      <c r="Q57" s="123"/>
      <c r="R57" s="123"/>
      <c r="S57" s="123"/>
      <c r="T57" s="123"/>
      <c r="U57" s="123" t="str">
        <f t="shared" si="9"/>
        <v/>
      </c>
      <c r="V57" s="123">
        <v>1</v>
      </c>
      <c r="W57" s="123" t="str">
        <f t="shared" si="10"/>
        <v/>
      </c>
      <c r="X57" s="123">
        <v>1</v>
      </c>
      <c r="Y57" s="123" t="str">
        <f t="shared" si="11"/>
        <v/>
      </c>
      <c r="Z57" s="126" t="str">
        <f t="shared" si="12"/>
        <v/>
      </c>
      <c r="AA57">
        <f t="shared" si="13"/>
        <v>0</v>
      </c>
      <c r="AB57" t="str">
        <f t="shared" si="14"/>
        <v/>
      </c>
      <c r="AC57" t="str">
        <f t="shared" si="14"/>
        <v/>
      </c>
      <c r="AD57">
        <f t="shared" si="15"/>
        <v>0</v>
      </c>
    </row>
    <row r="58" spans="2:30" hidden="1" x14ac:dyDescent="0.25">
      <c r="B58" s="122" t="str">
        <f t="shared" si="8"/>
        <v/>
      </c>
      <c r="C58" s="124"/>
      <c r="D58" s="124"/>
      <c r="E58" s="124"/>
      <c r="F58" s="125" t="str">
        <f>IF('תנאי סף'!AR58&lt;&gt;1,"",'תנאי סף'!F58)</f>
        <v/>
      </c>
      <c r="G58" s="232"/>
      <c r="H58" s="123"/>
      <c r="I58" s="106"/>
      <c r="J58" s="123"/>
      <c r="K58" s="106"/>
      <c r="L58" s="123"/>
      <c r="M58" s="106"/>
      <c r="N58" s="125"/>
      <c r="O58" s="125"/>
      <c r="P58" s="123"/>
      <c r="Q58" s="123"/>
      <c r="R58" s="123"/>
      <c r="S58" s="123"/>
      <c r="T58" s="123"/>
      <c r="U58" s="123" t="str">
        <f t="shared" si="9"/>
        <v/>
      </c>
      <c r="V58" s="123">
        <v>1</v>
      </c>
      <c r="W58" s="123" t="str">
        <f t="shared" si="10"/>
        <v/>
      </c>
      <c r="X58" s="123">
        <v>1</v>
      </c>
      <c r="Y58" s="123" t="str">
        <f t="shared" si="11"/>
        <v/>
      </c>
      <c r="Z58" s="126" t="str">
        <f t="shared" si="12"/>
        <v/>
      </c>
      <c r="AA58">
        <f t="shared" si="13"/>
        <v>0</v>
      </c>
      <c r="AB58" t="str">
        <f t="shared" si="14"/>
        <v/>
      </c>
      <c r="AC58" t="str">
        <f t="shared" si="14"/>
        <v/>
      </c>
      <c r="AD58">
        <f t="shared" si="15"/>
        <v>0</v>
      </c>
    </row>
    <row r="59" spans="2:30" hidden="1" x14ac:dyDescent="0.25">
      <c r="B59" s="122" t="str">
        <f t="shared" si="8"/>
        <v/>
      </c>
      <c r="C59" s="124"/>
      <c r="D59" s="124"/>
      <c r="E59" s="124"/>
      <c r="F59" s="125" t="str">
        <f>IF('תנאי סף'!AR59&lt;&gt;1,"",'תנאי סף'!F59)</f>
        <v/>
      </c>
      <c r="G59" s="232"/>
      <c r="H59" s="123"/>
      <c r="I59" s="106"/>
      <c r="J59" s="123"/>
      <c r="K59" s="106"/>
      <c r="L59" s="123"/>
      <c r="M59" s="106"/>
      <c r="N59" s="125"/>
      <c r="O59" s="125"/>
      <c r="P59" s="123"/>
      <c r="Q59" s="123"/>
      <c r="R59" s="123"/>
      <c r="S59" s="123"/>
      <c r="T59" s="123"/>
      <c r="U59" s="123" t="str">
        <f t="shared" si="9"/>
        <v/>
      </c>
      <c r="V59" s="123">
        <v>1</v>
      </c>
      <c r="W59" s="123" t="str">
        <f t="shared" si="10"/>
        <v/>
      </c>
      <c r="X59" s="123">
        <v>1</v>
      </c>
      <c r="Y59" s="123" t="str">
        <f t="shared" si="11"/>
        <v/>
      </c>
      <c r="Z59" s="126" t="str">
        <f t="shared" si="12"/>
        <v/>
      </c>
      <c r="AA59">
        <f t="shared" si="13"/>
        <v>0</v>
      </c>
      <c r="AB59" t="str">
        <f t="shared" si="14"/>
        <v/>
      </c>
      <c r="AC59" t="str">
        <f t="shared" si="14"/>
        <v/>
      </c>
      <c r="AD59">
        <f t="shared" si="15"/>
        <v>0</v>
      </c>
    </row>
    <row r="60" spans="2:30" hidden="1" x14ac:dyDescent="0.25">
      <c r="B60" s="122" t="str">
        <f t="shared" si="8"/>
        <v/>
      </c>
      <c r="C60" s="124"/>
      <c r="D60" s="124"/>
      <c r="E60" s="124"/>
      <c r="F60" s="125" t="str">
        <f>IF('תנאי סף'!AR60&lt;&gt;1,"",'תנאי סף'!F60)</f>
        <v/>
      </c>
      <c r="G60" s="232"/>
      <c r="H60" s="123"/>
      <c r="I60" s="106"/>
      <c r="J60" s="123"/>
      <c r="K60" s="106"/>
      <c r="L60" s="123"/>
      <c r="M60" s="106"/>
      <c r="N60" s="125"/>
      <c r="O60" s="125"/>
      <c r="P60" s="123"/>
      <c r="Q60" s="123"/>
      <c r="R60" s="123"/>
      <c r="S60" s="123"/>
      <c r="T60" s="123"/>
      <c r="U60" s="123" t="str">
        <f t="shared" si="9"/>
        <v/>
      </c>
      <c r="V60" s="123">
        <v>1</v>
      </c>
      <c r="W60" s="123" t="str">
        <f t="shared" si="10"/>
        <v/>
      </c>
      <c r="X60" s="123">
        <v>1</v>
      </c>
      <c r="Y60" s="123" t="str">
        <f t="shared" si="11"/>
        <v/>
      </c>
      <c r="Z60" s="126" t="str">
        <f t="shared" si="12"/>
        <v/>
      </c>
      <c r="AA60">
        <f t="shared" si="13"/>
        <v>0</v>
      </c>
      <c r="AB60" t="str">
        <f t="shared" si="14"/>
        <v/>
      </c>
      <c r="AC60" t="str">
        <f t="shared" si="14"/>
        <v/>
      </c>
      <c r="AD60">
        <f t="shared" si="15"/>
        <v>0</v>
      </c>
    </row>
    <row r="61" spans="2:30" hidden="1" x14ac:dyDescent="0.25">
      <c r="B61" s="122" t="str">
        <f t="shared" si="8"/>
        <v/>
      </c>
      <c r="C61" s="124"/>
      <c r="D61" s="124"/>
      <c r="E61" s="124"/>
      <c r="F61" s="125" t="str">
        <f>IF('תנאי סף'!AR61&lt;&gt;1,"",'תנאי סף'!F61)</f>
        <v/>
      </c>
      <c r="G61" s="232"/>
      <c r="H61" s="123"/>
      <c r="I61" s="106"/>
      <c r="J61" s="123"/>
      <c r="K61" s="106"/>
      <c r="L61" s="123"/>
      <c r="M61" s="106"/>
      <c r="N61" s="125"/>
      <c r="O61" s="125"/>
      <c r="P61" s="123"/>
      <c r="Q61" s="123"/>
      <c r="R61" s="123"/>
      <c r="S61" s="123"/>
      <c r="T61" s="123"/>
      <c r="U61" s="123" t="str">
        <f t="shared" si="9"/>
        <v/>
      </c>
      <c r="V61" s="123">
        <v>1</v>
      </c>
      <c r="W61" s="123" t="str">
        <f t="shared" si="10"/>
        <v/>
      </c>
      <c r="X61" s="123">
        <v>1</v>
      </c>
      <c r="Y61" s="123" t="str">
        <f t="shared" si="11"/>
        <v/>
      </c>
      <c r="Z61" s="126" t="str">
        <f t="shared" si="12"/>
        <v/>
      </c>
      <c r="AA61">
        <f t="shared" si="13"/>
        <v>0</v>
      </c>
      <c r="AB61" t="str">
        <f t="shared" si="14"/>
        <v/>
      </c>
      <c r="AC61" t="str">
        <f t="shared" si="14"/>
        <v/>
      </c>
      <c r="AD61">
        <f t="shared" si="15"/>
        <v>0</v>
      </c>
    </row>
    <row r="62" spans="2:30" hidden="1" x14ac:dyDescent="0.25">
      <c r="B62" s="122" t="str">
        <f t="shared" si="8"/>
        <v/>
      </c>
      <c r="C62" s="124"/>
      <c r="D62" s="124"/>
      <c r="E62" s="124"/>
      <c r="F62" s="125" t="str">
        <f>IF('תנאי סף'!AR62&lt;&gt;1,"",'תנאי סף'!F62)</f>
        <v/>
      </c>
      <c r="G62" s="232"/>
      <c r="H62" s="123"/>
      <c r="I62" s="106"/>
      <c r="J62" s="123"/>
      <c r="K62" s="106"/>
      <c r="L62" s="123"/>
      <c r="M62" s="106"/>
      <c r="N62" s="125"/>
      <c r="O62" s="125"/>
      <c r="P62" s="123"/>
      <c r="Q62" s="123"/>
      <c r="R62" s="123"/>
      <c r="S62" s="123"/>
      <c r="T62" s="123"/>
      <c r="U62" s="123" t="str">
        <f t="shared" si="9"/>
        <v/>
      </c>
      <c r="V62" s="123">
        <v>1</v>
      </c>
      <c r="W62" s="123" t="str">
        <f t="shared" si="10"/>
        <v/>
      </c>
      <c r="X62" s="123">
        <v>1</v>
      </c>
      <c r="Y62" s="123" t="str">
        <f t="shared" si="11"/>
        <v/>
      </c>
      <c r="Z62" s="126" t="str">
        <f t="shared" si="12"/>
        <v/>
      </c>
      <c r="AA62">
        <f t="shared" si="13"/>
        <v>0</v>
      </c>
      <c r="AB62" t="str">
        <f t="shared" si="14"/>
        <v/>
      </c>
      <c r="AC62" t="str">
        <f t="shared" si="14"/>
        <v/>
      </c>
      <c r="AD62">
        <f t="shared" si="15"/>
        <v>0</v>
      </c>
    </row>
    <row r="63" spans="2:30" hidden="1" x14ac:dyDescent="0.25">
      <c r="B63" s="122" t="str">
        <f t="shared" si="8"/>
        <v/>
      </c>
      <c r="C63" s="124"/>
      <c r="D63" s="124"/>
      <c r="E63" s="124"/>
      <c r="F63" s="125" t="str">
        <f>IF('תנאי סף'!AR63&lt;&gt;1,"",'תנאי סף'!F63)</f>
        <v/>
      </c>
      <c r="G63" s="232"/>
      <c r="H63" s="123"/>
      <c r="I63" s="106"/>
      <c r="J63" s="123"/>
      <c r="K63" s="106"/>
      <c r="L63" s="123"/>
      <c r="M63" s="106"/>
      <c r="N63" s="125"/>
      <c r="O63" s="125"/>
      <c r="P63" s="123"/>
      <c r="Q63" s="123"/>
      <c r="R63" s="123"/>
      <c r="S63" s="123"/>
      <c r="T63" s="123"/>
      <c r="U63" s="123" t="str">
        <f t="shared" si="9"/>
        <v/>
      </c>
      <c r="V63" s="123">
        <v>1</v>
      </c>
      <c r="W63" s="123" t="str">
        <f t="shared" si="10"/>
        <v/>
      </c>
      <c r="X63" s="123">
        <v>1</v>
      </c>
      <c r="Y63" s="123" t="str">
        <f t="shared" si="11"/>
        <v/>
      </c>
      <c r="Z63" s="126" t="str">
        <f t="shared" si="12"/>
        <v/>
      </c>
      <c r="AA63">
        <f t="shared" si="13"/>
        <v>0</v>
      </c>
      <c r="AB63" t="str">
        <f t="shared" si="14"/>
        <v/>
      </c>
      <c r="AC63" t="str">
        <f t="shared" si="14"/>
        <v/>
      </c>
      <c r="AD63">
        <f t="shared" si="15"/>
        <v>0</v>
      </c>
    </row>
    <row r="64" spans="2:30" hidden="1" x14ac:dyDescent="0.25">
      <c r="B64" s="122" t="str">
        <f t="shared" si="8"/>
        <v/>
      </c>
      <c r="C64" s="124"/>
      <c r="D64" s="124"/>
      <c r="E64" s="124"/>
      <c r="F64" s="125" t="str">
        <f>IF('תנאי סף'!AR64&lt;&gt;1,"",'תנאי סף'!F64)</f>
        <v/>
      </c>
      <c r="G64" s="232"/>
      <c r="H64" s="123"/>
      <c r="I64" s="106"/>
      <c r="J64" s="123"/>
      <c r="K64" s="106"/>
      <c r="L64" s="123"/>
      <c r="M64" s="106"/>
      <c r="N64" s="125"/>
      <c r="O64" s="125"/>
      <c r="P64" s="123"/>
      <c r="Q64" s="123"/>
      <c r="R64" s="123"/>
      <c r="S64" s="123"/>
      <c r="T64" s="123"/>
      <c r="U64" s="123" t="str">
        <f t="shared" si="9"/>
        <v/>
      </c>
      <c r="V64" s="123">
        <v>1</v>
      </c>
      <c r="W64" s="123" t="str">
        <f t="shared" si="10"/>
        <v/>
      </c>
      <c r="X64" s="123">
        <v>1</v>
      </c>
      <c r="Y64" s="123" t="str">
        <f t="shared" si="11"/>
        <v/>
      </c>
      <c r="Z64" s="126" t="str">
        <f t="shared" si="12"/>
        <v/>
      </c>
      <c r="AA64">
        <f t="shared" si="13"/>
        <v>0</v>
      </c>
      <c r="AB64" t="str">
        <f t="shared" ref="AB64:AC91" si="16">IF($F64="","",AB$30)</f>
        <v/>
      </c>
      <c r="AC64" t="str">
        <f t="shared" si="16"/>
        <v/>
      </c>
      <c r="AD64">
        <f t="shared" si="15"/>
        <v>0</v>
      </c>
    </row>
    <row r="65" spans="2:30" hidden="1" x14ac:dyDescent="0.25">
      <c r="B65" s="122" t="str">
        <f t="shared" si="8"/>
        <v/>
      </c>
      <c r="C65" s="124"/>
      <c r="D65" s="124"/>
      <c r="E65" s="124"/>
      <c r="F65" s="125" t="str">
        <f>IF('תנאי סף'!AR65&lt;&gt;1,"",'תנאי סף'!F65)</f>
        <v/>
      </c>
      <c r="G65" s="232"/>
      <c r="H65" s="123"/>
      <c r="I65" s="106"/>
      <c r="J65" s="123"/>
      <c r="K65" s="106"/>
      <c r="L65" s="123"/>
      <c r="M65" s="106"/>
      <c r="N65" s="125"/>
      <c r="O65" s="125"/>
      <c r="P65" s="123"/>
      <c r="Q65" s="123"/>
      <c r="R65" s="123"/>
      <c r="S65" s="123"/>
      <c r="T65" s="123"/>
      <c r="U65" s="123" t="str">
        <f t="shared" si="9"/>
        <v/>
      </c>
      <c r="V65" s="123">
        <v>1</v>
      </c>
      <c r="W65" s="123" t="str">
        <f t="shared" si="10"/>
        <v/>
      </c>
      <c r="X65" s="123">
        <v>1</v>
      </c>
      <c r="Y65" s="123" t="str">
        <f t="shared" si="11"/>
        <v/>
      </c>
      <c r="Z65" s="126" t="str">
        <f t="shared" si="12"/>
        <v/>
      </c>
      <c r="AA65">
        <f t="shared" si="13"/>
        <v>0</v>
      </c>
      <c r="AB65" t="str">
        <f t="shared" si="16"/>
        <v/>
      </c>
      <c r="AC65" t="str">
        <f t="shared" si="16"/>
        <v/>
      </c>
      <c r="AD65">
        <f t="shared" si="15"/>
        <v>0</v>
      </c>
    </row>
    <row r="66" spans="2:30" hidden="1" x14ac:dyDescent="0.25">
      <c r="B66" s="122" t="str">
        <f t="shared" si="8"/>
        <v/>
      </c>
      <c r="C66" s="124"/>
      <c r="D66" s="124"/>
      <c r="E66" s="124"/>
      <c r="F66" s="125" t="str">
        <f>IF('תנאי סף'!AR66&lt;&gt;1,"",'תנאי סף'!F66)</f>
        <v/>
      </c>
      <c r="G66" s="232"/>
      <c r="H66" s="123"/>
      <c r="I66" s="106"/>
      <c r="J66" s="123"/>
      <c r="K66" s="106"/>
      <c r="L66" s="123"/>
      <c r="M66" s="106"/>
      <c r="N66" s="125"/>
      <c r="O66" s="125"/>
      <c r="P66" s="123"/>
      <c r="Q66" s="123"/>
      <c r="R66" s="123"/>
      <c r="S66" s="123"/>
      <c r="T66" s="123"/>
      <c r="U66" s="123" t="str">
        <f t="shared" si="9"/>
        <v/>
      </c>
      <c r="V66" s="123">
        <v>1</v>
      </c>
      <c r="W66" s="123" t="str">
        <f t="shared" si="10"/>
        <v/>
      </c>
      <c r="X66" s="123">
        <v>1</v>
      </c>
      <c r="Y66" s="123" t="str">
        <f t="shared" si="11"/>
        <v/>
      </c>
      <c r="Z66" s="126" t="str">
        <f t="shared" si="12"/>
        <v/>
      </c>
      <c r="AA66">
        <f t="shared" si="13"/>
        <v>0</v>
      </c>
      <c r="AB66" t="str">
        <f t="shared" si="16"/>
        <v/>
      </c>
      <c r="AC66" t="str">
        <f t="shared" si="16"/>
        <v/>
      </c>
      <c r="AD66">
        <f t="shared" si="15"/>
        <v>0</v>
      </c>
    </row>
    <row r="67" spans="2:30" hidden="1" x14ac:dyDescent="0.25">
      <c r="B67" s="122" t="str">
        <f t="shared" si="8"/>
        <v/>
      </c>
      <c r="C67" s="124"/>
      <c r="D67" s="124"/>
      <c r="E67" s="124"/>
      <c r="F67" s="125" t="str">
        <f>IF('תנאי סף'!AR67&lt;&gt;1,"",'תנאי סף'!F67)</f>
        <v/>
      </c>
      <c r="G67" s="232"/>
      <c r="H67" s="123"/>
      <c r="I67" s="106"/>
      <c r="J67" s="123"/>
      <c r="K67" s="106"/>
      <c r="L67" s="123"/>
      <c r="M67" s="106"/>
      <c r="N67" s="125"/>
      <c r="O67" s="125"/>
      <c r="P67" s="123"/>
      <c r="Q67" s="123"/>
      <c r="R67" s="123"/>
      <c r="S67" s="123"/>
      <c r="T67" s="123"/>
      <c r="U67" s="123" t="str">
        <f t="shared" si="9"/>
        <v/>
      </c>
      <c r="V67" s="123">
        <v>1</v>
      </c>
      <c r="W67" s="123" t="str">
        <f t="shared" si="10"/>
        <v/>
      </c>
      <c r="X67" s="123">
        <v>1</v>
      </c>
      <c r="Y67" s="123" t="str">
        <f t="shared" si="11"/>
        <v/>
      </c>
      <c r="Z67" s="126" t="str">
        <f t="shared" si="12"/>
        <v/>
      </c>
      <c r="AA67">
        <f t="shared" si="13"/>
        <v>0</v>
      </c>
      <c r="AB67" t="str">
        <f t="shared" si="16"/>
        <v/>
      </c>
      <c r="AC67" t="str">
        <f t="shared" si="16"/>
        <v/>
      </c>
      <c r="AD67">
        <f t="shared" si="15"/>
        <v>0</v>
      </c>
    </row>
    <row r="68" spans="2:30" hidden="1" x14ac:dyDescent="0.25">
      <c r="B68" s="122" t="str">
        <f t="shared" si="8"/>
        <v/>
      </c>
      <c r="C68" s="124"/>
      <c r="D68" s="124"/>
      <c r="E68" s="124"/>
      <c r="F68" s="125" t="str">
        <f>IF('תנאי סף'!AR68&lt;&gt;1,"",'תנאי סף'!F68)</f>
        <v/>
      </c>
      <c r="G68" s="232"/>
      <c r="H68" s="123"/>
      <c r="I68" s="106"/>
      <c r="J68" s="123"/>
      <c r="K68" s="106"/>
      <c r="L68" s="123"/>
      <c r="M68" s="106"/>
      <c r="N68" s="125"/>
      <c r="O68" s="125"/>
      <c r="P68" s="123"/>
      <c r="Q68" s="123"/>
      <c r="R68" s="123"/>
      <c r="S68" s="123"/>
      <c r="T68" s="123"/>
      <c r="U68" s="123" t="str">
        <f t="shared" si="9"/>
        <v/>
      </c>
      <c r="V68" s="123">
        <v>1</v>
      </c>
      <c r="W68" s="123" t="str">
        <f t="shared" si="10"/>
        <v/>
      </c>
      <c r="X68" s="123">
        <v>1</v>
      </c>
      <c r="Y68" s="123" t="str">
        <f t="shared" si="11"/>
        <v/>
      </c>
      <c r="Z68" s="126" t="str">
        <f t="shared" si="12"/>
        <v/>
      </c>
      <c r="AA68">
        <f t="shared" si="13"/>
        <v>0</v>
      </c>
      <c r="AB68" t="str">
        <f t="shared" si="16"/>
        <v/>
      </c>
      <c r="AC68" t="str">
        <f t="shared" si="16"/>
        <v/>
      </c>
      <c r="AD68">
        <f t="shared" si="15"/>
        <v>0</v>
      </c>
    </row>
    <row r="69" spans="2:30" hidden="1" x14ac:dyDescent="0.25">
      <c r="B69" s="122" t="str">
        <f t="shared" si="8"/>
        <v/>
      </c>
      <c r="C69" s="124"/>
      <c r="D69" s="124"/>
      <c r="E69" s="124"/>
      <c r="F69" s="125" t="str">
        <f>IF('תנאי סף'!AR69&lt;&gt;1,"",'תנאי סף'!F69)</f>
        <v/>
      </c>
      <c r="G69" s="232"/>
      <c r="H69" s="123"/>
      <c r="I69" s="106"/>
      <c r="J69" s="123"/>
      <c r="K69" s="106"/>
      <c r="L69" s="123"/>
      <c r="M69" s="106"/>
      <c r="N69" s="125"/>
      <c r="O69" s="125"/>
      <c r="P69" s="123"/>
      <c r="Q69" s="123"/>
      <c r="R69" s="123"/>
      <c r="S69" s="123"/>
      <c r="T69" s="123"/>
      <c r="U69" s="123" t="str">
        <f t="shared" si="9"/>
        <v/>
      </c>
      <c r="V69" s="123">
        <v>1</v>
      </c>
      <c r="W69" s="123" t="str">
        <f t="shared" si="10"/>
        <v/>
      </c>
      <c r="X69" s="123">
        <v>1</v>
      </c>
      <c r="Y69" s="123" t="str">
        <f t="shared" si="11"/>
        <v/>
      </c>
      <c r="Z69" s="126" t="str">
        <f t="shared" si="12"/>
        <v/>
      </c>
      <c r="AA69">
        <f t="shared" si="13"/>
        <v>0</v>
      </c>
      <c r="AB69" t="str">
        <f t="shared" si="16"/>
        <v/>
      </c>
      <c r="AC69" t="str">
        <f t="shared" si="16"/>
        <v/>
      </c>
      <c r="AD69">
        <f t="shared" si="15"/>
        <v>0</v>
      </c>
    </row>
    <row r="70" spans="2:30" hidden="1" x14ac:dyDescent="0.25">
      <c r="B70" s="122" t="str">
        <f t="shared" si="8"/>
        <v/>
      </c>
      <c r="C70" s="124"/>
      <c r="D70" s="124"/>
      <c r="E70" s="124"/>
      <c r="F70" s="125" t="str">
        <f>IF('תנאי סף'!AR70&lt;&gt;1,"",'תנאי סף'!F70)</f>
        <v/>
      </c>
      <c r="G70" s="232"/>
      <c r="H70" s="123"/>
      <c r="I70" s="106"/>
      <c r="J70" s="123"/>
      <c r="K70" s="106"/>
      <c r="L70" s="123"/>
      <c r="M70" s="106"/>
      <c r="N70" s="125"/>
      <c r="O70" s="125"/>
      <c r="P70" s="123"/>
      <c r="Q70" s="123"/>
      <c r="R70" s="123"/>
      <c r="S70" s="123"/>
      <c r="T70" s="123"/>
      <c r="U70" s="123" t="str">
        <f t="shared" si="9"/>
        <v/>
      </c>
      <c r="V70" s="123">
        <v>1</v>
      </c>
      <c r="W70" s="123" t="str">
        <f t="shared" si="10"/>
        <v/>
      </c>
      <c r="X70" s="123">
        <v>1</v>
      </c>
      <c r="Y70" s="123" t="str">
        <f t="shared" si="11"/>
        <v/>
      </c>
      <c r="Z70" s="126" t="str">
        <f t="shared" si="12"/>
        <v/>
      </c>
      <c r="AA70">
        <f t="shared" si="13"/>
        <v>0</v>
      </c>
      <c r="AB70" t="str">
        <f t="shared" si="16"/>
        <v/>
      </c>
      <c r="AC70" t="str">
        <f t="shared" si="16"/>
        <v/>
      </c>
      <c r="AD70">
        <f t="shared" si="15"/>
        <v>0</v>
      </c>
    </row>
    <row r="71" spans="2:30" hidden="1" x14ac:dyDescent="0.25">
      <c r="B71" s="122" t="str">
        <f t="shared" si="8"/>
        <v/>
      </c>
      <c r="C71" s="124"/>
      <c r="D71" s="124"/>
      <c r="E71" s="124"/>
      <c r="F71" s="125" t="str">
        <f>IF('תנאי סף'!AR71&lt;&gt;1,"",'תנאי סף'!F71)</f>
        <v/>
      </c>
      <c r="G71" s="232"/>
      <c r="H71" s="123"/>
      <c r="I71" s="106"/>
      <c r="J71" s="123"/>
      <c r="K71" s="106"/>
      <c r="L71" s="123"/>
      <c r="M71" s="106"/>
      <c r="N71" s="125"/>
      <c r="O71" s="125"/>
      <c r="P71" s="123"/>
      <c r="Q71" s="123"/>
      <c r="R71" s="123"/>
      <c r="S71" s="123"/>
      <c r="T71" s="123"/>
      <c r="U71" s="123" t="str">
        <f t="shared" si="9"/>
        <v/>
      </c>
      <c r="V71" s="123">
        <v>1</v>
      </c>
      <c r="W71" s="123" t="str">
        <f t="shared" si="10"/>
        <v/>
      </c>
      <c r="X71" s="123">
        <v>1</v>
      </c>
      <c r="Y71" s="123" t="str">
        <f t="shared" si="11"/>
        <v/>
      </c>
      <c r="Z71" s="126" t="str">
        <f t="shared" si="12"/>
        <v/>
      </c>
      <c r="AA71">
        <f t="shared" si="13"/>
        <v>0</v>
      </c>
      <c r="AB71" t="str">
        <f t="shared" si="16"/>
        <v/>
      </c>
      <c r="AC71" t="str">
        <f t="shared" si="16"/>
        <v/>
      </c>
      <c r="AD71">
        <f t="shared" si="15"/>
        <v>0</v>
      </c>
    </row>
    <row r="72" spans="2:30" hidden="1" x14ac:dyDescent="0.25">
      <c r="B72" s="122" t="str">
        <f t="shared" si="8"/>
        <v/>
      </c>
      <c r="C72" s="124"/>
      <c r="D72" s="124"/>
      <c r="E72" s="124"/>
      <c r="F72" s="125" t="str">
        <f>IF('תנאי סף'!AR72&lt;&gt;1,"",'תנאי סף'!F72)</f>
        <v/>
      </c>
      <c r="G72" s="232"/>
      <c r="H72" s="123"/>
      <c r="I72" s="106"/>
      <c r="J72" s="123"/>
      <c r="K72" s="106"/>
      <c r="L72" s="123"/>
      <c r="M72" s="106"/>
      <c r="N72" s="125"/>
      <c r="O72" s="125"/>
      <c r="P72" s="123"/>
      <c r="Q72" s="123"/>
      <c r="R72" s="123"/>
      <c r="S72" s="123"/>
      <c r="T72" s="123"/>
      <c r="U72" s="123" t="str">
        <f t="shared" si="9"/>
        <v/>
      </c>
      <c r="V72" s="123">
        <v>1</v>
      </c>
      <c r="W72" s="123" t="str">
        <f t="shared" si="10"/>
        <v/>
      </c>
      <c r="X72" s="123">
        <v>1</v>
      </c>
      <c r="Y72" s="123" t="str">
        <f t="shared" si="11"/>
        <v/>
      </c>
      <c r="Z72" s="126" t="str">
        <f t="shared" si="12"/>
        <v/>
      </c>
      <c r="AA72">
        <f t="shared" si="13"/>
        <v>0</v>
      </c>
      <c r="AB72" t="str">
        <f t="shared" si="16"/>
        <v/>
      </c>
      <c r="AC72" t="str">
        <f t="shared" si="16"/>
        <v/>
      </c>
      <c r="AD72">
        <f t="shared" si="15"/>
        <v>0</v>
      </c>
    </row>
    <row r="73" spans="2:30" hidden="1" x14ac:dyDescent="0.25">
      <c r="B73" s="122" t="str">
        <f t="shared" si="8"/>
        <v/>
      </c>
      <c r="C73" s="124"/>
      <c r="D73" s="124"/>
      <c r="E73" s="124"/>
      <c r="F73" s="125" t="str">
        <f>IF('תנאי סף'!AR73&lt;&gt;1,"",'תנאי סף'!F73)</f>
        <v/>
      </c>
      <c r="G73" s="232"/>
      <c r="H73" s="123"/>
      <c r="I73" s="106"/>
      <c r="J73" s="123"/>
      <c r="K73" s="106"/>
      <c r="L73" s="123"/>
      <c r="M73" s="106"/>
      <c r="N73" s="125"/>
      <c r="O73" s="125"/>
      <c r="P73" s="123"/>
      <c r="Q73" s="123"/>
      <c r="R73" s="123"/>
      <c r="S73" s="123"/>
      <c r="T73" s="123"/>
      <c r="U73" s="123" t="str">
        <f t="shared" si="9"/>
        <v/>
      </c>
      <c r="V73" s="123">
        <v>1</v>
      </c>
      <c r="W73" s="123" t="str">
        <f t="shared" si="10"/>
        <v/>
      </c>
      <c r="X73" s="123">
        <v>1</v>
      </c>
      <c r="Y73" s="123" t="str">
        <f t="shared" si="11"/>
        <v/>
      </c>
      <c r="Z73" s="126" t="str">
        <f t="shared" si="12"/>
        <v/>
      </c>
      <c r="AA73">
        <f t="shared" si="13"/>
        <v>0</v>
      </c>
      <c r="AB73" t="str">
        <f t="shared" si="16"/>
        <v/>
      </c>
      <c r="AC73" t="str">
        <f t="shared" si="16"/>
        <v/>
      </c>
      <c r="AD73">
        <f t="shared" si="15"/>
        <v>0</v>
      </c>
    </row>
    <row r="74" spans="2:30" hidden="1" x14ac:dyDescent="0.25">
      <c r="B74" s="122" t="str">
        <f t="shared" si="8"/>
        <v/>
      </c>
      <c r="C74" s="124"/>
      <c r="D74" s="124"/>
      <c r="E74" s="124"/>
      <c r="F74" s="125" t="str">
        <f>IF('תנאי סף'!AR74&lt;&gt;1,"",'תנאי סף'!F74)</f>
        <v/>
      </c>
      <c r="G74" s="232"/>
      <c r="H74" s="123"/>
      <c r="I74" s="106"/>
      <c r="J74" s="123"/>
      <c r="K74" s="106"/>
      <c r="L74" s="123"/>
      <c r="M74" s="106"/>
      <c r="N74" s="125"/>
      <c r="O74" s="125"/>
      <c r="P74" s="123"/>
      <c r="Q74" s="123"/>
      <c r="R74" s="123"/>
      <c r="S74" s="123"/>
      <c r="T74" s="123"/>
      <c r="U74" s="123" t="str">
        <f t="shared" si="9"/>
        <v/>
      </c>
      <c r="V74" s="123">
        <v>1</v>
      </c>
      <c r="W74" s="123" t="str">
        <f t="shared" si="10"/>
        <v/>
      </c>
      <c r="X74" s="123">
        <v>1</v>
      </c>
      <c r="Y74" s="123" t="str">
        <f t="shared" si="11"/>
        <v/>
      </c>
      <c r="Z74" s="126" t="str">
        <f t="shared" si="12"/>
        <v/>
      </c>
      <c r="AA74">
        <f t="shared" si="13"/>
        <v>0</v>
      </c>
      <c r="AB74" t="str">
        <f t="shared" si="16"/>
        <v/>
      </c>
      <c r="AC74" t="str">
        <f t="shared" si="16"/>
        <v/>
      </c>
      <c r="AD74">
        <f t="shared" si="15"/>
        <v>0</v>
      </c>
    </row>
    <row r="75" spans="2:30" hidden="1" x14ac:dyDescent="0.25">
      <c r="B75" s="122" t="str">
        <f t="shared" si="8"/>
        <v/>
      </c>
      <c r="C75" s="124"/>
      <c r="D75" s="124"/>
      <c r="E75" s="124"/>
      <c r="F75" s="125" t="str">
        <f>IF('תנאי סף'!AR75&lt;&gt;1,"",'תנאי סף'!F75)</f>
        <v/>
      </c>
      <c r="G75" s="232"/>
      <c r="H75" s="123"/>
      <c r="I75" s="106"/>
      <c r="J75" s="123"/>
      <c r="K75" s="106"/>
      <c r="L75" s="123"/>
      <c r="M75" s="106"/>
      <c r="N75" s="125"/>
      <c r="O75" s="125"/>
      <c r="P75" s="123"/>
      <c r="Q75" s="123"/>
      <c r="R75" s="123"/>
      <c r="S75" s="123"/>
      <c r="T75" s="123"/>
      <c r="U75" s="123" t="str">
        <f t="shared" si="9"/>
        <v/>
      </c>
      <c r="V75" s="123">
        <v>1</v>
      </c>
      <c r="W75" s="123" t="str">
        <f t="shared" si="10"/>
        <v/>
      </c>
      <c r="X75" s="123">
        <v>1</v>
      </c>
      <c r="Y75" s="123" t="str">
        <f t="shared" si="11"/>
        <v/>
      </c>
      <c r="Z75" s="126" t="str">
        <f t="shared" si="12"/>
        <v/>
      </c>
      <c r="AA75">
        <f t="shared" si="13"/>
        <v>0</v>
      </c>
      <c r="AB75" t="str">
        <f t="shared" si="16"/>
        <v/>
      </c>
      <c r="AC75" t="str">
        <f t="shared" si="16"/>
        <v/>
      </c>
      <c r="AD75">
        <f t="shared" si="15"/>
        <v>0</v>
      </c>
    </row>
    <row r="76" spans="2:30" hidden="1" x14ac:dyDescent="0.25">
      <c r="B76" s="122" t="str">
        <f t="shared" si="8"/>
        <v/>
      </c>
      <c r="C76" s="124"/>
      <c r="D76" s="124"/>
      <c r="E76" s="124"/>
      <c r="F76" s="125" t="str">
        <f>IF('תנאי סף'!AR76&lt;&gt;1,"",'תנאי סף'!F76)</f>
        <v/>
      </c>
      <c r="G76" s="232"/>
      <c r="H76" s="123"/>
      <c r="I76" s="106"/>
      <c r="J76" s="123"/>
      <c r="K76" s="106"/>
      <c r="L76" s="123"/>
      <c r="M76" s="106"/>
      <c r="N76" s="125"/>
      <c r="O76" s="125"/>
      <c r="P76" s="123"/>
      <c r="Q76" s="123"/>
      <c r="R76" s="123"/>
      <c r="S76" s="123"/>
      <c r="T76" s="123"/>
      <c r="U76" s="123" t="str">
        <f t="shared" si="9"/>
        <v/>
      </c>
      <c r="V76" s="123">
        <v>1</v>
      </c>
      <c r="W76" s="123" t="str">
        <f t="shared" si="10"/>
        <v/>
      </c>
      <c r="X76" s="123">
        <v>1</v>
      </c>
      <c r="Y76" s="123" t="str">
        <f t="shared" si="11"/>
        <v/>
      </c>
      <c r="Z76" s="126" t="str">
        <f t="shared" si="12"/>
        <v/>
      </c>
      <c r="AA76">
        <f t="shared" si="13"/>
        <v>0</v>
      </c>
      <c r="AB76" t="str">
        <f t="shared" si="16"/>
        <v/>
      </c>
      <c r="AC76" t="str">
        <f t="shared" si="16"/>
        <v/>
      </c>
      <c r="AD76">
        <f t="shared" si="15"/>
        <v>0</v>
      </c>
    </row>
    <row r="77" spans="2:30" hidden="1" x14ac:dyDescent="0.25">
      <c r="B77" s="122" t="str">
        <f t="shared" si="8"/>
        <v/>
      </c>
      <c r="C77" s="124"/>
      <c r="D77" s="124"/>
      <c r="E77" s="124"/>
      <c r="F77" s="125" t="str">
        <f>IF('תנאי סף'!AR77&lt;&gt;1,"",'תנאי סף'!F77)</f>
        <v/>
      </c>
      <c r="G77" s="232"/>
      <c r="H77" s="123"/>
      <c r="I77" s="106"/>
      <c r="J77" s="123"/>
      <c r="K77" s="106"/>
      <c r="L77" s="123"/>
      <c r="M77" s="106"/>
      <c r="N77" s="125"/>
      <c r="O77" s="125"/>
      <c r="P77" s="123"/>
      <c r="Q77" s="123"/>
      <c r="R77" s="123"/>
      <c r="S77" s="123"/>
      <c r="T77" s="123"/>
      <c r="U77" s="123" t="str">
        <f t="shared" si="9"/>
        <v/>
      </c>
      <c r="V77" s="123">
        <v>1</v>
      </c>
      <c r="W77" s="123" t="str">
        <f t="shared" si="10"/>
        <v/>
      </c>
      <c r="X77" s="123">
        <v>1</v>
      </c>
      <c r="Y77" s="123" t="str">
        <f t="shared" si="11"/>
        <v/>
      </c>
      <c r="Z77" s="126" t="str">
        <f t="shared" si="12"/>
        <v/>
      </c>
      <c r="AA77">
        <f t="shared" si="13"/>
        <v>0</v>
      </c>
      <c r="AB77" t="str">
        <f t="shared" si="16"/>
        <v/>
      </c>
      <c r="AC77" t="str">
        <f t="shared" si="16"/>
        <v/>
      </c>
      <c r="AD77">
        <f t="shared" si="15"/>
        <v>0</v>
      </c>
    </row>
    <row r="78" spans="2:30" hidden="1" x14ac:dyDescent="0.25">
      <c r="B78" s="122" t="str">
        <f t="shared" si="8"/>
        <v/>
      </c>
      <c r="C78" s="124"/>
      <c r="D78" s="124"/>
      <c r="E78" s="124"/>
      <c r="F78" s="125" t="str">
        <f>IF('תנאי סף'!AR78&lt;&gt;1,"",'תנאי סף'!F78)</f>
        <v/>
      </c>
      <c r="G78" s="232"/>
      <c r="H78" s="123"/>
      <c r="I78" s="106"/>
      <c r="J78" s="123"/>
      <c r="K78" s="106"/>
      <c r="L78" s="123"/>
      <c r="M78" s="106"/>
      <c r="N78" s="125"/>
      <c r="O78" s="125"/>
      <c r="P78" s="123"/>
      <c r="Q78" s="123"/>
      <c r="R78" s="123"/>
      <c r="S78" s="123"/>
      <c r="T78" s="123"/>
      <c r="U78" s="123" t="str">
        <f t="shared" si="9"/>
        <v/>
      </c>
      <c r="V78" s="123">
        <v>1</v>
      </c>
      <c r="W78" s="123" t="str">
        <f t="shared" si="10"/>
        <v/>
      </c>
      <c r="X78" s="123">
        <v>1</v>
      </c>
      <c r="Y78" s="123" t="str">
        <f t="shared" si="11"/>
        <v/>
      </c>
      <c r="Z78" s="126" t="str">
        <f t="shared" si="12"/>
        <v/>
      </c>
      <c r="AA78">
        <f t="shared" si="13"/>
        <v>0</v>
      </c>
      <c r="AB78" t="str">
        <f t="shared" si="16"/>
        <v/>
      </c>
      <c r="AC78" t="str">
        <f t="shared" si="16"/>
        <v/>
      </c>
      <c r="AD78">
        <f t="shared" si="15"/>
        <v>0</v>
      </c>
    </row>
    <row r="79" spans="2:30" hidden="1" x14ac:dyDescent="0.25">
      <c r="B79" s="122" t="str">
        <f t="shared" si="8"/>
        <v/>
      </c>
      <c r="C79" s="124"/>
      <c r="D79" s="124"/>
      <c r="E79" s="124"/>
      <c r="F79" s="125" t="str">
        <f>IF('תנאי סף'!AR79&lt;&gt;1,"",'תנאי סף'!F79)</f>
        <v/>
      </c>
      <c r="G79" s="232"/>
      <c r="H79" s="123"/>
      <c r="I79" s="106"/>
      <c r="J79" s="123"/>
      <c r="K79" s="106"/>
      <c r="L79" s="123"/>
      <c r="M79" s="106"/>
      <c r="N79" s="125"/>
      <c r="O79" s="125"/>
      <c r="P79" s="123"/>
      <c r="Q79" s="123"/>
      <c r="R79" s="123"/>
      <c r="S79" s="123"/>
      <c r="T79" s="123"/>
      <c r="U79" s="123" t="str">
        <f t="shared" si="9"/>
        <v/>
      </c>
      <c r="V79" s="123">
        <v>1</v>
      </c>
      <c r="W79" s="123" t="str">
        <f t="shared" si="10"/>
        <v/>
      </c>
      <c r="X79" s="123">
        <v>1</v>
      </c>
      <c r="Y79" s="123" t="str">
        <f t="shared" si="11"/>
        <v/>
      </c>
      <c r="Z79" s="126" t="str">
        <f t="shared" si="12"/>
        <v/>
      </c>
      <c r="AA79">
        <f t="shared" si="13"/>
        <v>0</v>
      </c>
      <c r="AB79" t="str">
        <f t="shared" si="16"/>
        <v/>
      </c>
      <c r="AC79" t="str">
        <f t="shared" si="16"/>
        <v/>
      </c>
      <c r="AD79">
        <f t="shared" si="15"/>
        <v>0</v>
      </c>
    </row>
    <row r="80" spans="2:30" hidden="1" x14ac:dyDescent="0.25">
      <c r="B80" s="122" t="str">
        <f t="shared" si="8"/>
        <v/>
      </c>
      <c r="C80" s="124"/>
      <c r="D80" s="124"/>
      <c r="E80" s="124"/>
      <c r="F80" s="125" t="str">
        <f>IF('תנאי סף'!AR80&lt;&gt;1,"",'תנאי סף'!F80)</f>
        <v/>
      </c>
      <c r="G80" s="232"/>
      <c r="H80" s="123"/>
      <c r="I80" s="106"/>
      <c r="J80" s="123"/>
      <c r="K80" s="106"/>
      <c r="L80" s="123"/>
      <c r="M80" s="106"/>
      <c r="N80" s="125"/>
      <c r="O80" s="125"/>
      <c r="P80" s="123"/>
      <c r="Q80" s="123"/>
      <c r="R80" s="123"/>
      <c r="S80" s="123"/>
      <c r="T80" s="123"/>
      <c r="U80" s="123" t="str">
        <f t="shared" si="9"/>
        <v/>
      </c>
      <c r="V80" s="123">
        <v>1</v>
      </c>
      <c r="W80" s="123" t="str">
        <f t="shared" si="10"/>
        <v/>
      </c>
      <c r="X80" s="123">
        <v>1</v>
      </c>
      <c r="Y80" s="123" t="str">
        <f t="shared" si="11"/>
        <v/>
      </c>
      <c r="Z80" s="126" t="str">
        <f t="shared" si="12"/>
        <v/>
      </c>
      <c r="AA80">
        <f t="shared" si="13"/>
        <v>0</v>
      </c>
      <c r="AB80" t="str">
        <f t="shared" si="16"/>
        <v/>
      </c>
      <c r="AC80" t="str">
        <f t="shared" si="16"/>
        <v/>
      </c>
      <c r="AD80">
        <f t="shared" si="15"/>
        <v>0</v>
      </c>
    </row>
    <row r="81" spans="2:30" hidden="1" x14ac:dyDescent="0.25">
      <c r="B81" s="122" t="str">
        <f t="shared" si="8"/>
        <v/>
      </c>
      <c r="C81" s="124"/>
      <c r="D81" s="124"/>
      <c r="E81" s="124"/>
      <c r="F81" s="125" t="str">
        <f>IF('תנאי סף'!AR81&lt;&gt;1,"",'תנאי סף'!F81)</f>
        <v/>
      </c>
      <c r="G81" s="232"/>
      <c r="H81" s="123"/>
      <c r="I81" s="106"/>
      <c r="J81" s="123"/>
      <c r="K81" s="106"/>
      <c r="L81" s="123"/>
      <c r="M81" s="106"/>
      <c r="N81" s="125"/>
      <c r="O81" s="125"/>
      <c r="P81" s="123"/>
      <c r="Q81" s="123"/>
      <c r="R81" s="123"/>
      <c r="S81" s="123"/>
      <c r="T81" s="123"/>
      <c r="U81" s="123" t="str">
        <f t="shared" si="9"/>
        <v/>
      </c>
      <c r="V81" s="123">
        <v>1</v>
      </c>
      <c r="W81" s="123" t="str">
        <f t="shared" si="10"/>
        <v/>
      </c>
      <c r="X81" s="123">
        <v>1</v>
      </c>
      <c r="Y81" s="123" t="str">
        <f t="shared" si="11"/>
        <v/>
      </c>
      <c r="Z81" s="126" t="str">
        <f t="shared" si="12"/>
        <v/>
      </c>
      <c r="AA81">
        <f t="shared" si="13"/>
        <v>0</v>
      </c>
      <c r="AB81" t="str">
        <f t="shared" si="16"/>
        <v/>
      </c>
      <c r="AC81" t="str">
        <f t="shared" si="16"/>
        <v/>
      </c>
      <c r="AD81">
        <f t="shared" si="15"/>
        <v>0</v>
      </c>
    </row>
    <row r="82" spans="2:30" hidden="1" x14ac:dyDescent="0.25">
      <c r="B82" s="122" t="str">
        <f t="shared" si="8"/>
        <v/>
      </c>
      <c r="C82" s="124"/>
      <c r="D82" s="124"/>
      <c r="E82" s="124"/>
      <c r="F82" s="125" t="str">
        <f>IF('תנאי סף'!AR82&lt;&gt;1,"",'תנאי סף'!F82)</f>
        <v/>
      </c>
      <c r="G82" s="232"/>
      <c r="H82" s="123"/>
      <c r="I82" s="106"/>
      <c r="J82" s="123"/>
      <c r="K82" s="106"/>
      <c r="L82" s="123"/>
      <c r="M82" s="106"/>
      <c r="N82" s="125"/>
      <c r="O82" s="125"/>
      <c r="P82" s="123"/>
      <c r="Q82" s="123"/>
      <c r="R82" s="123"/>
      <c r="S82" s="123"/>
      <c r="T82" s="123"/>
      <c r="U82" s="123" t="str">
        <f t="shared" si="9"/>
        <v/>
      </c>
      <c r="V82" s="123">
        <v>1</v>
      </c>
      <c r="W82" s="123" t="str">
        <f t="shared" si="10"/>
        <v/>
      </c>
      <c r="X82" s="123">
        <v>1</v>
      </c>
      <c r="Y82" s="123" t="str">
        <f t="shared" si="11"/>
        <v/>
      </c>
      <c r="Z82" s="126" t="str">
        <f t="shared" si="12"/>
        <v/>
      </c>
      <c r="AA82">
        <f t="shared" si="13"/>
        <v>0</v>
      </c>
      <c r="AB82" t="str">
        <f t="shared" si="16"/>
        <v/>
      </c>
      <c r="AC82" t="str">
        <f t="shared" si="16"/>
        <v/>
      </c>
      <c r="AD82">
        <f t="shared" si="15"/>
        <v>0</v>
      </c>
    </row>
    <row r="83" spans="2:30" hidden="1" x14ac:dyDescent="0.25">
      <c r="B83" s="122" t="str">
        <f t="shared" si="8"/>
        <v/>
      </c>
      <c r="C83" s="124"/>
      <c r="D83" s="124"/>
      <c r="E83" s="124"/>
      <c r="F83" s="125" t="str">
        <f>IF('תנאי סף'!AR83&lt;&gt;1,"",'תנאי סף'!F83)</f>
        <v/>
      </c>
      <c r="G83" s="232"/>
      <c r="H83" s="123"/>
      <c r="I83" s="106"/>
      <c r="J83" s="123"/>
      <c r="K83" s="106"/>
      <c r="L83" s="123"/>
      <c r="M83" s="106"/>
      <c r="N83" s="125"/>
      <c r="O83" s="125"/>
      <c r="P83" s="123"/>
      <c r="Q83" s="123"/>
      <c r="R83" s="123"/>
      <c r="S83" s="123"/>
      <c r="T83" s="123"/>
      <c r="U83" s="123" t="str">
        <f t="shared" si="9"/>
        <v/>
      </c>
      <c r="V83" s="123">
        <v>1</v>
      </c>
      <c r="W83" s="123" t="str">
        <f t="shared" si="10"/>
        <v/>
      </c>
      <c r="X83" s="123">
        <v>1</v>
      </c>
      <c r="Y83" s="123" t="str">
        <f t="shared" si="11"/>
        <v/>
      </c>
      <c r="Z83" s="126" t="str">
        <f t="shared" si="12"/>
        <v/>
      </c>
      <c r="AA83">
        <f t="shared" si="13"/>
        <v>0</v>
      </c>
      <c r="AB83" t="str">
        <f t="shared" si="16"/>
        <v/>
      </c>
      <c r="AC83" t="str">
        <f t="shared" si="16"/>
        <v/>
      </c>
      <c r="AD83">
        <f t="shared" si="15"/>
        <v>0</v>
      </c>
    </row>
    <row r="84" spans="2:30" hidden="1" x14ac:dyDescent="0.25">
      <c r="B84" s="122" t="str">
        <f t="shared" si="8"/>
        <v/>
      </c>
      <c r="C84" s="124"/>
      <c r="D84" s="124"/>
      <c r="E84" s="124"/>
      <c r="F84" s="125" t="str">
        <f>IF('תנאי סף'!AR84&lt;&gt;1,"",'תנאי סף'!F84)</f>
        <v/>
      </c>
      <c r="G84" s="232"/>
      <c r="H84" s="123"/>
      <c r="I84" s="106"/>
      <c r="J84" s="123"/>
      <c r="K84" s="106"/>
      <c r="L84" s="123"/>
      <c r="M84" s="106"/>
      <c r="N84" s="125"/>
      <c r="O84" s="125"/>
      <c r="P84" s="123"/>
      <c r="Q84" s="123"/>
      <c r="R84" s="123"/>
      <c r="S84" s="123"/>
      <c r="T84" s="123"/>
      <c r="U84" s="123" t="str">
        <f t="shared" si="9"/>
        <v/>
      </c>
      <c r="V84" s="123">
        <v>1</v>
      </c>
      <c r="W84" s="123" t="str">
        <f t="shared" si="10"/>
        <v/>
      </c>
      <c r="X84" s="123">
        <v>1</v>
      </c>
      <c r="Y84" s="123" t="str">
        <f t="shared" si="11"/>
        <v/>
      </c>
      <c r="Z84" s="126" t="str">
        <f t="shared" si="12"/>
        <v/>
      </c>
      <c r="AA84">
        <f t="shared" si="13"/>
        <v>0</v>
      </c>
      <c r="AB84" t="str">
        <f t="shared" si="16"/>
        <v/>
      </c>
      <c r="AC84" t="str">
        <f t="shared" si="16"/>
        <v/>
      </c>
      <c r="AD84">
        <f t="shared" si="15"/>
        <v>0</v>
      </c>
    </row>
    <row r="85" spans="2:30" hidden="1" x14ac:dyDescent="0.25">
      <c r="B85" s="122" t="str">
        <f t="shared" si="8"/>
        <v/>
      </c>
      <c r="C85" s="124"/>
      <c r="D85" s="124"/>
      <c r="E85" s="124"/>
      <c r="F85" s="125" t="str">
        <f>IF('תנאי סף'!AR85&lt;&gt;1,"",'תנאי סף'!F85)</f>
        <v/>
      </c>
      <c r="G85" s="232"/>
      <c r="H85" s="123"/>
      <c r="I85" s="106"/>
      <c r="J85" s="123"/>
      <c r="K85" s="106"/>
      <c r="L85" s="123"/>
      <c r="M85" s="106"/>
      <c r="N85" s="125"/>
      <c r="O85" s="125"/>
      <c r="P85" s="123"/>
      <c r="Q85" s="123"/>
      <c r="R85" s="123"/>
      <c r="S85" s="123"/>
      <c r="T85" s="123"/>
      <c r="U85" s="123" t="str">
        <f t="shared" si="9"/>
        <v/>
      </c>
      <c r="V85" s="123">
        <v>1</v>
      </c>
      <c r="W85" s="123" t="str">
        <f t="shared" si="10"/>
        <v/>
      </c>
      <c r="X85" s="123">
        <v>1</v>
      </c>
      <c r="Y85" s="123" t="str">
        <f t="shared" si="11"/>
        <v/>
      </c>
      <c r="Z85" s="126" t="str">
        <f t="shared" si="12"/>
        <v/>
      </c>
      <c r="AA85">
        <f t="shared" si="13"/>
        <v>0</v>
      </c>
      <c r="AB85" t="str">
        <f t="shared" si="16"/>
        <v/>
      </c>
      <c r="AC85" t="str">
        <f t="shared" si="16"/>
        <v/>
      </c>
      <c r="AD85">
        <f t="shared" si="15"/>
        <v>0</v>
      </c>
    </row>
    <row r="86" spans="2:30" hidden="1" x14ac:dyDescent="0.25">
      <c r="B86" s="122" t="str">
        <f t="shared" si="8"/>
        <v/>
      </c>
      <c r="C86" s="124"/>
      <c r="D86" s="124"/>
      <c r="E86" s="124"/>
      <c r="F86" s="125" t="str">
        <f>IF('תנאי סף'!AR86&lt;&gt;1,"",'תנאי סף'!F86)</f>
        <v/>
      </c>
      <c r="G86" s="232"/>
      <c r="H86" s="123"/>
      <c r="I86" s="106"/>
      <c r="J86" s="123"/>
      <c r="K86" s="106"/>
      <c r="L86" s="123"/>
      <c r="M86" s="106"/>
      <c r="N86" s="125"/>
      <c r="O86" s="125"/>
      <c r="P86" s="123"/>
      <c r="Q86" s="123"/>
      <c r="R86" s="123"/>
      <c r="S86" s="123"/>
      <c r="T86" s="123"/>
      <c r="U86" s="123" t="str">
        <f t="shared" si="9"/>
        <v/>
      </c>
      <c r="V86" s="123">
        <v>1</v>
      </c>
      <c r="W86" s="123" t="str">
        <f t="shared" si="10"/>
        <v/>
      </c>
      <c r="X86" s="123">
        <v>1</v>
      </c>
      <c r="Y86" s="123" t="str">
        <f t="shared" si="11"/>
        <v/>
      </c>
      <c r="Z86" s="126" t="str">
        <f t="shared" si="12"/>
        <v/>
      </c>
      <c r="AA86">
        <f t="shared" si="13"/>
        <v>0</v>
      </c>
      <c r="AB86" t="str">
        <f t="shared" si="16"/>
        <v/>
      </c>
      <c r="AC86" t="str">
        <f t="shared" si="16"/>
        <v/>
      </c>
      <c r="AD86">
        <f t="shared" si="15"/>
        <v>0</v>
      </c>
    </row>
    <row r="87" spans="2:30" hidden="1" x14ac:dyDescent="0.25">
      <c r="B87" s="122" t="str">
        <f t="shared" si="8"/>
        <v/>
      </c>
      <c r="C87" s="124"/>
      <c r="D87" s="124"/>
      <c r="E87" s="124"/>
      <c r="F87" s="125" t="str">
        <f>IF('תנאי סף'!AR87&lt;&gt;1,"",'תנאי סף'!F87)</f>
        <v/>
      </c>
      <c r="G87" s="232"/>
      <c r="H87" s="123"/>
      <c r="I87" s="106"/>
      <c r="J87" s="123"/>
      <c r="K87" s="106"/>
      <c r="L87" s="123"/>
      <c r="M87" s="106"/>
      <c r="N87" s="125"/>
      <c r="O87" s="125"/>
      <c r="P87" s="123"/>
      <c r="Q87" s="123"/>
      <c r="R87" s="123"/>
      <c r="S87" s="123"/>
      <c r="T87" s="123"/>
      <c r="U87" s="123" t="str">
        <f t="shared" si="9"/>
        <v/>
      </c>
      <c r="V87" s="123">
        <v>1</v>
      </c>
      <c r="W87" s="123" t="str">
        <f t="shared" si="10"/>
        <v/>
      </c>
      <c r="X87" s="123">
        <v>1</v>
      </c>
      <c r="Y87" s="123" t="str">
        <f t="shared" si="11"/>
        <v/>
      </c>
      <c r="Z87" s="126" t="str">
        <f t="shared" si="12"/>
        <v/>
      </c>
      <c r="AA87">
        <f t="shared" si="13"/>
        <v>0</v>
      </c>
      <c r="AB87" t="str">
        <f t="shared" si="16"/>
        <v/>
      </c>
      <c r="AC87" t="str">
        <f t="shared" si="16"/>
        <v/>
      </c>
      <c r="AD87">
        <f t="shared" si="15"/>
        <v>0</v>
      </c>
    </row>
    <row r="88" spans="2:30" hidden="1" x14ac:dyDescent="0.25">
      <c r="B88" s="122" t="str">
        <f t="shared" si="8"/>
        <v/>
      </c>
      <c r="C88" s="124"/>
      <c r="D88" s="124"/>
      <c r="E88" s="124"/>
      <c r="F88" s="125" t="str">
        <f>IF('תנאי סף'!AR88&lt;&gt;1,"",'תנאי סף'!F88)</f>
        <v/>
      </c>
      <c r="G88" s="232"/>
      <c r="H88" s="123"/>
      <c r="I88" s="106"/>
      <c r="J88" s="123"/>
      <c r="K88" s="106"/>
      <c r="L88" s="123"/>
      <c r="M88" s="106"/>
      <c r="N88" s="125"/>
      <c r="O88" s="125"/>
      <c r="P88" s="123"/>
      <c r="Q88" s="123"/>
      <c r="R88" s="123"/>
      <c r="S88" s="123"/>
      <c r="T88" s="123"/>
      <c r="U88" s="123" t="str">
        <f t="shared" si="9"/>
        <v/>
      </c>
      <c r="V88" s="123">
        <v>1</v>
      </c>
      <c r="W88" s="123" t="str">
        <f t="shared" si="10"/>
        <v/>
      </c>
      <c r="X88" s="123">
        <v>1</v>
      </c>
      <c r="Y88" s="123" t="str">
        <f t="shared" si="11"/>
        <v/>
      </c>
      <c r="Z88" s="126" t="str">
        <f t="shared" si="12"/>
        <v/>
      </c>
      <c r="AA88">
        <f t="shared" si="13"/>
        <v>0</v>
      </c>
      <c r="AB88" t="str">
        <f t="shared" si="16"/>
        <v/>
      </c>
      <c r="AC88" t="str">
        <f t="shared" si="16"/>
        <v/>
      </c>
      <c r="AD88">
        <f t="shared" si="15"/>
        <v>0</v>
      </c>
    </row>
    <row r="89" spans="2:30" hidden="1" x14ac:dyDescent="0.25">
      <c r="B89" s="122" t="str">
        <f t="shared" si="8"/>
        <v/>
      </c>
      <c r="C89" s="124"/>
      <c r="D89" s="124"/>
      <c r="E89" s="124"/>
      <c r="F89" s="125" t="str">
        <f>IF('תנאי סף'!AR89&lt;&gt;1,"",'תנאי סף'!F89)</f>
        <v/>
      </c>
      <c r="G89" s="232"/>
      <c r="H89" s="123"/>
      <c r="I89" s="106"/>
      <c r="J89" s="123"/>
      <c r="K89" s="106"/>
      <c r="L89" s="123"/>
      <c r="M89" s="106"/>
      <c r="N89" s="125"/>
      <c r="O89" s="125"/>
      <c r="P89" s="123"/>
      <c r="Q89" s="123"/>
      <c r="R89" s="123"/>
      <c r="S89" s="123"/>
      <c r="T89" s="123"/>
      <c r="U89" s="123" t="str">
        <f t="shared" si="9"/>
        <v/>
      </c>
      <c r="V89" s="123">
        <v>1</v>
      </c>
      <c r="W89" s="123" t="str">
        <f t="shared" si="10"/>
        <v/>
      </c>
      <c r="X89" s="123">
        <v>1</v>
      </c>
      <c r="Y89" s="123" t="str">
        <f t="shared" si="11"/>
        <v/>
      </c>
      <c r="Z89" s="126" t="str">
        <f t="shared" si="12"/>
        <v/>
      </c>
      <c r="AA89">
        <f t="shared" si="13"/>
        <v>0</v>
      </c>
      <c r="AB89" t="str">
        <f t="shared" si="16"/>
        <v/>
      </c>
      <c r="AC89" t="str">
        <f t="shared" si="16"/>
        <v/>
      </c>
      <c r="AD89">
        <f t="shared" si="15"/>
        <v>0</v>
      </c>
    </row>
    <row r="90" spans="2:30" hidden="1" x14ac:dyDescent="0.25">
      <c r="B90" s="122" t="str">
        <f t="shared" si="8"/>
        <v/>
      </c>
      <c r="C90" s="124"/>
      <c r="D90" s="124"/>
      <c r="E90" s="124"/>
      <c r="F90" s="125" t="str">
        <f>IF('תנאי סף'!AR90&lt;&gt;1,"",'תנאי סף'!F90)</f>
        <v/>
      </c>
      <c r="G90" s="232"/>
      <c r="H90" s="123"/>
      <c r="I90" s="106"/>
      <c r="J90" s="123"/>
      <c r="K90" s="106"/>
      <c r="L90" s="123"/>
      <c r="M90" s="106"/>
      <c r="N90" s="125"/>
      <c r="O90" s="125"/>
      <c r="P90" s="123"/>
      <c r="Q90" s="123"/>
      <c r="R90" s="123"/>
      <c r="S90" s="123"/>
      <c r="T90" s="123"/>
      <c r="U90" s="123" t="str">
        <f t="shared" si="9"/>
        <v/>
      </c>
      <c r="V90" s="123">
        <v>1</v>
      </c>
      <c r="W90" s="123" t="str">
        <f t="shared" si="10"/>
        <v/>
      </c>
      <c r="X90" s="123">
        <v>1</v>
      </c>
      <c r="Y90" s="123" t="str">
        <f t="shared" si="11"/>
        <v/>
      </c>
      <c r="Z90" s="126" t="str">
        <f t="shared" si="12"/>
        <v/>
      </c>
      <c r="AA90">
        <f t="shared" si="13"/>
        <v>0</v>
      </c>
      <c r="AB90" t="str">
        <f t="shared" si="16"/>
        <v/>
      </c>
      <c r="AC90" t="str">
        <f t="shared" si="16"/>
        <v/>
      </c>
      <c r="AD90">
        <f t="shared" si="15"/>
        <v>0</v>
      </c>
    </row>
    <row r="91" spans="2:30" hidden="1" x14ac:dyDescent="0.25">
      <c r="B91" s="122" t="str">
        <f t="shared" si="8"/>
        <v/>
      </c>
      <c r="C91" s="124"/>
      <c r="D91" s="124"/>
      <c r="E91" s="124"/>
      <c r="F91" s="125" t="str">
        <f>IF('תנאי סף'!AR91&lt;&gt;1,"",'תנאי סף'!F91)</f>
        <v/>
      </c>
      <c r="G91" s="232"/>
      <c r="H91" s="123"/>
      <c r="I91" s="106"/>
      <c r="J91" s="123"/>
      <c r="K91" s="106"/>
      <c r="L91" s="123"/>
      <c r="M91" s="106"/>
      <c r="N91" s="125"/>
      <c r="O91" s="125"/>
      <c r="P91" s="123"/>
      <c r="Q91" s="123"/>
      <c r="R91" s="123"/>
      <c r="S91" s="123"/>
      <c r="T91" s="123"/>
      <c r="U91" s="123" t="str">
        <f t="shared" si="9"/>
        <v/>
      </c>
      <c r="V91" s="123">
        <v>1</v>
      </c>
      <c r="W91" s="123" t="str">
        <f t="shared" si="10"/>
        <v/>
      </c>
      <c r="X91" s="123">
        <v>1</v>
      </c>
      <c r="Y91" s="123" t="str">
        <f t="shared" si="11"/>
        <v/>
      </c>
      <c r="Z91" s="126" t="str">
        <f t="shared" si="12"/>
        <v/>
      </c>
      <c r="AA91">
        <f t="shared" si="13"/>
        <v>0</v>
      </c>
      <c r="AB91" t="str">
        <f t="shared" si="16"/>
        <v/>
      </c>
      <c r="AC91" t="str">
        <f t="shared" si="16"/>
        <v/>
      </c>
      <c r="AD91">
        <f t="shared" si="15"/>
        <v>0</v>
      </c>
    </row>
    <row r="92" spans="2:30" hidden="1" x14ac:dyDescent="0.25">
      <c r="B92" s="122" t="str">
        <f t="shared" si="8"/>
        <v/>
      </c>
      <c r="C92" s="124"/>
      <c r="D92" s="124"/>
      <c r="E92" s="124"/>
      <c r="F92" s="125" t="str">
        <f>IF('תנאי סף'!AR92&lt;&gt;1,"",'תנאי סף'!F92)</f>
        <v/>
      </c>
      <c r="G92" s="232"/>
      <c r="H92" s="123"/>
      <c r="I92" s="106"/>
      <c r="J92" s="123"/>
      <c r="K92" s="106"/>
      <c r="L92" s="123"/>
      <c r="M92" s="106"/>
      <c r="N92" s="125"/>
      <c r="O92" s="125"/>
      <c r="P92" s="123"/>
      <c r="Q92" s="123"/>
      <c r="R92" s="123"/>
      <c r="S92" s="123"/>
      <c r="T92" s="123"/>
      <c r="U92" s="123" t="str">
        <f t="shared" si="9"/>
        <v/>
      </c>
      <c r="V92" s="123">
        <v>1</v>
      </c>
      <c r="W92" s="123" t="str">
        <f t="shared" si="10"/>
        <v/>
      </c>
      <c r="X92" s="123">
        <v>1</v>
      </c>
      <c r="Y92" s="123" t="str">
        <f t="shared" si="11"/>
        <v/>
      </c>
      <c r="Z92" s="126" t="str">
        <f t="shared" si="12"/>
        <v/>
      </c>
      <c r="AA92">
        <f t="shared" si="13"/>
        <v>0</v>
      </c>
      <c r="AB92" t="str">
        <f t="shared" ref="AB92:AC130" si="17">IF($F92="","",AB$30)</f>
        <v/>
      </c>
      <c r="AC92" t="str">
        <f t="shared" si="17"/>
        <v/>
      </c>
      <c r="AD92">
        <f t="shared" si="15"/>
        <v>0</v>
      </c>
    </row>
    <row r="93" spans="2:30" hidden="1" x14ac:dyDescent="0.25">
      <c r="B93" s="122" t="str">
        <f t="shared" si="8"/>
        <v/>
      </c>
      <c r="C93" s="124"/>
      <c r="D93" s="124"/>
      <c r="E93" s="124"/>
      <c r="F93" s="125" t="str">
        <f>IF('תנאי סף'!AR93&lt;&gt;1,"",'תנאי סף'!F93)</f>
        <v/>
      </c>
      <c r="G93" s="232"/>
      <c r="H93" s="123"/>
      <c r="I93" s="106"/>
      <c r="J93" s="123"/>
      <c r="K93" s="106"/>
      <c r="L93" s="123"/>
      <c r="M93" s="106"/>
      <c r="N93" s="125"/>
      <c r="O93" s="125"/>
      <c r="P93" s="123"/>
      <c r="Q93" s="123"/>
      <c r="R93" s="123"/>
      <c r="S93" s="123"/>
      <c r="T93" s="123"/>
      <c r="U93" s="123" t="str">
        <f t="shared" si="9"/>
        <v/>
      </c>
      <c r="V93" s="123">
        <v>1</v>
      </c>
      <c r="W93" s="123" t="str">
        <f t="shared" si="10"/>
        <v/>
      </c>
      <c r="X93" s="123">
        <v>1</v>
      </c>
      <c r="Y93" s="123" t="str">
        <f t="shared" si="11"/>
        <v/>
      </c>
      <c r="Z93" s="126" t="str">
        <f t="shared" si="12"/>
        <v/>
      </c>
      <c r="AA93">
        <f t="shared" si="13"/>
        <v>0</v>
      </c>
      <c r="AB93" t="str">
        <f t="shared" si="17"/>
        <v/>
      </c>
      <c r="AC93" t="str">
        <f t="shared" si="17"/>
        <v/>
      </c>
      <c r="AD93">
        <f t="shared" si="15"/>
        <v>0</v>
      </c>
    </row>
    <row r="94" spans="2:30" hidden="1" x14ac:dyDescent="0.25">
      <c r="B94" s="122" t="str">
        <f t="shared" si="8"/>
        <v/>
      </c>
      <c r="C94" s="124"/>
      <c r="D94" s="124"/>
      <c r="E94" s="124"/>
      <c r="F94" s="125" t="str">
        <f>IF('תנאי סף'!AR94&lt;&gt;1,"",'תנאי סף'!F94)</f>
        <v/>
      </c>
      <c r="G94" s="232"/>
      <c r="H94" s="123"/>
      <c r="I94" s="106"/>
      <c r="J94" s="123"/>
      <c r="K94" s="106"/>
      <c r="L94" s="123"/>
      <c r="M94" s="106"/>
      <c r="N94" s="125"/>
      <c r="O94" s="125"/>
      <c r="P94" s="123"/>
      <c r="Q94" s="123"/>
      <c r="R94" s="123"/>
      <c r="S94" s="123"/>
      <c r="T94" s="123"/>
      <c r="U94" s="123" t="str">
        <f t="shared" si="9"/>
        <v/>
      </c>
      <c r="V94" s="123">
        <v>1</v>
      </c>
      <c r="W94" s="123" t="str">
        <f t="shared" si="10"/>
        <v/>
      </c>
      <c r="X94" s="123">
        <v>1</v>
      </c>
      <c r="Y94" s="123" t="str">
        <f t="shared" si="11"/>
        <v/>
      </c>
      <c r="Z94" s="126" t="str">
        <f t="shared" si="12"/>
        <v/>
      </c>
      <c r="AA94">
        <f t="shared" si="13"/>
        <v>0</v>
      </c>
      <c r="AB94" t="str">
        <f t="shared" si="17"/>
        <v/>
      </c>
      <c r="AC94" t="str">
        <f t="shared" si="17"/>
        <v/>
      </c>
      <c r="AD94">
        <f t="shared" si="15"/>
        <v>0</v>
      </c>
    </row>
    <row r="95" spans="2:30" hidden="1" x14ac:dyDescent="0.25">
      <c r="B95" s="122" t="str">
        <f t="shared" si="8"/>
        <v/>
      </c>
      <c r="C95" s="124"/>
      <c r="D95" s="124"/>
      <c r="E95" s="124"/>
      <c r="F95" s="125" t="str">
        <f>IF('תנאי סף'!AR95&lt;&gt;1,"",'תנאי סף'!F95)</f>
        <v/>
      </c>
      <c r="G95" s="232"/>
      <c r="H95" s="123"/>
      <c r="I95" s="106"/>
      <c r="J95" s="123"/>
      <c r="K95" s="106"/>
      <c r="L95" s="123"/>
      <c r="M95" s="106"/>
      <c r="N95" s="125"/>
      <c r="O95" s="125"/>
      <c r="P95" s="123"/>
      <c r="Q95" s="123"/>
      <c r="R95" s="123"/>
      <c r="S95" s="123"/>
      <c r="T95" s="123"/>
      <c r="U95" s="123" t="str">
        <f t="shared" si="9"/>
        <v/>
      </c>
      <c r="V95" s="123">
        <v>1</v>
      </c>
      <c r="W95" s="123" t="str">
        <f t="shared" si="10"/>
        <v/>
      </c>
      <c r="X95" s="123">
        <v>1</v>
      </c>
      <c r="Y95" s="123" t="str">
        <f t="shared" si="11"/>
        <v/>
      </c>
      <c r="Z95" s="126" t="str">
        <f t="shared" si="12"/>
        <v/>
      </c>
      <c r="AA95">
        <f t="shared" si="13"/>
        <v>0</v>
      </c>
      <c r="AB95" t="str">
        <f t="shared" si="17"/>
        <v/>
      </c>
      <c r="AC95" t="str">
        <f t="shared" si="17"/>
        <v/>
      </c>
      <c r="AD95">
        <f t="shared" si="15"/>
        <v>0</v>
      </c>
    </row>
    <row r="96" spans="2:30" hidden="1" x14ac:dyDescent="0.25">
      <c r="B96" s="122" t="str">
        <f t="shared" ref="B96:B130" si="18">IF(F96="","",ROW()-30)</f>
        <v/>
      </c>
      <c r="C96" s="124"/>
      <c r="D96" s="124"/>
      <c r="E96" s="124"/>
      <c r="F96" s="125" t="str">
        <f>IF('תנאי סף'!AR96&lt;&gt;1,"",'תנאי סף'!F96)</f>
        <v/>
      </c>
      <c r="G96" s="232"/>
      <c r="H96" s="123"/>
      <c r="I96" s="106"/>
      <c r="J96" s="123"/>
      <c r="K96" s="106"/>
      <c r="L96" s="123"/>
      <c r="M96" s="106"/>
      <c r="N96" s="125"/>
      <c r="O96" s="125"/>
      <c r="P96" s="123"/>
      <c r="Q96" s="123"/>
      <c r="R96" s="123"/>
      <c r="S96" s="123"/>
      <c r="T96" s="123"/>
      <c r="U96" s="123" t="str">
        <f t="shared" ref="U96:U130" si="19">IF($F96="","",IF($AA96&lt;&gt;1,$AB$1,G96*$G$5))</f>
        <v/>
      </c>
      <c r="V96" s="123">
        <v>1</v>
      </c>
      <c r="W96" s="123" t="str">
        <f t="shared" ref="W96:W130" si="20">IF($F96="","",IF($AA96&lt;&gt;1,$AB$1,IFERROR(U96*V96,$AB$1)))</f>
        <v/>
      </c>
      <c r="X96" s="123">
        <v>1</v>
      </c>
      <c r="Y96" s="123" t="str">
        <f t="shared" ref="Y96:Y130" si="21">IF($F96="","",IF($AA96&lt;&gt;1,$AB$1,IFERROR(W96*X96,$AB$1)))</f>
        <v/>
      </c>
      <c r="Z96" s="126" t="str">
        <f t="shared" ref="Z96:Z130" si="22">IF($F96="","",IF(OR($AA96&lt;&gt;1,Y96=$AB$1),$AB$1,IFERROR(Y96/SUM($Y$31:$Y$130),0)))</f>
        <v/>
      </c>
      <c r="AA96">
        <f t="shared" ref="AA96:AA130" si="23">IF(SUM(AD96:AV96)=COUNT(AD96:AV96),1,0)</f>
        <v>0</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row>
    <row r="97" spans="2:30" hidden="1" x14ac:dyDescent="0.25">
      <c r="B97" s="122" t="str">
        <f t="shared" si="18"/>
        <v/>
      </c>
      <c r="C97" s="124"/>
      <c r="D97" s="124"/>
      <c r="E97" s="124"/>
      <c r="F97" s="125" t="str">
        <f>IF('תנאי סף'!AR97&lt;&gt;1,"",'תנאי סף'!F97)</f>
        <v/>
      </c>
      <c r="G97" s="232"/>
      <c r="H97" s="123"/>
      <c r="I97" s="106"/>
      <c r="J97" s="123"/>
      <c r="K97" s="106"/>
      <c r="L97" s="123"/>
      <c r="M97" s="106"/>
      <c r="N97" s="125"/>
      <c r="O97" s="125"/>
      <c r="P97" s="123"/>
      <c r="Q97" s="123"/>
      <c r="R97" s="123"/>
      <c r="S97" s="123"/>
      <c r="T97" s="123"/>
      <c r="U97" s="123" t="str">
        <f t="shared" si="19"/>
        <v/>
      </c>
      <c r="V97" s="123">
        <v>1</v>
      </c>
      <c r="W97" s="123" t="str">
        <f t="shared" si="20"/>
        <v/>
      </c>
      <c r="X97" s="123">
        <v>1</v>
      </c>
      <c r="Y97" s="123" t="str">
        <f t="shared" si="21"/>
        <v/>
      </c>
      <c r="Z97" s="126" t="str">
        <f t="shared" si="22"/>
        <v/>
      </c>
      <c r="AA97">
        <f t="shared" si="23"/>
        <v>0</v>
      </c>
      <c r="AB97" t="str">
        <f t="shared" si="17"/>
        <v/>
      </c>
      <c r="AC97" t="str">
        <f t="shared" si="17"/>
        <v/>
      </c>
      <c r="AD97">
        <f t="shared" si="24"/>
        <v>0</v>
      </c>
    </row>
    <row r="98" spans="2:30" hidden="1" x14ac:dyDescent="0.25">
      <c r="B98" s="122" t="str">
        <f t="shared" si="18"/>
        <v/>
      </c>
      <c r="C98" s="124"/>
      <c r="D98" s="124"/>
      <c r="E98" s="124"/>
      <c r="F98" s="125" t="str">
        <f>IF('תנאי סף'!AR98&lt;&gt;1,"",'תנאי סף'!F98)</f>
        <v/>
      </c>
      <c r="G98" s="232"/>
      <c r="H98" s="123"/>
      <c r="I98" s="106"/>
      <c r="J98" s="123"/>
      <c r="K98" s="106"/>
      <c r="L98" s="123"/>
      <c r="M98" s="106"/>
      <c r="N98" s="125"/>
      <c r="O98" s="125"/>
      <c r="P98" s="123"/>
      <c r="Q98" s="123"/>
      <c r="R98" s="123"/>
      <c r="S98" s="123"/>
      <c r="T98" s="123"/>
      <c r="U98" s="123" t="str">
        <f t="shared" si="19"/>
        <v/>
      </c>
      <c r="V98" s="123">
        <v>1</v>
      </c>
      <c r="W98" s="123" t="str">
        <f t="shared" si="20"/>
        <v/>
      </c>
      <c r="X98" s="123">
        <v>1</v>
      </c>
      <c r="Y98" s="123" t="str">
        <f t="shared" si="21"/>
        <v/>
      </c>
      <c r="Z98" s="126" t="str">
        <f t="shared" si="22"/>
        <v/>
      </c>
      <c r="AA98">
        <f t="shared" si="23"/>
        <v>0</v>
      </c>
      <c r="AB98" t="str">
        <f t="shared" si="17"/>
        <v/>
      </c>
      <c r="AC98" t="str">
        <f t="shared" si="17"/>
        <v/>
      </c>
      <c r="AD98">
        <f t="shared" si="24"/>
        <v>0</v>
      </c>
    </row>
    <row r="99" spans="2:30" hidden="1" x14ac:dyDescent="0.25">
      <c r="B99" s="122" t="str">
        <f t="shared" si="18"/>
        <v/>
      </c>
      <c r="C99" s="124"/>
      <c r="D99" s="124"/>
      <c r="E99" s="124"/>
      <c r="F99" s="125" t="str">
        <f>IF('תנאי סף'!AR99&lt;&gt;1,"",'תנאי סף'!F99)</f>
        <v/>
      </c>
      <c r="G99" s="232"/>
      <c r="H99" s="123"/>
      <c r="I99" s="106"/>
      <c r="J99" s="123"/>
      <c r="K99" s="106"/>
      <c r="L99" s="123"/>
      <c r="M99" s="106"/>
      <c r="N99" s="125"/>
      <c r="O99" s="125"/>
      <c r="P99" s="123"/>
      <c r="Q99" s="123"/>
      <c r="R99" s="123"/>
      <c r="S99" s="123"/>
      <c r="T99" s="123"/>
      <c r="U99" s="123" t="str">
        <f t="shared" si="19"/>
        <v/>
      </c>
      <c r="V99" s="123">
        <v>1</v>
      </c>
      <c r="W99" s="123" t="str">
        <f t="shared" si="20"/>
        <v/>
      </c>
      <c r="X99" s="123">
        <v>1</v>
      </c>
      <c r="Y99" s="123" t="str">
        <f t="shared" si="21"/>
        <v/>
      </c>
      <c r="Z99" s="126" t="str">
        <f t="shared" si="22"/>
        <v/>
      </c>
      <c r="AA99">
        <f t="shared" si="23"/>
        <v>0</v>
      </c>
      <c r="AB99" t="str">
        <f t="shared" si="17"/>
        <v/>
      </c>
      <c r="AC99" t="str">
        <f t="shared" si="17"/>
        <v/>
      </c>
      <c r="AD99">
        <f t="shared" si="24"/>
        <v>0</v>
      </c>
    </row>
    <row r="100" spans="2:30" hidden="1" x14ac:dyDescent="0.25">
      <c r="B100" s="122" t="str">
        <f t="shared" si="18"/>
        <v/>
      </c>
      <c r="C100" s="124"/>
      <c r="D100" s="124"/>
      <c r="E100" s="124"/>
      <c r="F100" s="125" t="str">
        <f>IF('תנאי סף'!AR100&lt;&gt;1,"",'תנאי סף'!F100)</f>
        <v/>
      </c>
      <c r="G100" s="232"/>
      <c r="H100" s="123"/>
      <c r="I100" s="106"/>
      <c r="J100" s="123"/>
      <c r="K100" s="106"/>
      <c r="L100" s="123"/>
      <c r="M100" s="106"/>
      <c r="N100" s="125"/>
      <c r="O100" s="125"/>
      <c r="P100" s="123"/>
      <c r="Q100" s="123"/>
      <c r="R100" s="123"/>
      <c r="S100" s="123"/>
      <c r="T100" s="123"/>
      <c r="U100" s="123" t="str">
        <f t="shared" si="19"/>
        <v/>
      </c>
      <c r="V100" s="123">
        <v>1</v>
      </c>
      <c r="W100" s="123" t="str">
        <f t="shared" si="20"/>
        <v/>
      </c>
      <c r="X100" s="123">
        <v>1</v>
      </c>
      <c r="Y100" s="123" t="str">
        <f t="shared" si="21"/>
        <v/>
      </c>
      <c r="Z100" s="126" t="str">
        <f t="shared" si="22"/>
        <v/>
      </c>
      <c r="AA100">
        <f t="shared" si="23"/>
        <v>0</v>
      </c>
      <c r="AB100" t="str">
        <f t="shared" si="17"/>
        <v/>
      </c>
      <c r="AC100" t="str">
        <f t="shared" si="17"/>
        <v/>
      </c>
      <c r="AD100">
        <f t="shared" si="24"/>
        <v>0</v>
      </c>
    </row>
    <row r="101" spans="2:30" hidden="1" x14ac:dyDescent="0.25">
      <c r="B101" s="122" t="str">
        <f t="shared" si="18"/>
        <v/>
      </c>
      <c r="C101" s="124"/>
      <c r="D101" s="124"/>
      <c r="E101" s="124"/>
      <c r="F101" s="125" t="str">
        <f>IF('תנאי סף'!AR101&lt;&gt;1,"",'תנאי סף'!F101)</f>
        <v/>
      </c>
      <c r="G101" s="232"/>
      <c r="H101" s="123"/>
      <c r="I101" s="106"/>
      <c r="J101" s="123"/>
      <c r="K101" s="106"/>
      <c r="L101" s="123"/>
      <c r="M101" s="106"/>
      <c r="N101" s="125"/>
      <c r="O101" s="125"/>
      <c r="P101" s="123"/>
      <c r="Q101" s="123"/>
      <c r="R101" s="123"/>
      <c r="S101" s="123"/>
      <c r="T101" s="123"/>
      <c r="U101" s="123" t="str">
        <f t="shared" si="19"/>
        <v/>
      </c>
      <c r="V101" s="123">
        <v>1</v>
      </c>
      <c r="W101" s="123" t="str">
        <f t="shared" si="20"/>
        <v/>
      </c>
      <c r="X101" s="123">
        <v>1</v>
      </c>
      <c r="Y101" s="123" t="str">
        <f t="shared" si="21"/>
        <v/>
      </c>
      <c r="Z101" s="126" t="str">
        <f t="shared" si="22"/>
        <v/>
      </c>
      <c r="AA101">
        <f t="shared" si="23"/>
        <v>0</v>
      </c>
      <c r="AB101" t="str">
        <f t="shared" si="17"/>
        <v/>
      </c>
      <c r="AC101" t="str">
        <f t="shared" si="17"/>
        <v/>
      </c>
      <c r="AD101">
        <f t="shared" si="24"/>
        <v>0</v>
      </c>
    </row>
    <row r="102" spans="2:30" hidden="1" x14ac:dyDescent="0.25">
      <c r="B102" s="122" t="str">
        <f t="shared" si="18"/>
        <v/>
      </c>
      <c r="C102" s="124"/>
      <c r="D102" s="124"/>
      <c r="E102" s="124"/>
      <c r="F102" s="125" t="str">
        <f>IF('תנאי סף'!AR102&lt;&gt;1,"",'תנאי סף'!F102)</f>
        <v/>
      </c>
      <c r="G102" s="232"/>
      <c r="H102" s="123"/>
      <c r="I102" s="106"/>
      <c r="J102" s="123"/>
      <c r="K102" s="106"/>
      <c r="L102" s="123"/>
      <c r="M102" s="106"/>
      <c r="N102" s="125"/>
      <c r="O102" s="125"/>
      <c r="P102" s="123"/>
      <c r="Q102" s="123"/>
      <c r="R102" s="123"/>
      <c r="S102" s="123"/>
      <c r="T102" s="123"/>
      <c r="U102" s="123" t="str">
        <f t="shared" si="19"/>
        <v/>
      </c>
      <c r="V102" s="123">
        <v>1</v>
      </c>
      <c r="W102" s="123" t="str">
        <f t="shared" si="20"/>
        <v/>
      </c>
      <c r="X102" s="123">
        <v>1</v>
      </c>
      <c r="Y102" s="123" t="str">
        <f t="shared" si="21"/>
        <v/>
      </c>
      <c r="Z102" s="126" t="str">
        <f t="shared" si="22"/>
        <v/>
      </c>
      <c r="AA102">
        <f t="shared" si="23"/>
        <v>0</v>
      </c>
      <c r="AB102" t="str">
        <f t="shared" si="17"/>
        <v/>
      </c>
      <c r="AC102" t="str">
        <f t="shared" si="17"/>
        <v/>
      </c>
      <c r="AD102">
        <f t="shared" si="24"/>
        <v>0</v>
      </c>
    </row>
    <row r="103" spans="2:30" hidden="1" x14ac:dyDescent="0.25">
      <c r="B103" s="122" t="str">
        <f t="shared" si="18"/>
        <v/>
      </c>
      <c r="C103" s="124"/>
      <c r="D103" s="124"/>
      <c r="E103" s="124"/>
      <c r="F103" s="125" t="str">
        <f>IF('תנאי סף'!AR103&lt;&gt;1,"",'תנאי סף'!F103)</f>
        <v/>
      </c>
      <c r="G103" s="232"/>
      <c r="H103" s="123"/>
      <c r="I103" s="106"/>
      <c r="J103" s="123"/>
      <c r="K103" s="106"/>
      <c r="L103" s="123"/>
      <c r="M103" s="106"/>
      <c r="N103" s="125"/>
      <c r="O103" s="125"/>
      <c r="P103" s="123"/>
      <c r="Q103" s="123"/>
      <c r="R103" s="123"/>
      <c r="S103" s="123"/>
      <c r="T103" s="123"/>
      <c r="U103" s="123" t="str">
        <f t="shared" si="19"/>
        <v/>
      </c>
      <c r="V103" s="123">
        <v>1</v>
      </c>
      <c r="W103" s="123" t="str">
        <f t="shared" si="20"/>
        <v/>
      </c>
      <c r="X103" s="123">
        <v>1</v>
      </c>
      <c r="Y103" s="123" t="str">
        <f t="shared" si="21"/>
        <v/>
      </c>
      <c r="Z103" s="126" t="str">
        <f t="shared" si="22"/>
        <v/>
      </c>
      <c r="AA103">
        <f t="shared" si="23"/>
        <v>0</v>
      </c>
      <c r="AB103" t="str">
        <f t="shared" si="17"/>
        <v/>
      </c>
      <c r="AC103" t="str">
        <f t="shared" si="17"/>
        <v/>
      </c>
      <c r="AD103">
        <f t="shared" si="24"/>
        <v>0</v>
      </c>
    </row>
    <row r="104" spans="2:30" hidden="1" x14ac:dyDescent="0.25">
      <c r="B104" s="122" t="str">
        <f t="shared" si="18"/>
        <v/>
      </c>
      <c r="C104" s="124"/>
      <c r="D104" s="124"/>
      <c r="E104" s="124"/>
      <c r="F104" s="125" t="str">
        <f>IF('תנאי סף'!AR104&lt;&gt;1,"",'תנאי סף'!F104)</f>
        <v/>
      </c>
      <c r="G104" s="232"/>
      <c r="H104" s="123"/>
      <c r="I104" s="106"/>
      <c r="J104" s="123"/>
      <c r="K104" s="106"/>
      <c r="L104" s="123"/>
      <c r="M104" s="106"/>
      <c r="N104" s="125"/>
      <c r="O104" s="125"/>
      <c r="P104" s="123"/>
      <c r="Q104" s="123"/>
      <c r="R104" s="123"/>
      <c r="S104" s="123"/>
      <c r="T104" s="123"/>
      <c r="U104" s="123" t="str">
        <f t="shared" si="19"/>
        <v/>
      </c>
      <c r="V104" s="123">
        <v>1</v>
      </c>
      <c r="W104" s="123" t="str">
        <f t="shared" si="20"/>
        <v/>
      </c>
      <c r="X104" s="123">
        <v>1</v>
      </c>
      <c r="Y104" s="123" t="str">
        <f t="shared" si="21"/>
        <v/>
      </c>
      <c r="Z104" s="126" t="str">
        <f t="shared" si="22"/>
        <v/>
      </c>
      <c r="AA104">
        <f t="shared" si="23"/>
        <v>0</v>
      </c>
      <c r="AB104" t="str">
        <f t="shared" si="17"/>
        <v/>
      </c>
      <c r="AC104" t="str">
        <f t="shared" si="17"/>
        <v/>
      </c>
      <c r="AD104">
        <f t="shared" si="24"/>
        <v>0</v>
      </c>
    </row>
    <row r="105" spans="2:30" hidden="1" x14ac:dyDescent="0.25">
      <c r="B105" s="122" t="str">
        <f t="shared" si="18"/>
        <v/>
      </c>
      <c r="C105" s="124"/>
      <c r="D105" s="124"/>
      <c r="E105" s="124"/>
      <c r="F105" s="125" t="str">
        <f>IF('תנאי סף'!AR105&lt;&gt;1,"",'תנאי סף'!F105)</f>
        <v/>
      </c>
      <c r="G105" s="232"/>
      <c r="H105" s="123"/>
      <c r="I105" s="106"/>
      <c r="J105" s="123"/>
      <c r="K105" s="106"/>
      <c r="L105" s="123"/>
      <c r="M105" s="106"/>
      <c r="N105" s="125"/>
      <c r="O105" s="125"/>
      <c r="P105" s="123"/>
      <c r="Q105" s="123"/>
      <c r="R105" s="123"/>
      <c r="S105" s="123"/>
      <c r="T105" s="123"/>
      <c r="U105" s="123" t="str">
        <f t="shared" si="19"/>
        <v/>
      </c>
      <c r="V105" s="123">
        <v>1</v>
      </c>
      <c r="W105" s="123" t="str">
        <f t="shared" si="20"/>
        <v/>
      </c>
      <c r="X105" s="123">
        <v>1</v>
      </c>
      <c r="Y105" s="123" t="str">
        <f t="shared" si="21"/>
        <v/>
      </c>
      <c r="Z105" s="126" t="str">
        <f t="shared" si="22"/>
        <v/>
      </c>
      <c r="AA105">
        <f t="shared" si="23"/>
        <v>0</v>
      </c>
      <c r="AB105" t="str">
        <f t="shared" si="17"/>
        <v/>
      </c>
      <c r="AC105" t="str">
        <f t="shared" si="17"/>
        <v/>
      </c>
      <c r="AD105">
        <f t="shared" si="24"/>
        <v>0</v>
      </c>
    </row>
    <row r="106" spans="2:30" hidden="1" x14ac:dyDescent="0.25">
      <c r="B106" s="122" t="str">
        <f t="shared" si="18"/>
        <v/>
      </c>
      <c r="C106" s="124"/>
      <c r="D106" s="124"/>
      <c r="E106" s="124"/>
      <c r="F106" s="125" t="str">
        <f>IF('תנאי סף'!AR106&lt;&gt;1,"",'תנאי סף'!F106)</f>
        <v/>
      </c>
      <c r="G106" s="232"/>
      <c r="H106" s="123"/>
      <c r="I106" s="106"/>
      <c r="J106" s="123"/>
      <c r="K106" s="106"/>
      <c r="L106" s="123"/>
      <c r="M106" s="106"/>
      <c r="N106" s="125"/>
      <c r="O106" s="125"/>
      <c r="P106" s="123"/>
      <c r="Q106" s="123"/>
      <c r="R106" s="123"/>
      <c r="S106" s="123"/>
      <c r="T106" s="123"/>
      <c r="U106" s="123" t="str">
        <f t="shared" si="19"/>
        <v/>
      </c>
      <c r="V106" s="123">
        <v>1</v>
      </c>
      <c r="W106" s="123" t="str">
        <f t="shared" si="20"/>
        <v/>
      </c>
      <c r="X106" s="123">
        <v>1</v>
      </c>
      <c r="Y106" s="123" t="str">
        <f t="shared" si="21"/>
        <v/>
      </c>
      <c r="Z106" s="126" t="str">
        <f t="shared" si="22"/>
        <v/>
      </c>
      <c r="AA106">
        <f t="shared" si="23"/>
        <v>0</v>
      </c>
      <c r="AB106" t="str">
        <f t="shared" si="17"/>
        <v/>
      </c>
      <c r="AC106" t="str">
        <f t="shared" si="17"/>
        <v/>
      </c>
      <c r="AD106">
        <f t="shared" si="24"/>
        <v>0</v>
      </c>
    </row>
    <row r="107" spans="2:30" hidden="1" x14ac:dyDescent="0.25">
      <c r="B107" s="122" t="str">
        <f t="shared" si="18"/>
        <v/>
      </c>
      <c r="C107" s="124"/>
      <c r="D107" s="124"/>
      <c r="E107" s="124"/>
      <c r="F107" s="125" t="str">
        <f>IF('תנאי סף'!AR107&lt;&gt;1,"",'תנאי סף'!F107)</f>
        <v/>
      </c>
      <c r="G107" s="232"/>
      <c r="H107" s="123"/>
      <c r="I107" s="106"/>
      <c r="J107" s="123"/>
      <c r="K107" s="106"/>
      <c r="L107" s="123"/>
      <c r="M107" s="106"/>
      <c r="N107" s="125"/>
      <c r="O107" s="125"/>
      <c r="P107" s="123"/>
      <c r="Q107" s="123"/>
      <c r="R107" s="123"/>
      <c r="S107" s="123"/>
      <c r="T107" s="123"/>
      <c r="U107" s="123" t="str">
        <f t="shared" si="19"/>
        <v/>
      </c>
      <c r="V107" s="123">
        <v>1</v>
      </c>
      <c r="W107" s="123" t="str">
        <f t="shared" si="20"/>
        <v/>
      </c>
      <c r="X107" s="123">
        <v>1</v>
      </c>
      <c r="Y107" s="123" t="str">
        <f t="shared" si="21"/>
        <v/>
      </c>
      <c r="Z107" s="126" t="str">
        <f t="shared" si="22"/>
        <v/>
      </c>
      <c r="AA107">
        <f t="shared" si="23"/>
        <v>0</v>
      </c>
      <c r="AB107" t="str">
        <f t="shared" si="17"/>
        <v/>
      </c>
      <c r="AC107" t="str">
        <f t="shared" si="17"/>
        <v/>
      </c>
      <c r="AD107">
        <f t="shared" si="24"/>
        <v>0</v>
      </c>
    </row>
    <row r="108" spans="2:30" hidden="1" x14ac:dyDescent="0.25">
      <c r="B108" s="122" t="str">
        <f t="shared" si="18"/>
        <v/>
      </c>
      <c r="C108" s="124"/>
      <c r="D108" s="124"/>
      <c r="E108" s="124"/>
      <c r="F108" s="125" t="str">
        <f>IF('תנאי סף'!AR108&lt;&gt;1,"",'תנאי סף'!F108)</f>
        <v/>
      </c>
      <c r="G108" s="232"/>
      <c r="H108" s="123"/>
      <c r="I108" s="106"/>
      <c r="J108" s="123"/>
      <c r="K108" s="106"/>
      <c r="L108" s="123"/>
      <c r="M108" s="106"/>
      <c r="N108" s="125"/>
      <c r="O108" s="125"/>
      <c r="P108" s="123"/>
      <c r="Q108" s="123"/>
      <c r="R108" s="123"/>
      <c r="S108" s="123"/>
      <c r="T108" s="123"/>
      <c r="U108" s="123" t="str">
        <f t="shared" si="19"/>
        <v/>
      </c>
      <c r="V108" s="123">
        <v>1</v>
      </c>
      <c r="W108" s="123" t="str">
        <f t="shared" si="20"/>
        <v/>
      </c>
      <c r="X108" s="123">
        <v>1</v>
      </c>
      <c r="Y108" s="123" t="str">
        <f t="shared" si="21"/>
        <v/>
      </c>
      <c r="Z108" s="126" t="str">
        <f t="shared" si="22"/>
        <v/>
      </c>
      <c r="AA108">
        <f t="shared" si="23"/>
        <v>0</v>
      </c>
      <c r="AB108" t="str">
        <f t="shared" si="17"/>
        <v/>
      </c>
      <c r="AC108" t="str">
        <f t="shared" si="17"/>
        <v/>
      </c>
      <c r="AD108">
        <f t="shared" si="24"/>
        <v>0</v>
      </c>
    </row>
    <row r="109" spans="2:30" hidden="1" x14ac:dyDescent="0.25">
      <c r="B109" s="122" t="str">
        <f t="shared" si="18"/>
        <v/>
      </c>
      <c r="C109" s="124"/>
      <c r="D109" s="124"/>
      <c r="E109" s="124"/>
      <c r="F109" s="125" t="str">
        <f>IF('תנאי סף'!AR109&lt;&gt;1,"",'תנאי סף'!F109)</f>
        <v/>
      </c>
      <c r="G109" s="232"/>
      <c r="H109" s="123"/>
      <c r="I109" s="106"/>
      <c r="J109" s="123"/>
      <c r="K109" s="106"/>
      <c r="L109" s="123"/>
      <c r="M109" s="106"/>
      <c r="N109" s="125"/>
      <c r="O109" s="125"/>
      <c r="P109" s="123"/>
      <c r="Q109" s="123"/>
      <c r="R109" s="123"/>
      <c r="S109" s="123"/>
      <c r="T109" s="123"/>
      <c r="U109" s="123" t="str">
        <f t="shared" si="19"/>
        <v/>
      </c>
      <c r="V109" s="123">
        <v>1</v>
      </c>
      <c r="W109" s="123" t="str">
        <f t="shared" si="20"/>
        <v/>
      </c>
      <c r="X109" s="123">
        <v>1</v>
      </c>
      <c r="Y109" s="123" t="str">
        <f t="shared" si="21"/>
        <v/>
      </c>
      <c r="Z109" s="126" t="str">
        <f t="shared" si="22"/>
        <v/>
      </c>
      <c r="AA109">
        <f t="shared" si="23"/>
        <v>0</v>
      </c>
      <c r="AB109" t="str">
        <f t="shared" si="17"/>
        <v/>
      </c>
      <c r="AC109" t="str">
        <f t="shared" si="17"/>
        <v/>
      </c>
      <c r="AD109">
        <f t="shared" si="24"/>
        <v>0</v>
      </c>
    </row>
    <row r="110" spans="2:30" hidden="1" x14ac:dyDescent="0.25">
      <c r="B110" s="122" t="str">
        <f t="shared" si="18"/>
        <v/>
      </c>
      <c r="C110" s="124"/>
      <c r="D110" s="124"/>
      <c r="E110" s="124"/>
      <c r="F110" s="125" t="str">
        <f>IF('תנאי סף'!AR110&lt;&gt;1,"",'תנאי סף'!F110)</f>
        <v/>
      </c>
      <c r="G110" s="232"/>
      <c r="H110" s="123"/>
      <c r="I110" s="106"/>
      <c r="J110" s="123"/>
      <c r="K110" s="106"/>
      <c r="L110" s="123"/>
      <c r="M110" s="106"/>
      <c r="N110" s="125"/>
      <c r="O110" s="125"/>
      <c r="P110" s="123"/>
      <c r="Q110" s="123"/>
      <c r="R110" s="123"/>
      <c r="S110" s="123"/>
      <c r="T110" s="123"/>
      <c r="U110" s="123" t="str">
        <f t="shared" si="19"/>
        <v/>
      </c>
      <c r="V110" s="123">
        <v>1</v>
      </c>
      <c r="W110" s="123" t="str">
        <f t="shared" si="20"/>
        <v/>
      </c>
      <c r="X110" s="123">
        <v>1</v>
      </c>
      <c r="Y110" s="123" t="str">
        <f t="shared" si="21"/>
        <v/>
      </c>
      <c r="Z110" s="126" t="str">
        <f t="shared" si="22"/>
        <v/>
      </c>
      <c r="AA110">
        <f t="shared" si="23"/>
        <v>0</v>
      </c>
      <c r="AB110" t="str">
        <f t="shared" si="17"/>
        <v/>
      </c>
      <c r="AC110" t="str">
        <f t="shared" si="17"/>
        <v/>
      </c>
      <c r="AD110">
        <f t="shared" si="24"/>
        <v>0</v>
      </c>
    </row>
    <row r="111" spans="2:30" hidden="1" x14ac:dyDescent="0.25">
      <c r="B111" s="122" t="str">
        <f t="shared" si="18"/>
        <v/>
      </c>
      <c r="C111" s="124"/>
      <c r="D111" s="124"/>
      <c r="E111" s="124"/>
      <c r="F111" s="125" t="str">
        <f>IF('תנאי סף'!AR111&lt;&gt;1,"",'תנאי סף'!F111)</f>
        <v/>
      </c>
      <c r="G111" s="232"/>
      <c r="H111" s="123"/>
      <c r="I111" s="106"/>
      <c r="J111" s="123"/>
      <c r="K111" s="106"/>
      <c r="L111" s="123"/>
      <c r="M111" s="106"/>
      <c r="N111" s="125"/>
      <c r="O111" s="125"/>
      <c r="P111" s="123"/>
      <c r="Q111" s="123"/>
      <c r="R111" s="123"/>
      <c r="S111" s="123"/>
      <c r="T111" s="123"/>
      <c r="U111" s="123" t="str">
        <f t="shared" si="19"/>
        <v/>
      </c>
      <c r="V111" s="123">
        <v>1</v>
      </c>
      <c r="W111" s="123" t="str">
        <f t="shared" si="20"/>
        <v/>
      </c>
      <c r="X111" s="123">
        <v>1</v>
      </c>
      <c r="Y111" s="123" t="str">
        <f t="shared" si="21"/>
        <v/>
      </c>
      <c r="Z111" s="126" t="str">
        <f t="shared" si="22"/>
        <v/>
      </c>
      <c r="AA111">
        <f t="shared" si="23"/>
        <v>0</v>
      </c>
      <c r="AB111" t="str">
        <f t="shared" si="17"/>
        <v/>
      </c>
      <c r="AC111" t="str">
        <f t="shared" si="17"/>
        <v/>
      </c>
      <c r="AD111">
        <f t="shared" si="24"/>
        <v>0</v>
      </c>
    </row>
    <row r="112" spans="2:30" hidden="1" x14ac:dyDescent="0.25">
      <c r="B112" s="122" t="str">
        <f t="shared" si="18"/>
        <v/>
      </c>
      <c r="C112" s="124"/>
      <c r="D112" s="124"/>
      <c r="E112" s="124"/>
      <c r="F112" s="125" t="str">
        <f>IF('תנאי סף'!AR112&lt;&gt;1,"",'תנאי סף'!F112)</f>
        <v/>
      </c>
      <c r="G112" s="232"/>
      <c r="H112" s="123"/>
      <c r="I112" s="106"/>
      <c r="J112" s="123"/>
      <c r="K112" s="106"/>
      <c r="L112" s="123"/>
      <c r="M112" s="106"/>
      <c r="N112" s="125"/>
      <c r="O112" s="125"/>
      <c r="P112" s="123"/>
      <c r="Q112" s="123"/>
      <c r="R112" s="123"/>
      <c r="S112" s="123"/>
      <c r="T112" s="123"/>
      <c r="U112" s="123" t="str">
        <f t="shared" si="19"/>
        <v/>
      </c>
      <c r="V112" s="123">
        <v>1</v>
      </c>
      <c r="W112" s="123" t="str">
        <f t="shared" si="20"/>
        <v/>
      </c>
      <c r="X112" s="123">
        <v>1</v>
      </c>
      <c r="Y112" s="123" t="str">
        <f t="shared" si="21"/>
        <v/>
      </c>
      <c r="Z112" s="126" t="str">
        <f t="shared" si="22"/>
        <v/>
      </c>
      <c r="AA112">
        <f t="shared" si="23"/>
        <v>0</v>
      </c>
      <c r="AB112" t="str">
        <f t="shared" si="17"/>
        <v/>
      </c>
      <c r="AC112" t="str">
        <f t="shared" si="17"/>
        <v/>
      </c>
      <c r="AD112">
        <f t="shared" si="24"/>
        <v>0</v>
      </c>
    </row>
    <row r="113" spans="2:30" hidden="1" x14ac:dyDescent="0.25">
      <c r="B113" s="122" t="str">
        <f t="shared" si="18"/>
        <v/>
      </c>
      <c r="C113" s="124"/>
      <c r="D113" s="124"/>
      <c r="E113" s="124"/>
      <c r="F113" s="125" t="str">
        <f>IF('תנאי סף'!AR113&lt;&gt;1,"",'תנאי סף'!F113)</f>
        <v/>
      </c>
      <c r="G113" s="232"/>
      <c r="H113" s="123"/>
      <c r="I113" s="106"/>
      <c r="J113" s="123"/>
      <c r="K113" s="106"/>
      <c r="L113" s="123"/>
      <c r="M113" s="106"/>
      <c r="N113" s="125"/>
      <c r="O113" s="125"/>
      <c r="P113" s="123"/>
      <c r="Q113" s="123"/>
      <c r="R113" s="123"/>
      <c r="S113" s="123"/>
      <c r="T113" s="123"/>
      <c r="U113" s="123" t="str">
        <f t="shared" si="19"/>
        <v/>
      </c>
      <c r="V113" s="123">
        <v>1</v>
      </c>
      <c r="W113" s="123" t="str">
        <f t="shared" si="20"/>
        <v/>
      </c>
      <c r="X113" s="123">
        <v>1</v>
      </c>
      <c r="Y113" s="123" t="str">
        <f t="shared" si="21"/>
        <v/>
      </c>
      <c r="Z113" s="126" t="str">
        <f t="shared" si="22"/>
        <v/>
      </c>
      <c r="AA113">
        <f t="shared" si="23"/>
        <v>0</v>
      </c>
      <c r="AB113" t="str">
        <f t="shared" si="17"/>
        <v/>
      </c>
      <c r="AC113" t="str">
        <f t="shared" si="17"/>
        <v/>
      </c>
      <c r="AD113">
        <f t="shared" si="24"/>
        <v>0</v>
      </c>
    </row>
    <row r="114" spans="2:30" hidden="1" x14ac:dyDescent="0.25">
      <c r="B114" s="122" t="str">
        <f t="shared" si="18"/>
        <v/>
      </c>
      <c r="C114" s="124"/>
      <c r="D114" s="124"/>
      <c r="E114" s="124"/>
      <c r="F114" s="125" t="str">
        <f>IF('תנאי סף'!AR114&lt;&gt;1,"",'תנאי סף'!F114)</f>
        <v/>
      </c>
      <c r="G114" s="232"/>
      <c r="H114" s="123"/>
      <c r="I114" s="106"/>
      <c r="J114" s="123"/>
      <c r="K114" s="106"/>
      <c r="L114" s="123"/>
      <c r="M114" s="106"/>
      <c r="N114" s="125"/>
      <c r="O114" s="125"/>
      <c r="P114" s="123"/>
      <c r="Q114" s="123"/>
      <c r="R114" s="123"/>
      <c r="S114" s="123"/>
      <c r="T114" s="123"/>
      <c r="U114" s="123" t="str">
        <f t="shared" si="19"/>
        <v/>
      </c>
      <c r="V114" s="123">
        <v>1</v>
      </c>
      <c r="W114" s="123" t="str">
        <f t="shared" si="20"/>
        <v/>
      </c>
      <c r="X114" s="123">
        <v>1</v>
      </c>
      <c r="Y114" s="123" t="str">
        <f t="shared" si="21"/>
        <v/>
      </c>
      <c r="Z114" s="126" t="str">
        <f t="shared" si="22"/>
        <v/>
      </c>
      <c r="AA114">
        <f t="shared" si="23"/>
        <v>0</v>
      </c>
      <c r="AB114" t="str">
        <f t="shared" si="17"/>
        <v/>
      </c>
      <c r="AC114" t="str">
        <f t="shared" si="17"/>
        <v/>
      </c>
      <c r="AD114">
        <f t="shared" si="24"/>
        <v>0</v>
      </c>
    </row>
    <row r="115" spans="2:30" hidden="1" x14ac:dyDescent="0.25">
      <c r="B115" s="122" t="str">
        <f t="shared" si="18"/>
        <v/>
      </c>
      <c r="C115" s="124"/>
      <c r="D115" s="124"/>
      <c r="E115" s="124"/>
      <c r="F115" s="125" t="str">
        <f>IF('תנאי סף'!AR115&lt;&gt;1,"",'תנאי סף'!F115)</f>
        <v/>
      </c>
      <c r="G115" s="232"/>
      <c r="H115" s="123"/>
      <c r="I115" s="106"/>
      <c r="J115" s="123"/>
      <c r="K115" s="106"/>
      <c r="L115" s="123"/>
      <c r="M115" s="106"/>
      <c r="N115" s="125"/>
      <c r="O115" s="125"/>
      <c r="P115" s="123"/>
      <c r="Q115" s="123"/>
      <c r="R115" s="123"/>
      <c r="S115" s="123"/>
      <c r="T115" s="123"/>
      <c r="U115" s="123" t="str">
        <f t="shared" si="19"/>
        <v/>
      </c>
      <c r="V115" s="123">
        <v>1</v>
      </c>
      <c r="W115" s="123" t="str">
        <f t="shared" si="20"/>
        <v/>
      </c>
      <c r="X115" s="123">
        <v>1</v>
      </c>
      <c r="Y115" s="123" t="str">
        <f t="shared" si="21"/>
        <v/>
      </c>
      <c r="Z115" s="126" t="str">
        <f t="shared" si="22"/>
        <v/>
      </c>
      <c r="AA115">
        <f t="shared" si="23"/>
        <v>0</v>
      </c>
      <c r="AB115" t="str">
        <f t="shared" si="17"/>
        <v/>
      </c>
      <c r="AC115" t="str">
        <f t="shared" si="17"/>
        <v/>
      </c>
      <c r="AD115">
        <f t="shared" si="24"/>
        <v>0</v>
      </c>
    </row>
    <row r="116" spans="2:30" hidden="1" x14ac:dyDescent="0.25">
      <c r="B116" s="122" t="str">
        <f t="shared" si="18"/>
        <v/>
      </c>
      <c r="C116" s="124"/>
      <c r="D116" s="124"/>
      <c r="E116" s="124"/>
      <c r="F116" s="125" t="str">
        <f>IF('תנאי סף'!AR116&lt;&gt;1,"",'תנאי סף'!F116)</f>
        <v/>
      </c>
      <c r="G116" s="232"/>
      <c r="H116" s="123"/>
      <c r="I116" s="106"/>
      <c r="J116" s="123"/>
      <c r="K116" s="106"/>
      <c r="L116" s="123"/>
      <c r="M116" s="106"/>
      <c r="N116" s="125"/>
      <c r="O116" s="125"/>
      <c r="P116" s="123"/>
      <c r="Q116" s="123"/>
      <c r="R116" s="123"/>
      <c r="S116" s="123"/>
      <c r="T116" s="123"/>
      <c r="U116" s="123" t="str">
        <f t="shared" si="19"/>
        <v/>
      </c>
      <c r="V116" s="123">
        <v>1</v>
      </c>
      <c r="W116" s="123" t="str">
        <f t="shared" si="20"/>
        <v/>
      </c>
      <c r="X116" s="123">
        <v>1</v>
      </c>
      <c r="Y116" s="123" t="str">
        <f t="shared" si="21"/>
        <v/>
      </c>
      <c r="Z116" s="126" t="str">
        <f t="shared" si="22"/>
        <v/>
      </c>
      <c r="AA116">
        <f t="shared" si="23"/>
        <v>0</v>
      </c>
      <c r="AB116" t="str">
        <f t="shared" si="17"/>
        <v/>
      </c>
      <c r="AC116" t="str">
        <f t="shared" si="17"/>
        <v/>
      </c>
      <c r="AD116">
        <f t="shared" si="24"/>
        <v>0</v>
      </c>
    </row>
    <row r="117" spans="2:30" hidden="1" x14ac:dyDescent="0.25">
      <c r="B117" s="122" t="str">
        <f t="shared" si="18"/>
        <v/>
      </c>
      <c r="C117" s="124"/>
      <c r="D117" s="124"/>
      <c r="E117" s="124"/>
      <c r="F117" s="125" t="str">
        <f>IF('תנאי סף'!AR117&lt;&gt;1,"",'תנאי סף'!F117)</f>
        <v/>
      </c>
      <c r="G117" s="232"/>
      <c r="H117" s="123"/>
      <c r="I117" s="106"/>
      <c r="J117" s="123"/>
      <c r="K117" s="106"/>
      <c r="L117" s="123"/>
      <c r="M117" s="106"/>
      <c r="N117" s="125"/>
      <c r="O117" s="125"/>
      <c r="P117" s="123"/>
      <c r="Q117" s="123"/>
      <c r="R117" s="123"/>
      <c r="S117" s="123"/>
      <c r="T117" s="123"/>
      <c r="U117" s="123" t="str">
        <f t="shared" si="19"/>
        <v/>
      </c>
      <c r="V117" s="123">
        <v>1</v>
      </c>
      <c r="W117" s="123" t="str">
        <f t="shared" si="20"/>
        <v/>
      </c>
      <c r="X117" s="123">
        <v>1</v>
      </c>
      <c r="Y117" s="123" t="str">
        <f t="shared" si="21"/>
        <v/>
      </c>
      <c r="Z117" s="126" t="str">
        <f t="shared" si="22"/>
        <v/>
      </c>
      <c r="AA117">
        <f t="shared" si="23"/>
        <v>0</v>
      </c>
      <c r="AB117" t="str">
        <f t="shared" si="17"/>
        <v/>
      </c>
      <c r="AC117" t="str">
        <f t="shared" si="17"/>
        <v/>
      </c>
      <c r="AD117">
        <f t="shared" si="24"/>
        <v>0</v>
      </c>
    </row>
    <row r="118" spans="2:30" hidden="1" x14ac:dyDescent="0.25">
      <c r="B118" s="122" t="str">
        <f t="shared" si="18"/>
        <v/>
      </c>
      <c r="C118" s="124"/>
      <c r="D118" s="124"/>
      <c r="E118" s="124"/>
      <c r="F118" s="125" t="str">
        <f>IF('תנאי סף'!AR118&lt;&gt;1,"",'תנאי סף'!F118)</f>
        <v/>
      </c>
      <c r="G118" s="232"/>
      <c r="H118" s="123"/>
      <c r="I118" s="106"/>
      <c r="J118" s="123"/>
      <c r="K118" s="106"/>
      <c r="L118" s="123"/>
      <c r="M118" s="106"/>
      <c r="N118" s="125"/>
      <c r="O118" s="125"/>
      <c r="P118" s="123"/>
      <c r="Q118" s="123"/>
      <c r="R118" s="123"/>
      <c r="S118" s="123"/>
      <c r="T118" s="123"/>
      <c r="U118" s="123" t="str">
        <f t="shared" si="19"/>
        <v/>
      </c>
      <c r="V118" s="123">
        <v>1</v>
      </c>
      <c r="W118" s="123" t="str">
        <f t="shared" si="20"/>
        <v/>
      </c>
      <c r="X118" s="123">
        <v>1</v>
      </c>
      <c r="Y118" s="123" t="str">
        <f t="shared" si="21"/>
        <v/>
      </c>
      <c r="Z118" s="126" t="str">
        <f t="shared" si="22"/>
        <v/>
      </c>
      <c r="AA118">
        <f t="shared" si="23"/>
        <v>0</v>
      </c>
      <c r="AB118" t="str">
        <f t="shared" si="17"/>
        <v/>
      </c>
      <c r="AC118" t="str">
        <f t="shared" si="17"/>
        <v/>
      </c>
      <c r="AD118">
        <f t="shared" si="24"/>
        <v>0</v>
      </c>
    </row>
    <row r="119" spans="2:30" hidden="1" x14ac:dyDescent="0.25">
      <c r="B119" s="122" t="str">
        <f t="shared" si="18"/>
        <v/>
      </c>
      <c r="C119" s="124"/>
      <c r="D119" s="124"/>
      <c r="E119" s="124"/>
      <c r="F119" s="125" t="str">
        <f>IF('תנאי סף'!AR119&lt;&gt;1,"",'תנאי סף'!F119)</f>
        <v/>
      </c>
      <c r="G119" s="232"/>
      <c r="H119" s="123"/>
      <c r="I119" s="106"/>
      <c r="J119" s="123"/>
      <c r="K119" s="106"/>
      <c r="L119" s="123"/>
      <c r="M119" s="106"/>
      <c r="N119" s="125"/>
      <c r="O119" s="125"/>
      <c r="P119" s="123"/>
      <c r="Q119" s="123"/>
      <c r="R119" s="123"/>
      <c r="S119" s="123"/>
      <c r="T119" s="123"/>
      <c r="U119" s="123" t="str">
        <f t="shared" si="19"/>
        <v/>
      </c>
      <c r="V119" s="123">
        <v>1</v>
      </c>
      <c r="W119" s="123" t="str">
        <f t="shared" si="20"/>
        <v/>
      </c>
      <c r="X119" s="123">
        <v>1</v>
      </c>
      <c r="Y119" s="123" t="str">
        <f t="shared" si="21"/>
        <v/>
      </c>
      <c r="Z119" s="126" t="str">
        <f t="shared" si="22"/>
        <v/>
      </c>
      <c r="AA119">
        <f t="shared" si="23"/>
        <v>0</v>
      </c>
      <c r="AB119" t="str">
        <f t="shared" si="17"/>
        <v/>
      </c>
      <c r="AC119" t="str">
        <f t="shared" si="17"/>
        <v/>
      </c>
      <c r="AD119">
        <f t="shared" si="24"/>
        <v>0</v>
      </c>
    </row>
    <row r="120" spans="2:30" hidden="1" x14ac:dyDescent="0.25">
      <c r="B120" s="122" t="str">
        <f t="shared" si="18"/>
        <v/>
      </c>
      <c r="C120" s="124"/>
      <c r="D120" s="124"/>
      <c r="E120" s="124"/>
      <c r="F120" s="125" t="str">
        <f>IF('תנאי סף'!AR120&lt;&gt;1,"",'תנאי סף'!F120)</f>
        <v/>
      </c>
      <c r="G120" s="232"/>
      <c r="H120" s="123"/>
      <c r="I120" s="106"/>
      <c r="J120" s="123"/>
      <c r="K120" s="106"/>
      <c r="L120" s="123"/>
      <c r="M120" s="106"/>
      <c r="N120" s="125"/>
      <c r="O120" s="125"/>
      <c r="P120" s="123"/>
      <c r="Q120" s="123"/>
      <c r="R120" s="123"/>
      <c r="S120" s="123"/>
      <c r="T120" s="123"/>
      <c r="U120" s="123" t="str">
        <f t="shared" si="19"/>
        <v/>
      </c>
      <c r="V120" s="123">
        <v>1</v>
      </c>
      <c r="W120" s="123" t="str">
        <f t="shared" si="20"/>
        <v/>
      </c>
      <c r="X120" s="123">
        <v>1</v>
      </c>
      <c r="Y120" s="123" t="str">
        <f t="shared" si="21"/>
        <v/>
      </c>
      <c r="Z120" s="126" t="str">
        <f t="shared" si="22"/>
        <v/>
      </c>
      <c r="AA120">
        <f t="shared" si="23"/>
        <v>0</v>
      </c>
      <c r="AB120" t="str">
        <f t="shared" si="17"/>
        <v/>
      </c>
      <c r="AC120" t="str">
        <f t="shared" si="17"/>
        <v/>
      </c>
      <c r="AD120">
        <f t="shared" si="24"/>
        <v>0</v>
      </c>
    </row>
    <row r="121" spans="2:30" hidden="1" x14ac:dyDescent="0.25">
      <c r="B121" s="122" t="str">
        <f t="shared" si="18"/>
        <v/>
      </c>
      <c r="C121" s="124"/>
      <c r="D121" s="124"/>
      <c r="E121" s="124"/>
      <c r="F121" s="125" t="str">
        <f>IF('תנאי סף'!AR121&lt;&gt;1,"",'תנאי סף'!F121)</f>
        <v/>
      </c>
      <c r="G121" s="232"/>
      <c r="H121" s="123"/>
      <c r="I121" s="106"/>
      <c r="J121" s="123"/>
      <c r="K121" s="106"/>
      <c r="L121" s="123"/>
      <c r="M121" s="106"/>
      <c r="N121" s="125"/>
      <c r="O121" s="125"/>
      <c r="P121" s="123"/>
      <c r="Q121" s="123"/>
      <c r="R121" s="123"/>
      <c r="S121" s="123"/>
      <c r="T121" s="123"/>
      <c r="U121" s="123" t="str">
        <f t="shared" si="19"/>
        <v/>
      </c>
      <c r="V121" s="123">
        <v>1</v>
      </c>
      <c r="W121" s="123" t="str">
        <f t="shared" si="20"/>
        <v/>
      </c>
      <c r="X121" s="123">
        <v>1</v>
      </c>
      <c r="Y121" s="123" t="str">
        <f t="shared" si="21"/>
        <v/>
      </c>
      <c r="Z121" s="126" t="str">
        <f t="shared" si="22"/>
        <v/>
      </c>
      <c r="AA121">
        <f t="shared" si="23"/>
        <v>0</v>
      </c>
      <c r="AB121" t="str">
        <f t="shared" si="17"/>
        <v/>
      </c>
      <c r="AC121" t="str">
        <f t="shared" si="17"/>
        <v/>
      </c>
      <c r="AD121">
        <f t="shared" si="24"/>
        <v>0</v>
      </c>
    </row>
    <row r="122" spans="2:30" hidden="1" x14ac:dyDescent="0.25">
      <c r="B122" s="122" t="str">
        <f t="shared" si="18"/>
        <v/>
      </c>
      <c r="C122" s="124"/>
      <c r="D122" s="124"/>
      <c r="E122" s="124"/>
      <c r="F122" s="125" t="str">
        <f>IF('תנאי סף'!AR122&lt;&gt;1,"",'תנאי סף'!F122)</f>
        <v/>
      </c>
      <c r="G122" s="232"/>
      <c r="H122" s="123"/>
      <c r="I122" s="106"/>
      <c r="J122" s="123"/>
      <c r="K122" s="106"/>
      <c r="L122" s="123"/>
      <c r="M122" s="106"/>
      <c r="N122" s="125"/>
      <c r="O122" s="125"/>
      <c r="P122" s="123"/>
      <c r="Q122" s="123"/>
      <c r="R122" s="123"/>
      <c r="S122" s="123"/>
      <c r="T122" s="123"/>
      <c r="U122" s="123" t="str">
        <f t="shared" si="19"/>
        <v/>
      </c>
      <c r="V122" s="123">
        <v>1</v>
      </c>
      <c r="W122" s="123" t="str">
        <f t="shared" si="20"/>
        <v/>
      </c>
      <c r="X122" s="123">
        <v>1</v>
      </c>
      <c r="Y122" s="123" t="str">
        <f t="shared" si="21"/>
        <v/>
      </c>
      <c r="Z122" s="126" t="str">
        <f t="shared" si="22"/>
        <v/>
      </c>
      <c r="AA122">
        <f t="shared" si="23"/>
        <v>0</v>
      </c>
      <c r="AB122" t="str">
        <f t="shared" si="17"/>
        <v/>
      </c>
      <c r="AC122" t="str">
        <f t="shared" si="17"/>
        <v/>
      </c>
      <c r="AD122">
        <f t="shared" si="24"/>
        <v>0</v>
      </c>
    </row>
    <row r="123" spans="2:30" hidden="1" x14ac:dyDescent="0.25">
      <c r="B123" s="122" t="str">
        <f t="shared" si="18"/>
        <v/>
      </c>
      <c r="C123" s="124"/>
      <c r="D123" s="124"/>
      <c r="E123" s="124"/>
      <c r="F123" s="125" t="str">
        <f>IF('תנאי סף'!AR123&lt;&gt;1,"",'תנאי סף'!F123)</f>
        <v/>
      </c>
      <c r="G123" s="232"/>
      <c r="H123" s="123"/>
      <c r="I123" s="106"/>
      <c r="J123" s="123"/>
      <c r="K123" s="106"/>
      <c r="L123" s="123"/>
      <c r="M123" s="106"/>
      <c r="N123" s="125"/>
      <c r="O123" s="125"/>
      <c r="P123" s="123"/>
      <c r="Q123" s="123"/>
      <c r="R123" s="123"/>
      <c r="S123" s="123"/>
      <c r="T123" s="123"/>
      <c r="U123" s="123" t="str">
        <f t="shared" si="19"/>
        <v/>
      </c>
      <c r="V123" s="123">
        <v>1</v>
      </c>
      <c r="W123" s="123" t="str">
        <f t="shared" si="20"/>
        <v/>
      </c>
      <c r="X123" s="123">
        <v>1</v>
      </c>
      <c r="Y123" s="123" t="str">
        <f t="shared" si="21"/>
        <v/>
      </c>
      <c r="Z123" s="126" t="str">
        <f t="shared" si="22"/>
        <v/>
      </c>
      <c r="AA123">
        <f t="shared" si="23"/>
        <v>0</v>
      </c>
      <c r="AB123" t="str">
        <f t="shared" si="17"/>
        <v/>
      </c>
      <c r="AC123" t="str">
        <f t="shared" si="17"/>
        <v/>
      </c>
      <c r="AD123">
        <f t="shared" si="24"/>
        <v>0</v>
      </c>
    </row>
    <row r="124" spans="2:30" hidden="1" x14ac:dyDescent="0.25">
      <c r="B124" s="122" t="str">
        <f t="shared" si="18"/>
        <v/>
      </c>
      <c r="C124" s="124"/>
      <c r="D124" s="124"/>
      <c r="E124" s="124"/>
      <c r="F124" s="125" t="str">
        <f>IF('תנאי סף'!AR124&lt;&gt;1,"",'תנאי סף'!F124)</f>
        <v/>
      </c>
      <c r="G124" s="232"/>
      <c r="H124" s="123"/>
      <c r="I124" s="106"/>
      <c r="J124" s="123"/>
      <c r="K124" s="106"/>
      <c r="L124" s="123"/>
      <c r="M124" s="106"/>
      <c r="N124" s="125"/>
      <c r="O124" s="125"/>
      <c r="P124" s="123"/>
      <c r="Q124" s="123"/>
      <c r="R124" s="123"/>
      <c r="S124" s="123"/>
      <c r="T124" s="123"/>
      <c r="U124" s="123" t="str">
        <f t="shared" si="19"/>
        <v/>
      </c>
      <c r="V124" s="123">
        <v>1</v>
      </c>
      <c r="W124" s="123" t="str">
        <f t="shared" si="20"/>
        <v/>
      </c>
      <c r="X124" s="123">
        <v>1</v>
      </c>
      <c r="Y124" s="123" t="str">
        <f t="shared" si="21"/>
        <v/>
      </c>
      <c r="Z124" s="126" t="str">
        <f t="shared" si="22"/>
        <v/>
      </c>
      <c r="AA124">
        <f t="shared" si="23"/>
        <v>0</v>
      </c>
      <c r="AB124" t="str">
        <f t="shared" si="17"/>
        <v/>
      </c>
      <c r="AC124" t="str">
        <f t="shared" si="17"/>
        <v/>
      </c>
      <c r="AD124">
        <f t="shared" si="24"/>
        <v>0</v>
      </c>
    </row>
    <row r="125" spans="2:30" hidden="1" x14ac:dyDescent="0.25">
      <c r="B125" s="122" t="str">
        <f t="shared" si="18"/>
        <v/>
      </c>
      <c r="C125" s="124"/>
      <c r="D125" s="124"/>
      <c r="E125" s="124"/>
      <c r="F125" s="125" t="str">
        <f>IF('תנאי סף'!AR125&lt;&gt;1,"",'תנאי סף'!F125)</f>
        <v/>
      </c>
      <c r="G125" s="232"/>
      <c r="H125" s="123"/>
      <c r="I125" s="106"/>
      <c r="J125" s="123"/>
      <c r="K125" s="106"/>
      <c r="L125" s="123"/>
      <c r="M125" s="106"/>
      <c r="N125" s="125"/>
      <c r="O125" s="125"/>
      <c r="P125" s="123"/>
      <c r="Q125" s="123"/>
      <c r="R125" s="123"/>
      <c r="S125" s="123"/>
      <c r="T125" s="123"/>
      <c r="U125" s="123" t="str">
        <f t="shared" si="19"/>
        <v/>
      </c>
      <c r="V125" s="123">
        <v>1</v>
      </c>
      <c r="W125" s="123" t="str">
        <f t="shared" si="20"/>
        <v/>
      </c>
      <c r="X125" s="123">
        <v>1</v>
      </c>
      <c r="Y125" s="123" t="str">
        <f t="shared" si="21"/>
        <v/>
      </c>
      <c r="Z125" s="126" t="str">
        <f t="shared" si="22"/>
        <v/>
      </c>
      <c r="AA125">
        <f t="shared" si="23"/>
        <v>0</v>
      </c>
      <c r="AB125" t="str">
        <f t="shared" si="17"/>
        <v/>
      </c>
      <c r="AC125" t="str">
        <f t="shared" si="17"/>
        <v/>
      </c>
      <c r="AD125">
        <f t="shared" si="24"/>
        <v>0</v>
      </c>
    </row>
    <row r="126" spans="2:30" hidden="1" x14ac:dyDescent="0.25">
      <c r="B126" s="122" t="str">
        <f t="shared" si="18"/>
        <v/>
      </c>
      <c r="C126" s="124"/>
      <c r="D126" s="124"/>
      <c r="E126" s="124"/>
      <c r="F126" s="125" t="str">
        <f>IF('תנאי סף'!AR126&lt;&gt;1,"",'תנאי סף'!F126)</f>
        <v/>
      </c>
      <c r="G126" s="232"/>
      <c r="H126" s="123"/>
      <c r="I126" s="106"/>
      <c r="J126" s="123"/>
      <c r="K126" s="106"/>
      <c r="L126" s="123"/>
      <c r="M126" s="106"/>
      <c r="N126" s="125"/>
      <c r="O126" s="125"/>
      <c r="P126" s="123"/>
      <c r="Q126" s="123"/>
      <c r="R126" s="123"/>
      <c r="S126" s="123"/>
      <c r="T126" s="123"/>
      <c r="U126" s="123" t="str">
        <f t="shared" si="19"/>
        <v/>
      </c>
      <c r="V126" s="123">
        <v>1</v>
      </c>
      <c r="W126" s="123" t="str">
        <f t="shared" si="20"/>
        <v/>
      </c>
      <c r="X126" s="123">
        <v>1</v>
      </c>
      <c r="Y126" s="123" t="str">
        <f t="shared" si="21"/>
        <v/>
      </c>
      <c r="Z126" s="126" t="str">
        <f t="shared" si="22"/>
        <v/>
      </c>
      <c r="AA126">
        <f t="shared" si="23"/>
        <v>0</v>
      </c>
      <c r="AB126" t="str">
        <f t="shared" si="17"/>
        <v/>
      </c>
      <c r="AC126" t="str">
        <f t="shared" si="17"/>
        <v/>
      </c>
      <c r="AD126">
        <f t="shared" si="24"/>
        <v>0</v>
      </c>
    </row>
    <row r="127" spans="2:30" hidden="1" x14ac:dyDescent="0.25">
      <c r="B127" s="122" t="str">
        <f t="shared" si="18"/>
        <v/>
      </c>
      <c r="C127" s="124"/>
      <c r="D127" s="124"/>
      <c r="E127" s="124"/>
      <c r="F127" s="125" t="str">
        <f>IF('תנאי סף'!AR127&lt;&gt;1,"",'תנאי סף'!F127)</f>
        <v/>
      </c>
      <c r="G127" s="232"/>
      <c r="H127" s="123"/>
      <c r="I127" s="106"/>
      <c r="J127" s="123"/>
      <c r="K127" s="106"/>
      <c r="L127" s="123"/>
      <c r="M127" s="106"/>
      <c r="N127" s="125"/>
      <c r="O127" s="125"/>
      <c r="P127" s="123"/>
      <c r="Q127" s="123"/>
      <c r="R127" s="123"/>
      <c r="S127" s="123"/>
      <c r="T127" s="123"/>
      <c r="U127" s="123" t="str">
        <f t="shared" si="19"/>
        <v/>
      </c>
      <c r="V127" s="123">
        <v>1</v>
      </c>
      <c r="W127" s="123" t="str">
        <f t="shared" si="20"/>
        <v/>
      </c>
      <c r="X127" s="123">
        <v>1</v>
      </c>
      <c r="Y127" s="123" t="str">
        <f t="shared" si="21"/>
        <v/>
      </c>
      <c r="Z127" s="126" t="str">
        <f t="shared" si="22"/>
        <v/>
      </c>
      <c r="AA127">
        <f t="shared" si="23"/>
        <v>0</v>
      </c>
      <c r="AB127" t="str">
        <f t="shared" si="17"/>
        <v/>
      </c>
      <c r="AC127" t="str">
        <f t="shared" si="17"/>
        <v/>
      </c>
      <c r="AD127">
        <f t="shared" si="24"/>
        <v>0</v>
      </c>
    </row>
    <row r="128" spans="2:30" hidden="1" x14ac:dyDescent="0.25">
      <c r="B128" s="122" t="str">
        <f t="shared" si="18"/>
        <v/>
      </c>
      <c r="C128" s="124"/>
      <c r="D128" s="124"/>
      <c r="E128" s="124"/>
      <c r="F128" s="125" t="str">
        <f>IF('תנאי סף'!AR128&lt;&gt;1,"",'תנאי סף'!F128)</f>
        <v/>
      </c>
      <c r="G128" s="232"/>
      <c r="H128" s="123"/>
      <c r="I128" s="106"/>
      <c r="J128" s="123"/>
      <c r="K128" s="106"/>
      <c r="L128" s="123"/>
      <c r="M128" s="106"/>
      <c r="N128" s="125"/>
      <c r="O128" s="125"/>
      <c r="P128" s="123"/>
      <c r="Q128" s="123"/>
      <c r="R128" s="123"/>
      <c r="S128" s="123"/>
      <c r="T128" s="123"/>
      <c r="U128" s="123" t="str">
        <f t="shared" si="19"/>
        <v/>
      </c>
      <c r="V128" s="123">
        <v>1</v>
      </c>
      <c r="W128" s="123" t="str">
        <f t="shared" si="20"/>
        <v/>
      </c>
      <c r="X128" s="123">
        <v>1</v>
      </c>
      <c r="Y128" s="123" t="str">
        <f t="shared" si="21"/>
        <v/>
      </c>
      <c r="Z128" s="126" t="str">
        <f t="shared" si="22"/>
        <v/>
      </c>
      <c r="AA128">
        <f t="shared" si="23"/>
        <v>0</v>
      </c>
      <c r="AB128" t="str">
        <f t="shared" si="17"/>
        <v/>
      </c>
      <c r="AC128" t="str">
        <f t="shared" si="17"/>
        <v/>
      </c>
      <c r="AD128">
        <f t="shared" si="24"/>
        <v>0</v>
      </c>
    </row>
    <row r="129" spans="2:30" hidden="1" x14ac:dyDescent="0.25">
      <c r="B129" s="122" t="str">
        <f t="shared" si="18"/>
        <v/>
      </c>
      <c r="C129" s="124"/>
      <c r="D129" s="124"/>
      <c r="E129" s="124"/>
      <c r="F129" s="125" t="str">
        <f>IF('תנאי סף'!AR129&lt;&gt;1,"",'תנאי סף'!F129)</f>
        <v/>
      </c>
      <c r="G129" s="232"/>
      <c r="H129" s="123"/>
      <c r="I129" s="106"/>
      <c r="J129" s="123"/>
      <c r="K129" s="106"/>
      <c r="L129" s="123"/>
      <c r="M129" s="106"/>
      <c r="N129" s="125"/>
      <c r="O129" s="125"/>
      <c r="P129" s="123"/>
      <c r="Q129" s="123"/>
      <c r="R129" s="123"/>
      <c r="S129" s="123"/>
      <c r="T129" s="123"/>
      <c r="U129" s="123" t="str">
        <f t="shared" si="19"/>
        <v/>
      </c>
      <c r="V129" s="123">
        <v>1</v>
      </c>
      <c r="W129" s="123" t="str">
        <f t="shared" si="20"/>
        <v/>
      </c>
      <c r="X129" s="123">
        <v>1</v>
      </c>
      <c r="Y129" s="123" t="str">
        <f t="shared" si="21"/>
        <v/>
      </c>
      <c r="Z129" s="126" t="str">
        <f t="shared" si="22"/>
        <v/>
      </c>
      <c r="AA129">
        <f t="shared" si="23"/>
        <v>0</v>
      </c>
      <c r="AB129" t="str">
        <f t="shared" si="17"/>
        <v/>
      </c>
      <c r="AC129" t="str">
        <f t="shared" si="17"/>
        <v/>
      </c>
      <c r="AD129">
        <f t="shared" si="24"/>
        <v>0</v>
      </c>
    </row>
    <row r="130" spans="2:30" ht="16.5" hidden="1" thickBot="1" x14ac:dyDescent="0.3">
      <c r="B130" s="122" t="str">
        <f t="shared" si="18"/>
        <v/>
      </c>
      <c r="C130" s="124"/>
      <c r="D130" s="124"/>
      <c r="E130" s="124"/>
      <c r="F130" s="125" t="str">
        <f>IF('תנאי סף'!AR130&lt;&gt;1,"",'תנאי סף'!F130)</f>
        <v/>
      </c>
      <c r="G130" s="232"/>
      <c r="H130" s="123"/>
      <c r="I130" s="106"/>
      <c r="J130" s="123"/>
      <c r="K130" s="106"/>
      <c r="L130" s="123"/>
      <c r="M130" s="106"/>
      <c r="N130" s="125"/>
      <c r="O130" s="125"/>
      <c r="P130" s="123"/>
      <c r="Q130" s="123"/>
      <c r="R130" s="123"/>
      <c r="S130" s="123"/>
      <c r="T130" s="123"/>
      <c r="U130" s="123" t="str">
        <f t="shared" si="19"/>
        <v/>
      </c>
      <c r="V130" s="123">
        <v>1</v>
      </c>
      <c r="W130" s="123" t="str">
        <f t="shared" si="20"/>
        <v/>
      </c>
      <c r="X130" s="123">
        <v>1</v>
      </c>
      <c r="Y130" s="123" t="str">
        <f t="shared" si="21"/>
        <v/>
      </c>
      <c r="Z130" s="126" t="str">
        <f t="shared" si="22"/>
        <v/>
      </c>
      <c r="AA130">
        <f t="shared" si="23"/>
        <v>0</v>
      </c>
      <c r="AB130" t="str">
        <f t="shared" si="17"/>
        <v/>
      </c>
      <c r="AC130" t="str">
        <f t="shared" si="17"/>
        <v/>
      </c>
      <c r="AD130">
        <f t="shared" si="24"/>
        <v>0</v>
      </c>
    </row>
    <row r="131" spans="2:30" ht="19.5" thickBot="1" x14ac:dyDescent="0.35">
      <c r="B131" s="477" t="s">
        <v>73</v>
      </c>
      <c r="C131" s="478"/>
      <c r="D131" s="478"/>
      <c r="E131" s="478"/>
      <c r="F131" s="478"/>
      <c r="G131" s="118">
        <f>SUM(G31:G130)</f>
        <v>130</v>
      </c>
      <c r="H131" s="118">
        <f t="shared" ref="H131:Z131" si="25">SUM(H31:H130)</f>
        <v>0</v>
      </c>
      <c r="I131" s="118">
        <f t="shared" si="25"/>
        <v>0</v>
      </c>
      <c r="J131" s="118">
        <f t="shared" si="25"/>
        <v>0</v>
      </c>
      <c r="K131" s="118">
        <f t="shared" si="25"/>
        <v>0</v>
      </c>
      <c r="L131" s="118">
        <f t="shared" si="25"/>
        <v>0</v>
      </c>
      <c r="M131" s="118">
        <f t="shared" si="25"/>
        <v>0</v>
      </c>
      <c r="N131" s="118">
        <f t="shared" si="25"/>
        <v>0</v>
      </c>
      <c r="O131" s="118">
        <f t="shared" si="25"/>
        <v>0</v>
      </c>
      <c r="P131" s="118">
        <f t="shared" si="25"/>
        <v>0</v>
      </c>
      <c r="Q131" s="118">
        <f t="shared" si="25"/>
        <v>0</v>
      </c>
      <c r="R131" s="118">
        <f t="shared" si="25"/>
        <v>0</v>
      </c>
      <c r="S131" s="118">
        <f t="shared" si="25"/>
        <v>0</v>
      </c>
      <c r="T131" s="118">
        <f t="shared" si="25"/>
        <v>0</v>
      </c>
      <c r="U131" s="118">
        <f t="shared" ca="1" si="25"/>
        <v>130</v>
      </c>
      <c r="V131" s="118">
        <f t="shared" si="25"/>
        <v>100</v>
      </c>
      <c r="W131" s="118">
        <f t="shared" ca="1" si="25"/>
        <v>130</v>
      </c>
      <c r="X131" s="118">
        <f t="shared" si="25"/>
        <v>100</v>
      </c>
      <c r="Y131" s="118">
        <f t="shared" ca="1" si="25"/>
        <v>130</v>
      </c>
      <c r="Z131" s="119">
        <f t="shared" ca="1" si="25"/>
        <v>1</v>
      </c>
    </row>
  </sheetData>
  <sheetProtection algorithmName="SHA-512" hashValue="VW95ArlYPwo43oY/sRlDh9Ec8Q3HrxshN15pVJ98kVbYbVaYWKgO0zoa0WaLxdS6I2Xa2cfNcrAGNwc/u14HeA==" saltValue="jN4JrCiCnkbD9fJLXGbezA==" spinCount="100000" sheet="1" scenarios="1" formatColumns="0" formatRows="0"/>
  <mergeCells count="18">
    <mergeCell ref="B131:F131"/>
    <mergeCell ref="P29:P30"/>
    <mergeCell ref="Q29:Q30"/>
    <mergeCell ref="R29:R30"/>
    <mergeCell ref="S29:S30"/>
    <mergeCell ref="X29:X30"/>
    <mergeCell ref="Y29:Y30"/>
    <mergeCell ref="B1:Z1"/>
    <mergeCell ref="U29:U30"/>
    <mergeCell ref="V29:V30"/>
    <mergeCell ref="W29:W30"/>
    <mergeCell ref="C29:C30"/>
    <mergeCell ref="E29:E30"/>
    <mergeCell ref="D29:D30"/>
    <mergeCell ref="B29:B30"/>
    <mergeCell ref="F29:F30"/>
    <mergeCell ref="Z29:Z30"/>
    <mergeCell ref="T29:T30"/>
  </mergeCells>
  <conditionalFormatting sqref="B31:Z130">
    <cfRule type="expression" dxfId="257" priority="1" stopIfTrue="1">
      <formula>AND($F31="",B31&lt;&gt;"")</formula>
    </cfRule>
    <cfRule type="expression" dxfId="256" priority="2">
      <formula>$F31=""</formula>
    </cfRule>
    <cfRule type="expression" dxfId="255" priority="3">
      <formula>B$30&lt;&gt;""</formula>
    </cfRule>
  </conditionalFormatting>
  <dataValidations count="9">
    <dataValidation type="list" allowBlank="1" showInputMessage="1" showErrorMessage="1" sqref="G30:O30" xr:uid="{00000000-0002-0000-0500-000000000000}">
      <formula1>$AF$1:$AZ$1</formula1>
    </dataValidation>
    <dataValidation type="decimal" operator="notBetween" allowBlank="1" showInputMessage="1" showErrorMessage="1" errorTitle="נתון שגוי." error="ניתן להזין רק מספר" sqref="H31" xr:uid="{00000000-0002-0000-0500-000001000000}">
      <formula1>-999999999</formula1>
      <formula2>-999999998</formula2>
    </dataValidation>
    <dataValidation type="whole" operator="notBetween" allowBlank="1" showInputMessage="1" showErrorMessage="1" errorTitle="נתון שגוי." error="ניתן להזין רק מספר שלם" sqref="I31:I130" xr:uid="{00000000-0002-0000-0500-000002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500-000003000000}">
      <formula1>0</formula1>
    </dataValidation>
    <dataValidation type="whole" operator="greaterThanOrEqual" allowBlank="1" showInputMessage="1" showErrorMessage="1" errorTitle="נתון שגוי." error="ניתן להזין רק מספר שלם גדול או שווה ל-0." sqref="K31" xr:uid="{00000000-0002-0000-0500-000004000000}">
      <formula1>0</formula1>
    </dataValidation>
    <dataValidation type="decimal" operator="greaterThan" allowBlank="1" showInputMessage="1" showErrorMessage="1" errorTitle="נתון שגוי." error="ניתן להזין רק מספר גדול מ-0" sqref="L31:L130" xr:uid="{00000000-0002-0000-0500-000005000000}">
      <formula1>0</formula1>
    </dataValidation>
    <dataValidation type="whole" operator="greaterThan" allowBlank="1" showInputMessage="1" showErrorMessage="1" errorTitle="נתון שגוי." error="ניתן להזין רק מספר שלם גדול מ-0" sqref="M31:M130" xr:uid="{00000000-0002-0000-0500-000006000000}">
      <formula1>0</formula1>
    </dataValidation>
    <dataValidation type="list" allowBlank="1" showInputMessage="1" showErrorMessage="1" sqref="O31:O130" xr:uid="{00000000-0002-0000-0500-000007000000}">
      <formula1>BA31:BJ31</formula1>
    </dataValidation>
    <dataValidation type="whole" operator="greaterThanOrEqual" allowBlank="1" showInputMessage="1" showErrorMessage="1" errorTitle="נתון שגוי." error="ניתן להזין רק מספר שלום גדול או שווה ל-0." sqref="G31:G130" xr:uid="{00000000-0002-0000-0500-000008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F5E971BF-13D2-4FE2-8FB6-3B36D5EA4EA6}">
            <xm:f>NOT(ISERROR(SEARCH($AB$1,B31)))</xm:f>
            <xm:f>$AB$1</xm:f>
            <x14:dxf>
              <fill>
                <patternFill>
                  <bgColor rgb="FFFF0000"/>
                </patternFill>
              </fill>
            </x14:dxf>
          </x14:cfRule>
          <xm:sqref>B31:Z130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Worksheet______5">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B31" sqref="B3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5" customWidth="1"/>
    <col min="8" max="20" width="21.42578125" hidden="1" customWidth="1"/>
    <col min="21" max="21" width="13" customWidth="1"/>
    <col min="22" max="25" width="21.42578125" hidden="1" customWidth="1"/>
    <col min="26" max="26" width="15.5703125"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1" customHeight="1" thickBot="1" x14ac:dyDescent="0.3">
      <c r="B1" s="458" t="str">
        <f ca="1">MID(CELL("filename",AC2),FIND("]",CELL("filename",AC2),1)+1,99)</f>
        <v>ייעוץ ליווי וסיוע חשבונאי</v>
      </c>
      <c r="C1" s="462"/>
      <c r="D1" s="462"/>
      <c r="E1" s="462"/>
      <c r="F1" s="462"/>
      <c r="G1" s="462"/>
      <c r="H1" s="462"/>
      <c r="I1" s="462"/>
      <c r="J1" s="462"/>
      <c r="K1" s="462"/>
      <c r="L1" s="462"/>
      <c r="M1" s="462"/>
      <c r="N1" s="462"/>
      <c r="O1" s="462"/>
      <c r="P1" s="462"/>
      <c r="Q1" s="462"/>
      <c r="R1" s="462"/>
      <c r="S1" s="462"/>
      <c r="T1" s="462"/>
      <c r="U1" s="462"/>
      <c r="V1" s="462"/>
      <c r="W1" s="462"/>
      <c r="X1" s="462"/>
      <c r="Y1" s="462"/>
      <c r="Z1" s="462"/>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 ca="1">IF(ISNA(MATCH(G31,$AB$30:$AC$30,0)),0,1)</f>
        <v>0</v>
      </c>
      <c r="AF2">
        <f ca="1">IF(IFERROR(G31*1,"bad")="bad",0,1)</f>
        <v>1</v>
      </c>
      <c r="AG2">
        <f ca="1">IF(IFERROR(IF(G31=TRUNC(G31),1,"bad"),"bad")="bad",0,1)</f>
        <v>1</v>
      </c>
      <c r="AH2">
        <f ca="1">IF(AND(IF(IFERROR(G31*1,"bad")="bad",0,1)=1,G31&gt;=0),1,0)</f>
        <v>1</v>
      </c>
      <c r="AI2">
        <f ca="1">IF(AND(IF(IFERROR(IF(G31=TRUNC(G31),1,"bad"),"bad")="bad",0,1)=1,G31&gt;=0),1,0)</f>
        <v>1</v>
      </c>
      <c r="AJ2">
        <f ca="1">IF(AND(IF(IFERROR(G31*1,"bad")="bad",0,1)=1,G31&gt;0),1,0)</f>
        <v>1</v>
      </c>
      <c r="AK2">
        <f ca="1">IF(AND(IF(IFERROR(IF(G31=TRUNC(G31),1,"bad"),"bad")="bad",0,1)=1,G31&gt;0),1,0)</f>
        <v>1</v>
      </c>
      <c r="AL2">
        <v>1</v>
      </c>
      <c r="AM2">
        <f ca="1">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v>
      </c>
      <c r="AD3" t="s">
        <v>126</v>
      </c>
      <c r="AE3">
        <v>1</v>
      </c>
      <c r="AF3">
        <v>2</v>
      </c>
      <c r="AG3">
        <v>3</v>
      </c>
      <c r="AH3">
        <v>4</v>
      </c>
      <c r="AI3">
        <v>5</v>
      </c>
      <c r="AJ3">
        <v>6</v>
      </c>
      <c r="AK3">
        <v>7</v>
      </c>
      <c r="AL3">
        <v>8</v>
      </c>
      <c r="AM3">
        <v>9</v>
      </c>
    </row>
    <row r="4" spans="2:52" ht="16.5" hidden="1" outlineLevel="1" thickBot="1" x14ac:dyDescent="0.3">
      <c r="F4" s="388" t="str">
        <f>'פרמטרים לקריטריונים'!B91</f>
        <v>סעיף</v>
      </c>
      <c r="G4" s="388" t="str">
        <f>'פרמטרים לקריטריונים'!C91</f>
        <v>ניקוד</v>
      </c>
      <c r="AD4" t="s">
        <v>128</v>
      </c>
      <c r="AE4" s="91">
        <v>1</v>
      </c>
      <c r="AF4" s="92">
        <v>2</v>
      </c>
      <c r="AG4" s="92">
        <v>3</v>
      </c>
      <c r="AH4" s="92">
        <v>4</v>
      </c>
      <c r="AI4" s="92">
        <v>5</v>
      </c>
      <c r="AJ4" s="92">
        <v>6</v>
      </c>
      <c r="AK4" s="92">
        <v>7</v>
      </c>
      <c r="AL4" s="92">
        <v>8</v>
      </c>
      <c r="AM4" s="92">
        <v>9</v>
      </c>
      <c r="AN4" s="93">
        <v>10</v>
      </c>
    </row>
    <row r="5" spans="2:52" hidden="1" outlineLevel="1" x14ac:dyDescent="0.25">
      <c r="F5" s="390" t="str">
        <f>'פרמטרים לקריטריונים'!B92</f>
        <v>עבור כל אמן עצמאי אחד</v>
      </c>
      <c r="G5" s="389">
        <f>'פרמטרים לקריטריונים'!C92</f>
        <v>1</v>
      </c>
    </row>
    <row r="6" spans="2:52" hidden="1" outlineLevel="1" x14ac:dyDescent="0.25"/>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9.75" hidden="1" customHeight="1" x14ac:dyDescent="0.25"/>
    <row r="22" spans="1:62" hidden="1" x14ac:dyDescent="0.25"/>
    <row r="23" spans="1:62" hidden="1" x14ac:dyDescent="0.25"/>
    <row r="24" spans="1:62" ht="16.5" thickBot="1" x14ac:dyDescent="0.3"/>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 ca="1">$A$29-COUNTBLANK(G31:G130)</f>
        <v>3</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 ca="1">AVERAGE(G31:G130)</f>
        <v>77</v>
      </c>
      <c r="H27" s="94" t="e">
        <f t="shared" ref="H27:Z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77</v>
      </c>
      <c r="V27" s="94">
        <f t="shared" si="2"/>
        <v>1</v>
      </c>
      <c r="W27" s="94">
        <f t="shared" ca="1" si="2"/>
        <v>77</v>
      </c>
      <c r="X27" s="94">
        <f t="shared" si="2"/>
        <v>1</v>
      </c>
      <c r="Y27" s="94">
        <f t="shared" ca="1" si="2"/>
        <v>77</v>
      </c>
      <c r="Z27" s="94">
        <f t="shared" ca="1" si="2"/>
        <v>0.33333333333333331</v>
      </c>
    </row>
    <row r="28" spans="1:62" ht="16.5" hidden="1" thickBot="1" x14ac:dyDescent="0.3">
      <c r="B28" s="90" t="s">
        <v>73</v>
      </c>
      <c r="C28" s="90"/>
      <c r="D28" s="90"/>
      <c r="E28" s="90"/>
      <c r="F28" s="90"/>
      <c r="G28" s="94">
        <f ca="1">SUM(G31:G130)</f>
        <v>231</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231</v>
      </c>
      <c r="V28" s="94">
        <f t="shared" si="3"/>
        <v>100</v>
      </c>
      <c r="W28" s="94">
        <f t="shared" ca="1" si="3"/>
        <v>231</v>
      </c>
      <c r="X28" s="94">
        <f t="shared" si="3"/>
        <v>100</v>
      </c>
      <c r="Y28" s="94">
        <f t="shared" ca="1" si="3"/>
        <v>231</v>
      </c>
      <c r="AA28" s="94">
        <f>IF(SUM(AA31:AA130)=COUNT(AA31:AA130),1,0)</f>
        <v>1</v>
      </c>
    </row>
    <row r="29" spans="1:62" ht="30" customHeight="1" thickBot="1" x14ac:dyDescent="0.3">
      <c r="A29" s="95">
        <v>100</v>
      </c>
      <c r="B29" s="467" t="s">
        <v>130</v>
      </c>
      <c r="C29" s="469">
        <f>COLUMN()</f>
        <v>3</v>
      </c>
      <c r="D29" s="469">
        <f>COLUMN()</f>
        <v>4</v>
      </c>
      <c r="E29" s="469">
        <f>COLUMN()</f>
        <v>5</v>
      </c>
      <c r="F29" s="471" t="s">
        <v>131</v>
      </c>
      <c r="G29" s="465" t="s">
        <v>132</v>
      </c>
      <c r="H29" s="97" t="s">
        <v>171</v>
      </c>
      <c r="I29" s="97" t="s">
        <v>172</v>
      </c>
      <c r="J29" s="97" t="s">
        <v>173</v>
      </c>
      <c r="K29" s="97" t="s">
        <v>174</v>
      </c>
      <c r="L29" s="97" t="s">
        <v>175</v>
      </c>
      <c r="M29" s="97" t="s">
        <v>176</v>
      </c>
      <c r="N29" s="97" t="s">
        <v>177</v>
      </c>
      <c r="O29" s="97" t="s">
        <v>178</v>
      </c>
      <c r="P29" s="469">
        <f>COLUMN()</f>
        <v>16</v>
      </c>
      <c r="Q29" s="469">
        <f>COLUMN()</f>
        <v>17</v>
      </c>
      <c r="R29" s="469">
        <f>COLUMN()</f>
        <v>18</v>
      </c>
      <c r="S29" s="469">
        <f>COLUMN()</f>
        <v>19</v>
      </c>
      <c r="T29" s="469">
        <f>COLUMN()</f>
        <v>20</v>
      </c>
      <c r="U29" s="465" t="s">
        <v>179</v>
      </c>
      <c r="V29" s="469" t="s">
        <v>180</v>
      </c>
      <c r="W29" s="469" t="s">
        <v>181</v>
      </c>
      <c r="X29" s="469" t="s">
        <v>180</v>
      </c>
      <c r="Y29" s="469" t="s">
        <v>182</v>
      </c>
      <c r="Z29" s="475" t="s">
        <v>183</v>
      </c>
      <c r="AA29" s="87" t="s">
        <v>165</v>
      </c>
      <c r="AD29" t="str">
        <f>"בקרת "&amp;G29</f>
        <v>בקרת מספר אמנים עצמאיים</v>
      </c>
      <c r="AE29" t="str">
        <f t="shared" ref="AE29:AV29" si="4">"בקרת "&amp;H29</f>
        <v>בקרת טור הזנת מספר</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68"/>
      <c r="C30" s="470"/>
      <c r="D30" s="470"/>
      <c r="E30" s="470"/>
      <c r="F30" s="472"/>
      <c r="G30" s="466"/>
      <c r="H30" s="121"/>
      <c r="I30" s="121"/>
      <c r="J30" s="121"/>
      <c r="K30" s="121"/>
      <c r="L30" s="121"/>
      <c r="M30" s="121"/>
      <c r="N30" s="121"/>
      <c r="O30" s="121"/>
      <c r="P30" s="470"/>
      <c r="Q30" s="470"/>
      <c r="R30" s="470"/>
      <c r="S30" s="470"/>
      <c r="T30" s="470"/>
      <c r="U30" s="466"/>
      <c r="V30" s="470"/>
      <c r="W30" s="470"/>
      <c r="X30" s="470"/>
      <c r="Y30" s="470"/>
      <c r="Z30" s="476"/>
      <c r="AB30">
        <v>0</v>
      </c>
      <c r="AC30">
        <v>1</v>
      </c>
      <c r="AD30">
        <f>G30</f>
        <v>0</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106">
        <f ca="1">IF($F31="","",IF('תנאי סף'!$G31="",$AB$1,'תנאי סף'!$G31))</f>
        <v>125</v>
      </c>
      <c r="H31" s="123"/>
      <c r="I31" s="106"/>
      <c r="J31" s="123"/>
      <c r="K31" s="106"/>
      <c r="L31" s="123"/>
      <c r="M31" s="106"/>
      <c r="N31" s="125"/>
      <c r="O31" s="125"/>
      <c r="P31" s="123"/>
      <c r="Q31" s="123"/>
      <c r="R31" s="123"/>
      <c r="S31" s="123"/>
      <c r="T31" s="123"/>
      <c r="U31" s="123">
        <f ca="1">IF($F31="","",IF($AA31&lt;&gt;1,$AB$1,IFERROR(G31*$G$5,$AB$1)))</f>
        <v>125</v>
      </c>
      <c r="V31" s="123">
        <v>1</v>
      </c>
      <c r="W31" s="123">
        <f ca="1">IF($F31="","",IF($AA31&lt;&gt;1,$AB$1,IFERROR(U31*V31,$AB$1)))</f>
        <v>125</v>
      </c>
      <c r="X31" s="123">
        <v>1</v>
      </c>
      <c r="Y31" s="123">
        <f ca="1">IF($F31="","",IF($AA31&lt;&gt;1,$AB$1,IFERROR(W31*X31,$AB$1)))</f>
        <v>125</v>
      </c>
      <c r="Z31" s="284">
        <f ca="1">IF($F31="","",IF(OR($AA31&lt;&gt;1,Y31=$AB$1),$AB$1,IFERROR(Y31/SUM($Y$31:$Y$130),0)))</f>
        <v>0.54112554112554112</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106">
        <f ca="1">IF($F32="","",IF('תנאי סף'!$G32="",$AB$1,'תנאי סף'!$G32))</f>
        <v>43</v>
      </c>
      <c r="H32" s="123"/>
      <c r="I32" s="106"/>
      <c r="J32" s="123"/>
      <c r="K32" s="106"/>
      <c r="L32" s="123"/>
      <c r="M32" s="106"/>
      <c r="N32" s="125"/>
      <c r="O32" s="125"/>
      <c r="P32" s="123"/>
      <c r="Q32" s="123"/>
      <c r="R32" s="123"/>
      <c r="S32" s="123"/>
      <c r="T32" s="123"/>
      <c r="U32" s="123">
        <f t="shared" ref="U32:U95" ca="1" si="9">IF($F32="","",IF($AA32&lt;&gt;1,$AB$1,IFERROR(G32*$G$5,$AB$1)))</f>
        <v>43</v>
      </c>
      <c r="V32" s="123">
        <v>1</v>
      </c>
      <c r="W32" s="123">
        <f t="shared" ref="W32:W95" ca="1" si="10">IF($F32="","",IF($AA32&lt;&gt;1,$AB$1,IFERROR(U32*V32,$AB$1)))</f>
        <v>43</v>
      </c>
      <c r="X32" s="123">
        <v>1</v>
      </c>
      <c r="Y32" s="123">
        <f t="shared" ref="Y32:Y95" ca="1" si="11">IF($F32="","",IF($AA32&lt;&gt;1,$AB$1,IFERROR(W32*X32,$AB$1)))</f>
        <v>43</v>
      </c>
      <c r="Z32" s="284">
        <f t="shared" ref="Z32:Z95" ca="1" si="12">IF($F32="","",IF(OR($AA32&lt;&gt;1,Y32=$AB$1),$AB$1,IFERROR(Y32/SUM($Y$31:$Y$130),0)))</f>
        <v>0.18614718614718614</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122">
        <f t="shared" ca="1" si="8"/>
        <v>3</v>
      </c>
      <c r="C33" s="124"/>
      <c r="D33" s="124"/>
      <c r="E33" s="124"/>
      <c r="F33" s="125" t="str">
        <f ca="1">IF('תנאי סף'!AR33&lt;&gt;1,"",'תנאי סף'!F33)</f>
        <v>איב</v>
      </c>
      <c r="G33" s="106">
        <f ca="1">IF($F33="","",IF('תנאי סף'!$G33="",$AB$1,'תנאי סף'!$G33))</f>
        <v>63</v>
      </c>
      <c r="H33" s="123"/>
      <c r="I33" s="106"/>
      <c r="J33" s="123"/>
      <c r="K33" s="106"/>
      <c r="L33" s="123"/>
      <c r="M33" s="106"/>
      <c r="N33" s="125"/>
      <c r="O33" s="125"/>
      <c r="P33" s="123"/>
      <c r="Q33" s="123"/>
      <c r="R33" s="123"/>
      <c r="S33" s="123"/>
      <c r="T33" s="123"/>
      <c r="U33" s="123">
        <f t="shared" ca="1" si="9"/>
        <v>63</v>
      </c>
      <c r="V33" s="123">
        <v>1</v>
      </c>
      <c r="W33" s="123">
        <f t="shared" ca="1" si="10"/>
        <v>63</v>
      </c>
      <c r="X33" s="123">
        <v>1</v>
      </c>
      <c r="Y33" s="123">
        <f t="shared" ca="1" si="11"/>
        <v>63</v>
      </c>
      <c r="Z33" s="284">
        <f t="shared" ca="1" si="12"/>
        <v>0.27272727272727271</v>
      </c>
      <c r="AA33">
        <f t="shared" si="13"/>
        <v>1</v>
      </c>
      <c r="AB33">
        <f t="shared" ca="1" si="14"/>
        <v>0</v>
      </c>
      <c r="AC33">
        <f t="shared" ca="1" si="14"/>
        <v>1</v>
      </c>
      <c r="AD33">
        <f t="shared" si="15"/>
        <v>1</v>
      </c>
    </row>
    <row r="34" spans="2:30" x14ac:dyDescent="0.25">
      <c r="B34" s="122" t="str">
        <f t="shared" ca="1" si="8"/>
        <v/>
      </c>
      <c r="C34" s="124"/>
      <c r="D34" s="124"/>
      <c r="E34" s="124"/>
      <c r="F34" s="125" t="str">
        <f ca="1">IF('תנאי סף'!AR34&lt;&gt;1,"",'תנאי סף'!F34)</f>
        <v/>
      </c>
      <c r="G34" s="106" t="str">
        <f ca="1">IF($F34="","",IF('תנאי סף'!$G34="",$AB$1,'תנאי סף'!$G34))</f>
        <v/>
      </c>
      <c r="H34" s="123"/>
      <c r="I34" s="106"/>
      <c r="J34" s="123"/>
      <c r="K34" s="106"/>
      <c r="L34" s="123"/>
      <c r="M34" s="106"/>
      <c r="N34" s="125"/>
      <c r="O34" s="125"/>
      <c r="P34" s="123"/>
      <c r="Q34" s="123"/>
      <c r="R34" s="123"/>
      <c r="S34" s="123"/>
      <c r="T34" s="123"/>
      <c r="U34" s="123" t="str">
        <f t="shared" ca="1" si="9"/>
        <v/>
      </c>
      <c r="V34" s="123">
        <v>1</v>
      </c>
      <c r="W34" s="123" t="str">
        <f t="shared" ca="1" si="10"/>
        <v/>
      </c>
      <c r="X34" s="123">
        <v>1</v>
      </c>
      <c r="Y34" s="123" t="str">
        <f t="shared" ca="1" si="11"/>
        <v/>
      </c>
      <c r="Z34" s="126" t="str">
        <f t="shared" ca="1" si="12"/>
        <v/>
      </c>
      <c r="AA34">
        <f t="shared" si="13"/>
        <v>1</v>
      </c>
      <c r="AB34" t="str">
        <f t="shared" ca="1" si="14"/>
        <v/>
      </c>
      <c r="AC34" t="str">
        <f t="shared" ca="1" si="14"/>
        <v/>
      </c>
      <c r="AD34">
        <f t="shared" si="15"/>
        <v>1</v>
      </c>
    </row>
    <row r="35" spans="2:30" x14ac:dyDescent="0.25">
      <c r="B35" s="122" t="str">
        <f t="shared" ca="1" si="8"/>
        <v/>
      </c>
      <c r="C35" s="124"/>
      <c r="D35" s="124"/>
      <c r="E35" s="124"/>
      <c r="F35" s="125" t="str">
        <f ca="1">IF('תנאי סף'!AR35&lt;&gt;1,"",'תנאי סף'!F35)</f>
        <v/>
      </c>
      <c r="G35" s="106" t="str">
        <f ca="1">IF($F35="","",IF('תנאי סף'!$G35="",$AB$1,'תנאי סף'!$G35))</f>
        <v/>
      </c>
      <c r="H35" s="123"/>
      <c r="I35" s="106"/>
      <c r="J35" s="123"/>
      <c r="K35" s="106"/>
      <c r="L35" s="123"/>
      <c r="M35" s="106"/>
      <c r="N35" s="125"/>
      <c r="O35" s="125"/>
      <c r="P35" s="123"/>
      <c r="Q35" s="123"/>
      <c r="R35" s="123"/>
      <c r="S35" s="123"/>
      <c r="T35" s="123"/>
      <c r="U35" s="123" t="str">
        <f t="shared" ca="1" si="9"/>
        <v/>
      </c>
      <c r="V35" s="123">
        <v>1</v>
      </c>
      <c r="W35" s="123" t="str">
        <f t="shared" ca="1" si="10"/>
        <v/>
      </c>
      <c r="X35" s="123">
        <v>1</v>
      </c>
      <c r="Y35" s="123" t="str">
        <f t="shared" ca="1" si="11"/>
        <v/>
      </c>
      <c r="Z35" s="126" t="str">
        <f t="shared" ca="1" si="12"/>
        <v/>
      </c>
      <c r="AA35">
        <f t="shared" si="13"/>
        <v>1</v>
      </c>
      <c r="AB35" t="str">
        <f t="shared" ca="1" si="14"/>
        <v/>
      </c>
      <c r="AC35" t="str">
        <f t="shared" ca="1" si="14"/>
        <v/>
      </c>
      <c r="AD35">
        <f t="shared" si="15"/>
        <v>1</v>
      </c>
    </row>
    <row r="36" spans="2:30" x14ac:dyDescent="0.25">
      <c r="B36" s="122" t="str">
        <f t="shared" ca="1" si="8"/>
        <v/>
      </c>
      <c r="C36" s="124"/>
      <c r="D36" s="124"/>
      <c r="E36" s="124"/>
      <c r="F36" s="125" t="str">
        <f ca="1">IF('תנאי סף'!AR36&lt;&gt;1,"",'תנאי סף'!F36)</f>
        <v/>
      </c>
      <c r="G36" s="106" t="str">
        <f ca="1">IF($F36="","",IF('תנאי סף'!$G36="",$AB$1,'תנאי סף'!$G36))</f>
        <v/>
      </c>
      <c r="H36" s="123"/>
      <c r="I36" s="106"/>
      <c r="J36" s="123"/>
      <c r="K36" s="106"/>
      <c r="L36" s="123"/>
      <c r="M36" s="106"/>
      <c r="N36" s="125"/>
      <c r="O36" s="125"/>
      <c r="P36" s="123"/>
      <c r="Q36" s="123"/>
      <c r="R36" s="123"/>
      <c r="S36" s="123"/>
      <c r="T36" s="123"/>
      <c r="U36" s="123" t="str">
        <f t="shared" ca="1" si="9"/>
        <v/>
      </c>
      <c r="V36" s="123">
        <v>1</v>
      </c>
      <c r="W36" s="123" t="str">
        <f t="shared" ca="1" si="10"/>
        <v/>
      </c>
      <c r="X36" s="123">
        <v>1</v>
      </c>
      <c r="Y36" s="123" t="str">
        <f t="shared" ca="1" si="11"/>
        <v/>
      </c>
      <c r="Z36" s="126" t="str">
        <f t="shared" ca="1" si="12"/>
        <v/>
      </c>
      <c r="AA36">
        <f t="shared" si="13"/>
        <v>1</v>
      </c>
      <c r="AB36" t="str">
        <f t="shared" ca="1" si="14"/>
        <v/>
      </c>
      <c r="AC36" t="str">
        <f t="shared" ca="1" si="14"/>
        <v/>
      </c>
      <c r="AD36">
        <f t="shared" si="15"/>
        <v>1</v>
      </c>
    </row>
    <row r="37" spans="2:30" x14ac:dyDescent="0.25">
      <c r="B37" s="122" t="str">
        <f t="shared" ca="1" si="8"/>
        <v/>
      </c>
      <c r="C37" s="124"/>
      <c r="D37" s="124"/>
      <c r="E37" s="124"/>
      <c r="F37" s="125" t="str">
        <f ca="1">IF('תנאי סף'!AR37&lt;&gt;1,"",'תנאי סף'!F37)</f>
        <v/>
      </c>
      <c r="G37" s="106" t="str">
        <f ca="1">IF($F37="","",IF('תנאי סף'!$G37="",$AB$1,'תנאי סף'!$G37))</f>
        <v/>
      </c>
      <c r="H37" s="123"/>
      <c r="I37" s="106"/>
      <c r="J37" s="123"/>
      <c r="K37" s="106"/>
      <c r="L37" s="123"/>
      <c r="M37" s="106"/>
      <c r="N37" s="125"/>
      <c r="O37" s="125"/>
      <c r="P37" s="123"/>
      <c r="Q37" s="123"/>
      <c r="R37" s="123"/>
      <c r="S37" s="123"/>
      <c r="T37" s="123"/>
      <c r="U37" s="123" t="str">
        <f t="shared" ca="1" si="9"/>
        <v/>
      </c>
      <c r="V37" s="123">
        <v>1</v>
      </c>
      <c r="W37" s="123" t="str">
        <f t="shared" ca="1" si="10"/>
        <v/>
      </c>
      <c r="X37" s="123">
        <v>1</v>
      </c>
      <c r="Y37" s="123" t="str">
        <f t="shared" ca="1" si="11"/>
        <v/>
      </c>
      <c r="Z37" s="126" t="str">
        <f t="shared" ca="1" si="12"/>
        <v/>
      </c>
      <c r="AA37">
        <f t="shared" si="13"/>
        <v>1</v>
      </c>
      <c r="AB37" t="str">
        <f t="shared" ca="1" si="14"/>
        <v/>
      </c>
      <c r="AC37" t="str">
        <f t="shared" ca="1" si="14"/>
        <v/>
      </c>
      <c r="AD37">
        <f t="shared" si="15"/>
        <v>1</v>
      </c>
    </row>
    <row r="38" spans="2:30" x14ac:dyDescent="0.25">
      <c r="B38" s="122" t="str">
        <f t="shared" ca="1" si="8"/>
        <v/>
      </c>
      <c r="C38" s="124"/>
      <c r="D38" s="124"/>
      <c r="E38" s="124"/>
      <c r="F38" s="125" t="str">
        <f ca="1">IF('תנאי סף'!AR38&lt;&gt;1,"",'תנאי סף'!F38)</f>
        <v/>
      </c>
      <c r="G38" s="106" t="str">
        <f ca="1">IF($F38="","",IF('תנאי סף'!$G38="",$AB$1,'תנאי סף'!$G38))</f>
        <v/>
      </c>
      <c r="H38" s="123"/>
      <c r="I38" s="106"/>
      <c r="J38" s="123"/>
      <c r="K38" s="106"/>
      <c r="L38" s="123"/>
      <c r="M38" s="106"/>
      <c r="N38" s="125"/>
      <c r="O38" s="125"/>
      <c r="P38" s="123"/>
      <c r="Q38" s="123"/>
      <c r="R38" s="123"/>
      <c r="S38" s="123"/>
      <c r="T38" s="123"/>
      <c r="U38" s="123" t="str">
        <f t="shared" ca="1" si="9"/>
        <v/>
      </c>
      <c r="V38" s="123">
        <v>1</v>
      </c>
      <c r="W38" s="123" t="str">
        <f t="shared" ca="1" si="10"/>
        <v/>
      </c>
      <c r="X38" s="123">
        <v>1</v>
      </c>
      <c r="Y38" s="123" t="str">
        <f t="shared" ca="1" si="11"/>
        <v/>
      </c>
      <c r="Z38" s="126" t="str">
        <f t="shared" ca="1" si="12"/>
        <v/>
      </c>
      <c r="AA38">
        <f t="shared" si="13"/>
        <v>1</v>
      </c>
      <c r="AB38" t="str">
        <f t="shared" ca="1" si="14"/>
        <v/>
      </c>
      <c r="AC38" t="str">
        <f t="shared" ca="1" si="14"/>
        <v/>
      </c>
      <c r="AD38">
        <f t="shared" si="15"/>
        <v>1</v>
      </c>
    </row>
    <row r="39" spans="2:30" x14ac:dyDescent="0.25">
      <c r="B39" s="122" t="str">
        <f t="shared" ca="1" si="8"/>
        <v/>
      </c>
      <c r="C39" s="124"/>
      <c r="D39" s="124"/>
      <c r="E39" s="124"/>
      <c r="F39" s="125" t="str">
        <f ca="1">IF('תנאי סף'!AR39&lt;&gt;1,"",'תנאי סף'!F39)</f>
        <v/>
      </c>
      <c r="G39" s="106" t="str">
        <f ca="1">IF($F39="","",IF('תנאי סף'!$G39="",$AB$1,'תנאי סף'!$G39))</f>
        <v/>
      </c>
      <c r="H39" s="123"/>
      <c r="I39" s="106"/>
      <c r="J39" s="123"/>
      <c r="K39" s="106"/>
      <c r="L39" s="123"/>
      <c r="M39" s="106"/>
      <c r="N39" s="125"/>
      <c r="O39" s="125"/>
      <c r="P39" s="123"/>
      <c r="Q39" s="123"/>
      <c r="R39" s="123"/>
      <c r="S39" s="123"/>
      <c r="T39" s="123"/>
      <c r="U39" s="123" t="str">
        <f t="shared" ca="1" si="9"/>
        <v/>
      </c>
      <c r="V39" s="123">
        <v>1</v>
      </c>
      <c r="W39" s="123" t="str">
        <f t="shared" ca="1" si="10"/>
        <v/>
      </c>
      <c r="X39" s="123">
        <v>1</v>
      </c>
      <c r="Y39" s="123" t="str">
        <f t="shared" ca="1" si="11"/>
        <v/>
      </c>
      <c r="Z39" s="126" t="str">
        <f t="shared" ca="1" si="12"/>
        <v/>
      </c>
      <c r="AA39">
        <f t="shared" si="13"/>
        <v>1</v>
      </c>
      <c r="AB39" t="str">
        <f t="shared" ca="1" si="14"/>
        <v/>
      </c>
      <c r="AC39" t="str">
        <f t="shared" ca="1" si="14"/>
        <v/>
      </c>
      <c r="AD39">
        <f t="shared" si="15"/>
        <v>1</v>
      </c>
    </row>
    <row r="40" spans="2:30" ht="16.5" thickBot="1" x14ac:dyDescent="0.3">
      <c r="B40" s="122" t="str">
        <f t="shared" ca="1" si="8"/>
        <v/>
      </c>
      <c r="C40" s="124"/>
      <c r="D40" s="124"/>
      <c r="E40" s="124"/>
      <c r="F40" s="125" t="str">
        <f ca="1">IF('תנאי סף'!AR40&lt;&gt;1,"",'תנאי סף'!F40)</f>
        <v/>
      </c>
      <c r="G40" s="106" t="str">
        <f ca="1">IF($F40="","",IF('תנאי סף'!$G40="",$AB$1,'תנאי סף'!$G40))</f>
        <v/>
      </c>
      <c r="H40" s="123"/>
      <c r="I40" s="106"/>
      <c r="J40" s="123"/>
      <c r="K40" s="106"/>
      <c r="L40" s="123"/>
      <c r="M40" s="106"/>
      <c r="N40" s="125"/>
      <c r="O40" s="125"/>
      <c r="P40" s="123"/>
      <c r="Q40" s="123"/>
      <c r="R40" s="123"/>
      <c r="S40" s="123"/>
      <c r="T40" s="123"/>
      <c r="U40" s="123" t="str">
        <f t="shared" ca="1" si="9"/>
        <v/>
      </c>
      <c r="V40" s="123">
        <v>1</v>
      </c>
      <c r="W40" s="123" t="str">
        <f t="shared" ca="1" si="10"/>
        <v/>
      </c>
      <c r="X40" s="123">
        <v>1</v>
      </c>
      <c r="Y40" s="123" t="str">
        <f t="shared" ca="1" si="11"/>
        <v/>
      </c>
      <c r="Z40" s="126" t="str">
        <f t="shared" ca="1" si="12"/>
        <v/>
      </c>
      <c r="AA40">
        <f t="shared" si="13"/>
        <v>1</v>
      </c>
      <c r="AB40" t="str">
        <f t="shared" ca="1" si="14"/>
        <v/>
      </c>
      <c r="AC40" t="str">
        <f t="shared" ca="1" si="14"/>
        <v/>
      </c>
      <c r="AD40">
        <f t="shared" si="15"/>
        <v>1</v>
      </c>
    </row>
    <row r="41" spans="2:30" hidden="1" x14ac:dyDescent="0.25">
      <c r="B41" s="122" t="str">
        <f t="shared" si="8"/>
        <v/>
      </c>
      <c r="C41" s="124"/>
      <c r="D41" s="124"/>
      <c r="E41" s="124"/>
      <c r="F41" s="125" t="str">
        <f>IF('תנאי סף'!AR41&lt;&gt;1,"",'תנאי סף'!F41)</f>
        <v/>
      </c>
      <c r="G41" s="106" t="str">
        <f>IF($F41="","",IF('תנאי סף'!$G41="",$AB$1,'תנאי סף'!$G41))</f>
        <v/>
      </c>
      <c r="H41" s="123"/>
      <c r="I41" s="106"/>
      <c r="J41" s="123"/>
      <c r="K41" s="106"/>
      <c r="L41" s="123"/>
      <c r="M41" s="106"/>
      <c r="N41" s="125"/>
      <c r="O41" s="125"/>
      <c r="P41" s="123"/>
      <c r="Q41" s="123"/>
      <c r="R41" s="123"/>
      <c r="S41" s="123"/>
      <c r="T41" s="123"/>
      <c r="U41" s="123" t="str">
        <f t="shared" si="9"/>
        <v/>
      </c>
      <c r="V41" s="123">
        <v>1</v>
      </c>
      <c r="W41" s="123" t="str">
        <f t="shared" si="10"/>
        <v/>
      </c>
      <c r="X41" s="123">
        <v>1</v>
      </c>
      <c r="Y41" s="123" t="str">
        <f t="shared" si="11"/>
        <v/>
      </c>
      <c r="Z41" s="126" t="str">
        <f t="shared" si="12"/>
        <v/>
      </c>
      <c r="AA41">
        <f t="shared" si="13"/>
        <v>1</v>
      </c>
      <c r="AB41" t="str">
        <f t="shared" si="14"/>
        <v/>
      </c>
      <c r="AC41" t="str">
        <f t="shared" si="14"/>
        <v/>
      </c>
      <c r="AD41">
        <f t="shared" si="15"/>
        <v>1</v>
      </c>
    </row>
    <row r="42" spans="2:30" hidden="1" x14ac:dyDescent="0.25">
      <c r="B42" s="122" t="str">
        <f t="shared" si="8"/>
        <v/>
      </c>
      <c r="C42" s="124"/>
      <c r="D42" s="124"/>
      <c r="E42" s="124"/>
      <c r="F42" s="125" t="str">
        <f>IF('תנאי סף'!AR42&lt;&gt;1,"",'תנאי סף'!F42)</f>
        <v/>
      </c>
      <c r="G42" s="106" t="str">
        <f>IF($F42="","",IF('תנאי סף'!$G42="",$AB$1,'תנאי סף'!$G42))</f>
        <v/>
      </c>
      <c r="H42" s="123"/>
      <c r="I42" s="106"/>
      <c r="J42" s="123"/>
      <c r="K42" s="106"/>
      <c r="L42" s="123"/>
      <c r="M42" s="106"/>
      <c r="N42" s="125"/>
      <c r="O42" s="125"/>
      <c r="P42" s="123"/>
      <c r="Q42" s="123"/>
      <c r="R42" s="123"/>
      <c r="S42" s="123"/>
      <c r="T42" s="123"/>
      <c r="U42" s="123" t="str">
        <f t="shared" si="9"/>
        <v/>
      </c>
      <c r="V42" s="123">
        <v>1</v>
      </c>
      <c r="W42" s="123" t="str">
        <f t="shared" si="10"/>
        <v/>
      </c>
      <c r="X42" s="123">
        <v>1</v>
      </c>
      <c r="Y42" s="123" t="str">
        <f t="shared" si="11"/>
        <v/>
      </c>
      <c r="Z42" s="126" t="str">
        <f t="shared" si="12"/>
        <v/>
      </c>
      <c r="AA42">
        <f t="shared" si="13"/>
        <v>1</v>
      </c>
      <c r="AB42" t="str">
        <f t="shared" si="14"/>
        <v/>
      </c>
      <c r="AC42" t="str">
        <f t="shared" si="14"/>
        <v/>
      </c>
      <c r="AD42">
        <f t="shared" si="15"/>
        <v>1</v>
      </c>
    </row>
    <row r="43" spans="2:30" hidden="1" x14ac:dyDescent="0.25">
      <c r="B43" s="122" t="str">
        <f t="shared" si="8"/>
        <v/>
      </c>
      <c r="C43" s="124"/>
      <c r="D43" s="124"/>
      <c r="E43" s="124"/>
      <c r="F43" s="125" t="str">
        <f>IF('תנאי סף'!AR43&lt;&gt;1,"",'תנאי סף'!F43)</f>
        <v/>
      </c>
      <c r="G43" s="106" t="str">
        <f>IF($F43="","",IF('תנאי סף'!$G43="",$AB$1,'תנאי סף'!$G43))</f>
        <v/>
      </c>
      <c r="H43" s="123"/>
      <c r="I43" s="106"/>
      <c r="J43" s="123"/>
      <c r="K43" s="106"/>
      <c r="L43" s="123"/>
      <c r="M43" s="106"/>
      <c r="N43" s="125"/>
      <c r="O43" s="125"/>
      <c r="P43" s="123"/>
      <c r="Q43" s="123"/>
      <c r="R43" s="123"/>
      <c r="S43" s="123"/>
      <c r="T43" s="123"/>
      <c r="U43" s="123" t="str">
        <f t="shared" si="9"/>
        <v/>
      </c>
      <c r="V43" s="123">
        <v>1</v>
      </c>
      <c r="W43" s="123" t="str">
        <f t="shared" si="10"/>
        <v/>
      </c>
      <c r="X43" s="123">
        <v>1</v>
      </c>
      <c r="Y43" s="123" t="str">
        <f t="shared" si="11"/>
        <v/>
      </c>
      <c r="Z43" s="126" t="str">
        <f t="shared" si="12"/>
        <v/>
      </c>
      <c r="AA43">
        <f t="shared" si="13"/>
        <v>1</v>
      </c>
      <c r="AB43" t="str">
        <f t="shared" si="14"/>
        <v/>
      </c>
      <c r="AC43" t="str">
        <f t="shared" si="14"/>
        <v/>
      </c>
      <c r="AD43">
        <f t="shared" si="15"/>
        <v>1</v>
      </c>
    </row>
    <row r="44" spans="2:30" hidden="1" x14ac:dyDescent="0.25">
      <c r="B44" s="122" t="str">
        <f t="shared" si="8"/>
        <v/>
      </c>
      <c r="C44" s="124"/>
      <c r="D44" s="124"/>
      <c r="E44" s="124"/>
      <c r="F44" s="125" t="str">
        <f>IF('תנאי סף'!AR44&lt;&gt;1,"",'תנאי סף'!F44)</f>
        <v/>
      </c>
      <c r="G44" s="106" t="str">
        <f>IF($F44="","",IF('תנאי סף'!$G44="",$AB$1,'תנאי סף'!$G44))</f>
        <v/>
      </c>
      <c r="H44" s="123"/>
      <c r="I44" s="106"/>
      <c r="J44" s="123"/>
      <c r="K44" s="106"/>
      <c r="L44" s="123"/>
      <c r="M44" s="106"/>
      <c r="N44" s="125"/>
      <c r="O44" s="125"/>
      <c r="P44" s="123"/>
      <c r="Q44" s="123"/>
      <c r="R44" s="123"/>
      <c r="S44" s="123"/>
      <c r="T44" s="123"/>
      <c r="U44" s="123" t="str">
        <f t="shared" si="9"/>
        <v/>
      </c>
      <c r="V44" s="123">
        <v>1</v>
      </c>
      <c r="W44" s="123" t="str">
        <f t="shared" si="10"/>
        <v/>
      </c>
      <c r="X44" s="123">
        <v>1</v>
      </c>
      <c r="Y44" s="123" t="str">
        <f t="shared" si="11"/>
        <v/>
      </c>
      <c r="Z44" s="126" t="str">
        <f t="shared" si="12"/>
        <v/>
      </c>
      <c r="AA44">
        <f t="shared" si="13"/>
        <v>1</v>
      </c>
      <c r="AB44" t="str">
        <f t="shared" si="14"/>
        <v/>
      </c>
      <c r="AC44" t="str">
        <f t="shared" si="14"/>
        <v/>
      </c>
      <c r="AD44">
        <f t="shared" si="15"/>
        <v>1</v>
      </c>
    </row>
    <row r="45" spans="2:30" hidden="1" x14ac:dyDescent="0.25">
      <c r="B45" s="122" t="str">
        <f t="shared" si="8"/>
        <v/>
      </c>
      <c r="C45" s="124"/>
      <c r="D45" s="124"/>
      <c r="E45" s="124"/>
      <c r="F45" s="125" t="str">
        <f>IF('תנאי סף'!AR45&lt;&gt;1,"",'תנאי סף'!F45)</f>
        <v/>
      </c>
      <c r="G45" s="106" t="str">
        <f>IF($F45="","",IF('תנאי סף'!$G45="",$AB$1,'תנאי סף'!$G45))</f>
        <v/>
      </c>
      <c r="H45" s="123"/>
      <c r="I45" s="106"/>
      <c r="J45" s="123"/>
      <c r="K45" s="106"/>
      <c r="L45" s="123"/>
      <c r="M45" s="106"/>
      <c r="N45" s="125"/>
      <c r="O45" s="125"/>
      <c r="P45" s="123"/>
      <c r="Q45" s="123"/>
      <c r="R45" s="123"/>
      <c r="S45" s="123"/>
      <c r="T45" s="123"/>
      <c r="U45" s="123" t="str">
        <f t="shared" si="9"/>
        <v/>
      </c>
      <c r="V45" s="123">
        <v>1</v>
      </c>
      <c r="W45" s="123" t="str">
        <f t="shared" si="10"/>
        <v/>
      </c>
      <c r="X45" s="123">
        <v>1</v>
      </c>
      <c r="Y45" s="123" t="str">
        <f t="shared" si="11"/>
        <v/>
      </c>
      <c r="Z45" s="126" t="str">
        <f t="shared" si="12"/>
        <v/>
      </c>
      <c r="AA45">
        <f t="shared" si="13"/>
        <v>1</v>
      </c>
      <c r="AB45" t="str">
        <f t="shared" si="14"/>
        <v/>
      </c>
      <c r="AC45" t="str">
        <f t="shared" si="14"/>
        <v/>
      </c>
      <c r="AD45">
        <f t="shared" si="15"/>
        <v>1</v>
      </c>
    </row>
    <row r="46" spans="2:30" hidden="1" x14ac:dyDescent="0.25">
      <c r="B46" s="122" t="str">
        <f t="shared" si="8"/>
        <v/>
      </c>
      <c r="C46" s="124"/>
      <c r="D46" s="124"/>
      <c r="E46" s="124"/>
      <c r="F46" s="125" t="str">
        <f>IF('תנאי סף'!AR46&lt;&gt;1,"",'תנאי סף'!F46)</f>
        <v/>
      </c>
      <c r="G46" s="106" t="str">
        <f>IF($F46="","",IF('תנאי סף'!$G46="",$AB$1,'תנאי סף'!$G46))</f>
        <v/>
      </c>
      <c r="H46" s="123"/>
      <c r="I46" s="106"/>
      <c r="J46" s="123"/>
      <c r="K46" s="106"/>
      <c r="L46" s="123"/>
      <c r="M46" s="106"/>
      <c r="N46" s="125"/>
      <c r="O46" s="125"/>
      <c r="P46" s="123"/>
      <c r="Q46" s="123"/>
      <c r="R46" s="123"/>
      <c r="S46" s="123"/>
      <c r="T46" s="123"/>
      <c r="U46" s="123" t="str">
        <f t="shared" si="9"/>
        <v/>
      </c>
      <c r="V46" s="123">
        <v>1</v>
      </c>
      <c r="W46" s="123" t="str">
        <f t="shared" si="10"/>
        <v/>
      </c>
      <c r="X46" s="123">
        <v>1</v>
      </c>
      <c r="Y46" s="123" t="str">
        <f t="shared" si="11"/>
        <v/>
      </c>
      <c r="Z46" s="126" t="str">
        <f t="shared" si="12"/>
        <v/>
      </c>
      <c r="AA46">
        <f t="shared" si="13"/>
        <v>1</v>
      </c>
      <c r="AB46" t="str">
        <f t="shared" si="14"/>
        <v/>
      </c>
      <c r="AC46" t="str">
        <f t="shared" si="14"/>
        <v/>
      </c>
      <c r="AD46">
        <f t="shared" si="15"/>
        <v>1</v>
      </c>
    </row>
    <row r="47" spans="2:30" hidden="1" x14ac:dyDescent="0.25">
      <c r="B47" s="122" t="str">
        <f t="shared" si="8"/>
        <v/>
      </c>
      <c r="C47" s="124"/>
      <c r="D47" s="124"/>
      <c r="E47" s="124"/>
      <c r="F47" s="125" t="str">
        <f>IF('תנאי סף'!AR47&lt;&gt;1,"",'תנאי סף'!F47)</f>
        <v/>
      </c>
      <c r="G47" s="106" t="str">
        <f>IF($F47="","",IF('תנאי סף'!$G47="",$AB$1,'תנאי סף'!$G47))</f>
        <v/>
      </c>
      <c r="H47" s="123"/>
      <c r="I47" s="106"/>
      <c r="J47" s="123"/>
      <c r="K47" s="106"/>
      <c r="L47" s="123"/>
      <c r="M47" s="106"/>
      <c r="N47" s="125"/>
      <c r="O47" s="125"/>
      <c r="P47" s="123"/>
      <c r="Q47" s="123"/>
      <c r="R47" s="123"/>
      <c r="S47" s="123"/>
      <c r="T47" s="123"/>
      <c r="U47" s="123" t="str">
        <f t="shared" si="9"/>
        <v/>
      </c>
      <c r="V47" s="123">
        <v>1</v>
      </c>
      <c r="W47" s="123" t="str">
        <f t="shared" si="10"/>
        <v/>
      </c>
      <c r="X47" s="123">
        <v>1</v>
      </c>
      <c r="Y47" s="123" t="str">
        <f t="shared" si="11"/>
        <v/>
      </c>
      <c r="Z47" s="126" t="str">
        <f t="shared" si="12"/>
        <v/>
      </c>
      <c r="AA47">
        <f t="shared" si="13"/>
        <v>1</v>
      </c>
      <c r="AB47" t="str">
        <f t="shared" si="14"/>
        <v/>
      </c>
      <c r="AC47" t="str">
        <f t="shared" si="14"/>
        <v/>
      </c>
      <c r="AD47">
        <f t="shared" si="15"/>
        <v>1</v>
      </c>
    </row>
    <row r="48" spans="2:30" hidden="1" x14ac:dyDescent="0.25">
      <c r="B48" s="122" t="str">
        <f t="shared" si="8"/>
        <v/>
      </c>
      <c r="C48" s="124"/>
      <c r="D48" s="124"/>
      <c r="E48" s="124"/>
      <c r="F48" s="125" t="str">
        <f>IF('תנאי סף'!AR48&lt;&gt;1,"",'תנאי סף'!F48)</f>
        <v/>
      </c>
      <c r="G48" s="106" t="str">
        <f>IF($F48="","",IF('תנאי סף'!$G48="",$AB$1,'תנאי סף'!$G48))</f>
        <v/>
      </c>
      <c r="H48" s="123"/>
      <c r="I48" s="106"/>
      <c r="J48" s="123"/>
      <c r="K48" s="106"/>
      <c r="L48" s="123"/>
      <c r="M48" s="106"/>
      <c r="N48" s="125"/>
      <c r="O48" s="125"/>
      <c r="P48" s="123"/>
      <c r="Q48" s="123"/>
      <c r="R48" s="123"/>
      <c r="S48" s="123"/>
      <c r="T48" s="123"/>
      <c r="U48" s="123" t="str">
        <f t="shared" si="9"/>
        <v/>
      </c>
      <c r="V48" s="123">
        <v>1</v>
      </c>
      <c r="W48" s="123" t="str">
        <f t="shared" si="10"/>
        <v/>
      </c>
      <c r="X48" s="123">
        <v>1</v>
      </c>
      <c r="Y48" s="123" t="str">
        <f t="shared" si="11"/>
        <v/>
      </c>
      <c r="Z48" s="126" t="str">
        <f t="shared" si="12"/>
        <v/>
      </c>
      <c r="AA48">
        <f t="shared" si="13"/>
        <v>1</v>
      </c>
      <c r="AB48" t="str">
        <f t="shared" si="14"/>
        <v/>
      </c>
      <c r="AC48" t="str">
        <f t="shared" si="14"/>
        <v/>
      </c>
      <c r="AD48">
        <f t="shared" si="15"/>
        <v>1</v>
      </c>
    </row>
    <row r="49" spans="2:30" hidden="1" x14ac:dyDescent="0.25">
      <c r="B49" s="122" t="str">
        <f t="shared" si="8"/>
        <v/>
      </c>
      <c r="C49" s="124"/>
      <c r="D49" s="124"/>
      <c r="E49" s="124"/>
      <c r="F49" s="125" t="str">
        <f>IF('תנאי סף'!AR49&lt;&gt;1,"",'תנאי סף'!F49)</f>
        <v/>
      </c>
      <c r="G49" s="106" t="str">
        <f>IF($F49="","",IF('תנאי סף'!$G49="",$AB$1,'תנאי סף'!$G49))</f>
        <v/>
      </c>
      <c r="H49" s="123"/>
      <c r="I49" s="106"/>
      <c r="J49" s="123"/>
      <c r="K49" s="106"/>
      <c r="L49" s="123"/>
      <c r="M49" s="106"/>
      <c r="N49" s="125"/>
      <c r="O49" s="125"/>
      <c r="P49" s="123"/>
      <c r="Q49" s="123"/>
      <c r="R49" s="123"/>
      <c r="S49" s="123"/>
      <c r="T49" s="123"/>
      <c r="U49" s="123" t="str">
        <f t="shared" si="9"/>
        <v/>
      </c>
      <c r="V49" s="123">
        <v>1</v>
      </c>
      <c r="W49" s="123" t="str">
        <f t="shared" si="10"/>
        <v/>
      </c>
      <c r="X49" s="123">
        <v>1</v>
      </c>
      <c r="Y49" s="123" t="str">
        <f t="shared" si="11"/>
        <v/>
      </c>
      <c r="Z49" s="126" t="str">
        <f t="shared" si="12"/>
        <v/>
      </c>
      <c r="AA49">
        <f t="shared" si="13"/>
        <v>1</v>
      </c>
      <c r="AB49" t="str">
        <f t="shared" si="14"/>
        <v/>
      </c>
      <c r="AC49" t="str">
        <f t="shared" si="14"/>
        <v/>
      </c>
      <c r="AD49">
        <f t="shared" si="15"/>
        <v>1</v>
      </c>
    </row>
    <row r="50" spans="2:30" hidden="1" x14ac:dyDescent="0.25">
      <c r="B50" s="122" t="str">
        <f t="shared" si="8"/>
        <v/>
      </c>
      <c r="C50" s="124"/>
      <c r="D50" s="124"/>
      <c r="E50" s="124"/>
      <c r="F50" s="125" t="str">
        <f>IF('תנאי סף'!AR50&lt;&gt;1,"",'תנאי סף'!F50)</f>
        <v/>
      </c>
      <c r="G50" s="106" t="str">
        <f>IF($F50="","",IF('תנאי סף'!$G50="",$AB$1,'תנאי סף'!$G50))</f>
        <v/>
      </c>
      <c r="H50" s="123"/>
      <c r="I50" s="106"/>
      <c r="J50" s="123"/>
      <c r="K50" s="106"/>
      <c r="L50" s="123"/>
      <c r="M50" s="106"/>
      <c r="N50" s="125"/>
      <c r="O50" s="125"/>
      <c r="P50" s="123"/>
      <c r="Q50" s="123"/>
      <c r="R50" s="123"/>
      <c r="S50" s="123"/>
      <c r="T50" s="123"/>
      <c r="U50" s="123" t="str">
        <f t="shared" si="9"/>
        <v/>
      </c>
      <c r="V50" s="123">
        <v>1</v>
      </c>
      <c r="W50" s="123" t="str">
        <f t="shared" si="10"/>
        <v/>
      </c>
      <c r="X50" s="123">
        <v>1</v>
      </c>
      <c r="Y50" s="123" t="str">
        <f t="shared" si="11"/>
        <v/>
      </c>
      <c r="Z50" s="126" t="str">
        <f t="shared" si="12"/>
        <v/>
      </c>
      <c r="AA50">
        <f t="shared" si="13"/>
        <v>1</v>
      </c>
      <c r="AB50" t="str">
        <f t="shared" si="14"/>
        <v/>
      </c>
      <c r="AC50" t="str">
        <f t="shared" si="14"/>
        <v/>
      </c>
      <c r="AD50">
        <f t="shared" si="15"/>
        <v>1</v>
      </c>
    </row>
    <row r="51" spans="2:30" hidden="1" x14ac:dyDescent="0.25">
      <c r="B51" s="122" t="str">
        <f t="shared" si="8"/>
        <v/>
      </c>
      <c r="C51" s="124"/>
      <c r="D51" s="124"/>
      <c r="E51" s="124"/>
      <c r="F51" s="125" t="str">
        <f>IF('תנאי סף'!AR51&lt;&gt;1,"",'תנאי סף'!F51)</f>
        <v/>
      </c>
      <c r="G51" s="106" t="str">
        <f>IF($F51="","",IF('תנאי סף'!$G51="",$AB$1,'תנאי סף'!$G51))</f>
        <v/>
      </c>
      <c r="H51" s="123"/>
      <c r="I51" s="106"/>
      <c r="J51" s="123"/>
      <c r="K51" s="106"/>
      <c r="L51" s="123"/>
      <c r="M51" s="106"/>
      <c r="N51" s="125"/>
      <c r="O51" s="125"/>
      <c r="P51" s="123"/>
      <c r="Q51" s="123"/>
      <c r="R51" s="123"/>
      <c r="S51" s="123"/>
      <c r="T51" s="123"/>
      <c r="U51" s="123" t="str">
        <f t="shared" si="9"/>
        <v/>
      </c>
      <c r="V51" s="123">
        <v>1</v>
      </c>
      <c r="W51" s="123" t="str">
        <f t="shared" si="10"/>
        <v/>
      </c>
      <c r="X51" s="123">
        <v>1</v>
      </c>
      <c r="Y51" s="123" t="str">
        <f t="shared" si="11"/>
        <v/>
      </c>
      <c r="Z51" s="126" t="str">
        <f t="shared" si="12"/>
        <v/>
      </c>
      <c r="AA51">
        <f t="shared" si="13"/>
        <v>1</v>
      </c>
      <c r="AB51" t="str">
        <f t="shared" si="14"/>
        <v/>
      </c>
      <c r="AC51" t="str">
        <f t="shared" si="14"/>
        <v/>
      </c>
      <c r="AD51">
        <f t="shared" si="15"/>
        <v>1</v>
      </c>
    </row>
    <row r="52" spans="2:30" hidden="1" x14ac:dyDescent="0.25">
      <c r="B52" s="122" t="str">
        <f t="shared" si="8"/>
        <v/>
      </c>
      <c r="C52" s="124"/>
      <c r="D52" s="124"/>
      <c r="E52" s="124"/>
      <c r="F52" s="125" t="str">
        <f>IF('תנאי סף'!AR52&lt;&gt;1,"",'תנאי סף'!F52)</f>
        <v/>
      </c>
      <c r="G52" s="106" t="str">
        <f>IF($F52="","",IF('תנאי סף'!$G52="",$AB$1,'תנאי סף'!$G52))</f>
        <v/>
      </c>
      <c r="H52" s="123"/>
      <c r="I52" s="106"/>
      <c r="J52" s="123"/>
      <c r="K52" s="106"/>
      <c r="L52" s="123"/>
      <c r="M52" s="106"/>
      <c r="N52" s="125"/>
      <c r="O52" s="125"/>
      <c r="P52" s="123"/>
      <c r="Q52" s="123"/>
      <c r="R52" s="123"/>
      <c r="S52" s="123"/>
      <c r="T52" s="123"/>
      <c r="U52" s="123" t="str">
        <f t="shared" si="9"/>
        <v/>
      </c>
      <c r="V52" s="123">
        <v>1</v>
      </c>
      <c r="W52" s="123" t="str">
        <f t="shared" si="10"/>
        <v/>
      </c>
      <c r="X52" s="123">
        <v>1</v>
      </c>
      <c r="Y52" s="123" t="str">
        <f t="shared" si="11"/>
        <v/>
      </c>
      <c r="Z52" s="126" t="str">
        <f t="shared" si="12"/>
        <v/>
      </c>
      <c r="AA52">
        <f t="shared" si="13"/>
        <v>1</v>
      </c>
      <c r="AB52" t="str">
        <f t="shared" si="14"/>
        <v/>
      </c>
      <c r="AC52" t="str">
        <f t="shared" si="14"/>
        <v/>
      </c>
      <c r="AD52">
        <f t="shared" si="15"/>
        <v>1</v>
      </c>
    </row>
    <row r="53" spans="2:30" hidden="1" x14ac:dyDescent="0.25">
      <c r="B53" s="122" t="str">
        <f t="shared" si="8"/>
        <v/>
      </c>
      <c r="C53" s="124"/>
      <c r="D53" s="124"/>
      <c r="E53" s="124"/>
      <c r="F53" s="125" t="str">
        <f>IF('תנאי סף'!AR53&lt;&gt;1,"",'תנאי סף'!F53)</f>
        <v/>
      </c>
      <c r="G53" s="106" t="str">
        <f>IF($F53="","",IF('תנאי סף'!$G53="",$AB$1,'תנאי סף'!$G53))</f>
        <v/>
      </c>
      <c r="H53" s="123"/>
      <c r="I53" s="106"/>
      <c r="J53" s="123"/>
      <c r="K53" s="106"/>
      <c r="L53" s="123"/>
      <c r="M53" s="106"/>
      <c r="N53" s="125"/>
      <c r="O53" s="125"/>
      <c r="P53" s="123"/>
      <c r="Q53" s="123"/>
      <c r="R53" s="123"/>
      <c r="S53" s="123"/>
      <c r="T53" s="123"/>
      <c r="U53" s="123" t="str">
        <f t="shared" si="9"/>
        <v/>
      </c>
      <c r="V53" s="123">
        <v>1</v>
      </c>
      <c r="W53" s="123" t="str">
        <f t="shared" si="10"/>
        <v/>
      </c>
      <c r="X53" s="123">
        <v>1</v>
      </c>
      <c r="Y53" s="123" t="str">
        <f t="shared" si="11"/>
        <v/>
      </c>
      <c r="Z53" s="126" t="str">
        <f t="shared" si="12"/>
        <v/>
      </c>
      <c r="AA53">
        <f t="shared" si="13"/>
        <v>1</v>
      </c>
      <c r="AB53" t="str">
        <f t="shared" si="14"/>
        <v/>
      </c>
      <c r="AC53" t="str">
        <f t="shared" si="14"/>
        <v/>
      </c>
      <c r="AD53">
        <f t="shared" si="15"/>
        <v>1</v>
      </c>
    </row>
    <row r="54" spans="2:30" hidden="1" x14ac:dyDescent="0.25">
      <c r="B54" s="122" t="str">
        <f t="shared" si="8"/>
        <v/>
      </c>
      <c r="C54" s="124"/>
      <c r="D54" s="124"/>
      <c r="E54" s="124"/>
      <c r="F54" s="125" t="str">
        <f>IF('תנאי סף'!AR54&lt;&gt;1,"",'תנאי סף'!F54)</f>
        <v/>
      </c>
      <c r="G54" s="106" t="str">
        <f>IF($F54="","",IF('תנאי סף'!$G54="",$AB$1,'תנאי סף'!$G54))</f>
        <v/>
      </c>
      <c r="H54" s="123"/>
      <c r="I54" s="106"/>
      <c r="J54" s="123"/>
      <c r="K54" s="106"/>
      <c r="L54" s="123"/>
      <c r="M54" s="106"/>
      <c r="N54" s="125"/>
      <c r="O54" s="125"/>
      <c r="P54" s="123"/>
      <c r="Q54" s="123"/>
      <c r="R54" s="123"/>
      <c r="S54" s="123"/>
      <c r="T54" s="123"/>
      <c r="U54" s="123" t="str">
        <f t="shared" si="9"/>
        <v/>
      </c>
      <c r="V54" s="123">
        <v>1</v>
      </c>
      <c r="W54" s="123" t="str">
        <f t="shared" si="10"/>
        <v/>
      </c>
      <c r="X54" s="123">
        <v>1</v>
      </c>
      <c r="Y54" s="123" t="str">
        <f t="shared" si="11"/>
        <v/>
      </c>
      <c r="Z54" s="126" t="str">
        <f t="shared" si="12"/>
        <v/>
      </c>
      <c r="AA54">
        <f t="shared" si="13"/>
        <v>1</v>
      </c>
      <c r="AB54" t="str">
        <f t="shared" si="14"/>
        <v/>
      </c>
      <c r="AC54" t="str">
        <f t="shared" si="14"/>
        <v/>
      </c>
      <c r="AD54">
        <f t="shared" si="15"/>
        <v>1</v>
      </c>
    </row>
    <row r="55" spans="2:30" hidden="1" x14ac:dyDescent="0.25">
      <c r="B55" s="122" t="str">
        <f t="shared" si="8"/>
        <v/>
      </c>
      <c r="C55" s="124"/>
      <c r="D55" s="124"/>
      <c r="E55" s="124"/>
      <c r="F55" s="125" t="str">
        <f>IF('תנאי סף'!AR55&lt;&gt;1,"",'תנאי סף'!F55)</f>
        <v/>
      </c>
      <c r="G55" s="106" t="str">
        <f>IF($F55="","",IF('תנאי סף'!$G55="",$AB$1,'תנאי סף'!$G55))</f>
        <v/>
      </c>
      <c r="H55" s="123"/>
      <c r="I55" s="106"/>
      <c r="J55" s="123"/>
      <c r="K55" s="106"/>
      <c r="L55" s="123"/>
      <c r="M55" s="106"/>
      <c r="N55" s="125"/>
      <c r="O55" s="125"/>
      <c r="P55" s="123"/>
      <c r="Q55" s="123"/>
      <c r="R55" s="123"/>
      <c r="S55" s="123"/>
      <c r="T55" s="123"/>
      <c r="U55" s="123" t="str">
        <f t="shared" si="9"/>
        <v/>
      </c>
      <c r="V55" s="123">
        <v>1</v>
      </c>
      <c r="W55" s="123" t="str">
        <f t="shared" si="10"/>
        <v/>
      </c>
      <c r="X55" s="123">
        <v>1</v>
      </c>
      <c r="Y55" s="123" t="str">
        <f t="shared" si="11"/>
        <v/>
      </c>
      <c r="Z55" s="126" t="str">
        <f t="shared" si="12"/>
        <v/>
      </c>
      <c r="AA55">
        <f t="shared" si="13"/>
        <v>1</v>
      </c>
      <c r="AB55" t="str">
        <f t="shared" si="14"/>
        <v/>
      </c>
      <c r="AC55" t="str">
        <f t="shared" si="14"/>
        <v/>
      </c>
      <c r="AD55">
        <f t="shared" si="15"/>
        <v>1</v>
      </c>
    </row>
    <row r="56" spans="2:30" hidden="1" x14ac:dyDescent="0.25">
      <c r="B56" s="122" t="str">
        <f t="shared" si="8"/>
        <v/>
      </c>
      <c r="C56" s="124"/>
      <c r="D56" s="124"/>
      <c r="E56" s="124"/>
      <c r="F56" s="125" t="str">
        <f>IF('תנאי סף'!AR56&lt;&gt;1,"",'תנאי סף'!F56)</f>
        <v/>
      </c>
      <c r="G56" s="106" t="str">
        <f>IF($F56="","",IF('תנאי סף'!$G56="",$AB$1,'תנאי סף'!$G56))</f>
        <v/>
      </c>
      <c r="H56" s="123"/>
      <c r="I56" s="106"/>
      <c r="J56" s="123"/>
      <c r="K56" s="106"/>
      <c r="L56" s="123"/>
      <c r="M56" s="106"/>
      <c r="N56" s="125"/>
      <c r="O56" s="125"/>
      <c r="P56" s="123"/>
      <c r="Q56" s="123"/>
      <c r="R56" s="123"/>
      <c r="S56" s="123"/>
      <c r="T56" s="123"/>
      <c r="U56" s="123" t="str">
        <f t="shared" si="9"/>
        <v/>
      </c>
      <c r="V56" s="123">
        <v>1</v>
      </c>
      <c r="W56" s="123" t="str">
        <f t="shared" si="10"/>
        <v/>
      </c>
      <c r="X56" s="123">
        <v>1</v>
      </c>
      <c r="Y56" s="123" t="str">
        <f t="shared" si="11"/>
        <v/>
      </c>
      <c r="Z56" s="126" t="str">
        <f t="shared" si="12"/>
        <v/>
      </c>
      <c r="AA56">
        <f t="shared" si="13"/>
        <v>1</v>
      </c>
      <c r="AB56" t="str">
        <f t="shared" si="14"/>
        <v/>
      </c>
      <c r="AC56" t="str">
        <f t="shared" si="14"/>
        <v/>
      </c>
      <c r="AD56">
        <f t="shared" si="15"/>
        <v>1</v>
      </c>
    </row>
    <row r="57" spans="2:30" hidden="1" x14ac:dyDescent="0.25">
      <c r="B57" s="122" t="str">
        <f t="shared" si="8"/>
        <v/>
      </c>
      <c r="C57" s="124"/>
      <c r="D57" s="124"/>
      <c r="E57" s="124"/>
      <c r="F57" s="125" t="str">
        <f>IF('תנאי סף'!AR57&lt;&gt;1,"",'תנאי סף'!F57)</f>
        <v/>
      </c>
      <c r="G57" s="106" t="str">
        <f>IF($F57="","",IF('תנאי סף'!$G57="",$AB$1,'תנאי סף'!$G57))</f>
        <v/>
      </c>
      <c r="H57" s="123"/>
      <c r="I57" s="106"/>
      <c r="J57" s="123"/>
      <c r="K57" s="106"/>
      <c r="L57" s="123"/>
      <c r="M57" s="106"/>
      <c r="N57" s="125"/>
      <c r="O57" s="125"/>
      <c r="P57" s="123"/>
      <c r="Q57" s="123"/>
      <c r="R57" s="123"/>
      <c r="S57" s="123"/>
      <c r="T57" s="123"/>
      <c r="U57" s="123" t="str">
        <f t="shared" si="9"/>
        <v/>
      </c>
      <c r="V57" s="123">
        <v>1</v>
      </c>
      <c r="W57" s="123" t="str">
        <f t="shared" si="10"/>
        <v/>
      </c>
      <c r="X57" s="123">
        <v>1</v>
      </c>
      <c r="Y57" s="123" t="str">
        <f t="shared" si="11"/>
        <v/>
      </c>
      <c r="Z57" s="126" t="str">
        <f t="shared" si="12"/>
        <v/>
      </c>
      <c r="AA57">
        <f t="shared" si="13"/>
        <v>1</v>
      </c>
      <c r="AB57" t="str">
        <f t="shared" si="14"/>
        <v/>
      </c>
      <c r="AC57" t="str">
        <f t="shared" si="14"/>
        <v/>
      </c>
      <c r="AD57">
        <f t="shared" si="15"/>
        <v>1</v>
      </c>
    </row>
    <row r="58" spans="2:30" hidden="1" x14ac:dyDescent="0.25">
      <c r="B58" s="122" t="str">
        <f t="shared" si="8"/>
        <v/>
      </c>
      <c r="C58" s="124"/>
      <c r="D58" s="124"/>
      <c r="E58" s="124"/>
      <c r="F58" s="125" t="str">
        <f>IF('תנאי סף'!AR58&lt;&gt;1,"",'תנאי סף'!F58)</f>
        <v/>
      </c>
      <c r="G58" s="106" t="str">
        <f>IF($F58="","",IF('תנאי סף'!$G58="",$AB$1,'תנאי סף'!$G58))</f>
        <v/>
      </c>
      <c r="H58" s="123"/>
      <c r="I58" s="106"/>
      <c r="J58" s="123"/>
      <c r="K58" s="106"/>
      <c r="L58" s="123"/>
      <c r="M58" s="106"/>
      <c r="N58" s="125"/>
      <c r="O58" s="125"/>
      <c r="P58" s="123"/>
      <c r="Q58" s="123"/>
      <c r="R58" s="123"/>
      <c r="S58" s="123"/>
      <c r="T58" s="123"/>
      <c r="U58" s="123" t="str">
        <f t="shared" si="9"/>
        <v/>
      </c>
      <c r="V58" s="123">
        <v>1</v>
      </c>
      <c r="W58" s="123" t="str">
        <f t="shared" si="10"/>
        <v/>
      </c>
      <c r="X58" s="123">
        <v>1</v>
      </c>
      <c r="Y58" s="123" t="str">
        <f t="shared" si="11"/>
        <v/>
      </c>
      <c r="Z58" s="126" t="str">
        <f t="shared" si="12"/>
        <v/>
      </c>
      <c r="AA58">
        <f t="shared" si="13"/>
        <v>1</v>
      </c>
      <c r="AB58" t="str">
        <f t="shared" si="14"/>
        <v/>
      </c>
      <c r="AC58" t="str">
        <f t="shared" si="14"/>
        <v/>
      </c>
      <c r="AD58">
        <f t="shared" si="15"/>
        <v>1</v>
      </c>
    </row>
    <row r="59" spans="2:30" hidden="1" x14ac:dyDescent="0.25">
      <c r="B59" s="122" t="str">
        <f t="shared" si="8"/>
        <v/>
      </c>
      <c r="C59" s="124"/>
      <c r="D59" s="124"/>
      <c r="E59" s="124"/>
      <c r="F59" s="125" t="str">
        <f>IF('תנאי סף'!AR59&lt;&gt;1,"",'תנאי סף'!F59)</f>
        <v/>
      </c>
      <c r="G59" s="106" t="str">
        <f>IF($F59="","",IF('תנאי סף'!$G59="",$AB$1,'תנאי סף'!$G59))</f>
        <v/>
      </c>
      <c r="H59" s="123"/>
      <c r="I59" s="106"/>
      <c r="J59" s="123"/>
      <c r="K59" s="106"/>
      <c r="L59" s="123"/>
      <c r="M59" s="106"/>
      <c r="N59" s="125"/>
      <c r="O59" s="125"/>
      <c r="P59" s="123"/>
      <c r="Q59" s="123"/>
      <c r="R59" s="123"/>
      <c r="S59" s="123"/>
      <c r="T59" s="123"/>
      <c r="U59" s="123" t="str">
        <f t="shared" si="9"/>
        <v/>
      </c>
      <c r="V59" s="123">
        <v>1</v>
      </c>
      <c r="W59" s="123" t="str">
        <f t="shared" si="10"/>
        <v/>
      </c>
      <c r="X59" s="123">
        <v>1</v>
      </c>
      <c r="Y59" s="123" t="str">
        <f t="shared" si="11"/>
        <v/>
      </c>
      <c r="Z59" s="126" t="str">
        <f t="shared" si="12"/>
        <v/>
      </c>
      <c r="AA59">
        <f t="shared" si="13"/>
        <v>1</v>
      </c>
      <c r="AB59" t="str">
        <f t="shared" si="14"/>
        <v/>
      </c>
      <c r="AC59" t="str">
        <f t="shared" si="14"/>
        <v/>
      </c>
      <c r="AD59">
        <f t="shared" si="15"/>
        <v>1</v>
      </c>
    </row>
    <row r="60" spans="2:30" hidden="1" x14ac:dyDescent="0.25">
      <c r="B60" s="122" t="str">
        <f t="shared" si="8"/>
        <v/>
      </c>
      <c r="C60" s="124"/>
      <c r="D60" s="124"/>
      <c r="E60" s="124"/>
      <c r="F60" s="125" t="str">
        <f>IF('תנאי סף'!AR60&lt;&gt;1,"",'תנאי סף'!F60)</f>
        <v/>
      </c>
      <c r="G60" s="106" t="str">
        <f>IF($F60="","",IF('תנאי סף'!$G60="",$AB$1,'תנאי סף'!$G60))</f>
        <v/>
      </c>
      <c r="H60" s="123"/>
      <c r="I60" s="106"/>
      <c r="J60" s="123"/>
      <c r="K60" s="106"/>
      <c r="L60" s="123"/>
      <c r="M60" s="106"/>
      <c r="N60" s="125"/>
      <c r="O60" s="125"/>
      <c r="P60" s="123"/>
      <c r="Q60" s="123"/>
      <c r="R60" s="123"/>
      <c r="S60" s="123"/>
      <c r="T60" s="123"/>
      <c r="U60" s="123" t="str">
        <f t="shared" si="9"/>
        <v/>
      </c>
      <c r="V60" s="123">
        <v>1</v>
      </c>
      <c r="W60" s="123" t="str">
        <f t="shared" si="10"/>
        <v/>
      </c>
      <c r="X60" s="123">
        <v>1</v>
      </c>
      <c r="Y60" s="123" t="str">
        <f t="shared" si="11"/>
        <v/>
      </c>
      <c r="Z60" s="126" t="str">
        <f t="shared" si="12"/>
        <v/>
      </c>
      <c r="AA60">
        <f t="shared" si="13"/>
        <v>1</v>
      </c>
      <c r="AB60" t="str">
        <f t="shared" si="14"/>
        <v/>
      </c>
      <c r="AC60" t="str">
        <f t="shared" si="14"/>
        <v/>
      </c>
      <c r="AD60">
        <f t="shared" si="15"/>
        <v>1</v>
      </c>
    </row>
    <row r="61" spans="2:30" hidden="1" x14ac:dyDescent="0.25">
      <c r="B61" s="122" t="str">
        <f t="shared" si="8"/>
        <v/>
      </c>
      <c r="C61" s="124"/>
      <c r="D61" s="124"/>
      <c r="E61" s="124"/>
      <c r="F61" s="125" t="str">
        <f>IF('תנאי סף'!AR61&lt;&gt;1,"",'תנאי סף'!F61)</f>
        <v/>
      </c>
      <c r="G61" s="106" t="str">
        <f>IF($F61="","",IF('תנאי סף'!$G61="",$AB$1,'תנאי סף'!$G61))</f>
        <v/>
      </c>
      <c r="H61" s="123"/>
      <c r="I61" s="106"/>
      <c r="J61" s="123"/>
      <c r="K61" s="106"/>
      <c r="L61" s="123"/>
      <c r="M61" s="106"/>
      <c r="N61" s="125"/>
      <c r="O61" s="125"/>
      <c r="P61" s="123"/>
      <c r="Q61" s="123"/>
      <c r="R61" s="123"/>
      <c r="S61" s="123"/>
      <c r="T61" s="123"/>
      <c r="U61" s="123" t="str">
        <f t="shared" si="9"/>
        <v/>
      </c>
      <c r="V61" s="123">
        <v>1</v>
      </c>
      <c r="W61" s="123" t="str">
        <f t="shared" si="10"/>
        <v/>
      </c>
      <c r="X61" s="123">
        <v>1</v>
      </c>
      <c r="Y61" s="123" t="str">
        <f t="shared" si="11"/>
        <v/>
      </c>
      <c r="Z61" s="126" t="str">
        <f t="shared" si="12"/>
        <v/>
      </c>
      <c r="AA61">
        <f t="shared" si="13"/>
        <v>1</v>
      </c>
      <c r="AB61" t="str">
        <f t="shared" si="14"/>
        <v/>
      </c>
      <c r="AC61" t="str">
        <f t="shared" si="14"/>
        <v/>
      </c>
      <c r="AD61">
        <f t="shared" si="15"/>
        <v>1</v>
      </c>
    </row>
    <row r="62" spans="2:30" hidden="1" x14ac:dyDescent="0.25">
      <c r="B62" s="122" t="str">
        <f t="shared" si="8"/>
        <v/>
      </c>
      <c r="C62" s="124"/>
      <c r="D62" s="124"/>
      <c r="E62" s="124"/>
      <c r="F62" s="125" t="str">
        <f>IF('תנאי סף'!AR62&lt;&gt;1,"",'תנאי סף'!F62)</f>
        <v/>
      </c>
      <c r="G62" s="106" t="str">
        <f>IF($F62="","",IF('תנאי סף'!$G62="",$AB$1,'תנאי סף'!$G62))</f>
        <v/>
      </c>
      <c r="H62" s="123"/>
      <c r="I62" s="106"/>
      <c r="J62" s="123"/>
      <c r="K62" s="106"/>
      <c r="L62" s="123"/>
      <c r="M62" s="106"/>
      <c r="N62" s="125"/>
      <c r="O62" s="125"/>
      <c r="P62" s="123"/>
      <c r="Q62" s="123"/>
      <c r="R62" s="123"/>
      <c r="S62" s="123"/>
      <c r="T62" s="123"/>
      <c r="U62" s="123" t="str">
        <f t="shared" si="9"/>
        <v/>
      </c>
      <c r="V62" s="123">
        <v>1</v>
      </c>
      <c r="W62" s="123" t="str">
        <f t="shared" si="10"/>
        <v/>
      </c>
      <c r="X62" s="123">
        <v>1</v>
      </c>
      <c r="Y62" s="123" t="str">
        <f t="shared" si="11"/>
        <v/>
      </c>
      <c r="Z62" s="126" t="str">
        <f t="shared" si="12"/>
        <v/>
      </c>
      <c r="AA62">
        <f t="shared" si="13"/>
        <v>1</v>
      </c>
      <c r="AB62" t="str">
        <f t="shared" si="14"/>
        <v/>
      </c>
      <c r="AC62" t="str">
        <f t="shared" si="14"/>
        <v/>
      </c>
      <c r="AD62">
        <f t="shared" si="15"/>
        <v>1</v>
      </c>
    </row>
    <row r="63" spans="2:30" hidden="1" x14ac:dyDescent="0.25">
      <c r="B63" s="122" t="str">
        <f t="shared" si="8"/>
        <v/>
      </c>
      <c r="C63" s="124"/>
      <c r="D63" s="124"/>
      <c r="E63" s="124"/>
      <c r="F63" s="125" t="str">
        <f>IF('תנאי סף'!AR63&lt;&gt;1,"",'תנאי סף'!F63)</f>
        <v/>
      </c>
      <c r="G63" s="106" t="str">
        <f>IF($F63="","",IF('תנאי סף'!$G63="",$AB$1,'תנאי סף'!$G63))</f>
        <v/>
      </c>
      <c r="H63" s="123"/>
      <c r="I63" s="106"/>
      <c r="J63" s="123"/>
      <c r="K63" s="106"/>
      <c r="L63" s="123"/>
      <c r="M63" s="106"/>
      <c r="N63" s="125"/>
      <c r="O63" s="125"/>
      <c r="P63" s="123"/>
      <c r="Q63" s="123"/>
      <c r="R63" s="123"/>
      <c r="S63" s="123"/>
      <c r="T63" s="123"/>
      <c r="U63" s="123" t="str">
        <f t="shared" si="9"/>
        <v/>
      </c>
      <c r="V63" s="123">
        <v>1</v>
      </c>
      <c r="W63" s="123" t="str">
        <f t="shared" si="10"/>
        <v/>
      </c>
      <c r="X63" s="123">
        <v>1</v>
      </c>
      <c r="Y63" s="123" t="str">
        <f t="shared" si="11"/>
        <v/>
      </c>
      <c r="Z63" s="126" t="str">
        <f t="shared" si="12"/>
        <v/>
      </c>
      <c r="AA63">
        <f t="shared" si="13"/>
        <v>1</v>
      </c>
      <c r="AB63" t="str">
        <f t="shared" si="14"/>
        <v/>
      </c>
      <c r="AC63" t="str">
        <f t="shared" si="14"/>
        <v/>
      </c>
      <c r="AD63">
        <f t="shared" si="15"/>
        <v>1</v>
      </c>
    </row>
    <row r="64" spans="2:30" hidden="1" x14ac:dyDescent="0.25">
      <c r="B64" s="122" t="str">
        <f t="shared" si="8"/>
        <v/>
      </c>
      <c r="C64" s="124"/>
      <c r="D64" s="124"/>
      <c r="E64" s="124"/>
      <c r="F64" s="125" t="str">
        <f>IF('תנאי סף'!AR64&lt;&gt;1,"",'תנאי סף'!F64)</f>
        <v/>
      </c>
      <c r="G64" s="106" t="str">
        <f>IF($F64="","",IF('תנאי סף'!$G64="",$AB$1,'תנאי סף'!$G64))</f>
        <v/>
      </c>
      <c r="H64" s="123"/>
      <c r="I64" s="106"/>
      <c r="J64" s="123"/>
      <c r="K64" s="106"/>
      <c r="L64" s="123"/>
      <c r="M64" s="106"/>
      <c r="N64" s="125"/>
      <c r="O64" s="125"/>
      <c r="P64" s="123"/>
      <c r="Q64" s="123"/>
      <c r="R64" s="123"/>
      <c r="S64" s="123"/>
      <c r="T64" s="123"/>
      <c r="U64" s="123" t="str">
        <f t="shared" si="9"/>
        <v/>
      </c>
      <c r="V64" s="123">
        <v>1</v>
      </c>
      <c r="W64" s="123" t="str">
        <f t="shared" si="10"/>
        <v/>
      </c>
      <c r="X64" s="123">
        <v>1</v>
      </c>
      <c r="Y64" s="123" t="str">
        <f t="shared" si="11"/>
        <v/>
      </c>
      <c r="Z64" s="126" t="str">
        <f t="shared" si="12"/>
        <v/>
      </c>
      <c r="AA64">
        <f t="shared" si="13"/>
        <v>1</v>
      </c>
      <c r="AB64" t="str">
        <f t="shared" ref="AB64:AC91" si="16">IF($F64="","",AB$30)</f>
        <v/>
      </c>
      <c r="AC64" t="str">
        <f t="shared" si="16"/>
        <v/>
      </c>
      <c r="AD64">
        <f t="shared" si="15"/>
        <v>1</v>
      </c>
    </row>
    <row r="65" spans="2:30" hidden="1" x14ac:dyDescent="0.25">
      <c r="B65" s="122" t="str">
        <f t="shared" si="8"/>
        <v/>
      </c>
      <c r="C65" s="124"/>
      <c r="D65" s="124"/>
      <c r="E65" s="124"/>
      <c r="F65" s="125" t="str">
        <f>IF('תנאי סף'!AR65&lt;&gt;1,"",'תנאי סף'!F65)</f>
        <v/>
      </c>
      <c r="G65" s="106" t="str">
        <f>IF($F65="","",IF('תנאי סף'!$G65="",$AB$1,'תנאי סף'!$G65))</f>
        <v/>
      </c>
      <c r="H65" s="123"/>
      <c r="I65" s="106"/>
      <c r="J65" s="123"/>
      <c r="K65" s="106"/>
      <c r="L65" s="123"/>
      <c r="M65" s="106"/>
      <c r="N65" s="125"/>
      <c r="O65" s="125"/>
      <c r="P65" s="123"/>
      <c r="Q65" s="123"/>
      <c r="R65" s="123"/>
      <c r="S65" s="123"/>
      <c r="T65" s="123"/>
      <c r="U65" s="123" t="str">
        <f t="shared" si="9"/>
        <v/>
      </c>
      <c r="V65" s="123">
        <v>1</v>
      </c>
      <c r="W65" s="123" t="str">
        <f t="shared" si="10"/>
        <v/>
      </c>
      <c r="X65" s="123">
        <v>1</v>
      </c>
      <c r="Y65" s="123" t="str">
        <f t="shared" si="11"/>
        <v/>
      </c>
      <c r="Z65" s="126" t="str">
        <f t="shared" si="12"/>
        <v/>
      </c>
      <c r="AA65">
        <f t="shared" si="13"/>
        <v>1</v>
      </c>
      <c r="AB65" t="str">
        <f t="shared" si="16"/>
        <v/>
      </c>
      <c r="AC65" t="str">
        <f t="shared" si="16"/>
        <v/>
      </c>
      <c r="AD65">
        <f t="shared" si="15"/>
        <v>1</v>
      </c>
    </row>
    <row r="66" spans="2:30" hidden="1" x14ac:dyDescent="0.25">
      <c r="B66" s="122" t="str">
        <f t="shared" si="8"/>
        <v/>
      </c>
      <c r="C66" s="124"/>
      <c r="D66" s="124"/>
      <c r="E66" s="124"/>
      <c r="F66" s="125" t="str">
        <f>IF('תנאי סף'!AR66&lt;&gt;1,"",'תנאי סף'!F66)</f>
        <v/>
      </c>
      <c r="G66" s="106" t="str">
        <f>IF($F66="","",IF('תנאי סף'!$G66="",$AB$1,'תנאי סף'!$G66))</f>
        <v/>
      </c>
      <c r="H66" s="123"/>
      <c r="I66" s="106"/>
      <c r="J66" s="123"/>
      <c r="K66" s="106"/>
      <c r="L66" s="123"/>
      <c r="M66" s="106"/>
      <c r="N66" s="125"/>
      <c r="O66" s="125"/>
      <c r="P66" s="123"/>
      <c r="Q66" s="123"/>
      <c r="R66" s="123"/>
      <c r="S66" s="123"/>
      <c r="T66" s="123"/>
      <c r="U66" s="123" t="str">
        <f t="shared" si="9"/>
        <v/>
      </c>
      <c r="V66" s="123">
        <v>1</v>
      </c>
      <c r="W66" s="123" t="str">
        <f t="shared" si="10"/>
        <v/>
      </c>
      <c r="X66" s="123">
        <v>1</v>
      </c>
      <c r="Y66" s="123" t="str">
        <f t="shared" si="11"/>
        <v/>
      </c>
      <c r="Z66" s="126" t="str">
        <f t="shared" si="12"/>
        <v/>
      </c>
      <c r="AA66">
        <f t="shared" si="13"/>
        <v>1</v>
      </c>
      <c r="AB66" t="str">
        <f t="shared" si="16"/>
        <v/>
      </c>
      <c r="AC66" t="str">
        <f t="shared" si="16"/>
        <v/>
      </c>
      <c r="AD66">
        <f t="shared" si="15"/>
        <v>1</v>
      </c>
    </row>
    <row r="67" spans="2:30" hidden="1" x14ac:dyDescent="0.25">
      <c r="B67" s="122" t="str">
        <f t="shared" si="8"/>
        <v/>
      </c>
      <c r="C67" s="124"/>
      <c r="D67" s="124"/>
      <c r="E67" s="124"/>
      <c r="F67" s="125" t="str">
        <f>IF('תנאי סף'!AR67&lt;&gt;1,"",'תנאי סף'!F67)</f>
        <v/>
      </c>
      <c r="G67" s="106" t="str">
        <f>IF($F67="","",IF('תנאי סף'!$G67="",$AB$1,'תנאי סף'!$G67))</f>
        <v/>
      </c>
      <c r="H67" s="123"/>
      <c r="I67" s="106"/>
      <c r="J67" s="123"/>
      <c r="K67" s="106"/>
      <c r="L67" s="123"/>
      <c r="M67" s="106"/>
      <c r="N67" s="125"/>
      <c r="O67" s="125"/>
      <c r="P67" s="123"/>
      <c r="Q67" s="123"/>
      <c r="R67" s="123"/>
      <c r="S67" s="123"/>
      <c r="T67" s="123"/>
      <c r="U67" s="123" t="str">
        <f t="shared" si="9"/>
        <v/>
      </c>
      <c r="V67" s="123">
        <v>1</v>
      </c>
      <c r="W67" s="123" t="str">
        <f t="shared" si="10"/>
        <v/>
      </c>
      <c r="X67" s="123">
        <v>1</v>
      </c>
      <c r="Y67" s="123" t="str">
        <f t="shared" si="11"/>
        <v/>
      </c>
      <c r="Z67" s="126" t="str">
        <f t="shared" si="12"/>
        <v/>
      </c>
      <c r="AA67">
        <f t="shared" si="13"/>
        <v>1</v>
      </c>
      <c r="AB67" t="str">
        <f t="shared" si="16"/>
        <v/>
      </c>
      <c r="AC67" t="str">
        <f t="shared" si="16"/>
        <v/>
      </c>
      <c r="AD67">
        <f t="shared" si="15"/>
        <v>1</v>
      </c>
    </row>
    <row r="68" spans="2:30" hidden="1" x14ac:dyDescent="0.25">
      <c r="B68" s="122" t="str">
        <f t="shared" si="8"/>
        <v/>
      </c>
      <c r="C68" s="124"/>
      <c r="D68" s="124"/>
      <c r="E68" s="124"/>
      <c r="F68" s="125" t="str">
        <f>IF('תנאי סף'!AR68&lt;&gt;1,"",'תנאי סף'!F68)</f>
        <v/>
      </c>
      <c r="G68" s="106" t="str">
        <f>IF($F68="","",IF('תנאי סף'!$G68="",$AB$1,'תנאי סף'!$G68))</f>
        <v/>
      </c>
      <c r="H68" s="123"/>
      <c r="I68" s="106"/>
      <c r="J68" s="123"/>
      <c r="K68" s="106"/>
      <c r="L68" s="123"/>
      <c r="M68" s="106"/>
      <c r="N68" s="125"/>
      <c r="O68" s="125"/>
      <c r="P68" s="123"/>
      <c r="Q68" s="123"/>
      <c r="R68" s="123"/>
      <c r="S68" s="123"/>
      <c r="T68" s="123"/>
      <c r="U68" s="123" t="str">
        <f t="shared" si="9"/>
        <v/>
      </c>
      <c r="V68" s="123">
        <v>1</v>
      </c>
      <c r="W68" s="123" t="str">
        <f t="shared" si="10"/>
        <v/>
      </c>
      <c r="X68" s="123">
        <v>1</v>
      </c>
      <c r="Y68" s="123" t="str">
        <f t="shared" si="11"/>
        <v/>
      </c>
      <c r="Z68" s="126" t="str">
        <f t="shared" si="12"/>
        <v/>
      </c>
      <c r="AA68">
        <f t="shared" si="13"/>
        <v>1</v>
      </c>
      <c r="AB68" t="str">
        <f t="shared" si="16"/>
        <v/>
      </c>
      <c r="AC68" t="str">
        <f t="shared" si="16"/>
        <v/>
      </c>
      <c r="AD68">
        <f t="shared" si="15"/>
        <v>1</v>
      </c>
    </row>
    <row r="69" spans="2:30" hidden="1" x14ac:dyDescent="0.25">
      <c r="B69" s="122" t="str">
        <f t="shared" si="8"/>
        <v/>
      </c>
      <c r="C69" s="124"/>
      <c r="D69" s="124"/>
      <c r="E69" s="124"/>
      <c r="F69" s="125" t="str">
        <f>IF('תנאי סף'!AR69&lt;&gt;1,"",'תנאי סף'!F69)</f>
        <v/>
      </c>
      <c r="G69" s="106" t="str">
        <f>IF($F69="","",IF('תנאי סף'!$G69="",$AB$1,'תנאי סף'!$G69))</f>
        <v/>
      </c>
      <c r="H69" s="123"/>
      <c r="I69" s="106"/>
      <c r="J69" s="123"/>
      <c r="K69" s="106"/>
      <c r="L69" s="123"/>
      <c r="M69" s="106"/>
      <c r="N69" s="125"/>
      <c r="O69" s="125"/>
      <c r="P69" s="123"/>
      <c r="Q69" s="123"/>
      <c r="R69" s="123"/>
      <c r="S69" s="123"/>
      <c r="T69" s="123"/>
      <c r="U69" s="123" t="str">
        <f t="shared" si="9"/>
        <v/>
      </c>
      <c r="V69" s="123">
        <v>1</v>
      </c>
      <c r="W69" s="123" t="str">
        <f t="shared" si="10"/>
        <v/>
      </c>
      <c r="X69" s="123">
        <v>1</v>
      </c>
      <c r="Y69" s="123" t="str">
        <f t="shared" si="11"/>
        <v/>
      </c>
      <c r="Z69" s="126" t="str">
        <f t="shared" si="12"/>
        <v/>
      </c>
      <c r="AA69">
        <f t="shared" si="13"/>
        <v>1</v>
      </c>
      <c r="AB69" t="str">
        <f t="shared" si="16"/>
        <v/>
      </c>
      <c r="AC69" t="str">
        <f t="shared" si="16"/>
        <v/>
      </c>
      <c r="AD69">
        <f t="shared" si="15"/>
        <v>1</v>
      </c>
    </row>
    <row r="70" spans="2:30" hidden="1" x14ac:dyDescent="0.25">
      <c r="B70" s="122" t="str">
        <f t="shared" si="8"/>
        <v/>
      </c>
      <c r="C70" s="124"/>
      <c r="D70" s="124"/>
      <c r="E70" s="124"/>
      <c r="F70" s="125" t="str">
        <f>IF('תנאי סף'!AR70&lt;&gt;1,"",'תנאי סף'!F70)</f>
        <v/>
      </c>
      <c r="G70" s="106" t="str">
        <f>IF($F70="","",IF('תנאי סף'!$G70="",$AB$1,'תנאי סף'!$G70))</f>
        <v/>
      </c>
      <c r="H70" s="123"/>
      <c r="I70" s="106"/>
      <c r="J70" s="123"/>
      <c r="K70" s="106"/>
      <c r="L70" s="123"/>
      <c r="M70" s="106"/>
      <c r="N70" s="125"/>
      <c r="O70" s="125"/>
      <c r="P70" s="123"/>
      <c r="Q70" s="123"/>
      <c r="R70" s="123"/>
      <c r="S70" s="123"/>
      <c r="T70" s="123"/>
      <c r="U70" s="123" t="str">
        <f t="shared" si="9"/>
        <v/>
      </c>
      <c r="V70" s="123">
        <v>1</v>
      </c>
      <c r="W70" s="123" t="str">
        <f t="shared" si="10"/>
        <v/>
      </c>
      <c r="X70" s="123">
        <v>1</v>
      </c>
      <c r="Y70" s="123" t="str">
        <f t="shared" si="11"/>
        <v/>
      </c>
      <c r="Z70" s="126" t="str">
        <f t="shared" si="12"/>
        <v/>
      </c>
      <c r="AA70">
        <f t="shared" si="13"/>
        <v>1</v>
      </c>
      <c r="AB70" t="str">
        <f t="shared" si="16"/>
        <v/>
      </c>
      <c r="AC70" t="str">
        <f t="shared" si="16"/>
        <v/>
      </c>
      <c r="AD70">
        <f t="shared" si="15"/>
        <v>1</v>
      </c>
    </row>
    <row r="71" spans="2:30" hidden="1" x14ac:dyDescent="0.25">
      <c r="B71" s="122" t="str">
        <f t="shared" si="8"/>
        <v/>
      </c>
      <c r="C71" s="124"/>
      <c r="D71" s="124"/>
      <c r="E71" s="124"/>
      <c r="F71" s="125" t="str">
        <f>IF('תנאי סף'!AR71&lt;&gt;1,"",'תנאי סף'!F71)</f>
        <v/>
      </c>
      <c r="G71" s="106" t="str">
        <f>IF($F71="","",IF('תנאי סף'!$G71="",$AB$1,'תנאי סף'!$G71))</f>
        <v/>
      </c>
      <c r="H71" s="123"/>
      <c r="I71" s="106"/>
      <c r="J71" s="123"/>
      <c r="K71" s="106"/>
      <c r="L71" s="123"/>
      <c r="M71" s="106"/>
      <c r="N71" s="125"/>
      <c r="O71" s="125"/>
      <c r="P71" s="123"/>
      <c r="Q71" s="123"/>
      <c r="R71" s="123"/>
      <c r="S71" s="123"/>
      <c r="T71" s="123"/>
      <c r="U71" s="123" t="str">
        <f t="shared" si="9"/>
        <v/>
      </c>
      <c r="V71" s="123">
        <v>1</v>
      </c>
      <c r="W71" s="123" t="str">
        <f t="shared" si="10"/>
        <v/>
      </c>
      <c r="X71" s="123">
        <v>1</v>
      </c>
      <c r="Y71" s="123" t="str">
        <f t="shared" si="11"/>
        <v/>
      </c>
      <c r="Z71" s="126" t="str">
        <f t="shared" si="12"/>
        <v/>
      </c>
      <c r="AA71">
        <f t="shared" si="13"/>
        <v>1</v>
      </c>
      <c r="AB71" t="str">
        <f t="shared" si="16"/>
        <v/>
      </c>
      <c r="AC71" t="str">
        <f t="shared" si="16"/>
        <v/>
      </c>
      <c r="AD71">
        <f t="shared" si="15"/>
        <v>1</v>
      </c>
    </row>
    <row r="72" spans="2:30" hidden="1" x14ac:dyDescent="0.25">
      <c r="B72" s="122" t="str">
        <f t="shared" si="8"/>
        <v/>
      </c>
      <c r="C72" s="124"/>
      <c r="D72" s="124"/>
      <c r="E72" s="124"/>
      <c r="F72" s="125" t="str">
        <f>IF('תנאי סף'!AR72&lt;&gt;1,"",'תנאי סף'!F72)</f>
        <v/>
      </c>
      <c r="G72" s="106" t="str">
        <f>IF($F72="","",IF('תנאי סף'!$G72="",$AB$1,'תנאי סף'!$G72))</f>
        <v/>
      </c>
      <c r="H72" s="123"/>
      <c r="I72" s="106"/>
      <c r="J72" s="123"/>
      <c r="K72" s="106"/>
      <c r="L72" s="123"/>
      <c r="M72" s="106"/>
      <c r="N72" s="125"/>
      <c r="O72" s="125"/>
      <c r="P72" s="123"/>
      <c r="Q72" s="123"/>
      <c r="R72" s="123"/>
      <c r="S72" s="123"/>
      <c r="T72" s="123"/>
      <c r="U72" s="123" t="str">
        <f t="shared" si="9"/>
        <v/>
      </c>
      <c r="V72" s="123">
        <v>1</v>
      </c>
      <c r="W72" s="123" t="str">
        <f t="shared" si="10"/>
        <v/>
      </c>
      <c r="X72" s="123">
        <v>1</v>
      </c>
      <c r="Y72" s="123" t="str">
        <f t="shared" si="11"/>
        <v/>
      </c>
      <c r="Z72" s="126" t="str">
        <f t="shared" si="12"/>
        <v/>
      </c>
      <c r="AA72">
        <f t="shared" si="13"/>
        <v>1</v>
      </c>
      <c r="AB72" t="str">
        <f t="shared" si="16"/>
        <v/>
      </c>
      <c r="AC72" t="str">
        <f t="shared" si="16"/>
        <v/>
      </c>
      <c r="AD72">
        <f t="shared" si="15"/>
        <v>1</v>
      </c>
    </row>
    <row r="73" spans="2:30" hidden="1" x14ac:dyDescent="0.25">
      <c r="B73" s="122" t="str">
        <f t="shared" si="8"/>
        <v/>
      </c>
      <c r="C73" s="124"/>
      <c r="D73" s="124"/>
      <c r="E73" s="124"/>
      <c r="F73" s="125" t="str">
        <f>IF('תנאי סף'!AR73&lt;&gt;1,"",'תנאי סף'!F73)</f>
        <v/>
      </c>
      <c r="G73" s="106" t="str">
        <f>IF($F73="","",IF('תנאי סף'!$G73="",$AB$1,'תנאי סף'!$G73))</f>
        <v/>
      </c>
      <c r="H73" s="123"/>
      <c r="I73" s="106"/>
      <c r="J73" s="123"/>
      <c r="K73" s="106"/>
      <c r="L73" s="123"/>
      <c r="M73" s="106"/>
      <c r="N73" s="125"/>
      <c r="O73" s="125"/>
      <c r="P73" s="123"/>
      <c r="Q73" s="123"/>
      <c r="R73" s="123"/>
      <c r="S73" s="123"/>
      <c r="T73" s="123"/>
      <c r="U73" s="123" t="str">
        <f t="shared" si="9"/>
        <v/>
      </c>
      <c r="V73" s="123">
        <v>1</v>
      </c>
      <c r="W73" s="123" t="str">
        <f t="shared" si="10"/>
        <v/>
      </c>
      <c r="X73" s="123">
        <v>1</v>
      </c>
      <c r="Y73" s="123" t="str">
        <f t="shared" si="11"/>
        <v/>
      </c>
      <c r="Z73" s="126" t="str">
        <f t="shared" si="12"/>
        <v/>
      </c>
      <c r="AA73">
        <f t="shared" si="13"/>
        <v>1</v>
      </c>
      <c r="AB73" t="str">
        <f t="shared" si="16"/>
        <v/>
      </c>
      <c r="AC73" t="str">
        <f t="shared" si="16"/>
        <v/>
      </c>
      <c r="AD73">
        <f t="shared" si="15"/>
        <v>1</v>
      </c>
    </row>
    <row r="74" spans="2:30" hidden="1" x14ac:dyDescent="0.25">
      <c r="B74" s="122" t="str">
        <f t="shared" si="8"/>
        <v/>
      </c>
      <c r="C74" s="124"/>
      <c r="D74" s="124"/>
      <c r="E74" s="124"/>
      <c r="F74" s="125" t="str">
        <f>IF('תנאי סף'!AR74&lt;&gt;1,"",'תנאי סף'!F74)</f>
        <v/>
      </c>
      <c r="G74" s="106" t="str">
        <f>IF($F74="","",IF('תנאי סף'!$G74="",$AB$1,'תנאי סף'!$G74))</f>
        <v/>
      </c>
      <c r="H74" s="123"/>
      <c r="I74" s="106"/>
      <c r="J74" s="123"/>
      <c r="K74" s="106"/>
      <c r="L74" s="123"/>
      <c r="M74" s="106"/>
      <c r="N74" s="125"/>
      <c r="O74" s="125"/>
      <c r="P74" s="123"/>
      <c r="Q74" s="123"/>
      <c r="R74" s="123"/>
      <c r="S74" s="123"/>
      <c r="T74" s="123"/>
      <c r="U74" s="123" t="str">
        <f t="shared" si="9"/>
        <v/>
      </c>
      <c r="V74" s="123">
        <v>1</v>
      </c>
      <c r="W74" s="123" t="str">
        <f t="shared" si="10"/>
        <v/>
      </c>
      <c r="X74" s="123">
        <v>1</v>
      </c>
      <c r="Y74" s="123" t="str">
        <f t="shared" si="11"/>
        <v/>
      </c>
      <c r="Z74" s="126" t="str">
        <f t="shared" si="12"/>
        <v/>
      </c>
      <c r="AA74">
        <f t="shared" si="13"/>
        <v>1</v>
      </c>
      <c r="AB74" t="str">
        <f t="shared" si="16"/>
        <v/>
      </c>
      <c r="AC74" t="str">
        <f t="shared" si="16"/>
        <v/>
      </c>
      <c r="AD74">
        <f t="shared" si="15"/>
        <v>1</v>
      </c>
    </row>
    <row r="75" spans="2:30" hidden="1" x14ac:dyDescent="0.25">
      <c r="B75" s="122" t="str">
        <f t="shared" si="8"/>
        <v/>
      </c>
      <c r="C75" s="124"/>
      <c r="D75" s="124"/>
      <c r="E75" s="124"/>
      <c r="F75" s="125" t="str">
        <f>IF('תנאי סף'!AR75&lt;&gt;1,"",'תנאי סף'!F75)</f>
        <v/>
      </c>
      <c r="G75" s="106" t="str">
        <f>IF($F75="","",IF('תנאי סף'!$G75="",$AB$1,'תנאי סף'!$G75))</f>
        <v/>
      </c>
      <c r="H75" s="123"/>
      <c r="I75" s="106"/>
      <c r="J75" s="123"/>
      <c r="K75" s="106"/>
      <c r="L75" s="123"/>
      <c r="M75" s="106"/>
      <c r="N75" s="125"/>
      <c r="O75" s="125"/>
      <c r="P75" s="123"/>
      <c r="Q75" s="123"/>
      <c r="R75" s="123"/>
      <c r="S75" s="123"/>
      <c r="T75" s="123"/>
      <c r="U75" s="123" t="str">
        <f t="shared" si="9"/>
        <v/>
      </c>
      <c r="V75" s="123">
        <v>1</v>
      </c>
      <c r="W75" s="123" t="str">
        <f t="shared" si="10"/>
        <v/>
      </c>
      <c r="X75" s="123">
        <v>1</v>
      </c>
      <c r="Y75" s="123" t="str">
        <f t="shared" si="11"/>
        <v/>
      </c>
      <c r="Z75" s="126" t="str">
        <f t="shared" si="12"/>
        <v/>
      </c>
      <c r="AA75">
        <f t="shared" si="13"/>
        <v>1</v>
      </c>
      <c r="AB75" t="str">
        <f t="shared" si="16"/>
        <v/>
      </c>
      <c r="AC75" t="str">
        <f t="shared" si="16"/>
        <v/>
      </c>
      <c r="AD75">
        <f t="shared" si="15"/>
        <v>1</v>
      </c>
    </row>
    <row r="76" spans="2:30" hidden="1" x14ac:dyDescent="0.25">
      <c r="B76" s="122" t="str">
        <f t="shared" si="8"/>
        <v/>
      </c>
      <c r="C76" s="124"/>
      <c r="D76" s="124"/>
      <c r="E76" s="124"/>
      <c r="F76" s="125" t="str">
        <f>IF('תנאי סף'!AR76&lt;&gt;1,"",'תנאי סף'!F76)</f>
        <v/>
      </c>
      <c r="G76" s="106" t="str">
        <f>IF($F76="","",IF('תנאי סף'!$G76="",$AB$1,'תנאי סף'!$G76))</f>
        <v/>
      </c>
      <c r="H76" s="123"/>
      <c r="I76" s="106"/>
      <c r="J76" s="123"/>
      <c r="K76" s="106"/>
      <c r="L76" s="123"/>
      <c r="M76" s="106"/>
      <c r="N76" s="125"/>
      <c r="O76" s="125"/>
      <c r="P76" s="123"/>
      <c r="Q76" s="123"/>
      <c r="R76" s="123"/>
      <c r="S76" s="123"/>
      <c r="T76" s="123"/>
      <c r="U76" s="123" t="str">
        <f t="shared" si="9"/>
        <v/>
      </c>
      <c r="V76" s="123">
        <v>1</v>
      </c>
      <c r="W76" s="123" t="str">
        <f t="shared" si="10"/>
        <v/>
      </c>
      <c r="X76" s="123">
        <v>1</v>
      </c>
      <c r="Y76" s="123" t="str">
        <f t="shared" si="11"/>
        <v/>
      </c>
      <c r="Z76" s="126" t="str">
        <f t="shared" si="12"/>
        <v/>
      </c>
      <c r="AA76">
        <f t="shared" si="13"/>
        <v>1</v>
      </c>
      <c r="AB76" t="str">
        <f t="shared" si="16"/>
        <v/>
      </c>
      <c r="AC76" t="str">
        <f t="shared" si="16"/>
        <v/>
      </c>
      <c r="AD76">
        <f t="shared" si="15"/>
        <v>1</v>
      </c>
    </row>
    <row r="77" spans="2:30" hidden="1" x14ac:dyDescent="0.25">
      <c r="B77" s="122" t="str">
        <f t="shared" si="8"/>
        <v/>
      </c>
      <c r="C77" s="124"/>
      <c r="D77" s="124"/>
      <c r="E77" s="124"/>
      <c r="F77" s="125" t="str">
        <f>IF('תנאי סף'!AR77&lt;&gt;1,"",'תנאי סף'!F77)</f>
        <v/>
      </c>
      <c r="G77" s="106" t="str">
        <f>IF($F77="","",IF('תנאי סף'!$G77="",$AB$1,'תנאי סף'!$G77))</f>
        <v/>
      </c>
      <c r="H77" s="123"/>
      <c r="I77" s="106"/>
      <c r="J77" s="123"/>
      <c r="K77" s="106"/>
      <c r="L77" s="123"/>
      <c r="M77" s="106"/>
      <c r="N77" s="125"/>
      <c r="O77" s="125"/>
      <c r="P77" s="123"/>
      <c r="Q77" s="123"/>
      <c r="R77" s="123"/>
      <c r="S77" s="123"/>
      <c r="T77" s="123"/>
      <c r="U77" s="123" t="str">
        <f t="shared" si="9"/>
        <v/>
      </c>
      <c r="V77" s="123">
        <v>1</v>
      </c>
      <c r="W77" s="123" t="str">
        <f t="shared" si="10"/>
        <v/>
      </c>
      <c r="X77" s="123">
        <v>1</v>
      </c>
      <c r="Y77" s="123" t="str">
        <f t="shared" si="11"/>
        <v/>
      </c>
      <c r="Z77" s="126" t="str">
        <f t="shared" si="12"/>
        <v/>
      </c>
      <c r="AA77">
        <f t="shared" si="13"/>
        <v>1</v>
      </c>
      <c r="AB77" t="str">
        <f t="shared" si="16"/>
        <v/>
      </c>
      <c r="AC77" t="str">
        <f t="shared" si="16"/>
        <v/>
      </c>
      <c r="AD77">
        <f t="shared" si="15"/>
        <v>1</v>
      </c>
    </row>
    <row r="78" spans="2:30" hidden="1" x14ac:dyDescent="0.25">
      <c r="B78" s="122" t="str">
        <f t="shared" si="8"/>
        <v/>
      </c>
      <c r="C78" s="124"/>
      <c r="D78" s="124"/>
      <c r="E78" s="124"/>
      <c r="F78" s="125" t="str">
        <f>IF('תנאי סף'!AR78&lt;&gt;1,"",'תנאי סף'!F78)</f>
        <v/>
      </c>
      <c r="G78" s="106" t="str">
        <f>IF($F78="","",IF('תנאי סף'!$G78="",$AB$1,'תנאי סף'!$G78))</f>
        <v/>
      </c>
      <c r="H78" s="123"/>
      <c r="I78" s="106"/>
      <c r="J78" s="123"/>
      <c r="K78" s="106"/>
      <c r="L78" s="123"/>
      <c r="M78" s="106"/>
      <c r="N78" s="125"/>
      <c r="O78" s="125"/>
      <c r="P78" s="123"/>
      <c r="Q78" s="123"/>
      <c r="R78" s="123"/>
      <c r="S78" s="123"/>
      <c r="T78" s="123"/>
      <c r="U78" s="123" t="str">
        <f t="shared" si="9"/>
        <v/>
      </c>
      <c r="V78" s="123">
        <v>1</v>
      </c>
      <c r="W78" s="123" t="str">
        <f t="shared" si="10"/>
        <v/>
      </c>
      <c r="X78" s="123">
        <v>1</v>
      </c>
      <c r="Y78" s="123" t="str">
        <f t="shared" si="11"/>
        <v/>
      </c>
      <c r="Z78" s="126" t="str">
        <f t="shared" si="12"/>
        <v/>
      </c>
      <c r="AA78">
        <f t="shared" si="13"/>
        <v>1</v>
      </c>
      <c r="AB78" t="str">
        <f t="shared" si="16"/>
        <v/>
      </c>
      <c r="AC78" t="str">
        <f t="shared" si="16"/>
        <v/>
      </c>
      <c r="AD78">
        <f t="shared" si="15"/>
        <v>1</v>
      </c>
    </row>
    <row r="79" spans="2:30" hidden="1" x14ac:dyDescent="0.25">
      <c r="B79" s="122" t="str">
        <f t="shared" si="8"/>
        <v/>
      </c>
      <c r="C79" s="124"/>
      <c r="D79" s="124"/>
      <c r="E79" s="124"/>
      <c r="F79" s="125" t="str">
        <f>IF('תנאי סף'!AR79&lt;&gt;1,"",'תנאי סף'!F79)</f>
        <v/>
      </c>
      <c r="G79" s="106" t="str">
        <f>IF($F79="","",IF('תנאי סף'!$G79="",$AB$1,'תנאי סף'!$G79))</f>
        <v/>
      </c>
      <c r="H79" s="123"/>
      <c r="I79" s="106"/>
      <c r="J79" s="123"/>
      <c r="K79" s="106"/>
      <c r="L79" s="123"/>
      <c r="M79" s="106"/>
      <c r="N79" s="125"/>
      <c r="O79" s="125"/>
      <c r="P79" s="123"/>
      <c r="Q79" s="123"/>
      <c r="R79" s="123"/>
      <c r="S79" s="123"/>
      <c r="T79" s="123"/>
      <c r="U79" s="123" t="str">
        <f t="shared" si="9"/>
        <v/>
      </c>
      <c r="V79" s="123">
        <v>1</v>
      </c>
      <c r="W79" s="123" t="str">
        <f t="shared" si="10"/>
        <v/>
      </c>
      <c r="X79" s="123">
        <v>1</v>
      </c>
      <c r="Y79" s="123" t="str">
        <f t="shared" si="11"/>
        <v/>
      </c>
      <c r="Z79" s="126" t="str">
        <f t="shared" si="12"/>
        <v/>
      </c>
      <c r="AA79">
        <f t="shared" si="13"/>
        <v>1</v>
      </c>
      <c r="AB79" t="str">
        <f t="shared" si="16"/>
        <v/>
      </c>
      <c r="AC79" t="str">
        <f t="shared" si="16"/>
        <v/>
      </c>
      <c r="AD79">
        <f t="shared" si="15"/>
        <v>1</v>
      </c>
    </row>
    <row r="80" spans="2:30" hidden="1" x14ac:dyDescent="0.25">
      <c r="B80" s="122" t="str">
        <f t="shared" si="8"/>
        <v/>
      </c>
      <c r="C80" s="124"/>
      <c r="D80" s="124"/>
      <c r="E80" s="124"/>
      <c r="F80" s="125" t="str">
        <f>IF('תנאי סף'!AR80&lt;&gt;1,"",'תנאי סף'!F80)</f>
        <v/>
      </c>
      <c r="G80" s="106" t="str">
        <f>IF($F80="","",IF('תנאי סף'!$G80="",$AB$1,'תנאי סף'!$G80))</f>
        <v/>
      </c>
      <c r="H80" s="123"/>
      <c r="I80" s="106"/>
      <c r="J80" s="123"/>
      <c r="K80" s="106"/>
      <c r="L80" s="123"/>
      <c r="M80" s="106"/>
      <c r="N80" s="125"/>
      <c r="O80" s="125"/>
      <c r="P80" s="123"/>
      <c r="Q80" s="123"/>
      <c r="R80" s="123"/>
      <c r="S80" s="123"/>
      <c r="T80" s="123"/>
      <c r="U80" s="123" t="str">
        <f t="shared" si="9"/>
        <v/>
      </c>
      <c r="V80" s="123">
        <v>1</v>
      </c>
      <c r="W80" s="123" t="str">
        <f t="shared" si="10"/>
        <v/>
      </c>
      <c r="X80" s="123">
        <v>1</v>
      </c>
      <c r="Y80" s="123" t="str">
        <f t="shared" si="11"/>
        <v/>
      </c>
      <c r="Z80" s="126" t="str">
        <f t="shared" si="12"/>
        <v/>
      </c>
      <c r="AA80">
        <f t="shared" si="13"/>
        <v>1</v>
      </c>
      <c r="AB80" t="str">
        <f t="shared" si="16"/>
        <v/>
      </c>
      <c r="AC80" t="str">
        <f t="shared" si="16"/>
        <v/>
      </c>
      <c r="AD80">
        <f t="shared" si="15"/>
        <v>1</v>
      </c>
    </row>
    <row r="81" spans="2:30" hidden="1" x14ac:dyDescent="0.25">
      <c r="B81" s="122" t="str">
        <f t="shared" si="8"/>
        <v/>
      </c>
      <c r="C81" s="124"/>
      <c r="D81" s="124"/>
      <c r="E81" s="124"/>
      <c r="F81" s="125" t="str">
        <f>IF('תנאי סף'!AR81&lt;&gt;1,"",'תנאי סף'!F81)</f>
        <v/>
      </c>
      <c r="G81" s="106" t="str">
        <f>IF($F81="","",IF('תנאי סף'!$G81="",$AB$1,'תנאי סף'!$G81))</f>
        <v/>
      </c>
      <c r="H81" s="123"/>
      <c r="I81" s="106"/>
      <c r="J81" s="123"/>
      <c r="K81" s="106"/>
      <c r="L81" s="123"/>
      <c r="M81" s="106"/>
      <c r="N81" s="125"/>
      <c r="O81" s="125"/>
      <c r="P81" s="123"/>
      <c r="Q81" s="123"/>
      <c r="R81" s="123"/>
      <c r="S81" s="123"/>
      <c r="T81" s="123"/>
      <c r="U81" s="123" t="str">
        <f t="shared" si="9"/>
        <v/>
      </c>
      <c r="V81" s="123">
        <v>1</v>
      </c>
      <c r="W81" s="123" t="str">
        <f t="shared" si="10"/>
        <v/>
      </c>
      <c r="X81" s="123">
        <v>1</v>
      </c>
      <c r="Y81" s="123" t="str">
        <f t="shared" si="11"/>
        <v/>
      </c>
      <c r="Z81" s="126" t="str">
        <f t="shared" si="12"/>
        <v/>
      </c>
      <c r="AA81">
        <f t="shared" si="13"/>
        <v>1</v>
      </c>
      <c r="AB81" t="str">
        <f t="shared" si="16"/>
        <v/>
      </c>
      <c r="AC81" t="str">
        <f t="shared" si="16"/>
        <v/>
      </c>
      <c r="AD81">
        <f t="shared" si="15"/>
        <v>1</v>
      </c>
    </row>
    <row r="82" spans="2:30" hidden="1" x14ac:dyDescent="0.25">
      <c r="B82" s="122" t="str">
        <f t="shared" si="8"/>
        <v/>
      </c>
      <c r="C82" s="124"/>
      <c r="D82" s="124"/>
      <c r="E82" s="124"/>
      <c r="F82" s="125" t="str">
        <f>IF('תנאי סף'!AR82&lt;&gt;1,"",'תנאי סף'!F82)</f>
        <v/>
      </c>
      <c r="G82" s="106" t="str">
        <f>IF($F82="","",IF('תנאי סף'!$G82="",$AB$1,'תנאי סף'!$G82))</f>
        <v/>
      </c>
      <c r="H82" s="123"/>
      <c r="I82" s="106"/>
      <c r="J82" s="123"/>
      <c r="K82" s="106"/>
      <c r="L82" s="123"/>
      <c r="M82" s="106"/>
      <c r="N82" s="125"/>
      <c r="O82" s="125"/>
      <c r="P82" s="123"/>
      <c r="Q82" s="123"/>
      <c r="R82" s="123"/>
      <c r="S82" s="123"/>
      <c r="T82" s="123"/>
      <c r="U82" s="123" t="str">
        <f t="shared" si="9"/>
        <v/>
      </c>
      <c r="V82" s="123">
        <v>1</v>
      </c>
      <c r="W82" s="123" t="str">
        <f t="shared" si="10"/>
        <v/>
      </c>
      <c r="X82" s="123">
        <v>1</v>
      </c>
      <c r="Y82" s="123" t="str">
        <f t="shared" si="11"/>
        <v/>
      </c>
      <c r="Z82" s="126" t="str">
        <f t="shared" si="12"/>
        <v/>
      </c>
      <c r="AA82">
        <f t="shared" si="13"/>
        <v>1</v>
      </c>
      <c r="AB82" t="str">
        <f t="shared" si="16"/>
        <v/>
      </c>
      <c r="AC82" t="str">
        <f t="shared" si="16"/>
        <v/>
      </c>
      <c r="AD82">
        <f t="shared" si="15"/>
        <v>1</v>
      </c>
    </row>
    <row r="83" spans="2:30" hidden="1" x14ac:dyDescent="0.25">
      <c r="B83" s="122" t="str">
        <f t="shared" si="8"/>
        <v/>
      </c>
      <c r="C83" s="124"/>
      <c r="D83" s="124"/>
      <c r="E83" s="124"/>
      <c r="F83" s="125" t="str">
        <f>IF('תנאי סף'!AR83&lt;&gt;1,"",'תנאי סף'!F83)</f>
        <v/>
      </c>
      <c r="G83" s="106" t="str">
        <f>IF($F83="","",IF('תנאי סף'!$G83="",$AB$1,'תנאי סף'!$G83))</f>
        <v/>
      </c>
      <c r="H83" s="123"/>
      <c r="I83" s="106"/>
      <c r="J83" s="123"/>
      <c r="K83" s="106"/>
      <c r="L83" s="123"/>
      <c r="M83" s="106"/>
      <c r="N83" s="125"/>
      <c r="O83" s="125"/>
      <c r="P83" s="123"/>
      <c r="Q83" s="123"/>
      <c r="R83" s="123"/>
      <c r="S83" s="123"/>
      <c r="T83" s="123"/>
      <c r="U83" s="123" t="str">
        <f t="shared" si="9"/>
        <v/>
      </c>
      <c r="V83" s="123">
        <v>1</v>
      </c>
      <c r="W83" s="123" t="str">
        <f t="shared" si="10"/>
        <v/>
      </c>
      <c r="X83" s="123">
        <v>1</v>
      </c>
      <c r="Y83" s="123" t="str">
        <f t="shared" si="11"/>
        <v/>
      </c>
      <c r="Z83" s="126" t="str">
        <f t="shared" si="12"/>
        <v/>
      </c>
      <c r="AA83">
        <f t="shared" si="13"/>
        <v>1</v>
      </c>
      <c r="AB83" t="str">
        <f t="shared" si="16"/>
        <v/>
      </c>
      <c r="AC83" t="str">
        <f t="shared" si="16"/>
        <v/>
      </c>
      <c r="AD83">
        <f t="shared" si="15"/>
        <v>1</v>
      </c>
    </row>
    <row r="84" spans="2:30" hidden="1" x14ac:dyDescent="0.25">
      <c r="B84" s="122" t="str">
        <f t="shared" si="8"/>
        <v/>
      </c>
      <c r="C84" s="124"/>
      <c r="D84" s="124"/>
      <c r="E84" s="124"/>
      <c r="F84" s="125" t="str">
        <f>IF('תנאי סף'!AR84&lt;&gt;1,"",'תנאי סף'!F84)</f>
        <v/>
      </c>
      <c r="G84" s="106" t="str">
        <f>IF($F84="","",IF('תנאי סף'!$G84="",$AB$1,'תנאי סף'!$G84))</f>
        <v/>
      </c>
      <c r="H84" s="123"/>
      <c r="I84" s="106"/>
      <c r="J84" s="123"/>
      <c r="K84" s="106"/>
      <c r="L84" s="123"/>
      <c r="M84" s="106"/>
      <c r="N84" s="125"/>
      <c r="O84" s="125"/>
      <c r="P84" s="123"/>
      <c r="Q84" s="123"/>
      <c r="R84" s="123"/>
      <c r="S84" s="123"/>
      <c r="T84" s="123"/>
      <c r="U84" s="123" t="str">
        <f t="shared" si="9"/>
        <v/>
      </c>
      <c r="V84" s="123">
        <v>1</v>
      </c>
      <c r="W84" s="123" t="str">
        <f t="shared" si="10"/>
        <v/>
      </c>
      <c r="X84" s="123">
        <v>1</v>
      </c>
      <c r="Y84" s="123" t="str">
        <f t="shared" si="11"/>
        <v/>
      </c>
      <c r="Z84" s="126" t="str">
        <f t="shared" si="12"/>
        <v/>
      </c>
      <c r="AA84">
        <f t="shared" si="13"/>
        <v>1</v>
      </c>
      <c r="AB84" t="str">
        <f t="shared" si="16"/>
        <v/>
      </c>
      <c r="AC84" t="str">
        <f t="shared" si="16"/>
        <v/>
      </c>
      <c r="AD84">
        <f t="shared" si="15"/>
        <v>1</v>
      </c>
    </row>
    <row r="85" spans="2:30" hidden="1" x14ac:dyDescent="0.25">
      <c r="B85" s="122" t="str">
        <f t="shared" si="8"/>
        <v/>
      </c>
      <c r="C85" s="124"/>
      <c r="D85" s="124"/>
      <c r="E85" s="124"/>
      <c r="F85" s="125" t="str">
        <f>IF('תנאי סף'!AR85&lt;&gt;1,"",'תנאי סף'!F85)</f>
        <v/>
      </c>
      <c r="G85" s="106" t="str">
        <f>IF($F85="","",IF('תנאי סף'!$G85="",$AB$1,'תנאי סף'!$G85))</f>
        <v/>
      </c>
      <c r="H85" s="123"/>
      <c r="I85" s="106"/>
      <c r="J85" s="123"/>
      <c r="K85" s="106"/>
      <c r="L85" s="123"/>
      <c r="M85" s="106"/>
      <c r="N85" s="125"/>
      <c r="O85" s="125"/>
      <c r="P85" s="123"/>
      <c r="Q85" s="123"/>
      <c r="R85" s="123"/>
      <c r="S85" s="123"/>
      <c r="T85" s="123"/>
      <c r="U85" s="123" t="str">
        <f t="shared" si="9"/>
        <v/>
      </c>
      <c r="V85" s="123">
        <v>1</v>
      </c>
      <c r="W85" s="123" t="str">
        <f t="shared" si="10"/>
        <v/>
      </c>
      <c r="X85" s="123">
        <v>1</v>
      </c>
      <c r="Y85" s="123" t="str">
        <f t="shared" si="11"/>
        <v/>
      </c>
      <c r="Z85" s="126" t="str">
        <f t="shared" si="12"/>
        <v/>
      </c>
      <c r="AA85">
        <f t="shared" si="13"/>
        <v>1</v>
      </c>
      <c r="AB85" t="str">
        <f t="shared" si="16"/>
        <v/>
      </c>
      <c r="AC85" t="str">
        <f t="shared" si="16"/>
        <v/>
      </c>
      <c r="AD85">
        <f t="shared" si="15"/>
        <v>1</v>
      </c>
    </row>
    <row r="86" spans="2:30" hidden="1" x14ac:dyDescent="0.25">
      <c r="B86" s="122" t="str">
        <f t="shared" si="8"/>
        <v/>
      </c>
      <c r="C86" s="124"/>
      <c r="D86" s="124"/>
      <c r="E86" s="124"/>
      <c r="F86" s="125" t="str">
        <f>IF('תנאי סף'!AR86&lt;&gt;1,"",'תנאי סף'!F86)</f>
        <v/>
      </c>
      <c r="G86" s="106" t="str">
        <f>IF($F86="","",IF('תנאי סף'!$G86="",$AB$1,'תנאי סף'!$G86))</f>
        <v/>
      </c>
      <c r="H86" s="123"/>
      <c r="I86" s="106"/>
      <c r="J86" s="123"/>
      <c r="K86" s="106"/>
      <c r="L86" s="123"/>
      <c r="M86" s="106"/>
      <c r="N86" s="125"/>
      <c r="O86" s="125"/>
      <c r="P86" s="123"/>
      <c r="Q86" s="123"/>
      <c r="R86" s="123"/>
      <c r="S86" s="123"/>
      <c r="T86" s="123"/>
      <c r="U86" s="123" t="str">
        <f t="shared" si="9"/>
        <v/>
      </c>
      <c r="V86" s="123">
        <v>1</v>
      </c>
      <c r="W86" s="123" t="str">
        <f t="shared" si="10"/>
        <v/>
      </c>
      <c r="X86" s="123">
        <v>1</v>
      </c>
      <c r="Y86" s="123" t="str">
        <f t="shared" si="11"/>
        <v/>
      </c>
      <c r="Z86" s="126" t="str">
        <f t="shared" si="12"/>
        <v/>
      </c>
      <c r="AA86">
        <f t="shared" si="13"/>
        <v>1</v>
      </c>
      <c r="AB86" t="str">
        <f t="shared" si="16"/>
        <v/>
      </c>
      <c r="AC86" t="str">
        <f t="shared" si="16"/>
        <v/>
      </c>
      <c r="AD86">
        <f t="shared" si="15"/>
        <v>1</v>
      </c>
    </row>
    <row r="87" spans="2:30" hidden="1" x14ac:dyDescent="0.25">
      <c r="B87" s="122" t="str">
        <f t="shared" si="8"/>
        <v/>
      </c>
      <c r="C87" s="124"/>
      <c r="D87" s="124"/>
      <c r="E87" s="124"/>
      <c r="F87" s="125" t="str">
        <f>IF('תנאי סף'!AR87&lt;&gt;1,"",'תנאי סף'!F87)</f>
        <v/>
      </c>
      <c r="G87" s="106" t="str">
        <f>IF($F87="","",IF('תנאי סף'!$G87="",$AB$1,'תנאי סף'!$G87))</f>
        <v/>
      </c>
      <c r="H87" s="123"/>
      <c r="I87" s="106"/>
      <c r="J87" s="123"/>
      <c r="K87" s="106"/>
      <c r="L87" s="123"/>
      <c r="M87" s="106"/>
      <c r="N87" s="125"/>
      <c r="O87" s="125"/>
      <c r="P87" s="123"/>
      <c r="Q87" s="123"/>
      <c r="R87" s="123"/>
      <c r="S87" s="123"/>
      <c r="T87" s="123"/>
      <c r="U87" s="123" t="str">
        <f t="shared" si="9"/>
        <v/>
      </c>
      <c r="V87" s="123">
        <v>1</v>
      </c>
      <c r="W87" s="123" t="str">
        <f t="shared" si="10"/>
        <v/>
      </c>
      <c r="X87" s="123">
        <v>1</v>
      </c>
      <c r="Y87" s="123" t="str">
        <f t="shared" si="11"/>
        <v/>
      </c>
      <c r="Z87" s="126" t="str">
        <f t="shared" si="12"/>
        <v/>
      </c>
      <c r="AA87">
        <f t="shared" si="13"/>
        <v>1</v>
      </c>
      <c r="AB87" t="str">
        <f t="shared" si="16"/>
        <v/>
      </c>
      <c r="AC87" t="str">
        <f t="shared" si="16"/>
        <v/>
      </c>
      <c r="AD87">
        <f t="shared" si="15"/>
        <v>1</v>
      </c>
    </row>
    <row r="88" spans="2:30" hidden="1" x14ac:dyDescent="0.25">
      <c r="B88" s="122" t="str">
        <f t="shared" si="8"/>
        <v/>
      </c>
      <c r="C88" s="124"/>
      <c r="D88" s="124"/>
      <c r="E88" s="124"/>
      <c r="F88" s="125" t="str">
        <f>IF('תנאי סף'!AR88&lt;&gt;1,"",'תנאי סף'!F88)</f>
        <v/>
      </c>
      <c r="G88" s="106" t="str">
        <f>IF($F88="","",IF('תנאי סף'!$G88="",$AB$1,'תנאי סף'!$G88))</f>
        <v/>
      </c>
      <c r="H88" s="123"/>
      <c r="I88" s="106"/>
      <c r="J88" s="123"/>
      <c r="K88" s="106"/>
      <c r="L88" s="123"/>
      <c r="M88" s="106"/>
      <c r="N88" s="125"/>
      <c r="O88" s="125"/>
      <c r="P88" s="123"/>
      <c r="Q88" s="123"/>
      <c r="R88" s="123"/>
      <c r="S88" s="123"/>
      <c r="T88" s="123"/>
      <c r="U88" s="123" t="str">
        <f t="shared" si="9"/>
        <v/>
      </c>
      <c r="V88" s="123">
        <v>1</v>
      </c>
      <c r="W88" s="123" t="str">
        <f t="shared" si="10"/>
        <v/>
      </c>
      <c r="X88" s="123">
        <v>1</v>
      </c>
      <c r="Y88" s="123" t="str">
        <f t="shared" si="11"/>
        <v/>
      </c>
      <c r="Z88" s="126" t="str">
        <f t="shared" si="12"/>
        <v/>
      </c>
      <c r="AA88">
        <f t="shared" si="13"/>
        <v>1</v>
      </c>
      <c r="AB88" t="str">
        <f t="shared" si="16"/>
        <v/>
      </c>
      <c r="AC88" t="str">
        <f t="shared" si="16"/>
        <v/>
      </c>
      <c r="AD88">
        <f t="shared" si="15"/>
        <v>1</v>
      </c>
    </row>
    <row r="89" spans="2:30" hidden="1" x14ac:dyDescent="0.25">
      <c r="B89" s="122" t="str">
        <f t="shared" si="8"/>
        <v/>
      </c>
      <c r="C89" s="124"/>
      <c r="D89" s="124"/>
      <c r="E89" s="124"/>
      <c r="F89" s="125" t="str">
        <f>IF('תנאי סף'!AR89&lt;&gt;1,"",'תנאי סף'!F89)</f>
        <v/>
      </c>
      <c r="G89" s="106" t="str">
        <f>IF($F89="","",IF('תנאי סף'!$G89="",$AB$1,'תנאי סף'!$G89))</f>
        <v/>
      </c>
      <c r="H89" s="123"/>
      <c r="I89" s="106"/>
      <c r="J89" s="123"/>
      <c r="K89" s="106"/>
      <c r="L89" s="123"/>
      <c r="M89" s="106"/>
      <c r="N89" s="125"/>
      <c r="O89" s="125"/>
      <c r="P89" s="123"/>
      <c r="Q89" s="123"/>
      <c r="R89" s="123"/>
      <c r="S89" s="123"/>
      <c r="T89" s="123"/>
      <c r="U89" s="123" t="str">
        <f t="shared" si="9"/>
        <v/>
      </c>
      <c r="V89" s="123">
        <v>1</v>
      </c>
      <c r="W89" s="123" t="str">
        <f t="shared" si="10"/>
        <v/>
      </c>
      <c r="X89" s="123">
        <v>1</v>
      </c>
      <c r="Y89" s="123" t="str">
        <f t="shared" si="11"/>
        <v/>
      </c>
      <c r="Z89" s="126" t="str">
        <f t="shared" si="12"/>
        <v/>
      </c>
      <c r="AA89">
        <f t="shared" si="13"/>
        <v>1</v>
      </c>
      <c r="AB89" t="str">
        <f t="shared" si="16"/>
        <v/>
      </c>
      <c r="AC89" t="str">
        <f t="shared" si="16"/>
        <v/>
      </c>
      <c r="AD89">
        <f t="shared" si="15"/>
        <v>1</v>
      </c>
    </row>
    <row r="90" spans="2:30" hidden="1" x14ac:dyDescent="0.25">
      <c r="B90" s="122" t="str">
        <f t="shared" si="8"/>
        <v/>
      </c>
      <c r="C90" s="124"/>
      <c r="D90" s="124"/>
      <c r="E90" s="124"/>
      <c r="F90" s="125" t="str">
        <f>IF('תנאי סף'!AR90&lt;&gt;1,"",'תנאי סף'!F90)</f>
        <v/>
      </c>
      <c r="G90" s="106" t="str">
        <f>IF($F90="","",IF('תנאי סף'!$G90="",$AB$1,'תנאי סף'!$G90))</f>
        <v/>
      </c>
      <c r="H90" s="123"/>
      <c r="I90" s="106"/>
      <c r="J90" s="123"/>
      <c r="K90" s="106"/>
      <c r="L90" s="123"/>
      <c r="M90" s="106"/>
      <c r="N90" s="125"/>
      <c r="O90" s="125"/>
      <c r="P90" s="123"/>
      <c r="Q90" s="123"/>
      <c r="R90" s="123"/>
      <c r="S90" s="123"/>
      <c r="T90" s="123"/>
      <c r="U90" s="123" t="str">
        <f t="shared" si="9"/>
        <v/>
      </c>
      <c r="V90" s="123">
        <v>1</v>
      </c>
      <c r="W90" s="123" t="str">
        <f t="shared" si="10"/>
        <v/>
      </c>
      <c r="X90" s="123">
        <v>1</v>
      </c>
      <c r="Y90" s="123" t="str">
        <f t="shared" si="11"/>
        <v/>
      </c>
      <c r="Z90" s="126" t="str">
        <f t="shared" si="12"/>
        <v/>
      </c>
      <c r="AA90">
        <f t="shared" si="13"/>
        <v>1</v>
      </c>
      <c r="AB90" t="str">
        <f t="shared" si="16"/>
        <v/>
      </c>
      <c r="AC90" t="str">
        <f t="shared" si="16"/>
        <v/>
      </c>
      <c r="AD90">
        <f t="shared" si="15"/>
        <v>1</v>
      </c>
    </row>
    <row r="91" spans="2:30" hidden="1" x14ac:dyDescent="0.25">
      <c r="B91" s="122" t="str">
        <f t="shared" si="8"/>
        <v/>
      </c>
      <c r="C91" s="124"/>
      <c r="D91" s="124"/>
      <c r="E91" s="124"/>
      <c r="F91" s="125" t="str">
        <f>IF('תנאי סף'!AR91&lt;&gt;1,"",'תנאי סף'!F91)</f>
        <v/>
      </c>
      <c r="G91" s="106" t="str">
        <f>IF($F91="","",IF('תנאי סף'!$G91="",$AB$1,'תנאי סף'!$G91))</f>
        <v/>
      </c>
      <c r="H91" s="123"/>
      <c r="I91" s="106"/>
      <c r="J91" s="123"/>
      <c r="K91" s="106"/>
      <c r="L91" s="123"/>
      <c r="M91" s="106"/>
      <c r="N91" s="125"/>
      <c r="O91" s="125"/>
      <c r="P91" s="123"/>
      <c r="Q91" s="123"/>
      <c r="R91" s="123"/>
      <c r="S91" s="123"/>
      <c r="T91" s="123"/>
      <c r="U91" s="123" t="str">
        <f t="shared" si="9"/>
        <v/>
      </c>
      <c r="V91" s="123">
        <v>1</v>
      </c>
      <c r="W91" s="123" t="str">
        <f t="shared" si="10"/>
        <v/>
      </c>
      <c r="X91" s="123">
        <v>1</v>
      </c>
      <c r="Y91" s="123" t="str">
        <f t="shared" si="11"/>
        <v/>
      </c>
      <c r="Z91" s="126" t="str">
        <f t="shared" si="12"/>
        <v/>
      </c>
      <c r="AA91">
        <f t="shared" si="13"/>
        <v>1</v>
      </c>
      <c r="AB91" t="str">
        <f t="shared" si="16"/>
        <v/>
      </c>
      <c r="AC91" t="str">
        <f t="shared" si="16"/>
        <v/>
      </c>
      <c r="AD91">
        <f t="shared" si="15"/>
        <v>1</v>
      </c>
    </row>
    <row r="92" spans="2:30" hidden="1" x14ac:dyDescent="0.25">
      <c r="B92" s="122" t="str">
        <f t="shared" si="8"/>
        <v/>
      </c>
      <c r="C92" s="124"/>
      <c r="D92" s="124"/>
      <c r="E92" s="124"/>
      <c r="F92" s="125" t="str">
        <f>IF('תנאי סף'!AR92&lt;&gt;1,"",'תנאי סף'!F92)</f>
        <v/>
      </c>
      <c r="G92" s="106" t="str">
        <f>IF($F92="","",IF('תנאי סף'!$G92="",$AB$1,'תנאי סף'!$G92))</f>
        <v/>
      </c>
      <c r="H92" s="123"/>
      <c r="I92" s="106"/>
      <c r="J92" s="123"/>
      <c r="K92" s="106"/>
      <c r="L92" s="123"/>
      <c r="M92" s="106"/>
      <c r="N92" s="125"/>
      <c r="O92" s="125"/>
      <c r="P92" s="123"/>
      <c r="Q92" s="123"/>
      <c r="R92" s="123"/>
      <c r="S92" s="123"/>
      <c r="T92" s="123"/>
      <c r="U92" s="123" t="str">
        <f t="shared" si="9"/>
        <v/>
      </c>
      <c r="V92" s="123">
        <v>1</v>
      </c>
      <c r="W92" s="123" t="str">
        <f t="shared" si="10"/>
        <v/>
      </c>
      <c r="X92" s="123">
        <v>1</v>
      </c>
      <c r="Y92" s="123" t="str">
        <f t="shared" si="11"/>
        <v/>
      </c>
      <c r="Z92" s="126" t="str">
        <f t="shared" si="12"/>
        <v/>
      </c>
      <c r="AA92">
        <f t="shared" si="13"/>
        <v>1</v>
      </c>
      <c r="AB92" t="str">
        <f t="shared" ref="AB92:AC130" si="17">IF($F92="","",AB$30)</f>
        <v/>
      </c>
      <c r="AC92" t="str">
        <f t="shared" si="17"/>
        <v/>
      </c>
      <c r="AD92">
        <f t="shared" si="15"/>
        <v>1</v>
      </c>
    </row>
    <row r="93" spans="2:30" hidden="1" x14ac:dyDescent="0.25">
      <c r="B93" s="122" t="str">
        <f t="shared" si="8"/>
        <v/>
      </c>
      <c r="C93" s="124"/>
      <c r="D93" s="124"/>
      <c r="E93" s="124"/>
      <c r="F93" s="125" t="str">
        <f>IF('תנאי סף'!AR93&lt;&gt;1,"",'תנאי סף'!F93)</f>
        <v/>
      </c>
      <c r="G93" s="106" t="str">
        <f>IF($F93="","",IF('תנאי סף'!$G93="",$AB$1,'תנאי סף'!$G93))</f>
        <v/>
      </c>
      <c r="H93" s="123"/>
      <c r="I93" s="106"/>
      <c r="J93" s="123"/>
      <c r="K93" s="106"/>
      <c r="L93" s="123"/>
      <c r="M93" s="106"/>
      <c r="N93" s="125"/>
      <c r="O93" s="125"/>
      <c r="P93" s="123"/>
      <c r="Q93" s="123"/>
      <c r="R93" s="123"/>
      <c r="S93" s="123"/>
      <c r="T93" s="123"/>
      <c r="U93" s="123" t="str">
        <f t="shared" si="9"/>
        <v/>
      </c>
      <c r="V93" s="123">
        <v>1</v>
      </c>
      <c r="W93" s="123" t="str">
        <f t="shared" si="10"/>
        <v/>
      </c>
      <c r="X93" s="123">
        <v>1</v>
      </c>
      <c r="Y93" s="123" t="str">
        <f t="shared" si="11"/>
        <v/>
      </c>
      <c r="Z93" s="126" t="str">
        <f t="shared" si="12"/>
        <v/>
      </c>
      <c r="AA93">
        <f t="shared" si="13"/>
        <v>1</v>
      </c>
      <c r="AB93" t="str">
        <f t="shared" si="17"/>
        <v/>
      </c>
      <c r="AC93" t="str">
        <f t="shared" si="17"/>
        <v/>
      </c>
      <c r="AD93">
        <f t="shared" si="15"/>
        <v>1</v>
      </c>
    </row>
    <row r="94" spans="2:30" hidden="1" x14ac:dyDescent="0.25">
      <c r="B94" s="122" t="str">
        <f t="shared" si="8"/>
        <v/>
      </c>
      <c r="C94" s="124"/>
      <c r="D94" s="124"/>
      <c r="E94" s="124"/>
      <c r="F94" s="125" t="str">
        <f>IF('תנאי סף'!AR94&lt;&gt;1,"",'תנאי סף'!F94)</f>
        <v/>
      </c>
      <c r="G94" s="106" t="str">
        <f>IF($F94="","",IF('תנאי סף'!$G94="",$AB$1,'תנאי סף'!$G94))</f>
        <v/>
      </c>
      <c r="H94" s="123"/>
      <c r="I94" s="106"/>
      <c r="J94" s="123"/>
      <c r="K94" s="106"/>
      <c r="L94" s="123"/>
      <c r="M94" s="106"/>
      <c r="N94" s="125"/>
      <c r="O94" s="125"/>
      <c r="P94" s="123"/>
      <c r="Q94" s="123"/>
      <c r="R94" s="123"/>
      <c r="S94" s="123"/>
      <c r="T94" s="123"/>
      <c r="U94" s="123" t="str">
        <f t="shared" si="9"/>
        <v/>
      </c>
      <c r="V94" s="123">
        <v>1</v>
      </c>
      <c r="W94" s="123" t="str">
        <f t="shared" si="10"/>
        <v/>
      </c>
      <c r="X94" s="123">
        <v>1</v>
      </c>
      <c r="Y94" s="123" t="str">
        <f t="shared" si="11"/>
        <v/>
      </c>
      <c r="Z94" s="126" t="str">
        <f t="shared" si="12"/>
        <v/>
      </c>
      <c r="AA94">
        <f t="shared" si="13"/>
        <v>1</v>
      </c>
      <c r="AB94" t="str">
        <f t="shared" si="17"/>
        <v/>
      </c>
      <c r="AC94" t="str">
        <f t="shared" si="17"/>
        <v/>
      </c>
      <c r="AD94">
        <f t="shared" si="15"/>
        <v>1</v>
      </c>
    </row>
    <row r="95" spans="2:30" hidden="1" x14ac:dyDescent="0.25">
      <c r="B95" s="122" t="str">
        <f t="shared" si="8"/>
        <v/>
      </c>
      <c r="C95" s="124"/>
      <c r="D95" s="124"/>
      <c r="E95" s="124"/>
      <c r="F95" s="125" t="str">
        <f>IF('תנאי סף'!AR95&lt;&gt;1,"",'תנאי סף'!F95)</f>
        <v/>
      </c>
      <c r="G95" s="106" t="str">
        <f>IF($F95="","",IF('תנאי סף'!$G95="",$AB$1,'תנאי סף'!$G95))</f>
        <v/>
      </c>
      <c r="H95" s="123"/>
      <c r="I95" s="106"/>
      <c r="J95" s="123"/>
      <c r="K95" s="106"/>
      <c r="L95" s="123"/>
      <c r="M95" s="106"/>
      <c r="N95" s="125"/>
      <c r="O95" s="125"/>
      <c r="P95" s="123"/>
      <c r="Q95" s="123"/>
      <c r="R95" s="123"/>
      <c r="S95" s="123"/>
      <c r="T95" s="123"/>
      <c r="U95" s="123" t="str">
        <f t="shared" si="9"/>
        <v/>
      </c>
      <c r="V95" s="123">
        <v>1</v>
      </c>
      <c r="W95" s="123" t="str">
        <f t="shared" si="10"/>
        <v/>
      </c>
      <c r="X95" s="123">
        <v>1</v>
      </c>
      <c r="Y95" s="123" t="str">
        <f t="shared" si="11"/>
        <v/>
      </c>
      <c r="Z95" s="126" t="str">
        <f t="shared" si="12"/>
        <v/>
      </c>
      <c r="AA95">
        <f t="shared" si="13"/>
        <v>1</v>
      </c>
      <c r="AB95" t="str">
        <f t="shared" si="17"/>
        <v/>
      </c>
      <c r="AC95" t="str">
        <f t="shared" si="17"/>
        <v/>
      </c>
      <c r="AD95">
        <f t="shared" si="15"/>
        <v>1</v>
      </c>
    </row>
    <row r="96" spans="2:30" hidden="1" x14ac:dyDescent="0.25">
      <c r="B96" s="122" t="str">
        <f t="shared" ref="B96:B130" si="18">IF(F96="","",ROW()-30)</f>
        <v/>
      </c>
      <c r="C96" s="124"/>
      <c r="D96" s="124"/>
      <c r="E96" s="124"/>
      <c r="F96" s="125" t="str">
        <f>IF('תנאי סף'!AR96&lt;&gt;1,"",'תנאי סף'!F96)</f>
        <v/>
      </c>
      <c r="G96" s="106" t="str">
        <f>IF($F96="","",IF('תנאי סף'!$G96="",$AB$1,'תנאי סף'!$G96))</f>
        <v/>
      </c>
      <c r="H96" s="123"/>
      <c r="I96" s="106"/>
      <c r="J96" s="123"/>
      <c r="K96" s="106"/>
      <c r="L96" s="123"/>
      <c r="M96" s="106"/>
      <c r="N96" s="125"/>
      <c r="O96" s="125"/>
      <c r="P96" s="123"/>
      <c r="Q96" s="123"/>
      <c r="R96" s="123"/>
      <c r="S96" s="123"/>
      <c r="T96" s="123"/>
      <c r="U96" s="123" t="str">
        <f t="shared" ref="U96:U130" si="19">IF($F96="","",IF($AA96&lt;&gt;1,$AB$1,IFERROR(G96*$G$5,$AB$1)))</f>
        <v/>
      </c>
      <c r="V96" s="123">
        <v>1</v>
      </c>
      <c r="W96" s="123" t="str">
        <f t="shared" ref="W96:W130" si="20">IF($F96="","",IF($AA96&lt;&gt;1,$AB$1,IFERROR(U96*V96,$AB$1)))</f>
        <v/>
      </c>
      <c r="X96" s="123">
        <v>1</v>
      </c>
      <c r="Y96" s="123" t="str">
        <f t="shared" ref="Y96:Y130" si="21">IF($F96="","",IF($AA96&lt;&gt;1,$AB$1,IFERROR(W96*X96,$AB$1)))</f>
        <v/>
      </c>
      <c r="Z96" s="126" t="str">
        <f t="shared" ref="Z96:Z130" si="22">IF($F96="","",IF(OR($AA96&lt;&gt;1,Y96=$AB$1),$AB$1,IFERROR(Y96/SUM($Y$31:$Y$130),0)))</f>
        <v/>
      </c>
      <c r="AA96">
        <f t="shared" ref="AA96:AA130" si="23">IF(SUM(AD96:AV96)=COUNT(AD96:AV96),1,0)</f>
        <v>1</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1</v>
      </c>
    </row>
    <row r="97" spans="2:30" hidden="1" x14ac:dyDescent="0.25">
      <c r="B97" s="122" t="str">
        <f t="shared" si="18"/>
        <v/>
      </c>
      <c r="C97" s="124"/>
      <c r="D97" s="124"/>
      <c r="E97" s="124"/>
      <c r="F97" s="125" t="str">
        <f>IF('תנאי סף'!AR97&lt;&gt;1,"",'תנאי סף'!F97)</f>
        <v/>
      </c>
      <c r="G97" s="106" t="str">
        <f>IF($F97="","",IF('תנאי סף'!$G97="",$AB$1,'תנאי סף'!$G97))</f>
        <v/>
      </c>
      <c r="H97" s="123"/>
      <c r="I97" s="106"/>
      <c r="J97" s="123"/>
      <c r="K97" s="106"/>
      <c r="L97" s="123"/>
      <c r="M97" s="106"/>
      <c r="N97" s="125"/>
      <c r="O97" s="125"/>
      <c r="P97" s="123"/>
      <c r="Q97" s="123"/>
      <c r="R97" s="123"/>
      <c r="S97" s="123"/>
      <c r="T97" s="123"/>
      <c r="U97" s="123" t="str">
        <f t="shared" si="19"/>
        <v/>
      </c>
      <c r="V97" s="123">
        <v>1</v>
      </c>
      <c r="W97" s="123" t="str">
        <f t="shared" si="20"/>
        <v/>
      </c>
      <c r="X97" s="123">
        <v>1</v>
      </c>
      <c r="Y97" s="123" t="str">
        <f t="shared" si="21"/>
        <v/>
      </c>
      <c r="Z97" s="126" t="str">
        <f t="shared" si="22"/>
        <v/>
      </c>
      <c r="AA97">
        <f t="shared" si="23"/>
        <v>1</v>
      </c>
      <c r="AB97" t="str">
        <f t="shared" si="17"/>
        <v/>
      </c>
      <c r="AC97" t="str">
        <f t="shared" si="17"/>
        <v/>
      </c>
      <c r="AD97">
        <f t="shared" si="24"/>
        <v>1</v>
      </c>
    </row>
    <row r="98" spans="2:30" hidden="1" x14ac:dyDescent="0.25">
      <c r="B98" s="122" t="str">
        <f t="shared" si="18"/>
        <v/>
      </c>
      <c r="C98" s="124"/>
      <c r="D98" s="124"/>
      <c r="E98" s="124"/>
      <c r="F98" s="125" t="str">
        <f>IF('תנאי סף'!AR98&lt;&gt;1,"",'תנאי סף'!F98)</f>
        <v/>
      </c>
      <c r="G98" s="106" t="str">
        <f>IF($F98="","",IF('תנאי סף'!$G98="",$AB$1,'תנאי סף'!$G98))</f>
        <v/>
      </c>
      <c r="H98" s="123"/>
      <c r="I98" s="106"/>
      <c r="J98" s="123"/>
      <c r="K98" s="106"/>
      <c r="L98" s="123"/>
      <c r="M98" s="106"/>
      <c r="N98" s="125"/>
      <c r="O98" s="125"/>
      <c r="P98" s="123"/>
      <c r="Q98" s="123"/>
      <c r="R98" s="123"/>
      <c r="S98" s="123"/>
      <c r="T98" s="123"/>
      <c r="U98" s="123" t="str">
        <f t="shared" si="19"/>
        <v/>
      </c>
      <c r="V98" s="123">
        <v>1</v>
      </c>
      <c r="W98" s="123" t="str">
        <f t="shared" si="20"/>
        <v/>
      </c>
      <c r="X98" s="123">
        <v>1</v>
      </c>
      <c r="Y98" s="123" t="str">
        <f t="shared" si="21"/>
        <v/>
      </c>
      <c r="Z98" s="126" t="str">
        <f t="shared" si="22"/>
        <v/>
      </c>
      <c r="AA98">
        <f t="shared" si="23"/>
        <v>1</v>
      </c>
      <c r="AB98" t="str">
        <f t="shared" si="17"/>
        <v/>
      </c>
      <c r="AC98" t="str">
        <f t="shared" si="17"/>
        <v/>
      </c>
      <c r="AD98">
        <f t="shared" si="24"/>
        <v>1</v>
      </c>
    </row>
    <row r="99" spans="2:30" hidden="1" x14ac:dyDescent="0.25">
      <c r="B99" s="122" t="str">
        <f t="shared" si="18"/>
        <v/>
      </c>
      <c r="C99" s="124"/>
      <c r="D99" s="124"/>
      <c r="E99" s="124"/>
      <c r="F99" s="125" t="str">
        <f>IF('תנאי סף'!AR99&lt;&gt;1,"",'תנאי סף'!F99)</f>
        <v/>
      </c>
      <c r="G99" s="106" t="str">
        <f>IF($F99="","",IF('תנאי סף'!$G99="",$AB$1,'תנאי סף'!$G99))</f>
        <v/>
      </c>
      <c r="H99" s="123"/>
      <c r="I99" s="106"/>
      <c r="J99" s="123"/>
      <c r="K99" s="106"/>
      <c r="L99" s="123"/>
      <c r="M99" s="106"/>
      <c r="N99" s="125"/>
      <c r="O99" s="125"/>
      <c r="P99" s="123"/>
      <c r="Q99" s="123"/>
      <c r="R99" s="123"/>
      <c r="S99" s="123"/>
      <c r="T99" s="123"/>
      <c r="U99" s="123" t="str">
        <f t="shared" si="19"/>
        <v/>
      </c>
      <c r="V99" s="123">
        <v>1</v>
      </c>
      <c r="W99" s="123" t="str">
        <f t="shared" si="20"/>
        <v/>
      </c>
      <c r="X99" s="123">
        <v>1</v>
      </c>
      <c r="Y99" s="123" t="str">
        <f t="shared" si="21"/>
        <v/>
      </c>
      <c r="Z99" s="126" t="str">
        <f t="shared" si="22"/>
        <v/>
      </c>
      <c r="AA99">
        <f t="shared" si="23"/>
        <v>1</v>
      </c>
      <c r="AB99" t="str">
        <f t="shared" si="17"/>
        <v/>
      </c>
      <c r="AC99" t="str">
        <f t="shared" si="17"/>
        <v/>
      </c>
      <c r="AD99">
        <f t="shared" si="24"/>
        <v>1</v>
      </c>
    </row>
    <row r="100" spans="2:30" hidden="1" x14ac:dyDescent="0.25">
      <c r="B100" s="122" t="str">
        <f t="shared" si="18"/>
        <v/>
      </c>
      <c r="C100" s="124"/>
      <c r="D100" s="124"/>
      <c r="E100" s="124"/>
      <c r="F100" s="125" t="str">
        <f>IF('תנאי סף'!AR100&lt;&gt;1,"",'תנאי סף'!F100)</f>
        <v/>
      </c>
      <c r="G100" s="106" t="str">
        <f>IF($F100="","",IF('תנאי סף'!$G100="",$AB$1,'תנאי סף'!$G100))</f>
        <v/>
      </c>
      <c r="H100" s="123"/>
      <c r="I100" s="106"/>
      <c r="J100" s="123"/>
      <c r="K100" s="106"/>
      <c r="L100" s="123"/>
      <c r="M100" s="106"/>
      <c r="N100" s="125"/>
      <c r="O100" s="125"/>
      <c r="P100" s="123"/>
      <c r="Q100" s="123"/>
      <c r="R100" s="123"/>
      <c r="S100" s="123"/>
      <c r="T100" s="123"/>
      <c r="U100" s="123" t="str">
        <f t="shared" si="19"/>
        <v/>
      </c>
      <c r="V100" s="123">
        <v>1</v>
      </c>
      <c r="W100" s="123" t="str">
        <f t="shared" si="20"/>
        <v/>
      </c>
      <c r="X100" s="123">
        <v>1</v>
      </c>
      <c r="Y100" s="123" t="str">
        <f t="shared" si="21"/>
        <v/>
      </c>
      <c r="Z100" s="126" t="str">
        <f t="shared" si="22"/>
        <v/>
      </c>
      <c r="AA100">
        <f t="shared" si="23"/>
        <v>1</v>
      </c>
      <c r="AB100" t="str">
        <f t="shared" si="17"/>
        <v/>
      </c>
      <c r="AC100" t="str">
        <f t="shared" si="17"/>
        <v/>
      </c>
      <c r="AD100">
        <f t="shared" si="24"/>
        <v>1</v>
      </c>
    </row>
    <row r="101" spans="2:30" hidden="1" x14ac:dyDescent="0.25">
      <c r="B101" s="122" t="str">
        <f t="shared" si="18"/>
        <v/>
      </c>
      <c r="C101" s="124"/>
      <c r="D101" s="124"/>
      <c r="E101" s="124"/>
      <c r="F101" s="125" t="str">
        <f>IF('תנאי סף'!AR101&lt;&gt;1,"",'תנאי סף'!F101)</f>
        <v/>
      </c>
      <c r="G101" s="106" t="str">
        <f>IF($F101="","",IF('תנאי סף'!$G101="",$AB$1,'תנאי סף'!$G101))</f>
        <v/>
      </c>
      <c r="H101" s="123"/>
      <c r="I101" s="106"/>
      <c r="J101" s="123"/>
      <c r="K101" s="106"/>
      <c r="L101" s="123"/>
      <c r="M101" s="106"/>
      <c r="N101" s="125"/>
      <c r="O101" s="125"/>
      <c r="P101" s="123"/>
      <c r="Q101" s="123"/>
      <c r="R101" s="123"/>
      <c r="S101" s="123"/>
      <c r="T101" s="123"/>
      <c r="U101" s="123" t="str">
        <f t="shared" si="19"/>
        <v/>
      </c>
      <c r="V101" s="123">
        <v>1</v>
      </c>
      <c r="W101" s="123" t="str">
        <f t="shared" si="20"/>
        <v/>
      </c>
      <c r="X101" s="123">
        <v>1</v>
      </c>
      <c r="Y101" s="123" t="str">
        <f t="shared" si="21"/>
        <v/>
      </c>
      <c r="Z101" s="126" t="str">
        <f t="shared" si="22"/>
        <v/>
      </c>
      <c r="AA101">
        <f t="shared" si="23"/>
        <v>1</v>
      </c>
      <c r="AB101" t="str">
        <f t="shared" si="17"/>
        <v/>
      </c>
      <c r="AC101" t="str">
        <f t="shared" si="17"/>
        <v/>
      </c>
      <c r="AD101">
        <f t="shared" si="24"/>
        <v>1</v>
      </c>
    </row>
    <row r="102" spans="2:30" hidden="1" x14ac:dyDescent="0.25">
      <c r="B102" s="122" t="str">
        <f t="shared" si="18"/>
        <v/>
      </c>
      <c r="C102" s="124"/>
      <c r="D102" s="124"/>
      <c r="E102" s="124"/>
      <c r="F102" s="125" t="str">
        <f>IF('תנאי סף'!AR102&lt;&gt;1,"",'תנאי סף'!F102)</f>
        <v/>
      </c>
      <c r="G102" s="106" t="str">
        <f>IF($F102="","",IF('תנאי סף'!$G102="",$AB$1,'תנאי סף'!$G102))</f>
        <v/>
      </c>
      <c r="H102" s="123"/>
      <c r="I102" s="106"/>
      <c r="J102" s="123"/>
      <c r="K102" s="106"/>
      <c r="L102" s="123"/>
      <c r="M102" s="106"/>
      <c r="N102" s="125"/>
      <c r="O102" s="125"/>
      <c r="P102" s="123"/>
      <c r="Q102" s="123"/>
      <c r="R102" s="123"/>
      <c r="S102" s="123"/>
      <c r="T102" s="123"/>
      <c r="U102" s="123" t="str">
        <f t="shared" si="19"/>
        <v/>
      </c>
      <c r="V102" s="123">
        <v>1</v>
      </c>
      <c r="W102" s="123" t="str">
        <f t="shared" si="20"/>
        <v/>
      </c>
      <c r="X102" s="123">
        <v>1</v>
      </c>
      <c r="Y102" s="123" t="str">
        <f t="shared" si="21"/>
        <v/>
      </c>
      <c r="Z102" s="126" t="str">
        <f t="shared" si="22"/>
        <v/>
      </c>
      <c r="AA102">
        <f t="shared" si="23"/>
        <v>1</v>
      </c>
      <c r="AB102" t="str">
        <f t="shared" si="17"/>
        <v/>
      </c>
      <c r="AC102" t="str">
        <f t="shared" si="17"/>
        <v/>
      </c>
      <c r="AD102">
        <f t="shared" si="24"/>
        <v>1</v>
      </c>
    </row>
    <row r="103" spans="2:30" hidden="1" x14ac:dyDescent="0.25">
      <c r="B103" s="122" t="str">
        <f t="shared" si="18"/>
        <v/>
      </c>
      <c r="C103" s="124"/>
      <c r="D103" s="124"/>
      <c r="E103" s="124"/>
      <c r="F103" s="125" t="str">
        <f>IF('תנאי סף'!AR103&lt;&gt;1,"",'תנאי סף'!F103)</f>
        <v/>
      </c>
      <c r="G103" s="106" t="str">
        <f>IF($F103="","",IF('תנאי סף'!$G103="",$AB$1,'תנאי סף'!$G103))</f>
        <v/>
      </c>
      <c r="H103" s="123"/>
      <c r="I103" s="106"/>
      <c r="J103" s="123"/>
      <c r="K103" s="106"/>
      <c r="L103" s="123"/>
      <c r="M103" s="106"/>
      <c r="N103" s="125"/>
      <c r="O103" s="125"/>
      <c r="P103" s="123"/>
      <c r="Q103" s="123"/>
      <c r="R103" s="123"/>
      <c r="S103" s="123"/>
      <c r="T103" s="123"/>
      <c r="U103" s="123" t="str">
        <f t="shared" si="19"/>
        <v/>
      </c>
      <c r="V103" s="123">
        <v>1</v>
      </c>
      <c r="W103" s="123" t="str">
        <f t="shared" si="20"/>
        <v/>
      </c>
      <c r="X103" s="123">
        <v>1</v>
      </c>
      <c r="Y103" s="123" t="str">
        <f t="shared" si="21"/>
        <v/>
      </c>
      <c r="Z103" s="126" t="str">
        <f t="shared" si="22"/>
        <v/>
      </c>
      <c r="AA103">
        <f t="shared" si="23"/>
        <v>1</v>
      </c>
      <c r="AB103" t="str">
        <f t="shared" si="17"/>
        <v/>
      </c>
      <c r="AC103" t="str">
        <f t="shared" si="17"/>
        <v/>
      </c>
      <c r="AD103">
        <f t="shared" si="24"/>
        <v>1</v>
      </c>
    </row>
    <row r="104" spans="2:30" hidden="1" x14ac:dyDescent="0.25">
      <c r="B104" s="122" t="str">
        <f t="shared" si="18"/>
        <v/>
      </c>
      <c r="C104" s="124"/>
      <c r="D104" s="124"/>
      <c r="E104" s="124"/>
      <c r="F104" s="125" t="str">
        <f>IF('תנאי סף'!AR104&lt;&gt;1,"",'תנאי סף'!F104)</f>
        <v/>
      </c>
      <c r="G104" s="106" t="str">
        <f>IF($F104="","",IF('תנאי סף'!$G104="",$AB$1,'תנאי סף'!$G104))</f>
        <v/>
      </c>
      <c r="H104" s="123"/>
      <c r="I104" s="106"/>
      <c r="J104" s="123"/>
      <c r="K104" s="106"/>
      <c r="L104" s="123"/>
      <c r="M104" s="106"/>
      <c r="N104" s="125"/>
      <c r="O104" s="125"/>
      <c r="P104" s="123"/>
      <c r="Q104" s="123"/>
      <c r="R104" s="123"/>
      <c r="S104" s="123"/>
      <c r="T104" s="123"/>
      <c r="U104" s="123" t="str">
        <f t="shared" si="19"/>
        <v/>
      </c>
      <c r="V104" s="123">
        <v>1</v>
      </c>
      <c r="W104" s="123" t="str">
        <f t="shared" si="20"/>
        <v/>
      </c>
      <c r="X104" s="123">
        <v>1</v>
      </c>
      <c r="Y104" s="123" t="str">
        <f t="shared" si="21"/>
        <v/>
      </c>
      <c r="Z104" s="126" t="str">
        <f t="shared" si="22"/>
        <v/>
      </c>
      <c r="AA104">
        <f t="shared" si="23"/>
        <v>1</v>
      </c>
      <c r="AB104" t="str">
        <f t="shared" si="17"/>
        <v/>
      </c>
      <c r="AC104" t="str">
        <f t="shared" si="17"/>
        <v/>
      </c>
      <c r="AD104">
        <f t="shared" si="24"/>
        <v>1</v>
      </c>
    </row>
    <row r="105" spans="2:30" hidden="1" x14ac:dyDescent="0.25">
      <c r="B105" s="122" t="str">
        <f t="shared" si="18"/>
        <v/>
      </c>
      <c r="C105" s="124"/>
      <c r="D105" s="124"/>
      <c r="E105" s="124"/>
      <c r="F105" s="125" t="str">
        <f>IF('תנאי סף'!AR105&lt;&gt;1,"",'תנאי סף'!F105)</f>
        <v/>
      </c>
      <c r="G105" s="106" t="str">
        <f>IF($F105="","",IF('תנאי סף'!$G105="",$AB$1,'תנאי סף'!$G105))</f>
        <v/>
      </c>
      <c r="H105" s="123"/>
      <c r="I105" s="106"/>
      <c r="J105" s="123"/>
      <c r="K105" s="106"/>
      <c r="L105" s="123"/>
      <c r="M105" s="106"/>
      <c r="N105" s="125"/>
      <c r="O105" s="125"/>
      <c r="P105" s="123"/>
      <c r="Q105" s="123"/>
      <c r="R105" s="123"/>
      <c r="S105" s="123"/>
      <c r="T105" s="123"/>
      <c r="U105" s="123" t="str">
        <f t="shared" si="19"/>
        <v/>
      </c>
      <c r="V105" s="123">
        <v>1</v>
      </c>
      <c r="W105" s="123" t="str">
        <f t="shared" si="20"/>
        <v/>
      </c>
      <c r="X105" s="123">
        <v>1</v>
      </c>
      <c r="Y105" s="123" t="str">
        <f t="shared" si="21"/>
        <v/>
      </c>
      <c r="Z105" s="126" t="str">
        <f t="shared" si="22"/>
        <v/>
      </c>
      <c r="AA105">
        <f t="shared" si="23"/>
        <v>1</v>
      </c>
      <c r="AB105" t="str">
        <f t="shared" si="17"/>
        <v/>
      </c>
      <c r="AC105" t="str">
        <f t="shared" si="17"/>
        <v/>
      </c>
      <c r="AD105">
        <f t="shared" si="24"/>
        <v>1</v>
      </c>
    </row>
    <row r="106" spans="2:30" hidden="1" x14ac:dyDescent="0.25">
      <c r="B106" s="122" t="str">
        <f t="shared" si="18"/>
        <v/>
      </c>
      <c r="C106" s="124"/>
      <c r="D106" s="124"/>
      <c r="E106" s="124"/>
      <c r="F106" s="125" t="str">
        <f>IF('תנאי סף'!AR106&lt;&gt;1,"",'תנאי סף'!F106)</f>
        <v/>
      </c>
      <c r="G106" s="106" t="str">
        <f>IF($F106="","",IF('תנאי סף'!$G106="",$AB$1,'תנאי סף'!$G106))</f>
        <v/>
      </c>
      <c r="H106" s="123"/>
      <c r="I106" s="106"/>
      <c r="J106" s="123"/>
      <c r="K106" s="106"/>
      <c r="L106" s="123"/>
      <c r="M106" s="106"/>
      <c r="N106" s="125"/>
      <c r="O106" s="125"/>
      <c r="P106" s="123"/>
      <c r="Q106" s="123"/>
      <c r="R106" s="123"/>
      <c r="S106" s="123"/>
      <c r="T106" s="123"/>
      <c r="U106" s="123" t="str">
        <f t="shared" si="19"/>
        <v/>
      </c>
      <c r="V106" s="123">
        <v>1</v>
      </c>
      <c r="W106" s="123" t="str">
        <f t="shared" si="20"/>
        <v/>
      </c>
      <c r="X106" s="123">
        <v>1</v>
      </c>
      <c r="Y106" s="123" t="str">
        <f t="shared" si="21"/>
        <v/>
      </c>
      <c r="Z106" s="126" t="str">
        <f t="shared" si="22"/>
        <v/>
      </c>
      <c r="AA106">
        <f t="shared" si="23"/>
        <v>1</v>
      </c>
      <c r="AB106" t="str">
        <f t="shared" si="17"/>
        <v/>
      </c>
      <c r="AC106" t="str">
        <f t="shared" si="17"/>
        <v/>
      </c>
      <c r="AD106">
        <f t="shared" si="24"/>
        <v>1</v>
      </c>
    </row>
    <row r="107" spans="2:30" hidden="1" x14ac:dyDescent="0.25">
      <c r="B107" s="122" t="str">
        <f t="shared" si="18"/>
        <v/>
      </c>
      <c r="C107" s="124"/>
      <c r="D107" s="124"/>
      <c r="E107" s="124"/>
      <c r="F107" s="125" t="str">
        <f>IF('תנאי סף'!AR107&lt;&gt;1,"",'תנאי סף'!F107)</f>
        <v/>
      </c>
      <c r="G107" s="106" t="str">
        <f>IF($F107="","",IF('תנאי סף'!$G107="",$AB$1,'תנאי סף'!$G107))</f>
        <v/>
      </c>
      <c r="H107" s="123"/>
      <c r="I107" s="106"/>
      <c r="J107" s="123"/>
      <c r="K107" s="106"/>
      <c r="L107" s="123"/>
      <c r="M107" s="106"/>
      <c r="N107" s="125"/>
      <c r="O107" s="125"/>
      <c r="P107" s="123"/>
      <c r="Q107" s="123"/>
      <c r="R107" s="123"/>
      <c r="S107" s="123"/>
      <c r="T107" s="123"/>
      <c r="U107" s="123" t="str">
        <f t="shared" si="19"/>
        <v/>
      </c>
      <c r="V107" s="123">
        <v>1</v>
      </c>
      <c r="W107" s="123" t="str">
        <f t="shared" si="20"/>
        <v/>
      </c>
      <c r="X107" s="123">
        <v>1</v>
      </c>
      <c r="Y107" s="123" t="str">
        <f t="shared" si="21"/>
        <v/>
      </c>
      <c r="Z107" s="126" t="str">
        <f t="shared" si="22"/>
        <v/>
      </c>
      <c r="AA107">
        <f t="shared" si="23"/>
        <v>1</v>
      </c>
      <c r="AB107" t="str">
        <f t="shared" si="17"/>
        <v/>
      </c>
      <c r="AC107" t="str">
        <f t="shared" si="17"/>
        <v/>
      </c>
      <c r="AD107">
        <f t="shared" si="24"/>
        <v>1</v>
      </c>
    </row>
    <row r="108" spans="2:30" hidden="1" x14ac:dyDescent="0.25">
      <c r="B108" s="122" t="str">
        <f t="shared" si="18"/>
        <v/>
      </c>
      <c r="C108" s="124"/>
      <c r="D108" s="124"/>
      <c r="E108" s="124"/>
      <c r="F108" s="125" t="str">
        <f>IF('תנאי סף'!AR108&lt;&gt;1,"",'תנאי סף'!F108)</f>
        <v/>
      </c>
      <c r="G108" s="106" t="str">
        <f>IF($F108="","",IF('תנאי סף'!$G108="",$AB$1,'תנאי סף'!$G108))</f>
        <v/>
      </c>
      <c r="H108" s="123"/>
      <c r="I108" s="106"/>
      <c r="J108" s="123"/>
      <c r="K108" s="106"/>
      <c r="L108" s="123"/>
      <c r="M108" s="106"/>
      <c r="N108" s="125"/>
      <c r="O108" s="125"/>
      <c r="P108" s="123"/>
      <c r="Q108" s="123"/>
      <c r="R108" s="123"/>
      <c r="S108" s="123"/>
      <c r="T108" s="123"/>
      <c r="U108" s="123" t="str">
        <f t="shared" si="19"/>
        <v/>
      </c>
      <c r="V108" s="123">
        <v>1</v>
      </c>
      <c r="W108" s="123" t="str">
        <f t="shared" si="20"/>
        <v/>
      </c>
      <c r="X108" s="123">
        <v>1</v>
      </c>
      <c r="Y108" s="123" t="str">
        <f t="shared" si="21"/>
        <v/>
      </c>
      <c r="Z108" s="126" t="str">
        <f t="shared" si="22"/>
        <v/>
      </c>
      <c r="AA108">
        <f t="shared" si="23"/>
        <v>1</v>
      </c>
      <c r="AB108" t="str">
        <f t="shared" si="17"/>
        <v/>
      </c>
      <c r="AC108" t="str">
        <f t="shared" si="17"/>
        <v/>
      </c>
      <c r="AD108">
        <f t="shared" si="24"/>
        <v>1</v>
      </c>
    </row>
    <row r="109" spans="2:30" hidden="1" x14ac:dyDescent="0.25">
      <c r="B109" s="122" t="str">
        <f t="shared" si="18"/>
        <v/>
      </c>
      <c r="C109" s="124"/>
      <c r="D109" s="124"/>
      <c r="E109" s="124"/>
      <c r="F109" s="125" t="str">
        <f>IF('תנאי סף'!AR109&lt;&gt;1,"",'תנאי סף'!F109)</f>
        <v/>
      </c>
      <c r="G109" s="106" t="str">
        <f>IF($F109="","",IF('תנאי סף'!$G109="",$AB$1,'תנאי סף'!$G109))</f>
        <v/>
      </c>
      <c r="H109" s="123"/>
      <c r="I109" s="106"/>
      <c r="J109" s="123"/>
      <c r="K109" s="106"/>
      <c r="L109" s="123"/>
      <c r="M109" s="106"/>
      <c r="N109" s="125"/>
      <c r="O109" s="125"/>
      <c r="P109" s="123"/>
      <c r="Q109" s="123"/>
      <c r="R109" s="123"/>
      <c r="S109" s="123"/>
      <c r="T109" s="123"/>
      <c r="U109" s="123" t="str">
        <f t="shared" si="19"/>
        <v/>
      </c>
      <c r="V109" s="123">
        <v>1</v>
      </c>
      <c r="W109" s="123" t="str">
        <f t="shared" si="20"/>
        <v/>
      </c>
      <c r="X109" s="123">
        <v>1</v>
      </c>
      <c r="Y109" s="123" t="str">
        <f t="shared" si="21"/>
        <v/>
      </c>
      <c r="Z109" s="126" t="str">
        <f t="shared" si="22"/>
        <v/>
      </c>
      <c r="AA109">
        <f t="shared" si="23"/>
        <v>1</v>
      </c>
      <c r="AB109" t="str">
        <f t="shared" si="17"/>
        <v/>
      </c>
      <c r="AC109" t="str">
        <f t="shared" si="17"/>
        <v/>
      </c>
      <c r="AD109">
        <f t="shared" si="24"/>
        <v>1</v>
      </c>
    </row>
    <row r="110" spans="2:30" hidden="1" x14ac:dyDescent="0.25">
      <c r="B110" s="122" t="str">
        <f t="shared" si="18"/>
        <v/>
      </c>
      <c r="C110" s="124"/>
      <c r="D110" s="124"/>
      <c r="E110" s="124"/>
      <c r="F110" s="125" t="str">
        <f>IF('תנאי סף'!AR110&lt;&gt;1,"",'תנאי סף'!F110)</f>
        <v/>
      </c>
      <c r="G110" s="106" t="str">
        <f>IF($F110="","",IF('תנאי סף'!$G110="",$AB$1,'תנאי סף'!$G110))</f>
        <v/>
      </c>
      <c r="H110" s="123"/>
      <c r="I110" s="106"/>
      <c r="J110" s="123"/>
      <c r="K110" s="106"/>
      <c r="L110" s="123"/>
      <c r="M110" s="106"/>
      <c r="N110" s="125"/>
      <c r="O110" s="125"/>
      <c r="P110" s="123"/>
      <c r="Q110" s="123"/>
      <c r="R110" s="123"/>
      <c r="S110" s="123"/>
      <c r="T110" s="123"/>
      <c r="U110" s="123" t="str">
        <f t="shared" si="19"/>
        <v/>
      </c>
      <c r="V110" s="123">
        <v>1</v>
      </c>
      <c r="W110" s="123" t="str">
        <f t="shared" si="20"/>
        <v/>
      </c>
      <c r="X110" s="123">
        <v>1</v>
      </c>
      <c r="Y110" s="123" t="str">
        <f t="shared" si="21"/>
        <v/>
      </c>
      <c r="Z110" s="126" t="str">
        <f t="shared" si="22"/>
        <v/>
      </c>
      <c r="AA110">
        <f t="shared" si="23"/>
        <v>1</v>
      </c>
      <c r="AB110" t="str">
        <f t="shared" si="17"/>
        <v/>
      </c>
      <c r="AC110" t="str">
        <f t="shared" si="17"/>
        <v/>
      </c>
      <c r="AD110">
        <f t="shared" si="24"/>
        <v>1</v>
      </c>
    </row>
    <row r="111" spans="2:30" hidden="1" x14ac:dyDescent="0.25">
      <c r="B111" s="122" t="str">
        <f t="shared" si="18"/>
        <v/>
      </c>
      <c r="C111" s="124"/>
      <c r="D111" s="124"/>
      <c r="E111" s="124"/>
      <c r="F111" s="125" t="str">
        <f>IF('תנאי סף'!AR111&lt;&gt;1,"",'תנאי סף'!F111)</f>
        <v/>
      </c>
      <c r="G111" s="106" t="str">
        <f>IF($F111="","",IF('תנאי סף'!$G111="",$AB$1,'תנאי סף'!$G111))</f>
        <v/>
      </c>
      <c r="H111" s="123"/>
      <c r="I111" s="106"/>
      <c r="J111" s="123"/>
      <c r="K111" s="106"/>
      <c r="L111" s="123"/>
      <c r="M111" s="106"/>
      <c r="N111" s="125"/>
      <c r="O111" s="125"/>
      <c r="P111" s="123"/>
      <c r="Q111" s="123"/>
      <c r="R111" s="123"/>
      <c r="S111" s="123"/>
      <c r="T111" s="123"/>
      <c r="U111" s="123" t="str">
        <f t="shared" si="19"/>
        <v/>
      </c>
      <c r="V111" s="123">
        <v>1</v>
      </c>
      <c r="W111" s="123" t="str">
        <f t="shared" si="20"/>
        <v/>
      </c>
      <c r="X111" s="123">
        <v>1</v>
      </c>
      <c r="Y111" s="123" t="str">
        <f t="shared" si="21"/>
        <v/>
      </c>
      <c r="Z111" s="126" t="str">
        <f t="shared" si="22"/>
        <v/>
      </c>
      <c r="AA111">
        <f t="shared" si="23"/>
        <v>1</v>
      </c>
      <c r="AB111" t="str">
        <f t="shared" si="17"/>
        <v/>
      </c>
      <c r="AC111" t="str">
        <f t="shared" si="17"/>
        <v/>
      </c>
      <c r="AD111">
        <f t="shared" si="24"/>
        <v>1</v>
      </c>
    </row>
    <row r="112" spans="2:30" hidden="1" x14ac:dyDescent="0.25">
      <c r="B112" s="122" t="str">
        <f t="shared" si="18"/>
        <v/>
      </c>
      <c r="C112" s="124"/>
      <c r="D112" s="124"/>
      <c r="E112" s="124"/>
      <c r="F112" s="125" t="str">
        <f>IF('תנאי סף'!AR112&lt;&gt;1,"",'תנאי סף'!F112)</f>
        <v/>
      </c>
      <c r="G112" s="106" t="str">
        <f>IF($F112="","",IF('תנאי סף'!$G112="",$AB$1,'תנאי סף'!$G112))</f>
        <v/>
      </c>
      <c r="H112" s="123"/>
      <c r="I112" s="106"/>
      <c r="J112" s="123"/>
      <c r="K112" s="106"/>
      <c r="L112" s="123"/>
      <c r="M112" s="106"/>
      <c r="N112" s="125"/>
      <c r="O112" s="125"/>
      <c r="P112" s="123"/>
      <c r="Q112" s="123"/>
      <c r="R112" s="123"/>
      <c r="S112" s="123"/>
      <c r="T112" s="123"/>
      <c r="U112" s="123" t="str">
        <f t="shared" si="19"/>
        <v/>
      </c>
      <c r="V112" s="123">
        <v>1</v>
      </c>
      <c r="W112" s="123" t="str">
        <f t="shared" si="20"/>
        <v/>
      </c>
      <c r="X112" s="123">
        <v>1</v>
      </c>
      <c r="Y112" s="123" t="str">
        <f t="shared" si="21"/>
        <v/>
      </c>
      <c r="Z112" s="126" t="str">
        <f t="shared" si="22"/>
        <v/>
      </c>
      <c r="AA112">
        <f t="shared" si="23"/>
        <v>1</v>
      </c>
      <c r="AB112" t="str">
        <f t="shared" si="17"/>
        <v/>
      </c>
      <c r="AC112" t="str">
        <f t="shared" si="17"/>
        <v/>
      </c>
      <c r="AD112">
        <f t="shared" si="24"/>
        <v>1</v>
      </c>
    </row>
    <row r="113" spans="2:30" hidden="1" x14ac:dyDescent="0.25">
      <c r="B113" s="122" t="str">
        <f t="shared" si="18"/>
        <v/>
      </c>
      <c r="C113" s="124"/>
      <c r="D113" s="124"/>
      <c r="E113" s="124"/>
      <c r="F113" s="125" t="str">
        <f>IF('תנאי סף'!AR113&lt;&gt;1,"",'תנאי סף'!F113)</f>
        <v/>
      </c>
      <c r="G113" s="106" t="str">
        <f>IF($F113="","",IF('תנאי סף'!$G113="",$AB$1,'תנאי סף'!$G113))</f>
        <v/>
      </c>
      <c r="H113" s="123"/>
      <c r="I113" s="106"/>
      <c r="J113" s="123"/>
      <c r="K113" s="106"/>
      <c r="L113" s="123"/>
      <c r="M113" s="106"/>
      <c r="N113" s="125"/>
      <c r="O113" s="125"/>
      <c r="P113" s="123"/>
      <c r="Q113" s="123"/>
      <c r="R113" s="123"/>
      <c r="S113" s="123"/>
      <c r="T113" s="123"/>
      <c r="U113" s="123" t="str">
        <f t="shared" si="19"/>
        <v/>
      </c>
      <c r="V113" s="123">
        <v>1</v>
      </c>
      <c r="W113" s="123" t="str">
        <f t="shared" si="20"/>
        <v/>
      </c>
      <c r="X113" s="123">
        <v>1</v>
      </c>
      <c r="Y113" s="123" t="str">
        <f t="shared" si="21"/>
        <v/>
      </c>
      <c r="Z113" s="126" t="str">
        <f t="shared" si="22"/>
        <v/>
      </c>
      <c r="AA113">
        <f t="shared" si="23"/>
        <v>1</v>
      </c>
      <c r="AB113" t="str">
        <f t="shared" si="17"/>
        <v/>
      </c>
      <c r="AC113" t="str">
        <f t="shared" si="17"/>
        <v/>
      </c>
      <c r="AD113">
        <f t="shared" si="24"/>
        <v>1</v>
      </c>
    </row>
    <row r="114" spans="2:30" hidden="1" x14ac:dyDescent="0.25">
      <c r="B114" s="122" t="str">
        <f t="shared" si="18"/>
        <v/>
      </c>
      <c r="C114" s="124"/>
      <c r="D114" s="124"/>
      <c r="E114" s="124"/>
      <c r="F114" s="125" t="str">
        <f>IF('תנאי סף'!AR114&lt;&gt;1,"",'תנאי סף'!F114)</f>
        <v/>
      </c>
      <c r="G114" s="106" t="str">
        <f>IF($F114="","",IF('תנאי סף'!$G114="",$AB$1,'תנאי סף'!$G114))</f>
        <v/>
      </c>
      <c r="H114" s="123"/>
      <c r="I114" s="106"/>
      <c r="J114" s="123"/>
      <c r="K114" s="106"/>
      <c r="L114" s="123"/>
      <c r="M114" s="106"/>
      <c r="N114" s="125"/>
      <c r="O114" s="125"/>
      <c r="P114" s="123"/>
      <c r="Q114" s="123"/>
      <c r="R114" s="123"/>
      <c r="S114" s="123"/>
      <c r="T114" s="123"/>
      <c r="U114" s="123" t="str">
        <f t="shared" si="19"/>
        <v/>
      </c>
      <c r="V114" s="123">
        <v>1</v>
      </c>
      <c r="W114" s="123" t="str">
        <f t="shared" si="20"/>
        <v/>
      </c>
      <c r="X114" s="123">
        <v>1</v>
      </c>
      <c r="Y114" s="123" t="str">
        <f t="shared" si="21"/>
        <v/>
      </c>
      <c r="Z114" s="126" t="str">
        <f t="shared" si="22"/>
        <v/>
      </c>
      <c r="AA114">
        <f t="shared" si="23"/>
        <v>1</v>
      </c>
      <c r="AB114" t="str">
        <f t="shared" si="17"/>
        <v/>
      </c>
      <c r="AC114" t="str">
        <f t="shared" si="17"/>
        <v/>
      </c>
      <c r="AD114">
        <f t="shared" si="24"/>
        <v>1</v>
      </c>
    </row>
    <row r="115" spans="2:30" hidden="1" x14ac:dyDescent="0.25">
      <c r="B115" s="122" t="str">
        <f t="shared" si="18"/>
        <v/>
      </c>
      <c r="C115" s="124"/>
      <c r="D115" s="124"/>
      <c r="E115" s="124"/>
      <c r="F115" s="125" t="str">
        <f>IF('תנאי סף'!AR115&lt;&gt;1,"",'תנאי סף'!F115)</f>
        <v/>
      </c>
      <c r="G115" s="106" t="str">
        <f>IF($F115="","",IF('תנאי סף'!$G115="",$AB$1,'תנאי סף'!$G115))</f>
        <v/>
      </c>
      <c r="H115" s="123"/>
      <c r="I115" s="106"/>
      <c r="J115" s="123"/>
      <c r="K115" s="106"/>
      <c r="L115" s="123"/>
      <c r="M115" s="106"/>
      <c r="N115" s="125"/>
      <c r="O115" s="125"/>
      <c r="P115" s="123"/>
      <c r="Q115" s="123"/>
      <c r="R115" s="123"/>
      <c r="S115" s="123"/>
      <c r="T115" s="123"/>
      <c r="U115" s="123" t="str">
        <f t="shared" si="19"/>
        <v/>
      </c>
      <c r="V115" s="123">
        <v>1</v>
      </c>
      <c r="W115" s="123" t="str">
        <f t="shared" si="20"/>
        <v/>
      </c>
      <c r="X115" s="123">
        <v>1</v>
      </c>
      <c r="Y115" s="123" t="str">
        <f t="shared" si="21"/>
        <v/>
      </c>
      <c r="Z115" s="126" t="str">
        <f t="shared" si="22"/>
        <v/>
      </c>
      <c r="AA115">
        <f t="shared" si="23"/>
        <v>1</v>
      </c>
      <c r="AB115" t="str">
        <f t="shared" si="17"/>
        <v/>
      </c>
      <c r="AC115" t="str">
        <f t="shared" si="17"/>
        <v/>
      </c>
      <c r="AD115">
        <f t="shared" si="24"/>
        <v>1</v>
      </c>
    </row>
    <row r="116" spans="2:30" hidden="1" x14ac:dyDescent="0.25">
      <c r="B116" s="122" t="str">
        <f t="shared" si="18"/>
        <v/>
      </c>
      <c r="C116" s="124"/>
      <c r="D116" s="124"/>
      <c r="E116" s="124"/>
      <c r="F116" s="125" t="str">
        <f>IF('תנאי סף'!AR116&lt;&gt;1,"",'תנאי סף'!F116)</f>
        <v/>
      </c>
      <c r="G116" s="106" t="str">
        <f>IF($F116="","",IF('תנאי סף'!$G116="",$AB$1,'תנאי סף'!$G116))</f>
        <v/>
      </c>
      <c r="H116" s="123"/>
      <c r="I116" s="106"/>
      <c r="J116" s="123"/>
      <c r="K116" s="106"/>
      <c r="L116" s="123"/>
      <c r="M116" s="106"/>
      <c r="N116" s="125"/>
      <c r="O116" s="125"/>
      <c r="P116" s="123"/>
      <c r="Q116" s="123"/>
      <c r="R116" s="123"/>
      <c r="S116" s="123"/>
      <c r="T116" s="123"/>
      <c r="U116" s="123" t="str">
        <f t="shared" si="19"/>
        <v/>
      </c>
      <c r="V116" s="123">
        <v>1</v>
      </c>
      <c r="W116" s="123" t="str">
        <f t="shared" si="20"/>
        <v/>
      </c>
      <c r="X116" s="123">
        <v>1</v>
      </c>
      <c r="Y116" s="123" t="str">
        <f t="shared" si="21"/>
        <v/>
      </c>
      <c r="Z116" s="126" t="str">
        <f t="shared" si="22"/>
        <v/>
      </c>
      <c r="AA116">
        <f t="shared" si="23"/>
        <v>1</v>
      </c>
      <c r="AB116" t="str">
        <f t="shared" si="17"/>
        <v/>
      </c>
      <c r="AC116" t="str">
        <f t="shared" si="17"/>
        <v/>
      </c>
      <c r="AD116">
        <f t="shared" si="24"/>
        <v>1</v>
      </c>
    </row>
    <row r="117" spans="2:30" hidden="1" x14ac:dyDescent="0.25">
      <c r="B117" s="122" t="str">
        <f t="shared" si="18"/>
        <v/>
      </c>
      <c r="C117" s="124"/>
      <c r="D117" s="124"/>
      <c r="E117" s="124"/>
      <c r="F117" s="125" t="str">
        <f>IF('תנאי סף'!AR117&lt;&gt;1,"",'תנאי סף'!F117)</f>
        <v/>
      </c>
      <c r="G117" s="106" t="str">
        <f>IF($F117="","",IF('תנאי סף'!$G117="",$AB$1,'תנאי סף'!$G117))</f>
        <v/>
      </c>
      <c r="H117" s="123"/>
      <c r="I117" s="106"/>
      <c r="J117" s="123"/>
      <c r="K117" s="106"/>
      <c r="L117" s="123"/>
      <c r="M117" s="106"/>
      <c r="N117" s="125"/>
      <c r="O117" s="125"/>
      <c r="P117" s="123"/>
      <c r="Q117" s="123"/>
      <c r="R117" s="123"/>
      <c r="S117" s="123"/>
      <c r="T117" s="123"/>
      <c r="U117" s="123" t="str">
        <f t="shared" si="19"/>
        <v/>
      </c>
      <c r="V117" s="123">
        <v>1</v>
      </c>
      <c r="W117" s="123" t="str">
        <f t="shared" si="20"/>
        <v/>
      </c>
      <c r="X117" s="123">
        <v>1</v>
      </c>
      <c r="Y117" s="123" t="str">
        <f t="shared" si="21"/>
        <v/>
      </c>
      <c r="Z117" s="126" t="str">
        <f t="shared" si="22"/>
        <v/>
      </c>
      <c r="AA117">
        <f t="shared" si="23"/>
        <v>1</v>
      </c>
      <c r="AB117" t="str">
        <f t="shared" si="17"/>
        <v/>
      </c>
      <c r="AC117" t="str">
        <f t="shared" si="17"/>
        <v/>
      </c>
      <c r="AD117">
        <f t="shared" si="24"/>
        <v>1</v>
      </c>
    </row>
    <row r="118" spans="2:30" hidden="1" x14ac:dyDescent="0.25">
      <c r="B118" s="122" t="str">
        <f t="shared" si="18"/>
        <v/>
      </c>
      <c r="C118" s="124"/>
      <c r="D118" s="124"/>
      <c r="E118" s="124"/>
      <c r="F118" s="125" t="str">
        <f>IF('תנאי סף'!AR118&lt;&gt;1,"",'תנאי סף'!F118)</f>
        <v/>
      </c>
      <c r="G118" s="106" t="str">
        <f>IF($F118="","",IF('תנאי סף'!$G118="",$AB$1,'תנאי סף'!$G118))</f>
        <v/>
      </c>
      <c r="H118" s="123"/>
      <c r="I118" s="106"/>
      <c r="J118" s="123"/>
      <c r="K118" s="106"/>
      <c r="L118" s="123"/>
      <c r="M118" s="106"/>
      <c r="N118" s="125"/>
      <c r="O118" s="125"/>
      <c r="P118" s="123"/>
      <c r="Q118" s="123"/>
      <c r="R118" s="123"/>
      <c r="S118" s="123"/>
      <c r="T118" s="123"/>
      <c r="U118" s="123" t="str">
        <f t="shared" si="19"/>
        <v/>
      </c>
      <c r="V118" s="123">
        <v>1</v>
      </c>
      <c r="W118" s="123" t="str">
        <f t="shared" si="20"/>
        <v/>
      </c>
      <c r="X118" s="123">
        <v>1</v>
      </c>
      <c r="Y118" s="123" t="str">
        <f t="shared" si="21"/>
        <v/>
      </c>
      <c r="Z118" s="126" t="str">
        <f t="shared" si="22"/>
        <v/>
      </c>
      <c r="AA118">
        <f t="shared" si="23"/>
        <v>1</v>
      </c>
      <c r="AB118" t="str">
        <f t="shared" si="17"/>
        <v/>
      </c>
      <c r="AC118" t="str">
        <f t="shared" si="17"/>
        <v/>
      </c>
      <c r="AD118">
        <f t="shared" si="24"/>
        <v>1</v>
      </c>
    </row>
    <row r="119" spans="2:30" hidden="1" x14ac:dyDescent="0.25">
      <c r="B119" s="122" t="str">
        <f t="shared" si="18"/>
        <v/>
      </c>
      <c r="C119" s="124"/>
      <c r="D119" s="124"/>
      <c r="E119" s="124"/>
      <c r="F119" s="125" t="str">
        <f>IF('תנאי סף'!AR119&lt;&gt;1,"",'תנאי סף'!F119)</f>
        <v/>
      </c>
      <c r="G119" s="106" t="str">
        <f>IF($F119="","",IF('תנאי סף'!$G119="",$AB$1,'תנאי סף'!$G119))</f>
        <v/>
      </c>
      <c r="H119" s="123"/>
      <c r="I119" s="106"/>
      <c r="J119" s="123"/>
      <c r="K119" s="106"/>
      <c r="L119" s="123"/>
      <c r="M119" s="106"/>
      <c r="N119" s="125"/>
      <c r="O119" s="125"/>
      <c r="P119" s="123"/>
      <c r="Q119" s="123"/>
      <c r="R119" s="123"/>
      <c r="S119" s="123"/>
      <c r="T119" s="123"/>
      <c r="U119" s="123" t="str">
        <f t="shared" si="19"/>
        <v/>
      </c>
      <c r="V119" s="123">
        <v>1</v>
      </c>
      <c r="W119" s="123" t="str">
        <f t="shared" si="20"/>
        <v/>
      </c>
      <c r="X119" s="123">
        <v>1</v>
      </c>
      <c r="Y119" s="123" t="str">
        <f t="shared" si="21"/>
        <v/>
      </c>
      <c r="Z119" s="126" t="str">
        <f t="shared" si="22"/>
        <v/>
      </c>
      <c r="AA119">
        <f t="shared" si="23"/>
        <v>1</v>
      </c>
      <c r="AB119" t="str">
        <f t="shared" si="17"/>
        <v/>
      </c>
      <c r="AC119" t="str">
        <f t="shared" si="17"/>
        <v/>
      </c>
      <c r="AD119">
        <f t="shared" si="24"/>
        <v>1</v>
      </c>
    </row>
    <row r="120" spans="2:30" hidden="1" x14ac:dyDescent="0.25">
      <c r="B120" s="122" t="str">
        <f t="shared" si="18"/>
        <v/>
      </c>
      <c r="C120" s="124"/>
      <c r="D120" s="124"/>
      <c r="E120" s="124"/>
      <c r="F120" s="125" t="str">
        <f>IF('תנאי סף'!AR120&lt;&gt;1,"",'תנאי סף'!F120)</f>
        <v/>
      </c>
      <c r="G120" s="106" t="str">
        <f>IF($F120="","",IF('תנאי סף'!$G120="",$AB$1,'תנאי סף'!$G120))</f>
        <v/>
      </c>
      <c r="H120" s="123"/>
      <c r="I120" s="106"/>
      <c r="J120" s="123"/>
      <c r="K120" s="106"/>
      <c r="L120" s="123"/>
      <c r="M120" s="106"/>
      <c r="N120" s="125"/>
      <c r="O120" s="125"/>
      <c r="P120" s="123"/>
      <c r="Q120" s="123"/>
      <c r="R120" s="123"/>
      <c r="S120" s="123"/>
      <c r="T120" s="123"/>
      <c r="U120" s="123" t="str">
        <f t="shared" si="19"/>
        <v/>
      </c>
      <c r="V120" s="123">
        <v>1</v>
      </c>
      <c r="W120" s="123" t="str">
        <f t="shared" si="20"/>
        <v/>
      </c>
      <c r="X120" s="123">
        <v>1</v>
      </c>
      <c r="Y120" s="123" t="str">
        <f t="shared" si="21"/>
        <v/>
      </c>
      <c r="Z120" s="126" t="str">
        <f t="shared" si="22"/>
        <v/>
      </c>
      <c r="AA120">
        <f t="shared" si="23"/>
        <v>1</v>
      </c>
      <c r="AB120" t="str">
        <f t="shared" si="17"/>
        <v/>
      </c>
      <c r="AC120" t="str">
        <f t="shared" si="17"/>
        <v/>
      </c>
      <c r="AD120">
        <f t="shared" si="24"/>
        <v>1</v>
      </c>
    </row>
    <row r="121" spans="2:30" hidden="1" x14ac:dyDescent="0.25">
      <c r="B121" s="122" t="str">
        <f t="shared" si="18"/>
        <v/>
      </c>
      <c r="C121" s="124"/>
      <c r="D121" s="124"/>
      <c r="E121" s="124"/>
      <c r="F121" s="125" t="str">
        <f>IF('תנאי סף'!AR121&lt;&gt;1,"",'תנאי סף'!F121)</f>
        <v/>
      </c>
      <c r="G121" s="106" t="str">
        <f>IF($F121="","",IF('תנאי סף'!$G121="",$AB$1,'תנאי סף'!$G121))</f>
        <v/>
      </c>
      <c r="H121" s="123"/>
      <c r="I121" s="106"/>
      <c r="J121" s="123"/>
      <c r="K121" s="106"/>
      <c r="L121" s="123"/>
      <c r="M121" s="106"/>
      <c r="N121" s="125"/>
      <c r="O121" s="125"/>
      <c r="P121" s="123"/>
      <c r="Q121" s="123"/>
      <c r="R121" s="123"/>
      <c r="S121" s="123"/>
      <c r="T121" s="123"/>
      <c r="U121" s="123" t="str">
        <f t="shared" si="19"/>
        <v/>
      </c>
      <c r="V121" s="123">
        <v>1</v>
      </c>
      <c r="W121" s="123" t="str">
        <f t="shared" si="20"/>
        <v/>
      </c>
      <c r="X121" s="123">
        <v>1</v>
      </c>
      <c r="Y121" s="123" t="str">
        <f t="shared" si="21"/>
        <v/>
      </c>
      <c r="Z121" s="126" t="str">
        <f t="shared" si="22"/>
        <v/>
      </c>
      <c r="AA121">
        <f t="shared" si="23"/>
        <v>1</v>
      </c>
      <c r="AB121" t="str">
        <f t="shared" si="17"/>
        <v/>
      </c>
      <c r="AC121" t="str">
        <f t="shared" si="17"/>
        <v/>
      </c>
      <c r="AD121">
        <f t="shared" si="24"/>
        <v>1</v>
      </c>
    </row>
    <row r="122" spans="2:30" hidden="1" x14ac:dyDescent="0.25">
      <c r="B122" s="122" t="str">
        <f t="shared" si="18"/>
        <v/>
      </c>
      <c r="C122" s="124"/>
      <c r="D122" s="124"/>
      <c r="E122" s="124"/>
      <c r="F122" s="125" t="str">
        <f>IF('תנאי סף'!AR122&lt;&gt;1,"",'תנאי סף'!F122)</f>
        <v/>
      </c>
      <c r="G122" s="106" t="str">
        <f>IF($F122="","",IF('תנאי סף'!$G122="",$AB$1,'תנאי סף'!$G122))</f>
        <v/>
      </c>
      <c r="H122" s="123"/>
      <c r="I122" s="106"/>
      <c r="J122" s="123"/>
      <c r="K122" s="106"/>
      <c r="L122" s="123"/>
      <c r="M122" s="106"/>
      <c r="N122" s="125"/>
      <c r="O122" s="125"/>
      <c r="P122" s="123"/>
      <c r="Q122" s="123"/>
      <c r="R122" s="123"/>
      <c r="S122" s="123"/>
      <c r="T122" s="123"/>
      <c r="U122" s="123" t="str">
        <f t="shared" si="19"/>
        <v/>
      </c>
      <c r="V122" s="123">
        <v>1</v>
      </c>
      <c r="W122" s="123" t="str">
        <f t="shared" si="20"/>
        <v/>
      </c>
      <c r="X122" s="123">
        <v>1</v>
      </c>
      <c r="Y122" s="123" t="str">
        <f t="shared" si="21"/>
        <v/>
      </c>
      <c r="Z122" s="126" t="str">
        <f t="shared" si="22"/>
        <v/>
      </c>
      <c r="AA122">
        <f t="shared" si="23"/>
        <v>1</v>
      </c>
      <c r="AB122" t="str">
        <f t="shared" si="17"/>
        <v/>
      </c>
      <c r="AC122" t="str">
        <f t="shared" si="17"/>
        <v/>
      </c>
      <c r="AD122">
        <f t="shared" si="24"/>
        <v>1</v>
      </c>
    </row>
    <row r="123" spans="2:30" hidden="1" x14ac:dyDescent="0.25">
      <c r="B123" s="122" t="str">
        <f t="shared" si="18"/>
        <v/>
      </c>
      <c r="C123" s="124"/>
      <c r="D123" s="124"/>
      <c r="E123" s="124"/>
      <c r="F123" s="125" t="str">
        <f>IF('תנאי סף'!AR123&lt;&gt;1,"",'תנאי סף'!F123)</f>
        <v/>
      </c>
      <c r="G123" s="106" t="str">
        <f>IF($F123="","",IF('תנאי סף'!$G123="",$AB$1,'תנאי סף'!$G123))</f>
        <v/>
      </c>
      <c r="H123" s="123"/>
      <c r="I123" s="106"/>
      <c r="J123" s="123"/>
      <c r="K123" s="106"/>
      <c r="L123" s="123"/>
      <c r="M123" s="106"/>
      <c r="N123" s="125"/>
      <c r="O123" s="125"/>
      <c r="P123" s="123"/>
      <c r="Q123" s="123"/>
      <c r="R123" s="123"/>
      <c r="S123" s="123"/>
      <c r="T123" s="123"/>
      <c r="U123" s="123" t="str">
        <f t="shared" si="19"/>
        <v/>
      </c>
      <c r="V123" s="123">
        <v>1</v>
      </c>
      <c r="W123" s="123" t="str">
        <f t="shared" si="20"/>
        <v/>
      </c>
      <c r="X123" s="123">
        <v>1</v>
      </c>
      <c r="Y123" s="123" t="str">
        <f t="shared" si="21"/>
        <v/>
      </c>
      <c r="Z123" s="126" t="str">
        <f t="shared" si="22"/>
        <v/>
      </c>
      <c r="AA123">
        <f t="shared" si="23"/>
        <v>1</v>
      </c>
      <c r="AB123" t="str">
        <f t="shared" si="17"/>
        <v/>
      </c>
      <c r="AC123" t="str">
        <f t="shared" si="17"/>
        <v/>
      </c>
      <c r="AD123">
        <f t="shared" si="24"/>
        <v>1</v>
      </c>
    </row>
    <row r="124" spans="2:30" hidden="1" x14ac:dyDescent="0.25">
      <c r="B124" s="122" t="str">
        <f t="shared" si="18"/>
        <v/>
      </c>
      <c r="C124" s="124"/>
      <c r="D124" s="124"/>
      <c r="E124" s="124"/>
      <c r="F124" s="125" t="str">
        <f>IF('תנאי סף'!AR124&lt;&gt;1,"",'תנאי סף'!F124)</f>
        <v/>
      </c>
      <c r="G124" s="106" t="str">
        <f>IF($F124="","",IF('תנאי סף'!$G124="",$AB$1,'תנאי סף'!$G124))</f>
        <v/>
      </c>
      <c r="H124" s="123"/>
      <c r="I124" s="106"/>
      <c r="J124" s="123"/>
      <c r="K124" s="106"/>
      <c r="L124" s="123"/>
      <c r="M124" s="106"/>
      <c r="N124" s="125"/>
      <c r="O124" s="125"/>
      <c r="P124" s="123"/>
      <c r="Q124" s="123"/>
      <c r="R124" s="123"/>
      <c r="S124" s="123"/>
      <c r="T124" s="123"/>
      <c r="U124" s="123" t="str">
        <f t="shared" si="19"/>
        <v/>
      </c>
      <c r="V124" s="123">
        <v>1</v>
      </c>
      <c r="W124" s="123" t="str">
        <f t="shared" si="20"/>
        <v/>
      </c>
      <c r="X124" s="123">
        <v>1</v>
      </c>
      <c r="Y124" s="123" t="str">
        <f t="shared" si="21"/>
        <v/>
      </c>
      <c r="Z124" s="126" t="str">
        <f t="shared" si="22"/>
        <v/>
      </c>
      <c r="AA124">
        <f t="shared" si="23"/>
        <v>1</v>
      </c>
      <c r="AB124" t="str">
        <f t="shared" si="17"/>
        <v/>
      </c>
      <c r="AC124" t="str">
        <f t="shared" si="17"/>
        <v/>
      </c>
      <c r="AD124">
        <f t="shared" si="24"/>
        <v>1</v>
      </c>
    </row>
    <row r="125" spans="2:30" hidden="1" x14ac:dyDescent="0.25">
      <c r="B125" s="122" t="str">
        <f t="shared" si="18"/>
        <v/>
      </c>
      <c r="C125" s="124"/>
      <c r="D125" s="124"/>
      <c r="E125" s="124"/>
      <c r="F125" s="125" t="str">
        <f>IF('תנאי סף'!AR125&lt;&gt;1,"",'תנאי סף'!F125)</f>
        <v/>
      </c>
      <c r="G125" s="106" t="str">
        <f>IF($F125="","",IF('תנאי סף'!$G125="",$AB$1,'תנאי סף'!$G125))</f>
        <v/>
      </c>
      <c r="H125" s="123"/>
      <c r="I125" s="106"/>
      <c r="J125" s="123"/>
      <c r="K125" s="106"/>
      <c r="L125" s="123"/>
      <c r="M125" s="106"/>
      <c r="N125" s="125"/>
      <c r="O125" s="125"/>
      <c r="P125" s="123"/>
      <c r="Q125" s="123"/>
      <c r="R125" s="123"/>
      <c r="S125" s="123"/>
      <c r="T125" s="123"/>
      <c r="U125" s="123" t="str">
        <f t="shared" si="19"/>
        <v/>
      </c>
      <c r="V125" s="123">
        <v>1</v>
      </c>
      <c r="W125" s="123" t="str">
        <f t="shared" si="20"/>
        <v/>
      </c>
      <c r="X125" s="123">
        <v>1</v>
      </c>
      <c r="Y125" s="123" t="str">
        <f t="shared" si="21"/>
        <v/>
      </c>
      <c r="Z125" s="126" t="str">
        <f t="shared" si="22"/>
        <v/>
      </c>
      <c r="AA125">
        <f t="shared" si="23"/>
        <v>1</v>
      </c>
      <c r="AB125" t="str">
        <f t="shared" si="17"/>
        <v/>
      </c>
      <c r="AC125" t="str">
        <f t="shared" si="17"/>
        <v/>
      </c>
      <c r="AD125">
        <f t="shared" si="24"/>
        <v>1</v>
      </c>
    </row>
    <row r="126" spans="2:30" hidden="1" x14ac:dyDescent="0.25">
      <c r="B126" s="122" t="str">
        <f t="shared" si="18"/>
        <v/>
      </c>
      <c r="C126" s="124"/>
      <c r="D126" s="124"/>
      <c r="E126" s="124"/>
      <c r="F126" s="125" t="str">
        <f>IF('תנאי סף'!AR126&lt;&gt;1,"",'תנאי סף'!F126)</f>
        <v/>
      </c>
      <c r="G126" s="106" t="str">
        <f>IF($F126="","",IF('תנאי סף'!$G126="",$AB$1,'תנאי סף'!$G126))</f>
        <v/>
      </c>
      <c r="H126" s="123"/>
      <c r="I126" s="106"/>
      <c r="J126" s="123"/>
      <c r="K126" s="106"/>
      <c r="L126" s="123"/>
      <c r="M126" s="106"/>
      <c r="N126" s="125"/>
      <c r="O126" s="125"/>
      <c r="P126" s="123"/>
      <c r="Q126" s="123"/>
      <c r="R126" s="123"/>
      <c r="S126" s="123"/>
      <c r="T126" s="123"/>
      <c r="U126" s="123" t="str">
        <f t="shared" si="19"/>
        <v/>
      </c>
      <c r="V126" s="123">
        <v>1</v>
      </c>
      <c r="W126" s="123" t="str">
        <f t="shared" si="20"/>
        <v/>
      </c>
      <c r="X126" s="123">
        <v>1</v>
      </c>
      <c r="Y126" s="123" t="str">
        <f t="shared" si="21"/>
        <v/>
      </c>
      <c r="Z126" s="126" t="str">
        <f t="shared" si="22"/>
        <v/>
      </c>
      <c r="AA126">
        <f t="shared" si="23"/>
        <v>1</v>
      </c>
      <c r="AB126" t="str">
        <f t="shared" si="17"/>
        <v/>
      </c>
      <c r="AC126" t="str">
        <f t="shared" si="17"/>
        <v/>
      </c>
      <c r="AD126">
        <f t="shared" si="24"/>
        <v>1</v>
      </c>
    </row>
    <row r="127" spans="2:30" hidden="1" x14ac:dyDescent="0.25">
      <c r="B127" s="122" t="str">
        <f t="shared" si="18"/>
        <v/>
      </c>
      <c r="C127" s="124"/>
      <c r="D127" s="124"/>
      <c r="E127" s="124"/>
      <c r="F127" s="125" t="str">
        <f>IF('תנאי סף'!AR127&lt;&gt;1,"",'תנאי סף'!F127)</f>
        <v/>
      </c>
      <c r="G127" s="106" t="str">
        <f>IF($F127="","",IF('תנאי סף'!$G127="",$AB$1,'תנאי סף'!$G127))</f>
        <v/>
      </c>
      <c r="H127" s="123"/>
      <c r="I127" s="106"/>
      <c r="J127" s="123"/>
      <c r="K127" s="106"/>
      <c r="L127" s="123"/>
      <c r="M127" s="106"/>
      <c r="N127" s="125"/>
      <c r="O127" s="125"/>
      <c r="P127" s="123"/>
      <c r="Q127" s="123"/>
      <c r="R127" s="123"/>
      <c r="S127" s="123"/>
      <c r="T127" s="123"/>
      <c r="U127" s="123" t="str">
        <f t="shared" si="19"/>
        <v/>
      </c>
      <c r="V127" s="123">
        <v>1</v>
      </c>
      <c r="W127" s="123" t="str">
        <f t="shared" si="20"/>
        <v/>
      </c>
      <c r="X127" s="123">
        <v>1</v>
      </c>
      <c r="Y127" s="123" t="str">
        <f t="shared" si="21"/>
        <v/>
      </c>
      <c r="Z127" s="126" t="str">
        <f t="shared" si="22"/>
        <v/>
      </c>
      <c r="AA127">
        <f t="shared" si="23"/>
        <v>1</v>
      </c>
      <c r="AB127" t="str">
        <f t="shared" si="17"/>
        <v/>
      </c>
      <c r="AC127" t="str">
        <f t="shared" si="17"/>
        <v/>
      </c>
      <c r="AD127">
        <f t="shared" si="24"/>
        <v>1</v>
      </c>
    </row>
    <row r="128" spans="2:30" hidden="1" x14ac:dyDescent="0.25">
      <c r="B128" s="122" t="str">
        <f t="shared" si="18"/>
        <v/>
      </c>
      <c r="C128" s="124"/>
      <c r="D128" s="124"/>
      <c r="E128" s="124"/>
      <c r="F128" s="125" t="str">
        <f>IF('תנאי סף'!AR128&lt;&gt;1,"",'תנאי סף'!F128)</f>
        <v/>
      </c>
      <c r="G128" s="106" t="str">
        <f>IF($F128="","",IF('תנאי סף'!$G128="",$AB$1,'תנאי סף'!$G128))</f>
        <v/>
      </c>
      <c r="H128" s="123"/>
      <c r="I128" s="106"/>
      <c r="J128" s="123"/>
      <c r="K128" s="106"/>
      <c r="L128" s="123"/>
      <c r="M128" s="106"/>
      <c r="N128" s="125"/>
      <c r="O128" s="125"/>
      <c r="P128" s="123"/>
      <c r="Q128" s="123"/>
      <c r="R128" s="123"/>
      <c r="S128" s="123"/>
      <c r="T128" s="123"/>
      <c r="U128" s="123" t="str">
        <f t="shared" si="19"/>
        <v/>
      </c>
      <c r="V128" s="123">
        <v>1</v>
      </c>
      <c r="W128" s="123" t="str">
        <f t="shared" si="20"/>
        <v/>
      </c>
      <c r="X128" s="123">
        <v>1</v>
      </c>
      <c r="Y128" s="123" t="str">
        <f t="shared" si="21"/>
        <v/>
      </c>
      <c r="Z128" s="126" t="str">
        <f t="shared" si="22"/>
        <v/>
      </c>
      <c r="AA128">
        <f t="shared" si="23"/>
        <v>1</v>
      </c>
      <c r="AB128" t="str">
        <f t="shared" si="17"/>
        <v/>
      </c>
      <c r="AC128" t="str">
        <f t="shared" si="17"/>
        <v/>
      </c>
      <c r="AD128">
        <f t="shared" si="24"/>
        <v>1</v>
      </c>
    </row>
    <row r="129" spans="2:30" hidden="1" x14ac:dyDescent="0.25">
      <c r="B129" s="122" t="str">
        <f t="shared" si="18"/>
        <v/>
      </c>
      <c r="C129" s="124"/>
      <c r="D129" s="124"/>
      <c r="E129" s="124"/>
      <c r="F129" s="125" t="str">
        <f>IF('תנאי סף'!AR129&lt;&gt;1,"",'תנאי סף'!F129)</f>
        <v/>
      </c>
      <c r="G129" s="106" t="str">
        <f>IF($F129="","",IF('תנאי סף'!$G129="",$AB$1,'תנאי סף'!$G129))</f>
        <v/>
      </c>
      <c r="H129" s="123"/>
      <c r="I129" s="106"/>
      <c r="J129" s="123"/>
      <c r="K129" s="106"/>
      <c r="L129" s="123"/>
      <c r="M129" s="106"/>
      <c r="N129" s="125"/>
      <c r="O129" s="125"/>
      <c r="P129" s="123"/>
      <c r="Q129" s="123"/>
      <c r="R129" s="123"/>
      <c r="S129" s="123"/>
      <c r="T129" s="123"/>
      <c r="U129" s="123" t="str">
        <f t="shared" si="19"/>
        <v/>
      </c>
      <c r="V129" s="123">
        <v>1</v>
      </c>
      <c r="W129" s="123" t="str">
        <f t="shared" si="20"/>
        <v/>
      </c>
      <c r="X129" s="123">
        <v>1</v>
      </c>
      <c r="Y129" s="123" t="str">
        <f t="shared" si="21"/>
        <v/>
      </c>
      <c r="Z129" s="126" t="str">
        <f t="shared" si="22"/>
        <v/>
      </c>
      <c r="AA129">
        <f t="shared" si="23"/>
        <v>1</v>
      </c>
      <c r="AB129" t="str">
        <f t="shared" si="17"/>
        <v/>
      </c>
      <c r="AC129" t="str">
        <f t="shared" si="17"/>
        <v/>
      </c>
      <c r="AD129">
        <f t="shared" si="24"/>
        <v>1</v>
      </c>
    </row>
    <row r="130" spans="2:30" ht="16.5" hidden="1" thickBot="1" x14ac:dyDescent="0.3">
      <c r="B130" s="122" t="str">
        <f t="shared" si="18"/>
        <v/>
      </c>
      <c r="C130" s="124"/>
      <c r="D130" s="124"/>
      <c r="E130" s="124"/>
      <c r="F130" s="125" t="str">
        <f>IF('תנאי סף'!AR130&lt;&gt;1,"",'תנאי סף'!F130)</f>
        <v/>
      </c>
      <c r="G130" s="106" t="str">
        <f>IF($F130="","",IF('תנאי סף'!$G130="",$AB$1,'תנאי סף'!$G130))</f>
        <v/>
      </c>
      <c r="H130" s="123"/>
      <c r="I130" s="106"/>
      <c r="J130" s="123"/>
      <c r="K130" s="106"/>
      <c r="L130" s="123"/>
      <c r="M130" s="106"/>
      <c r="N130" s="125"/>
      <c r="O130" s="125"/>
      <c r="P130" s="123"/>
      <c r="Q130" s="123"/>
      <c r="R130" s="123"/>
      <c r="S130" s="123"/>
      <c r="T130" s="123"/>
      <c r="U130" s="123" t="str">
        <f t="shared" si="19"/>
        <v/>
      </c>
      <c r="V130" s="123">
        <v>1</v>
      </c>
      <c r="W130" s="123" t="str">
        <f t="shared" si="20"/>
        <v/>
      </c>
      <c r="X130" s="123">
        <v>1</v>
      </c>
      <c r="Y130" s="123" t="str">
        <f t="shared" si="21"/>
        <v/>
      </c>
      <c r="Z130" s="126" t="str">
        <f t="shared" si="22"/>
        <v/>
      </c>
      <c r="AA130">
        <f t="shared" si="23"/>
        <v>1</v>
      </c>
      <c r="AB130" t="str">
        <f t="shared" si="17"/>
        <v/>
      </c>
      <c r="AC130" t="str">
        <f t="shared" si="17"/>
        <v/>
      </c>
      <c r="AD130">
        <f t="shared" si="24"/>
        <v>1</v>
      </c>
    </row>
    <row r="131" spans="2:30" ht="19.5" thickBot="1" x14ac:dyDescent="0.35">
      <c r="B131" s="477" t="s">
        <v>73</v>
      </c>
      <c r="C131" s="478"/>
      <c r="D131" s="478"/>
      <c r="E131" s="478"/>
      <c r="F131" s="478"/>
      <c r="G131" s="118">
        <f ca="1">SUM(G31:G130)</f>
        <v>231</v>
      </c>
      <c r="H131" s="118">
        <f t="shared" ref="H131:Z131" si="25">SUM(H31:H130)</f>
        <v>0</v>
      </c>
      <c r="I131" s="118">
        <f t="shared" si="25"/>
        <v>0</v>
      </c>
      <c r="J131" s="118">
        <f t="shared" si="25"/>
        <v>0</v>
      </c>
      <c r="K131" s="118">
        <f t="shared" si="25"/>
        <v>0</v>
      </c>
      <c r="L131" s="118">
        <f t="shared" si="25"/>
        <v>0</v>
      </c>
      <c r="M131" s="118">
        <f t="shared" si="25"/>
        <v>0</v>
      </c>
      <c r="N131" s="118">
        <f t="shared" si="25"/>
        <v>0</v>
      </c>
      <c r="O131" s="118">
        <f t="shared" si="25"/>
        <v>0</v>
      </c>
      <c r="P131" s="118">
        <f t="shared" si="25"/>
        <v>0</v>
      </c>
      <c r="Q131" s="118">
        <f t="shared" si="25"/>
        <v>0</v>
      </c>
      <c r="R131" s="118">
        <f t="shared" si="25"/>
        <v>0</v>
      </c>
      <c r="S131" s="118">
        <f t="shared" si="25"/>
        <v>0</v>
      </c>
      <c r="T131" s="118">
        <f t="shared" si="25"/>
        <v>0</v>
      </c>
      <c r="U131" s="118">
        <f t="shared" ca="1" si="25"/>
        <v>231</v>
      </c>
      <c r="V131" s="118">
        <f t="shared" si="25"/>
        <v>100</v>
      </c>
      <c r="W131" s="118">
        <f t="shared" ca="1" si="25"/>
        <v>231</v>
      </c>
      <c r="X131" s="118">
        <f t="shared" si="25"/>
        <v>100</v>
      </c>
      <c r="Y131" s="118">
        <f t="shared" ca="1" si="25"/>
        <v>231</v>
      </c>
      <c r="Z131" s="120">
        <f t="shared" ca="1" si="25"/>
        <v>1</v>
      </c>
    </row>
  </sheetData>
  <sheetProtection algorithmName="SHA-512" hashValue="YUANxebNYQ5CpFmiKxGuEuBHXD03atOYvuDzQf1tjfSOg8TdBgTvbIK2tuD/fF/c9NuuZm+TO/z0e7cvhpOD7w==" saltValue="1lhVdWQ8/N00YThrCYRNxg==" spinCount="100000" sheet="1" scenarios="1" formatColumns="0" formatRows="0"/>
  <mergeCells count="19">
    <mergeCell ref="B131:F131"/>
    <mergeCell ref="T29:T30"/>
    <mergeCell ref="S29:S30"/>
    <mergeCell ref="R29:R30"/>
    <mergeCell ref="Q29:Q30"/>
    <mergeCell ref="P29:P30"/>
    <mergeCell ref="G29:G30"/>
    <mergeCell ref="Y29:Y30"/>
    <mergeCell ref="Z29:Z30"/>
    <mergeCell ref="B1:Z1"/>
    <mergeCell ref="B29:B30"/>
    <mergeCell ref="C29:C30"/>
    <mergeCell ref="D29:D30"/>
    <mergeCell ref="E29:E30"/>
    <mergeCell ref="F29:F30"/>
    <mergeCell ref="U29:U30"/>
    <mergeCell ref="V29:V30"/>
    <mergeCell ref="W29:W30"/>
    <mergeCell ref="X29:X30"/>
  </mergeCells>
  <conditionalFormatting sqref="B31:Z130">
    <cfRule type="expression" dxfId="253" priority="1" stopIfTrue="1">
      <formula>AND($F31="",B31&lt;&gt;"")</formula>
    </cfRule>
    <cfRule type="expression" dxfId="252" priority="2">
      <formula>$F31=""</formula>
    </cfRule>
    <cfRule type="expression" dxfId="251" priority="3">
      <formula>B$30&lt;&gt;""</formula>
    </cfRule>
  </conditionalFormatting>
  <dataValidations count="9">
    <dataValidation type="list" allowBlank="1" showInputMessage="1" showErrorMessage="1" sqref="O31:O130" xr:uid="{00000000-0002-0000-0600-000000000000}">
      <formula1>BA31:BJ31</formula1>
    </dataValidation>
    <dataValidation type="whole" operator="greaterThan" allowBlank="1" showInputMessage="1" showErrorMessage="1" errorTitle="נתון שגוי." error="ניתן להזין רק מספר שלם גדול מ-0" sqref="M31:M130" xr:uid="{00000000-0002-0000-0600-000001000000}">
      <formula1>0</formula1>
    </dataValidation>
    <dataValidation type="decimal" operator="greaterThan" allowBlank="1" showInputMessage="1" showErrorMessage="1" errorTitle="נתון שגוי." error="ניתן להזין רק מספר גדול מ-0" sqref="L31:L130" xr:uid="{00000000-0002-0000-0600-000002000000}">
      <formula1>0</formula1>
    </dataValidation>
    <dataValidation type="whole" operator="greaterThanOrEqual" allowBlank="1" showInputMessage="1" showErrorMessage="1" errorTitle="נתון שגוי." error="ניתן להזין רק מספר שלם גדול או שווה ל-0." sqref="K31" xr:uid="{00000000-0002-0000-0600-000003000000}">
      <formula1>0</formula1>
    </dataValidation>
    <dataValidation type="decimal" operator="greaterThanOrEqual" allowBlank="1" showInputMessage="1" showErrorMessage="1" errorTitle="נתון שגוי." error="ניתן להזין רק מספר גדול או שווה ל-0." sqref="J31:J130" xr:uid="{00000000-0002-0000-0600-000004000000}">
      <formula1>0</formula1>
    </dataValidation>
    <dataValidation type="whole" operator="notBetween" allowBlank="1" showInputMessage="1" showErrorMessage="1" errorTitle="נתון שגוי." error="ניתן להזין רק מספר שלם" sqref="I31:I130" xr:uid="{00000000-0002-0000-0600-000005000000}">
      <formula1>-999999999</formula1>
      <formula2>-999999998</formula2>
    </dataValidation>
    <dataValidation type="decimal" operator="notBetween" allowBlank="1" showInputMessage="1" showErrorMessage="1" errorTitle="נתון שגוי." error="ניתן להזין רק מספר" sqref="H31" xr:uid="{00000000-0002-0000-0600-000006000000}">
      <formula1>-999999999</formula1>
      <formula2>-999999998</formula2>
    </dataValidation>
    <dataValidation type="list" allowBlank="1" showInputMessage="1" showErrorMessage="1" sqref="H30:O30" xr:uid="{00000000-0002-0000-0600-000007000000}">
      <formula1>$AF$1:$AZ$1</formula1>
    </dataValidation>
    <dataValidation operator="greaterThanOrEqual" allowBlank="1" showInputMessage="1" showErrorMessage="1" errorTitle="נתון שגוי." error="ניתן להזין רק מספר גדול או שווה ל-0." sqref="G31:G130" xr:uid="{00000000-0002-0000-0600-000008000000}"/>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A57DB124-6D6D-4F45-B411-917C42E06BE3}">
            <xm:f>NOT(ISERROR(SEARCH($AB$1,B31)))</xm:f>
            <xm:f>$AB$1</xm:f>
            <x14:dxf>
              <fill>
                <patternFill>
                  <bgColor rgb="FFFF0000"/>
                </patternFill>
              </fill>
            </x14:dxf>
          </x14:cfRule>
          <xm:sqref>B31:Z130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Worksheet______6">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B31" sqref="B3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3.140625" customWidth="1"/>
    <col min="8" max="8" width="13.85546875" customWidth="1"/>
    <col min="9" max="20" width="21.42578125" hidden="1" customWidth="1"/>
    <col min="21" max="21" width="13.5703125" customWidth="1"/>
    <col min="22" max="25" width="21.42578125" hidden="1" customWidth="1"/>
    <col min="26" max="26" width="13.42578125"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1" customHeight="1" thickBot="1" x14ac:dyDescent="0.3">
      <c r="B1" s="458" t="str">
        <f ca="1">MID(CELL("filename",AC2),FIND("]",CELL("filename",AC2),1)+1,99)</f>
        <v>ייעוץ ליווי וסיוע משפטי</v>
      </c>
      <c r="C1" s="462"/>
      <c r="D1" s="462"/>
      <c r="E1" s="462"/>
      <c r="F1" s="462"/>
      <c r="G1" s="462"/>
      <c r="H1" s="462"/>
      <c r="I1" s="462"/>
      <c r="J1" s="462"/>
      <c r="K1" s="462"/>
      <c r="L1" s="462"/>
      <c r="M1" s="462"/>
      <c r="N1" s="462"/>
      <c r="O1" s="462"/>
      <c r="P1" s="462"/>
      <c r="Q1" s="462"/>
      <c r="R1" s="462"/>
      <c r="S1" s="462"/>
      <c r="T1" s="462"/>
      <c r="U1" s="462"/>
      <c r="V1" s="462"/>
      <c r="W1" s="462"/>
      <c r="X1" s="462"/>
      <c r="Y1" s="462"/>
      <c r="Z1" s="462"/>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8" t="str">
        <f>'פרמטרים לקריטריונים'!B121</f>
        <v>סעיף</v>
      </c>
      <c r="G4" s="388" t="str">
        <f>'פרמטרים לקריטריונים'!C121</f>
        <v>סכום סיוע</v>
      </c>
      <c r="H4" s="388" t="str">
        <f>'פרמטרים לקריטריונים'!D121</f>
        <v>ניקוד</v>
      </c>
      <c r="AD4" t="s">
        <v>128</v>
      </c>
      <c r="AE4" s="91">
        <v>1</v>
      </c>
      <c r="AF4" s="92">
        <v>2</v>
      </c>
      <c r="AG4" s="92">
        <v>3</v>
      </c>
      <c r="AH4" s="92">
        <v>4</v>
      </c>
      <c r="AI4" s="92">
        <v>5</v>
      </c>
      <c r="AJ4" s="92">
        <v>6</v>
      </c>
      <c r="AK4" s="92">
        <v>7</v>
      </c>
      <c r="AL4" s="92">
        <v>8</v>
      </c>
      <c r="AM4" s="92">
        <v>9</v>
      </c>
      <c r="AN4" s="93">
        <v>10</v>
      </c>
    </row>
    <row r="5" spans="2:52" hidden="1" outlineLevel="1" x14ac:dyDescent="0.25">
      <c r="F5" s="390" t="str">
        <f>'פרמטרים לקריטריונים'!B122</f>
        <v>עבור כל אמן עצמאי אחד</v>
      </c>
      <c r="G5" s="389" t="str">
        <f>'פרמטרים לקריטריונים'!C122</f>
        <v>-</v>
      </c>
      <c r="H5" s="389">
        <f>'פרמטרים לקריטריונים'!D122</f>
        <v>1</v>
      </c>
    </row>
    <row r="6" spans="2:52" hidden="1" outlineLevel="1" x14ac:dyDescent="0.25">
      <c r="F6" s="390" t="str">
        <f>'פרמטרים לקריטריונים'!B123</f>
        <v>היקף סיוע של:</v>
      </c>
      <c r="G6" s="389">
        <f>'פרמטרים לקריטריונים'!C123</f>
        <v>1000</v>
      </c>
      <c r="H6" s="389">
        <f>'פרמטרים לקריטריונים'!D123</f>
        <v>1</v>
      </c>
    </row>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9.75" customHeight="1"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$A$29-COUNTBLANK(G31:G130)</f>
        <v>3</v>
      </c>
      <c r="H26" s="94">
        <f t="shared" ref="H26:Y26" ca="1" si="1">$A$29-COUNTBLANK(H31:H130)</f>
        <v>3</v>
      </c>
      <c r="I26" s="94">
        <f t="shared" si="1"/>
        <v>0</v>
      </c>
      <c r="J26" s="94">
        <f t="shared" si="1"/>
        <v>0</v>
      </c>
      <c r="K26" s="94">
        <f t="shared" si="1"/>
        <v>0</v>
      </c>
      <c r="L26" s="94">
        <f t="shared" si="1"/>
        <v>0</v>
      </c>
      <c r="M26" s="94">
        <f t="shared" si="1"/>
        <v>0</v>
      </c>
      <c r="N26" s="94">
        <f t="shared" si="1"/>
        <v>0</v>
      </c>
      <c r="O26" s="94">
        <f t="shared" si="1"/>
        <v>0</v>
      </c>
      <c r="P26" s="94">
        <f t="shared" ca="1" si="1"/>
        <v>2</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AVERAGE(G31:G130)</f>
        <v>28674</v>
      </c>
      <c r="H27" s="94">
        <f t="shared" ref="H27:Z27" ca="1" si="2">AVERAGE(H31:H130)</f>
        <v>77</v>
      </c>
      <c r="I27" s="94" t="e">
        <f t="shared" si="2"/>
        <v>#DIV/0!</v>
      </c>
      <c r="J27" s="94" t="e">
        <f t="shared" si="2"/>
        <v>#DIV/0!</v>
      </c>
      <c r="K27" s="94" t="e">
        <f t="shared" si="2"/>
        <v>#DIV/0!</v>
      </c>
      <c r="L27" s="94" t="e">
        <f t="shared" si="2"/>
        <v>#DIV/0!</v>
      </c>
      <c r="M27" s="94" t="e">
        <f t="shared" si="2"/>
        <v>#DIV/0!</v>
      </c>
      <c r="N27" s="94" t="e">
        <f t="shared" si="2"/>
        <v>#DIV/0!</v>
      </c>
      <c r="O27" s="94" t="e">
        <f t="shared" si="2"/>
        <v>#DIV/0!</v>
      </c>
      <c r="P27" s="94">
        <f t="shared" ca="1" si="2"/>
        <v>53</v>
      </c>
      <c r="Q27" s="94" t="e">
        <f t="shared" si="2"/>
        <v>#DIV/0!</v>
      </c>
      <c r="R27" s="94" t="e">
        <f t="shared" si="2"/>
        <v>#DIV/0!</v>
      </c>
      <c r="S27" s="94" t="e">
        <f t="shared" si="2"/>
        <v>#DIV/0!</v>
      </c>
      <c r="T27" s="94" t="e">
        <f t="shared" si="2"/>
        <v>#DIV/0!</v>
      </c>
      <c r="U27" s="94">
        <f t="shared" ca="1" si="2"/>
        <v>105</v>
      </c>
      <c r="V27" s="94">
        <f t="shared" si="2"/>
        <v>1</v>
      </c>
      <c r="W27" s="94">
        <f t="shared" ca="1" si="2"/>
        <v>105</v>
      </c>
      <c r="X27" s="94">
        <f t="shared" si="2"/>
        <v>1</v>
      </c>
      <c r="Y27" s="94">
        <f t="shared" ca="1" si="2"/>
        <v>105</v>
      </c>
      <c r="Z27" s="94">
        <f t="shared" ca="1" si="2"/>
        <v>0.33333333333333331</v>
      </c>
    </row>
    <row r="28" spans="1:62" ht="16.5" hidden="1" thickBot="1" x14ac:dyDescent="0.3">
      <c r="B28" s="90" t="s">
        <v>73</v>
      </c>
      <c r="C28" s="90"/>
      <c r="D28" s="90"/>
      <c r="E28" s="90"/>
      <c r="F28" s="90"/>
      <c r="G28" s="94">
        <f>SUM(G31:G130)</f>
        <v>86022</v>
      </c>
      <c r="H28" s="94">
        <f t="shared" ref="H28:Y28" ca="1" si="3">SUM(H31:H130)</f>
        <v>231</v>
      </c>
      <c r="I28" s="94">
        <f t="shared" si="3"/>
        <v>0</v>
      </c>
      <c r="J28" s="94">
        <f t="shared" si="3"/>
        <v>0</v>
      </c>
      <c r="K28" s="94">
        <f t="shared" si="3"/>
        <v>0</v>
      </c>
      <c r="L28" s="94">
        <f t="shared" si="3"/>
        <v>0</v>
      </c>
      <c r="M28" s="94">
        <f t="shared" si="3"/>
        <v>0</v>
      </c>
      <c r="N28" s="94">
        <f t="shared" si="3"/>
        <v>0</v>
      </c>
      <c r="O28" s="94">
        <f t="shared" si="3"/>
        <v>0</v>
      </c>
      <c r="P28" s="94">
        <f t="shared" ca="1" si="3"/>
        <v>106</v>
      </c>
      <c r="Q28" s="94">
        <f t="shared" si="3"/>
        <v>0</v>
      </c>
      <c r="R28" s="94">
        <f t="shared" si="3"/>
        <v>0</v>
      </c>
      <c r="S28" s="94">
        <f t="shared" si="3"/>
        <v>0</v>
      </c>
      <c r="T28" s="94">
        <f t="shared" si="3"/>
        <v>0</v>
      </c>
      <c r="U28" s="94">
        <f t="shared" ca="1" si="3"/>
        <v>315</v>
      </c>
      <c r="V28" s="94">
        <f t="shared" si="3"/>
        <v>100</v>
      </c>
      <c r="W28" s="94">
        <f t="shared" ca="1" si="3"/>
        <v>315</v>
      </c>
      <c r="X28" s="94">
        <f t="shared" si="3"/>
        <v>100</v>
      </c>
      <c r="Y28" s="94">
        <f t="shared" ca="1" si="3"/>
        <v>315</v>
      </c>
      <c r="AA28" s="94">
        <f>IF(SUM(AA31:AA130)=COUNT(AA31:AA130),1,0)</f>
        <v>0</v>
      </c>
    </row>
    <row r="29" spans="1:62" ht="30" customHeight="1" thickBot="1" x14ac:dyDescent="0.3">
      <c r="A29" s="95">
        <v>100</v>
      </c>
      <c r="B29" s="467" t="s">
        <v>130</v>
      </c>
      <c r="C29" s="469">
        <f>COLUMN()</f>
        <v>3</v>
      </c>
      <c r="D29" s="469">
        <f>COLUMN()</f>
        <v>4</v>
      </c>
      <c r="E29" s="469">
        <f>COLUMN()</f>
        <v>5</v>
      </c>
      <c r="F29" s="471" t="s">
        <v>131</v>
      </c>
      <c r="G29" s="89" t="s">
        <v>184</v>
      </c>
      <c r="H29" s="471" t="s">
        <v>132</v>
      </c>
      <c r="I29" s="97" t="s">
        <v>172</v>
      </c>
      <c r="J29" s="97" t="s">
        <v>173</v>
      </c>
      <c r="K29" s="97" t="s">
        <v>174</v>
      </c>
      <c r="L29" s="97" t="s">
        <v>175</v>
      </c>
      <c r="M29" s="97" t="s">
        <v>176</v>
      </c>
      <c r="N29" s="97" t="s">
        <v>177</v>
      </c>
      <c r="O29" s="97" t="s">
        <v>178</v>
      </c>
      <c r="P29" s="469">
        <f>COLUMN()</f>
        <v>16</v>
      </c>
      <c r="Q29" s="469">
        <f>COLUMN()</f>
        <v>17</v>
      </c>
      <c r="R29" s="469">
        <f>COLUMN()</f>
        <v>18</v>
      </c>
      <c r="S29" s="469">
        <f>COLUMN()</f>
        <v>19</v>
      </c>
      <c r="T29" s="469">
        <f>COLUMN()</f>
        <v>20</v>
      </c>
      <c r="U29" s="465" t="s">
        <v>179</v>
      </c>
      <c r="V29" s="469" t="s">
        <v>180</v>
      </c>
      <c r="W29" s="469" t="s">
        <v>181</v>
      </c>
      <c r="X29" s="469" t="s">
        <v>180</v>
      </c>
      <c r="Y29" s="469" t="s">
        <v>182</v>
      </c>
      <c r="Z29" s="475" t="s">
        <v>183</v>
      </c>
      <c r="AA29" s="87" t="s">
        <v>165</v>
      </c>
      <c r="AD29" t="str">
        <f>"בקרת "&amp;G29</f>
        <v>בקרת היקף סיוע</v>
      </c>
      <c r="AE29" t="str">
        <f t="shared" ref="AE29:AV29" si="4">"בקרת "&amp;H29</f>
        <v>בקרת מספר אמנים עצמאיים</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68"/>
      <c r="C30" s="470"/>
      <c r="D30" s="470"/>
      <c r="E30" s="470"/>
      <c r="F30" s="472"/>
      <c r="G30" s="88" t="s">
        <v>121</v>
      </c>
      <c r="H30" s="472"/>
      <c r="I30" s="121"/>
      <c r="J30" s="121"/>
      <c r="K30" s="121"/>
      <c r="L30" s="121"/>
      <c r="M30" s="121"/>
      <c r="N30" s="121"/>
      <c r="O30" s="121"/>
      <c r="P30" s="470"/>
      <c r="Q30" s="470"/>
      <c r="R30" s="470"/>
      <c r="S30" s="470"/>
      <c r="T30" s="470"/>
      <c r="U30" s="466"/>
      <c r="V30" s="470"/>
      <c r="W30" s="470"/>
      <c r="X30" s="470"/>
      <c r="Y30" s="470"/>
      <c r="Z30" s="476"/>
      <c r="AB30">
        <v>0</v>
      </c>
      <c r="AC30">
        <v>1</v>
      </c>
      <c r="AD30" t="str">
        <f>G30</f>
        <v>מספר שלם שאינו שלילי</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232">
        <v>56407</v>
      </c>
      <c r="H31" s="106">
        <f ca="1">IF($F31="","",IF('תנאי סף'!$G31="",$AB$1,'תנאי סף'!$G31))</f>
        <v>125</v>
      </c>
      <c r="I31" s="106"/>
      <c r="J31" s="123"/>
      <c r="K31" s="106"/>
      <c r="L31" s="123"/>
      <c r="M31" s="106"/>
      <c r="N31" s="125"/>
      <c r="O31" s="125"/>
      <c r="P31" s="123"/>
      <c r="Q31" s="123"/>
      <c r="R31" s="123"/>
      <c r="S31" s="123"/>
      <c r="T31" s="123"/>
      <c r="U31" s="123">
        <f ca="1">IF($F31="","",IF($AA31&lt;&gt;1,$AB$1,IFERROR(TRUNC(G31/$G$6)*$H$6+H31*$H$5,$AB$1)))</f>
        <v>181</v>
      </c>
      <c r="V31" s="123">
        <v>1</v>
      </c>
      <c r="W31" s="123">
        <f ca="1">IF($F31="","",IF($AA31&lt;&gt;1,$AB$1,IFERROR(U31*V31,$AB$1)))</f>
        <v>181</v>
      </c>
      <c r="X31" s="123">
        <v>1</v>
      </c>
      <c r="Y31" s="123">
        <f ca="1">IF($F31="","",IF($AA31&lt;&gt;1,$AB$1,IFERROR(W31*X31,$AB$1)))</f>
        <v>181</v>
      </c>
      <c r="Z31" s="334">
        <f ca="1">IF($F31="","",IF(OR($AA31&lt;&gt;1,Y31=$AB$1),$AB$1,IFERROR(Y31/SUM($Y$31:$Y$130),0)))</f>
        <v>0.57460317460317456</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232">
        <v>14705</v>
      </c>
      <c r="H32" s="106">
        <f ca="1">IF($F32="","",IF('תנאי סף'!$G32="",$AB$1,'תנאי סף'!$G32))</f>
        <v>43</v>
      </c>
      <c r="I32" s="106"/>
      <c r="J32" s="123"/>
      <c r="K32" s="106"/>
      <c r="L32" s="123"/>
      <c r="M32" s="106"/>
      <c r="N32" s="125"/>
      <c r="O32" s="125"/>
      <c r="P32" s="123">
        <f ca="1">IF($F32="","",'ייעוץ ליווי וסיוע חשבונאי'!G32)</f>
        <v>43</v>
      </c>
      <c r="Q32" s="123"/>
      <c r="R32" s="123"/>
      <c r="S32" s="123"/>
      <c r="T32" s="123"/>
      <c r="U32" s="123">
        <f t="shared" ref="U32:U95" ca="1" si="9">IF($F32="","",IF($AA32&lt;&gt;1,$AB$1,IFERROR(TRUNC(G32/$G$6)*$H$6+H32*$H$5,$AB$1)))</f>
        <v>57</v>
      </c>
      <c r="V32" s="123">
        <v>1</v>
      </c>
      <c r="W32" s="123">
        <f t="shared" ref="W32:W95" ca="1" si="10">IF($F32="","",IF($AA32&lt;&gt;1,$AB$1,IFERROR(U32*V32,$AB$1)))</f>
        <v>57</v>
      </c>
      <c r="X32" s="123">
        <v>1</v>
      </c>
      <c r="Y32" s="123">
        <f t="shared" ref="Y32:Y95" ca="1" si="11">IF($F32="","",IF($AA32&lt;&gt;1,$AB$1,IFERROR(W32*X32,$AB$1)))</f>
        <v>57</v>
      </c>
      <c r="Z32" s="334">
        <f t="shared" ref="Z32:Z95" ca="1" si="12">IF($F32="","",IF(OR($AA32&lt;&gt;1,Y32=$AB$1),$AB$1,IFERROR(Y32/SUM($Y$31:$Y$130),0)))</f>
        <v>0.18095238095238095</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122">
        <f t="shared" ca="1" si="8"/>
        <v>3</v>
      </c>
      <c r="C33" s="124"/>
      <c r="D33" s="124"/>
      <c r="E33" s="124"/>
      <c r="F33" s="125" t="str">
        <f ca="1">IF('תנאי סף'!AR33&lt;&gt;1,"",'תנאי סף'!F33)</f>
        <v>איב</v>
      </c>
      <c r="G33" s="232">
        <v>14910</v>
      </c>
      <c r="H33" s="106">
        <f ca="1">IF($F33="","",IF('תנאי סף'!$G33="",$AB$1,'תנאי סף'!$G33))</f>
        <v>63</v>
      </c>
      <c r="I33" s="106"/>
      <c r="J33" s="123"/>
      <c r="K33" s="106"/>
      <c r="L33" s="123"/>
      <c r="M33" s="106"/>
      <c r="N33" s="125"/>
      <c r="O33" s="125"/>
      <c r="P33" s="123">
        <f ca="1">IF($F33="","",'ייעוץ ליווי וסיוע חשבונאי'!G33)</f>
        <v>63</v>
      </c>
      <c r="Q33" s="123"/>
      <c r="R33" s="123"/>
      <c r="S33" s="123"/>
      <c r="T33" s="123"/>
      <c r="U33" s="123">
        <f t="shared" ca="1" si="9"/>
        <v>77</v>
      </c>
      <c r="V33" s="123">
        <v>1</v>
      </c>
      <c r="W33" s="123">
        <f t="shared" ca="1" si="10"/>
        <v>77</v>
      </c>
      <c r="X33" s="123">
        <v>1</v>
      </c>
      <c r="Y33" s="123">
        <f t="shared" ca="1" si="11"/>
        <v>77</v>
      </c>
      <c r="Z33" s="334">
        <f t="shared" ca="1" si="12"/>
        <v>0.24444444444444444</v>
      </c>
      <c r="AA33">
        <f t="shared" si="13"/>
        <v>1</v>
      </c>
      <c r="AB33">
        <f t="shared" ca="1" si="14"/>
        <v>0</v>
      </c>
      <c r="AC33">
        <f t="shared" ca="1" si="14"/>
        <v>1</v>
      </c>
      <c r="AD33">
        <f t="shared" si="15"/>
        <v>1</v>
      </c>
    </row>
    <row r="34" spans="2:30" x14ac:dyDescent="0.25">
      <c r="B34" s="122" t="str">
        <f t="shared" ca="1" si="8"/>
        <v/>
      </c>
      <c r="C34" s="124"/>
      <c r="D34" s="124"/>
      <c r="E34" s="124"/>
      <c r="F34" s="125" t="str">
        <f ca="1">IF('תנאי סף'!AR34&lt;&gt;1,"",'תנאי סף'!F34)</f>
        <v/>
      </c>
      <c r="G34" s="232"/>
      <c r="H34" s="106" t="str">
        <f ca="1">IF($F34="","",IF('תנאי סף'!$G34="",$AB$1,'תנאי סף'!$G34))</f>
        <v/>
      </c>
      <c r="I34" s="106"/>
      <c r="J34" s="123"/>
      <c r="K34" s="106"/>
      <c r="L34" s="123"/>
      <c r="M34" s="106"/>
      <c r="N34" s="125"/>
      <c r="O34" s="125"/>
      <c r="P34" s="123" t="str">
        <f ca="1">IF($F34="","",'ייעוץ ליווי וסיוע חשבונאי'!G34)</f>
        <v/>
      </c>
      <c r="Q34" s="123"/>
      <c r="R34" s="123"/>
      <c r="S34" s="123"/>
      <c r="T34" s="123"/>
      <c r="U34" s="123" t="str">
        <f t="shared" ca="1" si="9"/>
        <v/>
      </c>
      <c r="V34" s="123">
        <v>1</v>
      </c>
      <c r="W34" s="123" t="str">
        <f t="shared" ca="1" si="10"/>
        <v/>
      </c>
      <c r="X34" s="123">
        <v>1</v>
      </c>
      <c r="Y34" s="123" t="str">
        <f t="shared" ca="1" si="11"/>
        <v/>
      </c>
      <c r="Z34" s="127" t="str">
        <f t="shared" ca="1" si="12"/>
        <v/>
      </c>
      <c r="AA34">
        <f t="shared" si="13"/>
        <v>0</v>
      </c>
      <c r="AB34" t="str">
        <f t="shared" ca="1" si="14"/>
        <v/>
      </c>
      <c r="AC34" t="str">
        <f t="shared" ca="1" si="14"/>
        <v/>
      </c>
      <c r="AD34">
        <f t="shared" si="15"/>
        <v>0</v>
      </c>
    </row>
    <row r="35" spans="2:30" x14ac:dyDescent="0.25">
      <c r="B35" s="122" t="str">
        <f t="shared" ca="1" si="8"/>
        <v/>
      </c>
      <c r="C35" s="124"/>
      <c r="D35" s="124"/>
      <c r="E35" s="124"/>
      <c r="F35" s="125" t="str">
        <f ca="1">IF('תנאי סף'!AR35&lt;&gt;1,"",'תנאי סף'!F35)</f>
        <v/>
      </c>
      <c r="G35" s="232"/>
      <c r="H35" s="106" t="str">
        <f ca="1">IF($F35="","",IF('תנאי סף'!$G35="",$AB$1,'תנאי סף'!$G35))</f>
        <v/>
      </c>
      <c r="I35" s="106"/>
      <c r="J35" s="123"/>
      <c r="K35" s="106"/>
      <c r="L35" s="123"/>
      <c r="M35" s="106"/>
      <c r="N35" s="125"/>
      <c r="O35" s="125"/>
      <c r="P35" s="123" t="str">
        <f ca="1">IF($F35="","",'ייעוץ ליווי וסיוע חשבונאי'!G35)</f>
        <v/>
      </c>
      <c r="Q35" s="123"/>
      <c r="R35" s="123"/>
      <c r="S35" s="123"/>
      <c r="T35" s="123"/>
      <c r="U35" s="123" t="str">
        <f t="shared" ca="1" si="9"/>
        <v/>
      </c>
      <c r="V35" s="123">
        <v>1</v>
      </c>
      <c r="W35" s="123" t="str">
        <f t="shared" ca="1" si="10"/>
        <v/>
      </c>
      <c r="X35" s="123">
        <v>1</v>
      </c>
      <c r="Y35" s="123" t="str">
        <f t="shared" ca="1" si="11"/>
        <v/>
      </c>
      <c r="Z35" s="127" t="str">
        <f t="shared" ca="1" si="12"/>
        <v/>
      </c>
      <c r="AA35">
        <f t="shared" si="13"/>
        <v>0</v>
      </c>
      <c r="AB35" t="str">
        <f t="shared" ca="1" si="14"/>
        <v/>
      </c>
      <c r="AC35" t="str">
        <f t="shared" ca="1" si="14"/>
        <v/>
      </c>
      <c r="AD35">
        <f t="shared" si="15"/>
        <v>0</v>
      </c>
    </row>
    <row r="36" spans="2:30" x14ac:dyDescent="0.25">
      <c r="B36" s="122" t="str">
        <f t="shared" ca="1" si="8"/>
        <v/>
      </c>
      <c r="C36" s="124"/>
      <c r="D36" s="124"/>
      <c r="E36" s="124"/>
      <c r="F36" s="125" t="str">
        <f ca="1">IF('תנאי סף'!AR36&lt;&gt;1,"",'תנאי סף'!F36)</f>
        <v/>
      </c>
      <c r="G36" s="232"/>
      <c r="H36" s="106" t="str">
        <f ca="1">IF($F36="","",IF('תנאי סף'!$G36="",$AB$1,'תנאי סף'!$G36))</f>
        <v/>
      </c>
      <c r="I36" s="106"/>
      <c r="J36" s="123"/>
      <c r="K36" s="106"/>
      <c r="L36" s="123"/>
      <c r="M36" s="106"/>
      <c r="N36" s="125"/>
      <c r="O36" s="125"/>
      <c r="P36" s="123" t="str">
        <f ca="1">IF($F36="","",'ייעוץ ליווי וסיוע חשבונאי'!G36)</f>
        <v/>
      </c>
      <c r="Q36" s="123"/>
      <c r="R36" s="123"/>
      <c r="S36" s="123"/>
      <c r="T36" s="123"/>
      <c r="U36" s="123" t="str">
        <f t="shared" ca="1" si="9"/>
        <v/>
      </c>
      <c r="V36" s="123">
        <v>1</v>
      </c>
      <c r="W36" s="123" t="str">
        <f t="shared" ca="1" si="10"/>
        <v/>
      </c>
      <c r="X36" s="123">
        <v>1</v>
      </c>
      <c r="Y36" s="123" t="str">
        <f t="shared" ca="1" si="11"/>
        <v/>
      </c>
      <c r="Z36" s="127" t="str">
        <f t="shared" ca="1" si="12"/>
        <v/>
      </c>
      <c r="AA36">
        <f t="shared" si="13"/>
        <v>0</v>
      </c>
      <c r="AB36" t="str">
        <f t="shared" ca="1" si="14"/>
        <v/>
      </c>
      <c r="AC36" t="str">
        <f t="shared" ca="1" si="14"/>
        <v/>
      </c>
      <c r="AD36">
        <f t="shared" si="15"/>
        <v>0</v>
      </c>
    </row>
    <row r="37" spans="2:30" x14ac:dyDescent="0.25">
      <c r="B37" s="122" t="str">
        <f t="shared" ca="1" si="8"/>
        <v/>
      </c>
      <c r="C37" s="124"/>
      <c r="D37" s="124"/>
      <c r="E37" s="124"/>
      <c r="F37" s="125" t="str">
        <f ca="1">IF('תנאי סף'!AR37&lt;&gt;1,"",'תנאי סף'!F37)</f>
        <v/>
      </c>
      <c r="G37" s="232"/>
      <c r="H37" s="106" t="str">
        <f ca="1">IF($F37="","",IF('תנאי סף'!$G37="",$AB$1,'תנאי סף'!$G37))</f>
        <v/>
      </c>
      <c r="I37" s="106"/>
      <c r="J37" s="123"/>
      <c r="K37" s="106"/>
      <c r="L37" s="123"/>
      <c r="M37" s="106"/>
      <c r="N37" s="125"/>
      <c r="O37" s="125"/>
      <c r="P37" s="123" t="str">
        <f ca="1">IF($F37="","",'ייעוץ ליווי וסיוע חשבונאי'!G37)</f>
        <v/>
      </c>
      <c r="Q37" s="123"/>
      <c r="R37" s="123"/>
      <c r="S37" s="123"/>
      <c r="T37" s="123"/>
      <c r="U37" s="123" t="str">
        <f t="shared" ca="1" si="9"/>
        <v/>
      </c>
      <c r="V37" s="123">
        <v>1</v>
      </c>
      <c r="W37" s="123" t="str">
        <f t="shared" ca="1" si="10"/>
        <v/>
      </c>
      <c r="X37" s="123">
        <v>1</v>
      </c>
      <c r="Y37" s="123" t="str">
        <f t="shared" ca="1" si="11"/>
        <v/>
      </c>
      <c r="Z37" s="127" t="str">
        <f t="shared" ca="1" si="12"/>
        <v/>
      </c>
      <c r="AA37">
        <f t="shared" si="13"/>
        <v>0</v>
      </c>
      <c r="AB37" t="str">
        <f t="shared" ca="1" si="14"/>
        <v/>
      </c>
      <c r="AC37" t="str">
        <f t="shared" ca="1" si="14"/>
        <v/>
      </c>
      <c r="AD37">
        <f t="shared" si="15"/>
        <v>0</v>
      </c>
    </row>
    <row r="38" spans="2:30" x14ac:dyDescent="0.25">
      <c r="B38" s="122" t="str">
        <f t="shared" ca="1" si="8"/>
        <v/>
      </c>
      <c r="C38" s="124"/>
      <c r="D38" s="124"/>
      <c r="E38" s="124"/>
      <c r="F38" s="125" t="str">
        <f ca="1">IF('תנאי סף'!AR38&lt;&gt;1,"",'תנאי סף'!F38)</f>
        <v/>
      </c>
      <c r="G38" s="232"/>
      <c r="H38" s="106" t="str">
        <f ca="1">IF($F38="","",IF('תנאי סף'!$G38="",$AB$1,'תנאי סף'!$G38))</f>
        <v/>
      </c>
      <c r="I38" s="106"/>
      <c r="J38" s="123"/>
      <c r="K38" s="106"/>
      <c r="L38" s="123"/>
      <c r="M38" s="106"/>
      <c r="N38" s="125"/>
      <c r="O38" s="125"/>
      <c r="P38" s="123" t="str">
        <f ca="1">IF($F38="","",'ייעוץ ליווי וסיוע חשבונאי'!G38)</f>
        <v/>
      </c>
      <c r="Q38" s="123"/>
      <c r="R38" s="123"/>
      <c r="S38" s="123"/>
      <c r="T38" s="123"/>
      <c r="U38" s="123" t="str">
        <f t="shared" ca="1" si="9"/>
        <v/>
      </c>
      <c r="V38" s="123">
        <v>1</v>
      </c>
      <c r="W38" s="123" t="str">
        <f t="shared" ca="1" si="10"/>
        <v/>
      </c>
      <c r="X38" s="123">
        <v>1</v>
      </c>
      <c r="Y38" s="123" t="str">
        <f t="shared" ca="1" si="11"/>
        <v/>
      </c>
      <c r="Z38" s="127" t="str">
        <f t="shared" ca="1" si="12"/>
        <v/>
      </c>
      <c r="AA38">
        <f t="shared" si="13"/>
        <v>0</v>
      </c>
      <c r="AB38" t="str">
        <f t="shared" ca="1" si="14"/>
        <v/>
      </c>
      <c r="AC38" t="str">
        <f t="shared" ca="1" si="14"/>
        <v/>
      </c>
      <c r="AD38">
        <f t="shared" si="15"/>
        <v>0</v>
      </c>
    </row>
    <row r="39" spans="2:30" x14ac:dyDescent="0.25">
      <c r="B39" s="122" t="str">
        <f t="shared" ca="1" si="8"/>
        <v/>
      </c>
      <c r="C39" s="124"/>
      <c r="D39" s="124"/>
      <c r="E39" s="124"/>
      <c r="F39" s="125" t="str">
        <f ca="1">IF('תנאי סף'!AR39&lt;&gt;1,"",'תנאי סף'!F39)</f>
        <v/>
      </c>
      <c r="G39" s="232"/>
      <c r="H39" s="106" t="str">
        <f ca="1">IF($F39="","",IF('תנאי סף'!$G39="",$AB$1,'תנאי סף'!$G39))</f>
        <v/>
      </c>
      <c r="I39" s="106"/>
      <c r="J39" s="123"/>
      <c r="K39" s="106"/>
      <c r="L39" s="123"/>
      <c r="M39" s="106"/>
      <c r="N39" s="125"/>
      <c r="O39" s="125"/>
      <c r="P39" s="123" t="str">
        <f ca="1">IF($F39="","",'ייעוץ ליווי וסיוע חשבונאי'!G39)</f>
        <v/>
      </c>
      <c r="Q39" s="123"/>
      <c r="R39" s="123"/>
      <c r="S39" s="123"/>
      <c r="T39" s="123"/>
      <c r="U39" s="123" t="str">
        <f t="shared" ca="1" si="9"/>
        <v/>
      </c>
      <c r="V39" s="123">
        <v>1</v>
      </c>
      <c r="W39" s="123" t="str">
        <f t="shared" ca="1" si="10"/>
        <v/>
      </c>
      <c r="X39" s="123">
        <v>1</v>
      </c>
      <c r="Y39" s="123" t="str">
        <f t="shared" ca="1" si="11"/>
        <v/>
      </c>
      <c r="Z39" s="127" t="str">
        <f t="shared" ca="1" si="12"/>
        <v/>
      </c>
      <c r="AA39">
        <f t="shared" si="13"/>
        <v>0</v>
      </c>
      <c r="AB39" t="str">
        <f t="shared" ca="1" si="14"/>
        <v/>
      </c>
      <c r="AC39" t="str">
        <f t="shared" ca="1" si="14"/>
        <v/>
      </c>
      <c r="AD39">
        <f t="shared" si="15"/>
        <v>0</v>
      </c>
    </row>
    <row r="40" spans="2:30" ht="16.5" thickBot="1" x14ac:dyDescent="0.3">
      <c r="B40" s="122" t="str">
        <f t="shared" ca="1" si="8"/>
        <v/>
      </c>
      <c r="C40" s="124"/>
      <c r="D40" s="124"/>
      <c r="E40" s="124"/>
      <c r="F40" s="125" t="str">
        <f ca="1">IF('תנאי סף'!AR40&lt;&gt;1,"",'תנאי סף'!F40)</f>
        <v/>
      </c>
      <c r="G40" s="232"/>
      <c r="H40" s="106" t="str">
        <f ca="1">IF($F40="","",IF('תנאי סף'!$G40="",$AB$1,'תנאי סף'!$G40))</f>
        <v/>
      </c>
      <c r="I40" s="106"/>
      <c r="J40" s="123"/>
      <c r="K40" s="106"/>
      <c r="L40" s="123"/>
      <c r="M40" s="106"/>
      <c r="N40" s="125"/>
      <c r="O40" s="125"/>
      <c r="P40" s="123" t="str">
        <f ca="1">IF($F40="","",'ייעוץ ליווי וסיוע חשבונאי'!G40)</f>
        <v/>
      </c>
      <c r="Q40" s="123"/>
      <c r="R40" s="123"/>
      <c r="S40" s="123"/>
      <c r="T40" s="123"/>
      <c r="U40" s="123" t="str">
        <f t="shared" ca="1" si="9"/>
        <v/>
      </c>
      <c r="V40" s="123">
        <v>1</v>
      </c>
      <c r="W40" s="123" t="str">
        <f t="shared" ca="1" si="10"/>
        <v/>
      </c>
      <c r="X40" s="123">
        <v>1</v>
      </c>
      <c r="Y40" s="123" t="str">
        <f t="shared" ca="1" si="11"/>
        <v/>
      </c>
      <c r="Z40" s="127" t="str">
        <f t="shared" ca="1" si="12"/>
        <v/>
      </c>
      <c r="AA40">
        <f t="shared" si="13"/>
        <v>0</v>
      </c>
      <c r="AB40" t="str">
        <f t="shared" ca="1" si="14"/>
        <v/>
      </c>
      <c r="AC40" t="str">
        <f t="shared" ca="1" si="14"/>
        <v/>
      </c>
      <c r="AD40">
        <f t="shared" si="15"/>
        <v>0</v>
      </c>
    </row>
    <row r="41" spans="2:30" hidden="1" x14ac:dyDescent="0.25">
      <c r="B41" s="122" t="str">
        <f t="shared" si="8"/>
        <v/>
      </c>
      <c r="C41" s="124"/>
      <c r="D41" s="124"/>
      <c r="E41" s="124"/>
      <c r="F41" s="125" t="str">
        <f>IF('תנאי סף'!AR41&lt;&gt;1,"",'תנאי סף'!F41)</f>
        <v/>
      </c>
      <c r="G41" s="232"/>
      <c r="H41" s="106" t="str">
        <f>IF($F41="","",IF('תנאי סף'!$G41="",$AB$1,'תנאי סף'!$G41))</f>
        <v/>
      </c>
      <c r="I41" s="106"/>
      <c r="J41" s="123"/>
      <c r="K41" s="106"/>
      <c r="L41" s="123"/>
      <c r="M41" s="106"/>
      <c r="N41" s="125"/>
      <c r="O41" s="125"/>
      <c r="P41" s="123" t="str">
        <f>IF($F41="","",'ייעוץ ליווי וסיוע חשבונאי'!G41)</f>
        <v/>
      </c>
      <c r="Q41" s="123"/>
      <c r="R41" s="123"/>
      <c r="S41" s="123"/>
      <c r="T41" s="123"/>
      <c r="U41" s="123" t="str">
        <f t="shared" si="9"/>
        <v/>
      </c>
      <c r="V41" s="123">
        <v>1</v>
      </c>
      <c r="W41" s="123" t="str">
        <f t="shared" si="10"/>
        <v/>
      </c>
      <c r="X41" s="123">
        <v>1</v>
      </c>
      <c r="Y41" s="123" t="str">
        <f t="shared" si="11"/>
        <v/>
      </c>
      <c r="Z41" s="127" t="str">
        <f t="shared" si="12"/>
        <v/>
      </c>
      <c r="AA41">
        <f t="shared" si="13"/>
        <v>0</v>
      </c>
      <c r="AB41" t="str">
        <f t="shared" si="14"/>
        <v/>
      </c>
      <c r="AC41" t="str">
        <f t="shared" si="14"/>
        <v/>
      </c>
      <c r="AD41">
        <f t="shared" si="15"/>
        <v>0</v>
      </c>
    </row>
    <row r="42" spans="2:30" hidden="1" x14ac:dyDescent="0.25">
      <c r="B42" s="122" t="str">
        <f t="shared" si="8"/>
        <v/>
      </c>
      <c r="C42" s="124"/>
      <c r="D42" s="124"/>
      <c r="E42" s="124"/>
      <c r="F42" s="125" t="str">
        <f>IF('תנאי סף'!AR42&lt;&gt;1,"",'תנאי סף'!F42)</f>
        <v/>
      </c>
      <c r="G42" s="232"/>
      <c r="H42" s="106" t="str">
        <f>IF($F42="","",IF('תנאי סף'!$G42="",$AB$1,'תנאי סף'!$G42))</f>
        <v/>
      </c>
      <c r="I42" s="106"/>
      <c r="J42" s="123"/>
      <c r="K42" s="106"/>
      <c r="L42" s="123"/>
      <c r="M42" s="106"/>
      <c r="N42" s="125"/>
      <c r="O42" s="125"/>
      <c r="P42" s="123" t="str">
        <f>IF($F42="","",'ייעוץ ליווי וסיוע חשבונאי'!G42)</f>
        <v/>
      </c>
      <c r="Q42" s="123"/>
      <c r="R42" s="123"/>
      <c r="S42" s="123"/>
      <c r="T42" s="123"/>
      <c r="U42" s="123" t="str">
        <f t="shared" si="9"/>
        <v/>
      </c>
      <c r="V42" s="123">
        <v>1</v>
      </c>
      <c r="W42" s="123" t="str">
        <f t="shared" si="10"/>
        <v/>
      </c>
      <c r="X42" s="123">
        <v>1</v>
      </c>
      <c r="Y42" s="123" t="str">
        <f t="shared" si="11"/>
        <v/>
      </c>
      <c r="Z42" s="127" t="str">
        <f t="shared" si="12"/>
        <v/>
      </c>
      <c r="AA42">
        <f t="shared" si="13"/>
        <v>0</v>
      </c>
      <c r="AB42" t="str">
        <f t="shared" si="14"/>
        <v/>
      </c>
      <c r="AC42" t="str">
        <f t="shared" si="14"/>
        <v/>
      </c>
      <c r="AD42">
        <f t="shared" si="15"/>
        <v>0</v>
      </c>
    </row>
    <row r="43" spans="2:30" hidden="1" x14ac:dyDescent="0.25">
      <c r="B43" s="122" t="str">
        <f t="shared" si="8"/>
        <v/>
      </c>
      <c r="C43" s="124"/>
      <c r="D43" s="124"/>
      <c r="E43" s="124"/>
      <c r="F43" s="125" t="str">
        <f>IF('תנאי סף'!AR43&lt;&gt;1,"",'תנאי סף'!F43)</f>
        <v/>
      </c>
      <c r="G43" s="232"/>
      <c r="H43" s="106" t="str">
        <f>IF($F43="","",IF('תנאי סף'!$G43="",$AB$1,'תנאי סף'!$G43))</f>
        <v/>
      </c>
      <c r="I43" s="106"/>
      <c r="J43" s="123"/>
      <c r="K43" s="106"/>
      <c r="L43" s="123"/>
      <c r="M43" s="106"/>
      <c r="N43" s="125"/>
      <c r="O43" s="125"/>
      <c r="P43" s="123" t="str">
        <f>IF($F43="","",'ייעוץ ליווי וסיוע חשבונאי'!G43)</f>
        <v/>
      </c>
      <c r="Q43" s="123"/>
      <c r="R43" s="123"/>
      <c r="S43" s="123"/>
      <c r="T43" s="123"/>
      <c r="U43" s="123" t="str">
        <f t="shared" si="9"/>
        <v/>
      </c>
      <c r="V43" s="123">
        <v>1</v>
      </c>
      <c r="W43" s="123" t="str">
        <f t="shared" si="10"/>
        <v/>
      </c>
      <c r="X43" s="123">
        <v>1</v>
      </c>
      <c r="Y43" s="123" t="str">
        <f t="shared" si="11"/>
        <v/>
      </c>
      <c r="Z43" s="127" t="str">
        <f t="shared" si="12"/>
        <v/>
      </c>
      <c r="AA43">
        <f t="shared" si="13"/>
        <v>0</v>
      </c>
      <c r="AB43" t="str">
        <f t="shared" si="14"/>
        <v/>
      </c>
      <c r="AC43" t="str">
        <f t="shared" si="14"/>
        <v/>
      </c>
      <c r="AD43">
        <f t="shared" si="15"/>
        <v>0</v>
      </c>
    </row>
    <row r="44" spans="2:30" hidden="1" x14ac:dyDescent="0.25">
      <c r="B44" s="122" t="str">
        <f t="shared" si="8"/>
        <v/>
      </c>
      <c r="C44" s="124"/>
      <c r="D44" s="124"/>
      <c r="E44" s="124"/>
      <c r="F44" s="125" t="str">
        <f>IF('תנאי סף'!AR44&lt;&gt;1,"",'תנאי סף'!F44)</f>
        <v/>
      </c>
      <c r="G44" s="232"/>
      <c r="H44" s="106" t="str">
        <f>IF($F44="","",IF('תנאי סף'!$G44="",$AB$1,'תנאי סף'!$G44))</f>
        <v/>
      </c>
      <c r="I44" s="106"/>
      <c r="J44" s="123"/>
      <c r="K44" s="106"/>
      <c r="L44" s="123"/>
      <c r="M44" s="106"/>
      <c r="N44" s="125"/>
      <c r="O44" s="125"/>
      <c r="P44" s="123" t="str">
        <f>IF($F44="","",'ייעוץ ליווי וסיוע חשבונאי'!G44)</f>
        <v/>
      </c>
      <c r="Q44" s="123"/>
      <c r="R44" s="123"/>
      <c r="S44" s="123"/>
      <c r="T44" s="123"/>
      <c r="U44" s="123" t="str">
        <f t="shared" si="9"/>
        <v/>
      </c>
      <c r="V44" s="123">
        <v>1</v>
      </c>
      <c r="W44" s="123" t="str">
        <f t="shared" si="10"/>
        <v/>
      </c>
      <c r="X44" s="123">
        <v>1</v>
      </c>
      <c r="Y44" s="123" t="str">
        <f t="shared" si="11"/>
        <v/>
      </c>
      <c r="Z44" s="127" t="str">
        <f t="shared" si="12"/>
        <v/>
      </c>
      <c r="AA44">
        <f t="shared" si="13"/>
        <v>0</v>
      </c>
      <c r="AB44" t="str">
        <f t="shared" si="14"/>
        <v/>
      </c>
      <c r="AC44" t="str">
        <f t="shared" si="14"/>
        <v/>
      </c>
      <c r="AD44">
        <f t="shared" si="15"/>
        <v>0</v>
      </c>
    </row>
    <row r="45" spans="2:30" hidden="1" x14ac:dyDescent="0.25">
      <c r="B45" s="122" t="str">
        <f t="shared" si="8"/>
        <v/>
      </c>
      <c r="C45" s="124"/>
      <c r="D45" s="124"/>
      <c r="E45" s="124"/>
      <c r="F45" s="125" t="str">
        <f>IF('תנאי סף'!AR45&lt;&gt;1,"",'תנאי סף'!F45)</f>
        <v/>
      </c>
      <c r="G45" s="232"/>
      <c r="H45" s="106" t="str">
        <f>IF($F45="","",IF('תנאי סף'!$G45="",$AB$1,'תנאי סף'!$G45))</f>
        <v/>
      </c>
      <c r="I45" s="106"/>
      <c r="J45" s="123"/>
      <c r="K45" s="106"/>
      <c r="L45" s="123"/>
      <c r="M45" s="106"/>
      <c r="N45" s="125"/>
      <c r="O45" s="125"/>
      <c r="P45" s="123" t="str">
        <f>IF($F45="","",'ייעוץ ליווי וסיוע חשבונאי'!G45)</f>
        <v/>
      </c>
      <c r="Q45" s="123"/>
      <c r="R45" s="123"/>
      <c r="S45" s="123"/>
      <c r="T45" s="123"/>
      <c r="U45" s="123" t="str">
        <f t="shared" si="9"/>
        <v/>
      </c>
      <c r="V45" s="123">
        <v>1</v>
      </c>
      <c r="W45" s="123" t="str">
        <f t="shared" si="10"/>
        <v/>
      </c>
      <c r="X45" s="123">
        <v>1</v>
      </c>
      <c r="Y45" s="123" t="str">
        <f t="shared" si="11"/>
        <v/>
      </c>
      <c r="Z45" s="127" t="str">
        <f t="shared" si="12"/>
        <v/>
      </c>
      <c r="AA45">
        <f t="shared" si="13"/>
        <v>0</v>
      </c>
      <c r="AB45" t="str">
        <f t="shared" si="14"/>
        <v/>
      </c>
      <c r="AC45" t="str">
        <f t="shared" si="14"/>
        <v/>
      </c>
      <c r="AD45">
        <f t="shared" si="15"/>
        <v>0</v>
      </c>
    </row>
    <row r="46" spans="2:30" hidden="1" x14ac:dyDescent="0.25">
      <c r="B46" s="122" t="str">
        <f t="shared" si="8"/>
        <v/>
      </c>
      <c r="C46" s="124"/>
      <c r="D46" s="124"/>
      <c r="E46" s="124"/>
      <c r="F46" s="125" t="str">
        <f>IF('תנאי סף'!AR46&lt;&gt;1,"",'תנאי סף'!F46)</f>
        <v/>
      </c>
      <c r="G46" s="232"/>
      <c r="H46" s="106" t="str">
        <f>IF($F46="","",IF('תנאי סף'!$G46="",$AB$1,'תנאי סף'!$G46))</f>
        <v/>
      </c>
      <c r="I46" s="106"/>
      <c r="J46" s="123"/>
      <c r="K46" s="106"/>
      <c r="L46" s="123"/>
      <c r="M46" s="106"/>
      <c r="N46" s="125"/>
      <c r="O46" s="125"/>
      <c r="P46" s="123" t="str">
        <f>IF($F46="","",'ייעוץ ליווי וסיוע חשבונאי'!G46)</f>
        <v/>
      </c>
      <c r="Q46" s="123"/>
      <c r="R46" s="123"/>
      <c r="S46" s="123"/>
      <c r="T46" s="123"/>
      <c r="U46" s="123" t="str">
        <f t="shared" si="9"/>
        <v/>
      </c>
      <c r="V46" s="123">
        <v>1</v>
      </c>
      <c r="W46" s="123" t="str">
        <f t="shared" si="10"/>
        <v/>
      </c>
      <c r="X46" s="123">
        <v>1</v>
      </c>
      <c r="Y46" s="123" t="str">
        <f t="shared" si="11"/>
        <v/>
      </c>
      <c r="Z46" s="127" t="str">
        <f t="shared" si="12"/>
        <v/>
      </c>
      <c r="AA46">
        <f t="shared" si="13"/>
        <v>0</v>
      </c>
      <c r="AB46" t="str">
        <f t="shared" si="14"/>
        <v/>
      </c>
      <c r="AC46" t="str">
        <f t="shared" si="14"/>
        <v/>
      </c>
      <c r="AD46">
        <f t="shared" si="15"/>
        <v>0</v>
      </c>
    </row>
    <row r="47" spans="2:30" hidden="1" x14ac:dyDescent="0.25">
      <c r="B47" s="122" t="str">
        <f t="shared" si="8"/>
        <v/>
      </c>
      <c r="C47" s="124"/>
      <c r="D47" s="124"/>
      <c r="E47" s="124"/>
      <c r="F47" s="125" t="str">
        <f>IF('תנאי סף'!AR47&lt;&gt;1,"",'תנאי סף'!F47)</f>
        <v/>
      </c>
      <c r="G47" s="232"/>
      <c r="H47" s="106" t="str">
        <f>IF($F47="","",IF('תנאי סף'!$G47="",$AB$1,'תנאי סף'!$G47))</f>
        <v/>
      </c>
      <c r="I47" s="106"/>
      <c r="J47" s="123"/>
      <c r="K47" s="106"/>
      <c r="L47" s="123"/>
      <c r="M47" s="106"/>
      <c r="N47" s="125"/>
      <c r="O47" s="125"/>
      <c r="P47" s="123" t="str">
        <f>IF($F47="","",'ייעוץ ליווי וסיוע חשבונאי'!G47)</f>
        <v/>
      </c>
      <c r="Q47" s="123"/>
      <c r="R47" s="123"/>
      <c r="S47" s="123"/>
      <c r="T47" s="123"/>
      <c r="U47" s="123" t="str">
        <f t="shared" si="9"/>
        <v/>
      </c>
      <c r="V47" s="123">
        <v>1</v>
      </c>
      <c r="W47" s="123" t="str">
        <f t="shared" si="10"/>
        <v/>
      </c>
      <c r="X47" s="123">
        <v>1</v>
      </c>
      <c r="Y47" s="123" t="str">
        <f t="shared" si="11"/>
        <v/>
      </c>
      <c r="Z47" s="127" t="str">
        <f t="shared" si="12"/>
        <v/>
      </c>
      <c r="AA47">
        <f t="shared" si="13"/>
        <v>0</v>
      </c>
      <c r="AB47" t="str">
        <f t="shared" si="14"/>
        <v/>
      </c>
      <c r="AC47" t="str">
        <f t="shared" si="14"/>
        <v/>
      </c>
      <c r="AD47">
        <f t="shared" si="15"/>
        <v>0</v>
      </c>
    </row>
    <row r="48" spans="2:30" hidden="1" x14ac:dyDescent="0.25">
      <c r="B48" s="122" t="str">
        <f t="shared" si="8"/>
        <v/>
      </c>
      <c r="C48" s="124"/>
      <c r="D48" s="124"/>
      <c r="E48" s="124"/>
      <c r="F48" s="125" t="str">
        <f>IF('תנאי סף'!AR48&lt;&gt;1,"",'תנאי סף'!F48)</f>
        <v/>
      </c>
      <c r="G48" s="232"/>
      <c r="H48" s="106" t="str">
        <f>IF($F48="","",IF('תנאי סף'!$G48="",$AB$1,'תנאי סף'!$G48))</f>
        <v/>
      </c>
      <c r="I48" s="106"/>
      <c r="J48" s="123"/>
      <c r="K48" s="106"/>
      <c r="L48" s="123"/>
      <c r="M48" s="106"/>
      <c r="N48" s="125"/>
      <c r="O48" s="125"/>
      <c r="P48" s="123" t="str">
        <f>IF($F48="","",'ייעוץ ליווי וסיוע חשבונאי'!G48)</f>
        <v/>
      </c>
      <c r="Q48" s="123"/>
      <c r="R48" s="123"/>
      <c r="S48" s="123"/>
      <c r="T48" s="123"/>
      <c r="U48" s="123" t="str">
        <f t="shared" si="9"/>
        <v/>
      </c>
      <c r="V48" s="123">
        <v>1</v>
      </c>
      <c r="W48" s="123" t="str">
        <f t="shared" si="10"/>
        <v/>
      </c>
      <c r="X48" s="123">
        <v>1</v>
      </c>
      <c r="Y48" s="123" t="str">
        <f t="shared" si="11"/>
        <v/>
      </c>
      <c r="Z48" s="127" t="str">
        <f t="shared" si="12"/>
        <v/>
      </c>
      <c r="AA48">
        <f t="shared" si="13"/>
        <v>0</v>
      </c>
      <c r="AB48" t="str">
        <f t="shared" si="14"/>
        <v/>
      </c>
      <c r="AC48" t="str">
        <f t="shared" si="14"/>
        <v/>
      </c>
      <c r="AD48">
        <f t="shared" si="15"/>
        <v>0</v>
      </c>
    </row>
    <row r="49" spans="2:30" hidden="1" x14ac:dyDescent="0.25">
      <c r="B49" s="122" t="str">
        <f t="shared" si="8"/>
        <v/>
      </c>
      <c r="C49" s="124"/>
      <c r="D49" s="124"/>
      <c r="E49" s="124"/>
      <c r="F49" s="125" t="str">
        <f>IF('תנאי סף'!AR49&lt;&gt;1,"",'תנאי סף'!F49)</f>
        <v/>
      </c>
      <c r="G49" s="232"/>
      <c r="H49" s="106" t="str">
        <f>IF($F49="","",IF('תנאי סף'!$G49="",$AB$1,'תנאי סף'!$G49))</f>
        <v/>
      </c>
      <c r="I49" s="106"/>
      <c r="J49" s="123"/>
      <c r="K49" s="106"/>
      <c r="L49" s="123"/>
      <c r="M49" s="106"/>
      <c r="N49" s="125"/>
      <c r="O49" s="125"/>
      <c r="P49" s="123" t="str">
        <f>IF($F49="","",'ייעוץ ליווי וסיוע חשבונאי'!G49)</f>
        <v/>
      </c>
      <c r="Q49" s="123"/>
      <c r="R49" s="123"/>
      <c r="S49" s="123"/>
      <c r="T49" s="123"/>
      <c r="U49" s="123" t="str">
        <f t="shared" si="9"/>
        <v/>
      </c>
      <c r="V49" s="123">
        <v>1</v>
      </c>
      <c r="W49" s="123" t="str">
        <f t="shared" si="10"/>
        <v/>
      </c>
      <c r="X49" s="123">
        <v>1</v>
      </c>
      <c r="Y49" s="123" t="str">
        <f t="shared" si="11"/>
        <v/>
      </c>
      <c r="Z49" s="127" t="str">
        <f t="shared" si="12"/>
        <v/>
      </c>
      <c r="AA49">
        <f t="shared" si="13"/>
        <v>0</v>
      </c>
      <c r="AB49" t="str">
        <f t="shared" si="14"/>
        <v/>
      </c>
      <c r="AC49" t="str">
        <f t="shared" si="14"/>
        <v/>
      </c>
      <c r="AD49">
        <f t="shared" si="15"/>
        <v>0</v>
      </c>
    </row>
    <row r="50" spans="2:30" hidden="1" x14ac:dyDescent="0.25">
      <c r="B50" s="122" t="str">
        <f t="shared" si="8"/>
        <v/>
      </c>
      <c r="C50" s="124"/>
      <c r="D50" s="124"/>
      <c r="E50" s="124"/>
      <c r="F50" s="125" t="str">
        <f>IF('תנאי סף'!AR50&lt;&gt;1,"",'תנאי סף'!F50)</f>
        <v/>
      </c>
      <c r="G50" s="232"/>
      <c r="H50" s="106" t="str">
        <f>IF($F50="","",IF('תנאי סף'!$G50="",$AB$1,'תנאי סף'!$G50))</f>
        <v/>
      </c>
      <c r="I50" s="106"/>
      <c r="J50" s="123"/>
      <c r="K50" s="106"/>
      <c r="L50" s="123"/>
      <c r="M50" s="106"/>
      <c r="N50" s="125"/>
      <c r="O50" s="125"/>
      <c r="P50" s="123" t="str">
        <f>IF($F50="","",'ייעוץ ליווי וסיוע חשבונאי'!G50)</f>
        <v/>
      </c>
      <c r="Q50" s="123"/>
      <c r="R50" s="123"/>
      <c r="S50" s="123"/>
      <c r="T50" s="123"/>
      <c r="U50" s="123" t="str">
        <f t="shared" si="9"/>
        <v/>
      </c>
      <c r="V50" s="123">
        <v>1</v>
      </c>
      <c r="W50" s="123" t="str">
        <f t="shared" si="10"/>
        <v/>
      </c>
      <c r="X50" s="123">
        <v>1</v>
      </c>
      <c r="Y50" s="123" t="str">
        <f t="shared" si="11"/>
        <v/>
      </c>
      <c r="Z50" s="127" t="str">
        <f t="shared" si="12"/>
        <v/>
      </c>
      <c r="AA50">
        <f t="shared" si="13"/>
        <v>0</v>
      </c>
      <c r="AB50" t="str">
        <f t="shared" si="14"/>
        <v/>
      </c>
      <c r="AC50" t="str">
        <f t="shared" si="14"/>
        <v/>
      </c>
      <c r="AD50">
        <f t="shared" si="15"/>
        <v>0</v>
      </c>
    </row>
    <row r="51" spans="2:30" hidden="1" x14ac:dyDescent="0.25">
      <c r="B51" s="122" t="str">
        <f t="shared" si="8"/>
        <v/>
      </c>
      <c r="C51" s="124"/>
      <c r="D51" s="124"/>
      <c r="E51" s="124"/>
      <c r="F51" s="125" t="str">
        <f>IF('תנאי סף'!AR51&lt;&gt;1,"",'תנאי סף'!F51)</f>
        <v/>
      </c>
      <c r="G51" s="232"/>
      <c r="H51" s="106" t="str">
        <f>IF($F51="","",IF('תנאי סף'!$G51="",$AB$1,'תנאי סף'!$G51))</f>
        <v/>
      </c>
      <c r="I51" s="106"/>
      <c r="J51" s="123"/>
      <c r="K51" s="106"/>
      <c r="L51" s="123"/>
      <c r="M51" s="106"/>
      <c r="N51" s="125"/>
      <c r="O51" s="125"/>
      <c r="P51" s="123" t="str">
        <f>IF($F51="","",'ייעוץ ליווי וסיוע חשבונאי'!G51)</f>
        <v/>
      </c>
      <c r="Q51" s="123"/>
      <c r="R51" s="123"/>
      <c r="S51" s="123"/>
      <c r="T51" s="123"/>
      <c r="U51" s="123" t="str">
        <f t="shared" si="9"/>
        <v/>
      </c>
      <c r="V51" s="123">
        <v>1</v>
      </c>
      <c r="W51" s="123" t="str">
        <f t="shared" si="10"/>
        <v/>
      </c>
      <c r="X51" s="123">
        <v>1</v>
      </c>
      <c r="Y51" s="123" t="str">
        <f t="shared" si="11"/>
        <v/>
      </c>
      <c r="Z51" s="127" t="str">
        <f t="shared" si="12"/>
        <v/>
      </c>
      <c r="AA51">
        <f t="shared" si="13"/>
        <v>0</v>
      </c>
      <c r="AB51" t="str">
        <f t="shared" si="14"/>
        <v/>
      </c>
      <c r="AC51" t="str">
        <f t="shared" si="14"/>
        <v/>
      </c>
      <c r="AD51">
        <f t="shared" si="15"/>
        <v>0</v>
      </c>
    </row>
    <row r="52" spans="2:30" hidden="1" x14ac:dyDescent="0.25">
      <c r="B52" s="122" t="str">
        <f t="shared" si="8"/>
        <v/>
      </c>
      <c r="C52" s="124"/>
      <c r="D52" s="124"/>
      <c r="E52" s="124"/>
      <c r="F52" s="125" t="str">
        <f>IF('תנאי סף'!AR52&lt;&gt;1,"",'תנאי סף'!F52)</f>
        <v/>
      </c>
      <c r="G52" s="232"/>
      <c r="H52" s="106" t="str">
        <f>IF($F52="","",IF('תנאי סף'!$G52="",$AB$1,'תנאי סף'!$G52))</f>
        <v/>
      </c>
      <c r="I52" s="106"/>
      <c r="J52" s="123"/>
      <c r="K52" s="106"/>
      <c r="L52" s="123"/>
      <c r="M52" s="106"/>
      <c r="N52" s="125"/>
      <c r="O52" s="125"/>
      <c r="P52" s="123" t="str">
        <f>IF($F52="","",'ייעוץ ליווי וסיוע חשבונאי'!G52)</f>
        <v/>
      </c>
      <c r="Q52" s="123"/>
      <c r="R52" s="123"/>
      <c r="S52" s="123"/>
      <c r="T52" s="123"/>
      <c r="U52" s="123" t="str">
        <f t="shared" si="9"/>
        <v/>
      </c>
      <c r="V52" s="123">
        <v>1</v>
      </c>
      <c r="W52" s="123" t="str">
        <f t="shared" si="10"/>
        <v/>
      </c>
      <c r="X52" s="123">
        <v>1</v>
      </c>
      <c r="Y52" s="123" t="str">
        <f t="shared" si="11"/>
        <v/>
      </c>
      <c r="Z52" s="127" t="str">
        <f t="shared" si="12"/>
        <v/>
      </c>
      <c r="AA52">
        <f t="shared" si="13"/>
        <v>0</v>
      </c>
      <c r="AB52" t="str">
        <f t="shared" si="14"/>
        <v/>
      </c>
      <c r="AC52" t="str">
        <f t="shared" si="14"/>
        <v/>
      </c>
      <c r="AD52">
        <f t="shared" si="15"/>
        <v>0</v>
      </c>
    </row>
    <row r="53" spans="2:30" hidden="1" x14ac:dyDescent="0.25">
      <c r="B53" s="122" t="str">
        <f t="shared" si="8"/>
        <v/>
      </c>
      <c r="C53" s="124"/>
      <c r="D53" s="124"/>
      <c r="E53" s="124"/>
      <c r="F53" s="125" t="str">
        <f>IF('תנאי סף'!AR53&lt;&gt;1,"",'תנאי סף'!F53)</f>
        <v/>
      </c>
      <c r="G53" s="232"/>
      <c r="H53" s="106" t="str">
        <f>IF($F53="","",IF('תנאי סף'!$G53="",$AB$1,'תנאי סף'!$G53))</f>
        <v/>
      </c>
      <c r="I53" s="106"/>
      <c r="J53" s="123"/>
      <c r="K53" s="106"/>
      <c r="L53" s="123"/>
      <c r="M53" s="106"/>
      <c r="N53" s="125"/>
      <c r="O53" s="125"/>
      <c r="P53" s="123" t="str">
        <f>IF($F53="","",'ייעוץ ליווי וסיוע חשבונאי'!G53)</f>
        <v/>
      </c>
      <c r="Q53" s="123"/>
      <c r="R53" s="123"/>
      <c r="S53" s="123"/>
      <c r="T53" s="123"/>
      <c r="U53" s="123" t="str">
        <f t="shared" si="9"/>
        <v/>
      </c>
      <c r="V53" s="123">
        <v>1</v>
      </c>
      <c r="W53" s="123" t="str">
        <f t="shared" si="10"/>
        <v/>
      </c>
      <c r="X53" s="123">
        <v>1</v>
      </c>
      <c r="Y53" s="123" t="str">
        <f t="shared" si="11"/>
        <v/>
      </c>
      <c r="Z53" s="127" t="str">
        <f t="shared" si="12"/>
        <v/>
      </c>
      <c r="AA53">
        <f t="shared" si="13"/>
        <v>0</v>
      </c>
      <c r="AB53" t="str">
        <f t="shared" si="14"/>
        <v/>
      </c>
      <c r="AC53" t="str">
        <f t="shared" si="14"/>
        <v/>
      </c>
      <c r="AD53">
        <f t="shared" si="15"/>
        <v>0</v>
      </c>
    </row>
    <row r="54" spans="2:30" hidden="1" x14ac:dyDescent="0.25">
      <c r="B54" s="122" t="str">
        <f t="shared" si="8"/>
        <v/>
      </c>
      <c r="C54" s="124"/>
      <c r="D54" s="124"/>
      <c r="E54" s="124"/>
      <c r="F54" s="125" t="str">
        <f>IF('תנאי סף'!AR54&lt;&gt;1,"",'תנאי סף'!F54)</f>
        <v/>
      </c>
      <c r="G54" s="232"/>
      <c r="H54" s="106" t="str">
        <f>IF($F54="","",IF('תנאי סף'!$G54="",$AB$1,'תנאי סף'!$G54))</f>
        <v/>
      </c>
      <c r="I54" s="106"/>
      <c r="J54" s="123"/>
      <c r="K54" s="106"/>
      <c r="L54" s="123"/>
      <c r="M54" s="106"/>
      <c r="N54" s="125"/>
      <c r="O54" s="125"/>
      <c r="P54" s="123" t="str">
        <f>IF($F54="","",'ייעוץ ליווי וסיוע חשבונאי'!G54)</f>
        <v/>
      </c>
      <c r="Q54" s="123"/>
      <c r="R54" s="123"/>
      <c r="S54" s="123"/>
      <c r="T54" s="123"/>
      <c r="U54" s="123" t="str">
        <f t="shared" si="9"/>
        <v/>
      </c>
      <c r="V54" s="123">
        <v>1</v>
      </c>
      <c r="W54" s="123" t="str">
        <f t="shared" si="10"/>
        <v/>
      </c>
      <c r="X54" s="123">
        <v>1</v>
      </c>
      <c r="Y54" s="123" t="str">
        <f t="shared" si="11"/>
        <v/>
      </c>
      <c r="Z54" s="127" t="str">
        <f t="shared" si="12"/>
        <v/>
      </c>
      <c r="AA54">
        <f t="shared" si="13"/>
        <v>0</v>
      </c>
      <c r="AB54" t="str">
        <f t="shared" si="14"/>
        <v/>
      </c>
      <c r="AC54" t="str">
        <f t="shared" si="14"/>
        <v/>
      </c>
      <c r="AD54">
        <f t="shared" si="15"/>
        <v>0</v>
      </c>
    </row>
    <row r="55" spans="2:30" hidden="1" x14ac:dyDescent="0.25">
      <c r="B55" s="122" t="str">
        <f t="shared" si="8"/>
        <v/>
      </c>
      <c r="C55" s="124"/>
      <c r="D55" s="124"/>
      <c r="E55" s="124"/>
      <c r="F55" s="125" t="str">
        <f>IF('תנאי סף'!AR55&lt;&gt;1,"",'תנאי סף'!F55)</f>
        <v/>
      </c>
      <c r="G55" s="232"/>
      <c r="H55" s="106" t="str">
        <f>IF($F55="","",IF('תנאי סף'!$G55="",$AB$1,'תנאי סף'!$G55))</f>
        <v/>
      </c>
      <c r="I55" s="106"/>
      <c r="J55" s="123"/>
      <c r="K55" s="106"/>
      <c r="L55" s="123"/>
      <c r="M55" s="106"/>
      <c r="N55" s="125"/>
      <c r="O55" s="125"/>
      <c r="P55" s="123" t="str">
        <f>IF($F55="","",'ייעוץ ליווי וסיוע חשבונאי'!G55)</f>
        <v/>
      </c>
      <c r="Q55" s="123"/>
      <c r="R55" s="123"/>
      <c r="S55" s="123"/>
      <c r="T55" s="123"/>
      <c r="U55" s="123" t="str">
        <f t="shared" si="9"/>
        <v/>
      </c>
      <c r="V55" s="123">
        <v>1</v>
      </c>
      <c r="W55" s="123" t="str">
        <f t="shared" si="10"/>
        <v/>
      </c>
      <c r="X55" s="123">
        <v>1</v>
      </c>
      <c r="Y55" s="123" t="str">
        <f t="shared" si="11"/>
        <v/>
      </c>
      <c r="Z55" s="127" t="str">
        <f t="shared" si="12"/>
        <v/>
      </c>
      <c r="AA55">
        <f t="shared" si="13"/>
        <v>0</v>
      </c>
      <c r="AB55" t="str">
        <f t="shared" si="14"/>
        <v/>
      </c>
      <c r="AC55" t="str">
        <f t="shared" si="14"/>
        <v/>
      </c>
      <c r="AD55">
        <f t="shared" si="15"/>
        <v>0</v>
      </c>
    </row>
    <row r="56" spans="2:30" hidden="1" x14ac:dyDescent="0.25">
      <c r="B56" s="122" t="str">
        <f t="shared" si="8"/>
        <v/>
      </c>
      <c r="C56" s="124"/>
      <c r="D56" s="124"/>
      <c r="E56" s="124"/>
      <c r="F56" s="125" t="str">
        <f>IF('תנאי סף'!AR56&lt;&gt;1,"",'תנאי סף'!F56)</f>
        <v/>
      </c>
      <c r="G56" s="232"/>
      <c r="H56" s="106" t="str">
        <f>IF($F56="","",IF('תנאי סף'!$G56="",$AB$1,'תנאי סף'!$G56))</f>
        <v/>
      </c>
      <c r="I56" s="106"/>
      <c r="J56" s="123"/>
      <c r="K56" s="106"/>
      <c r="L56" s="123"/>
      <c r="M56" s="106"/>
      <c r="N56" s="125"/>
      <c r="O56" s="125"/>
      <c r="P56" s="123" t="str">
        <f>IF($F56="","",'ייעוץ ליווי וסיוע חשבונאי'!G56)</f>
        <v/>
      </c>
      <c r="Q56" s="123"/>
      <c r="R56" s="123"/>
      <c r="S56" s="123"/>
      <c r="T56" s="123"/>
      <c r="U56" s="123" t="str">
        <f t="shared" si="9"/>
        <v/>
      </c>
      <c r="V56" s="123">
        <v>1</v>
      </c>
      <c r="W56" s="123" t="str">
        <f t="shared" si="10"/>
        <v/>
      </c>
      <c r="X56" s="123">
        <v>1</v>
      </c>
      <c r="Y56" s="123" t="str">
        <f t="shared" si="11"/>
        <v/>
      </c>
      <c r="Z56" s="127" t="str">
        <f t="shared" si="12"/>
        <v/>
      </c>
      <c r="AA56">
        <f t="shared" si="13"/>
        <v>0</v>
      </c>
      <c r="AB56" t="str">
        <f t="shared" si="14"/>
        <v/>
      </c>
      <c r="AC56" t="str">
        <f t="shared" si="14"/>
        <v/>
      </c>
      <c r="AD56">
        <f t="shared" si="15"/>
        <v>0</v>
      </c>
    </row>
    <row r="57" spans="2:30" hidden="1" x14ac:dyDescent="0.25">
      <c r="B57" s="122" t="str">
        <f t="shared" si="8"/>
        <v/>
      </c>
      <c r="C57" s="124"/>
      <c r="D57" s="124"/>
      <c r="E57" s="124"/>
      <c r="F57" s="125" t="str">
        <f>IF('תנאי סף'!AR57&lt;&gt;1,"",'תנאי סף'!F57)</f>
        <v/>
      </c>
      <c r="G57" s="232"/>
      <c r="H57" s="106" t="str">
        <f>IF($F57="","",IF('תנאי סף'!$G57="",$AB$1,'תנאי סף'!$G57))</f>
        <v/>
      </c>
      <c r="I57" s="106"/>
      <c r="J57" s="123"/>
      <c r="K57" s="106"/>
      <c r="L57" s="123"/>
      <c r="M57" s="106"/>
      <c r="N57" s="125"/>
      <c r="O57" s="125"/>
      <c r="P57" s="123" t="str">
        <f>IF($F57="","",'ייעוץ ליווי וסיוע חשבונאי'!G57)</f>
        <v/>
      </c>
      <c r="Q57" s="123"/>
      <c r="R57" s="123"/>
      <c r="S57" s="123"/>
      <c r="T57" s="123"/>
      <c r="U57" s="123" t="str">
        <f t="shared" si="9"/>
        <v/>
      </c>
      <c r="V57" s="123">
        <v>1</v>
      </c>
      <c r="W57" s="123" t="str">
        <f t="shared" si="10"/>
        <v/>
      </c>
      <c r="X57" s="123">
        <v>1</v>
      </c>
      <c r="Y57" s="123" t="str">
        <f t="shared" si="11"/>
        <v/>
      </c>
      <c r="Z57" s="127" t="str">
        <f t="shared" si="12"/>
        <v/>
      </c>
      <c r="AA57">
        <f t="shared" si="13"/>
        <v>0</v>
      </c>
      <c r="AB57" t="str">
        <f t="shared" si="14"/>
        <v/>
      </c>
      <c r="AC57" t="str">
        <f t="shared" si="14"/>
        <v/>
      </c>
      <c r="AD57">
        <f t="shared" si="15"/>
        <v>0</v>
      </c>
    </row>
    <row r="58" spans="2:30" hidden="1" x14ac:dyDescent="0.25">
      <c r="B58" s="122" t="str">
        <f t="shared" si="8"/>
        <v/>
      </c>
      <c r="C58" s="124"/>
      <c r="D58" s="124"/>
      <c r="E58" s="124"/>
      <c r="F58" s="125" t="str">
        <f>IF('תנאי סף'!AR58&lt;&gt;1,"",'תנאי סף'!F58)</f>
        <v/>
      </c>
      <c r="G58" s="232"/>
      <c r="H58" s="106" t="str">
        <f>IF($F58="","",IF('תנאי סף'!$G58="",$AB$1,'תנאי סף'!$G58))</f>
        <v/>
      </c>
      <c r="I58" s="106"/>
      <c r="J58" s="123"/>
      <c r="K58" s="106"/>
      <c r="L58" s="123"/>
      <c r="M58" s="106"/>
      <c r="N58" s="125"/>
      <c r="O58" s="125"/>
      <c r="P58" s="123" t="str">
        <f>IF($F58="","",'ייעוץ ליווי וסיוע חשבונאי'!G58)</f>
        <v/>
      </c>
      <c r="Q58" s="123"/>
      <c r="R58" s="123"/>
      <c r="S58" s="123"/>
      <c r="T58" s="123"/>
      <c r="U58" s="123" t="str">
        <f t="shared" si="9"/>
        <v/>
      </c>
      <c r="V58" s="123">
        <v>1</v>
      </c>
      <c r="W58" s="123" t="str">
        <f t="shared" si="10"/>
        <v/>
      </c>
      <c r="X58" s="123">
        <v>1</v>
      </c>
      <c r="Y58" s="123" t="str">
        <f t="shared" si="11"/>
        <v/>
      </c>
      <c r="Z58" s="127" t="str">
        <f t="shared" si="12"/>
        <v/>
      </c>
      <c r="AA58">
        <f t="shared" si="13"/>
        <v>0</v>
      </c>
      <c r="AB58" t="str">
        <f t="shared" si="14"/>
        <v/>
      </c>
      <c r="AC58" t="str">
        <f t="shared" si="14"/>
        <v/>
      </c>
      <c r="AD58">
        <f t="shared" si="15"/>
        <v>0</v>
      </c>
    </row>
    <row r="59" spans="2:30" hidden="1" x14ac:dyDescent="0.25">
      <c r="B59" s="122" t="str">
        <f t="shared" si="8"/>
        <v/>
      </c>
      <c r="C59" s="124"/>
      <c r="D59" s="124"/>
      <c r="E59" s="124"/>
      <c r="F59" s="125" t="str">
        <f>IF('תנאי סף'!AR59&lt;&gt;1,"",'תנאי סף'!F59)</f>
        <v/>
      </c>
      <c r="G59" s="232"/>
      <c r="H59" s="106" t="str">
        <f>IF($F59="","",IF('תנאי סף'!$G59="",$AB$1,'תנאי סף'!$G59))</f>
        <v/>
      </c>
      <c r="I59" s="106"/>
      <c r="J59" s="123"/>
      <c r="K59" s="106"/>
      <c r="L59" s="123"/>
      <c r="M59" s="106"/>
      <c r="N59" s="125"/>
      <c r="O59" s="125"/>
      <c r="P59" s="123" t="str">
        <f>IF($F59="","",'ייעוץ ליווי וסיוע חשבונאי'!G59)</f>
        <v/>
      </c>
      <c r="Q59" s="123"/>
      <c r="R59" s="123"/>
      <c r="S59" s="123"/>
      <c r="T59" s="123"/>
      <c r="U59" s="123" t="str">
        <f t="shared" si="9"/>
        <v/>
      </c>
      <c r="V59" s="123">
        <v>1</v>
      </c>
      <c r="W59" s="123" t="str">
        <f t="shared" si="10"/>
        <v/>
      </c>
      <c r="X59" s="123">
        <v>1</v>
      </c>
      <c r="Y59" s="123" t="str">
        <f t="shared" si="11"/>
        <v/>
      </c>
      <c r="Z59" s="127" t="str">
        <f t="shared" si="12"/>
        <v/>
      </c>
      <c r="AA59">
        <f t="shared" si="13"/>
        <v>0</v>
      </c>
      <c r="AB59" t="str">
        <f t="shared" si="14"/>
        <v/>
      </c>
      <c r="AC59" t="str">
        <f t="shared" si="14"/>
        <v/>
      </c>
      <c r="AD59">
        <f t="shared" si="15"/>
        <v>0</v>
      </c>
    </row>
    <row r="60" spans="2:30" hidden="1" x14ac:dyDescent="0.25">
      <c r="B60" s="122" t="str">
        <f t="shared" si="8"/>
        <v/>
      </c>
      <c r="C60" s="124"/>
      <c r="D60" s="124"/>
      <c r="E60" s="124"/>
      <c r="F60" s="125" t="str">
        <f>IF('תנאי סף'!AR60&lt;&gt;1,"",'תנאי סף'!F60)</f>
        <v/>
      </c>
      <c r="G60" s="232"/>
      <c r="H60" s="106" t="str">
        <f>IF($F60="","",IF('תנאי סף'!$G60="",$AB$1,'תנאי סף'!$G60))</f>
        <v/>
      </c>
      <c r="I60" s="106"/>
      <c r="J60" s="123"/>
      <c r="K60" s="106"/>
      <c r="L60" s="123"/>
      <c r="M60" s="106"/>
      <c r="N60" s="125"/>
      <c r="O60" s="125"/>
      <c r="P60" s="123" t="str">
        <f>IF($F60="","",'ייעוץ ליווי וסיוע חשבונאי'!G60)</f>
        <v/>
      </c>
      <c r="Q60" s="123"/>
      <c r="R60" s="123"/>
      <c r="S60" s="123"/>
      <c r="T60" s="123"/>
      <c r="U60" s="123" t="str">
        <f t="shared" si="9"/>
        <v/>
      </c>
      <c r="V60" s="123">
        <v>1</v>
      </c>
      <c r="W60" s="123" t="str">
        <f t="shared" si="10"/>
        <v/>
      </c>
      <c r="X60" s="123">
        <v>1</v>
      </c>
      <c r="Y60" s="123" t="str">
        <f t="shared" si="11"/>
        <v/>
      </c>
      <c r="Z60" s="127" t="str">
        <f t="shared" si="12"/>
        <v/>
      </c>
      <c r="AA60">
        <f t="shared" si="13"/>
        <v>0</v>
      </c>
      <c r="AB60" t="str">
        <f t="shared" si="14"/>
        <v/>
      </c>
      <c r="AC60" t="str">
        <f t="shared" si="14"/>
        <v/>
      </c>
      <c r="AD60">
        <f t="shared" si="15"/>
        <v>0</v>
      </c>
    </row>
    <row r="61" spans="2:30" hidden="1" x14ac:dyDescent="0.25">
      <c r="B61" s="122" t="str">
        <f t="shared" si="8"/>
        <v/>
      </c>
      <c r="C61" s="124"/>
      <c r="D61" s="124"/>
      <c r="E61" s="124"/>
      <c r="F61" s="125" t="str">
        <f>IF('תנאי סף'!AR61&lt;&gt;1,"",'תנאי סף'!F61)</f>
        <v/>
      </c>
      <c r="G61" s="232"/>
      <c r="H61" s="106" t="str">
        <f>IF($F61="","",IF('תנאי סף'!$G61="",$AB$1,'תנאי סף'!$G61))</f>
        <v/>
      </c>
      <c r="I61" s="106"/>
      <c r="J61" s="123"/>
      <c r="K61" s="106"/>
      <c r="L61" s="123"/>
      <c r="M61" s="106"/>
      <c r="N61" s="125"/>
      <c r="O61" s="125"/>
      <c r="P61" s="123" t="str">
        <f>IF($F61="","",'ייעוץ ליווי וסיוע חשבונאי'!G61)</f>
        <v/>
      </c>
      <c r="Q61" s="123"/>
      <c r="R61" s="123"/>
      <c r="S61" s="123"/>
      <c r="T61" s="123"/>
      <c r="U61" s="123" t="str">
        <f t="shared" si="9"/>
        <v/>
      </c>
      <c r="V61" s="123">
        <v>1</v>
      </c>
      <c r="W61" s="123" t="str">
        <f t="shared" si="10"/>
        <v/>
      </c>
      <c r="X61" s="123">
        <v>1</v>
      </c>
      <c r="Y61" s="123" t="str">
        <f t="shared" si="11"/>
        <v/>
      </c>
      <c r="Z61" s="127" t="str">
        <f t="shared" si="12"/>
        <v/>
      </c>
      <c r="AA61">
        <f t="shared" si="13"/>
        <v>0</v>
      </c>
      <c r="AB61" t="str">
        <f t="shared" si="14"/>
        <v/>
      </c>
      <c r="AC61" t="str">
        <f t="shared" si="14"/>
        <v/>
      </c>
      <c r="AD61">
        <f t="shared" si="15"/>
        <v>0</v>
      </c>
    </row>
    <row r="62" spans="2:30" hidden="1" x14ac:dyDescent="0.25">
      <c r="B62" s="122" t="str">
        <f t="shared" si="8"/>
        <v/>
      </c>
      <c r="C62" s="124"/>
      <c r="D62" s="124"/>
      <c r="E62" s="124"/>
      <c r="F62" s="125" t="str">
        <f>IF('תנאי סף'!AR62&lt;&gt;1,"",'תנאי סף'!F62)</f>
        <v/>
      </c>
      <c r="G62" s="232"/>
      <c r="H62" s="106" t="str">
        <f>IF($F62="","",IF('תנאי סף'!$G62="",$AB$1,'תנאי סף'!$G62))</f>
        <v/>
      </c>
      <c r="I62" s="106"/>
      <c r="J62" s="123"/>
      <c r="K62" s="106"/>
      <c r="L62" s="123"/>
      <c r="M62" s="106"/>
      <c r="N62" s="125"/>
      <c r="O62" s="125"/>
      <c r="P62" s="123" t="str">
        <f>IF($F62="","",'ייעוץ ליווי וסיוע חשבונאי'!G62)</f>
        <v/>
      </c>
      <c r="Q62" s="123"/>
      <c r="R62" s="123"/>
      <c r="S62" s="123"/>
      <c r="T62" s="123"/>
      <c r="U62" s="123" t="str">
        <f t="shared" si="9"/>
        <v/>
      </c>
      <c r="V62" s="123">
        <v>1</v>
      </c>
      <c r="W62" s="123" t="str">
        <f t="shared" si="10"/>
        <v/>
      </c>
      <c r="X62" s="123">
        <v>1</v>
      </c>
      <c r="Y62" s="123" t="str">
        <f t="shared" si="11"/>
        <v/>
      </c>
      <c r="Z62" s="127" t="str">
        <f t="shared" si="12"/>
        <v/>
      </c>
      <c r="AA62">
        <f t="shared" si="13"/>
        <v>0</v>
      </c>
      <c r="AB62" t="str">
        <f t="shared" si="14"/>
        <v/>
      </c>
      <c r="AC62" t="str">
        <f t="shared" si="14"/>
        <v/>
      </c>
      <c r="AD62">
        <f t="shared" si="15"/>
        <v>0</v>
      </c>
    </row>
    <row r="63" spans="2:30" hidden="1" x14ac:dyDescent="0.25">
      <c r="B63" s="122" t="str">
        <f t="shared" si="8"/>
        <v/>
      </c>
      <c r="C63" s="124"/>
      <c r="D63" s="124"/>
      <c r="E63" s="124"/>
      <c r="F63" s="125" t="str">
        <f>IF('תנאי סף'!AR63&lt;&gt;1,"",'תנאי סף'!F63)</f>
        <v/>
      </c>
      <c r="G63" s="232"/>
      <c r="H63" s="106" t="str">
        <f>IF($F63="","",IF('תנאי סף'!$G63="",$AB$1,'תנאי סף'!$G63))</f>
        <v/>
      </c>
      <c r="I63" s="106"/>
      <c r="J63" s="123"/>
      <c r="K63" s="106"/>
      <c r="L63" s="123"/>
      <c r="M63" s="106"/>
      <c r="N63" s="125"/>
      <c r="O63" s="125"/>
      <c r="P63" s="123" t="str">
        <f>IF($F63="","",'ייעוץ ליווי וסיוע חשבונאי'!G63)</f>
        <v/>
      </c>
      <c r="Q63" s="123"/>
      <c r="R63" s="123"/>
      <c r="S63" s="123"/>
      <c r="T63" s="123"/>
      <c r="U63" s="123" t="str">
        <f t="shared" si="9"/>
        <v/>
      </c>
      <c r="V63" s="123">
        <v>1</v>
      </c>
      <c r="W63" s="123" t="str">
        <f t="shared" si="10"/>
        <v/>
      </c>
      <c r="X63" s="123">
        <v>1</v>
      </c>
      <c r="Y63" s="123" t="str">
        <f t="shared" si="11"/>
        <v/>
      </c>
      <c r="Z63" s="127" t="str">
        <f t="shared" si="12"/>
        <v/>
      </c>
      <c r="AA63">
        <f t="shared" si="13"/>
        <v>0</v>
      </c>
      <c r="AB63" t="str">
        <f t="shared" si="14"/>
        <v/>
      </c>
      <c r="AC63" t="str">
        <f t="shared" si="14"/>
        <v/>
      </c>
      <c r="AD63">
        <f t="shared" si="15"/>
        <v>0</v>
      </c>
    </row>
    <row r="64" spans="2:30" hidden="1" x14ac:dyDescent="0.25">
      <c r="B64" s="122" t="str">
        <f t="shared" si="8"/>
        <v/>
      </c>
      <c r="C64" s="124"/>
      <c r="D64" s="124"/>
      <c r="E64" s="124"/>
      <c r="F64" s="125" t="str">
        <f>IF('תנאי סף'!AR64&lt;&gt;1,"",'תנאי סף'!F64)</f>
        <v/>
      </c>
      <c r="G64" s="232"/>
      <c r="H64" s="106" t="str">
        <f>IF($F64="","",IF('תנאי סף'!$G64="",$AB$1,'תנאי סף'!$G64))</f>
        <v/>
      </c>
      <c r="I64" s="106"/>
      <c r="J64" s="123"/>
      <c r="K64" s="106"/>
      <c r="L64" s="123"/>
      <c r="M64" s="106"/>
      <c r="N64" s="125"/>
      <c r="O64" s="125"/>
      <c r="P64" s="123" t="str">
        <f>IF($F64="","",'ייעוץ ליווי וסיוע חשבונאי'!G64)</f>
        <v/>
      </c>
      <c r="Q64" s="123"/>
      <c r="R64" s="123"/>
      <c r="S64" s="123"/>
      <c r="T64" s="123"/>
      <c r="U64" s="123" t="str">
        <f t="shared" si="9"/>
        <v/>
      </c>
      <c r="V64" s="123">
        <v>1</v>
      </c>
      <c r="W64" s="123" t="str">
        <f t="shared" si="10"/>
        <v/>
      </c>
      <c r="X64" s="123">
        <v>1</v>
      </c>
      <c r="Y64" s="123" t="str">
        <f t="shared" si="11"/>
        <v/>
      </c>
      <c r="Z64" s="127" t="str">
        <f t="shared" si="12"/>
        <v/>
      </c>
      <c r="AA64">
        <f t="shared" si="13"/>
        <v>0</v>
      </c>
      <c r="AB64" t="str">
        <f t="shared" ref="AB64:AC91" si="16">IF($F64="","",AB$30)</f>
        <v/>
      </c>
      <c r="AC64" t="str">
        <f t="shared" si="16"/>
        <v/>
      </c>
      <c r="AD64">
        <f t="shared" si="15"/>
        <v>0</v>
      </c>
    </row>
    <row r="65" spans="2:30" hidden="1" x14ac:dyDescent="0.25">
      <c r="B65" s="122" t="str">
        <f t="shared" si="8"/>
        <v/>
      </c>
      <c r="C65" s="124"/>
      <c r="D65" s="124"/>
      <c r="E65" s="124"/>
      <c r="F65" s="125" t="str">
        <f>IF('תנאי סף'!AR65&lt;&gt;1,"",'תנאי סף'!F65)</f>
        <v/>
      </c>
      <c r="G65" s="232"/>
      <c r="H65" s="106" t="str">
        <f>IF($F65="","",IF('תנאי סף'!$G65="",$AB$1,'תנאי סף'!$G65))</f>
        <v/>
      </c>
      <c r="I65" s="106"/>
      <c r="J65" s="123"/>
      <c r="K65" s="106"/>
      <c r="L65" s="123"/>
      <c r="M65" s="106"/>
      <c r="N65" s="125"/>
      <c r="O65" s="125"/>
      <c r="P65" s="123" t="str">
        <f>IF($F65="","",'ייעוץ ליווי וסיוע חשבונאי'!G65)</f>
        <v/>
      </c>
      <c r="Q65" s="123"/>
      <c r="R65" s="123"/>
      <c r="S65" s="123"/>
      <c r="T65" s="123"/>
      <c r="U65" s="123" t="str">
        <f t="shared" si="9"/>
        <v/>
      </c>
      <c r="V65" s="123">
        <v>1</v>
      </c>
      <c r="W65" s="123" t="str">
        <f t="shared" si="10"/>
        <v/>
      </c>
      <c r="X65" s="123">
        <v>1</v>
      </c>
      <c r="Y65" s="123" t="str">
        <f t="shared" si="11"/>
        <v/>
      </c>
      <c r="Z65" s="127" t="str">
        <f t="shared" si="12"/>
        <v/>
      </c>
      <c r="AA65">
        <f t="shared" si="13"/>
        <v>0</v>
      </c>
      <c r="AB65" t="str">
        <f t="shared" si="16"/>
        <v/>
      </c>
      <c r="AC65" t="str">
        <f t="shared" si="16"/>
        <v/>
      </c>
      <c r="AD65">
        <f t="shared" si="15"/>
        <v>0</v>
      </c>
    </row>
    <row r="66" spans="2:30" hidden="1" x14ac:dyDescent="0.25">
      <c r="B66" s="122" t="str">
        <f t="shared" si="8"/>
        <v/>
      </c>
      <c r="C66" s="124"/>
      <c r="D66" s="124"/>
      <c r="E66" s="124"/>
      <c r="F66" s="125" t="str">
        <f>IF('תנאי סף'!AR66&lt;&gt;1,"",'תנאי סף'!F66)</f>
        <v/>
      </c>
      <c r="G66" s="232"/>
      <c r="H66" s="106" t="str">
        <f>IF($F66="","",IF('תנאי סף'!$G66="",$AB$1,'תנאי סף'!$G66))</f>
        <v/>
      </c>
      <c r="I66" s="106"/>
      <c r="J66" s="123"/>
      <c r="K66" s="106"/>
      <c r="L66" s="123"/>
      <c r="M66" s="106"/>
      <c r="N66" s="125"/>
      <c r="O66" s="125"/>
      <c r="P66" s="123" t="str">
        <f>IF($F66="","",'ייעוץ ליווי וסיוע חשבונאי'!G66)</f>
        <v/>
      </c>
      <c r="Q66" s="123"/>
      <c r="R66" s="123"/>
      <c r="S66" s="123"/>
      <c r="T66" s="123"/>
      <c r="U66" s="123" t="str">
        <f t="shared" si="9"/>
        <v/>
      </c>
      <c r="V66" s="123">
        <v>1</v>
      </c>
      <c r="W66" s="123" t="str">
        <f t="shared" si="10"/>
        <v/>
      </c>
      <c r="X66" s="123">
        <v>1</v>
      </c>
      <c r="Y66" s="123" t="str">
        <f t="shared" si="11"/>
        <v/>
      </c>
      <c r="Z66" s="127" t="str">
        <f t="shared" si="12"/>
        <v/>
      </c>
      <c r="AA66">
        <f t="shared" si="13"/>
        <v>0</v>
      </c>
      <c r="AB66" t="str">
        <f t="shared" si="16"/>
        <v/>
      </c>
      <c r="AC66" t="str">
        <f t="shared" si="16"/>
        <v/>
      </c>
      <c r="AD66">
        <f t="shared" si="15"/>
        <v>0</v>
      </c>
    </row>
    <row r="67" spans="2:30" hidden="1" x14ac:dyDescent="0.25">
      <c r="B67" s="122" t="str">
        <f t="shared" si="8"/>
        <v/>
      </c>
      <c r="C67" s="124"/>
      <c r="D67" s="124"/>
      <c r="E67" s="124"/>
      <c r="F67" s="125" t="str">
        <f>IF('תנאי סף'!AR67&lt;&gt;1,"",'תנאי סף'!F67)</f>
        <v/>
      </c>
      <c r="G67" s="232"/>
      <c r="H67" s="106" t="str">
        <f>IF($F67="","",IF('תנאי סף'!$G67="",$AB$1,'תנאי סף'!$G67))</f>
        <v/>
      </c>
      <c r="I67" s="106"/>
      <c r="J67" s="123"/>
      <c r="K67" s="106"/>
      <c r="L67" s="123"/>
      <c r="M67" s="106"/>
      <c r="N67" s="125"/>
      <c r="O67" s="125"/>
      <c r="P67" s="123" t="str">
        <f>IF($F67="","",'ייעוץ ליווי וסיוע חשבונאי'!G67)</f>
        <v/>
      </c>
      <c r="Q67" s="123"/>
      <c r="R67" s="123"/>
      <c r="S67" s="123"/>
      <c r="T67" s="123"/>
      <c r="U67" s="123" t="str">
        <f t="shared" si="9"/>
        <v/>
      </c>
      <c r="V67" s="123">
        <v>1</v>
      </c>
      <c r="W67" s="123" t="str">
        <f t="shared" si="10"/>
        <v/>
      </c>
      <c r="X67" s="123">
        <v>1</v>
      </c>
      <c r="Y67" s="123" t="str">
        <f t="shared" si="11"/>
        <v/>
      </c>
      <c r="Z67" s="127" t="str">
        <f t="shared" si="12"/>
        <v/>
      </c>
      <c r="AA67">
        <f t="shared" si="13"/>
        <v>0</v>
      </c>
      <c r="AB67" t="str">
        <f t="shared" si="16"/>
        <v/>
      </c>
      <c r="AC67" t="str">
        <f t="shared" si="16"/>
        <v/>
      </c>
      <c r="AD67">
        <f t="shared" si="15"/>
        <v>0</v>
      </c>
    </row>
    <row r="68" spans="2:30" hidden="1" x14ac:dyDescent="0.25">
      <c r="B68" s="122" t="str">
        <f t="shared" si="8"/>
        <v/>
      </c>
      <c r="C68" s="124"/>
      <c r="D68" s="124"/>
      <c r="E68" s="124"/>
      <c r="F68" s="125" t="str">
        <f>IF('תנאי סף'!AR68&lt;&gt;1,"",'תנאי סף'!F68)</f>
        <v/>
      </c>
      <c r="G68" s="232"/>
      <c r="H68" s="106" t="str">
        <f>IF($F68="","",IF('תנאי סף'!$G68="",$AB$1,'תנאי סף'!$G68))</f>
        <v/>
      </c>
      <c r="I68" s="106"/>
      <c r="J68" s="123"/>
      <c r="K68" s="106"/>
      <c r="L68" s="123"/>
      <c r="M68" s="106"/>
      <c r="N68" s="125"/>
      <c r="O68" s="125"/>
      <c r="P68" s="123" t="str">
        <f>IF($F68="","",'ייעוץ ליווי וסיוע חשבונאי'!G68)</f>
        <v/>
      </c>
      <c r="Q68" s="123"/>
      <c r="R68" s="123"/>
      <c r="S68" s="123"/>
      <c r="T68" s="123"/>
      <c r="U68" s="123" t="str">
        <f t="shared" si="9"/>
        <v/>
      </c>
      <c r="V68" s="123">
        <v>1</v>
      </c>
      <c r="W68" s="123" t="str">
        <f t="shared" si="10"/>
        <v/>
      </c>
      <c r="X68" s="123">
        <v>1</v>
      </c>
      <c r="Y68" s="123" t="str">
        <f t="shared" si="11"/>
        <v/>
      </c>
      <c r="Z68" s="127" t="str">
        <f t="shared" si="12"/>
        <v/>
      </c>
      <c r="AA68">
        <f t="shared" si="13"/>
        <v>0</v>
      </c>
      <c r="AB68" t="str">
        <f t="shared" si="16"/>
        <v/>
      </c>
      <c r="AC68" t="str">
        <f t="shared" si="16"/>
        <v/>
      </c>
      <c r="AD68">
        <f t="shared" si="15"/>
        <v>0</v>
      </c>
    </row>
    <row r="69" spans="2:30" hidden="1" x14ac:dyDescent="0.25">
      <c r="B69" s="122" t="str">
        <f t="shared" si="8"/>
        <v/>
      </c>
      <c r="C69" s="124"/>
      <c r="D69" s="124"/>
      <c r="E69" s="124"/>
      <c r="F69" s="125" t="str">
        <f>IF('תנאי סף'!AR69&lt;&gt;1,"",'תנאי סף'!F69)</f>
        <v/>
      </c>
      <c r="G69" s="232"/>
      <c r="H69" s="106" t="str">
        <f>IF($F69="","",IF('תנאי סף'!$G69="",$AB$1,'תנאי סף'!$G69))</f>
        <v/>
      </c>
      <c r="I69" s="106"/>
      <c r="J69" s="123"/>
      <c r="K69" s="106"/>
      <c r="L69" s="123"/>
      <c r="M69" s="106"/>
      <c r="N69" s="125"/>
      <c r="O69" s="125"/>
      <c r="P69" s="123" t="str">
        <f>IF($F69="","",'ייעוץ ליווי וסיוע חשבונאי'!G69)</f>
        <v/>
      </c>
      <c r="Q69" s="123"/>
      <c r="R69" s="123"/>
      <c r="S69" s="123"/>
      <c r="T69" s="123"/>
      <c r="U69" s="123" t="str">
        <f t="shared" si="9"/>
        <v/>
      </c>
      <c r="V69" s="123">
        <v>1</v>
      </c>
      <c r="W69" s="123" t="str">
        <f t="shared" si="10"/>
        <v/>
      </c>
      <c r="X69" s="123">
        <v>1</v>
      </c>
      <c r="Y69" s="123" t="str">
        <f t="shared" si="11"/>
        <v/>
      </c>
      <c r="Z69" s="127" t="str">
        <f t="shared" si="12"/>
        <v/>
      </c>
      <c r="AA69">
        <f t="shared" si="13"/>
        <v>0</v>
      </c>
      <c r="AB69" t="str">
        <f t="shared" si="16"/>
        <v/>
      </c>
      <c r="AC69" t="str">
        <f t="shared" si="16"/>
        <v/>
      </c>
      <c r="AD69">
        <f t="shared" si="15"/>
        <v>0</v>
      </c>
    </row>
    <row r="70" spans="2:30" hidden="1" x14ac:dyDescent="0.25">
      <c r="B70" s="122" t="str">
        <f t="shared" si="8"/>
        <v/>
      </c>
      <c r="C70" s="124"/>
      <c r="D70" s="124"/>
      <c r="E70" s="124"/>
      <c r="F70" s="125" t="str">
        <f>IF('תנאי סף'!AR70&lt;&gt;1,"",'תנאי סף'!F70)</f>
        <v/>
      </c>
      <c r="G70" s="232"/>
      <c r="H70" s="106" t="str">
        <f>IF($F70="","",IF('תנאי סף'!$G70="",$AB$1,'תנאי סף'!$G70))</f>
        <v/>
      </c>
      <c r="I70" s="106"/>
      <c r="J70" s="123"/>
      <c r="K70" s="106"/>
      <c r="L70" s="123"/>
      <c r="M70" s="106"/>
      <c r="N70" s="125"/>
      <c r="O70" s="125"/>
      <c r="P70" s="123" t="str">
        <f>IF($F70="","",'ייעוץ ליווי וסיוע חשבונאי'!G70)</f>
        <v/>
      </c>
      <c r="Q70" s="123"/>
      <c r="R70" s="123"/>
      <c r="S70" s="123"/>
      <c r="T70" s="123"/>
      <c r="U70" s="123" t="str">
        <f t="shared" si="9"/>
        <v/>
      </c>
      <c r="V70" s="123">
        <v>1</v>
      </c>
      <c r="W70" s="123" t="str">
        <f t="shared" si="10"/>
        <v/>
      </c>
      <c r="X70" s="123">
        <v>1</v>
      </c>
      <c r="Y70" s="123" t="str">
        <f t="shared" si="11"/>
        <v/>
      </c>
      <c r="Z70" s="127" t="str">
        <f t="shared" si="12"/>
        <v/>
      </c>
      <c r="AA70">
        <f t="shared" si="13"/>
        <v>0</v>
      </c>
      <c r="AB70" t="str">
        <f t="shared" si="16"/>
        <v/>
      </c>
      <c r="AC70" t="str">
        <f t="shared" si="16"/>
        <v/>
      </c>
      <c r="AD70">
        <f t="shared" si="15"/>
        <v>0</v>
      </c>
    </row>
    <row r="71" spans="2:30" hidden="1" x14ac:dyDescent="0.25">
      <c r="B71" s="122" t="str">
        <f t="shared" si="8"/>
        <v/>
      </c>
      <c r="C71" s="124"/>
      <c r="D71" s="124"/>
      <c r="E71" s="124"/>
      <c r="F71" s="125" t="str">
        <f>IF('תנאי סף'!AR71&lt;&gt;1,"",'תנאי סף'!F71)</f>
        <v/>
      </c>
      <c r="G71" s="232"/>
      <c r="H71" s="106" t="str">
        <f>IF($F71="","",IF('תנאי סף'!$G71="",$AB$1,'תנאי סף'!$G71))</f>
        <v/>
      </c>
      <c r="I71" s="106"/>
      <c r="J71" s="123"/>
      <c r="K71" s="106"/>
      <c r="L71" s="123"/>
      <c r="M71" s="106"/>
      <c r="N71" s="125"/>
      <c r="O71" s="125"/>
      <c r="P71" s="123" t="str">
        <f>IF($F71="","",'ייעוץ ליווי וסיוע חשבונאי'!G71)</f>
        <v/>
      </c>
      <c r="Q71" s="123"/>
      <c r="R71" s="123"/>
      <c r="S71" s="123"/>
      <c r="T71" s="123"/>
      <c r="U71" s="123" t="str">
        <f t="shared" si="9"/>
        <v/>
      </c>
      <c r="V71" s="123">
        <v>1</v>
      </c>
      <c r="W71" s="123" t="str">
        <f t="shared" si="10"/>
        <v/>
      </c>
      <c r="X71" s="123">
        <v>1</v>
      </c>
      <c r="Y71" s="123" t="str">
        <f t="shared" si="11"/>
        <v/>
      </c>
      <c r="Z71" s="127" t="str">
        <f t="shared" si="12"/>
        <v/>
      </c>
      <c r="AA71">
        <f t="shared" si="13"/>
        <v>0</v>
      </c>
      <c r="AB71" t="str">
        <f t="shared" si="16"/>
        <v/>
      </c>
      <c r="AC71" t="str">
        <f t="shared" si="16"/>
        <v/>
      </c>
      <c r="AD71">
        <f t="shared" si="15"/>
        <v>0</v>
      </c>
    </row>
    <row r="72" spans="2:30" hidden="1" x14ac:dyDescent="0.25">
      <c r="B72" s="122" t="str">
        <f t="shared" si="8"/>
        <v/>
      </c>
      <c r="C72" s="124"/>
      <c r="D72" s="124"/>
      <c r="E72" s="124"/>
      <c r="F72" s="125" t="str">
        <f>IF('תנאי סף'!AR72&lt;&gt;1,"",'תנאי סף'!F72)</f>
        <v/>
      </c>
      <c r="G72" s="232"/>
      <c r="H72" s="106" t="str">
        <f>IF($F72="","",IF('תנאי סף'!$G72="",$AB$1,'תנאי סף'!$G72))</f>
        <v/>
      </c>
      <c r="I72" s="106"/>
      <c r="J72" s="123"/>
      <c r="K72" s="106"/>
      <c r="L72" s="123"/>
      <c r="M72" s="106"/>
      <c r="N72" s="125"/>
      <c r="O72" s="125"/>
      <c r="P72" s="123" t="str">
        <f>IF($F72="","",'ייעוץ ליווי וסיוע חשבונאי'!G72)</f>
        <v/>
      </c>
      <c r="Q72" s="123"/>
      <c r="R72" s="123"/>
      <c r="S72" s="123"/>
      <c r="T72" s="123"/>
      <c r="U72" s="123" t="str">
        <f t="shared" si="9"/>
        <v/>
      </c>
      <c r="V72" s="123">
        <v>1</v>
      </c>
      <c r="W72" s="123" t="str">
        <f t="shared" si="10"/>
        <v/>
      </c>
      <c r="X72" s="123">
        <v>1</v>
      </c>
      <c r="Y72" s="123" t="str">
        <f t="shared" si="11"/>
        <v/>
      </c>
      <c r="Z72" s="127" t="str">
        <f t="shared" si="12"/>
        <v/>
      </c>
      <c r="AA72">
        <f t="shared" si="13"/>
        <v>0</v>
      </c>
      <c r="AB72" t="str">
        <f t="shared" si="16"/>
        <v/>
      </c>
      <c r="AC72" t="str">
        <f t="shared" si="16"/>
        <v/>
      </c>
      <c r="AD72">
        <f t="shared" si="15"/>
        <v>0</v>
      </c>
    </row>
    <row r="73" spans="2:30" hidden="1" x14ac:dyDescent="0.25">
      <c r="B73" s="122" t="str">
        <f t="shared" si="8"/>
        <v/>
      </c>
      <c r="C73" s="124"/>
      <c r="D73" s="124"/>
      <c r="E73" s="124"/>
      <c r="F73" s="125" t="str">
        <f>IF('תנאי סף'!AR73&lt;&gt;1,"",'תנאי סף'!F73)</f>
        <v/>
      </c>
      <c r="G73" s="232"/>
      <c r="H73" s="106" t="str">
        <f>IF($F73="","",IF('תנאי סף'!$G73="",$AB$1,'תנאי סף'!$G73))</f>
        <v/>
      </c>
      <c r="I73" s="106"/>
      <c r="J73" s="123"/>
      <c r="K73" s="106"/>
      <c r="L73" s="123"/>
      <c r="M73" s="106"/>
      <c r="N73" s="125"/>
      <c r="O73" s="125"/>
      <c r="P73" s="123" t="str">
        <f>IF($F73="","",'ייעוץ ליווי וסיוע חשבונאי'!G73)</f>
        <v/>
      </c>
      <c r="Q73" s="123"/>
      <c r="R73" s="123"/>
      <c r="S73" s="123"/>
      <c r="T73" s="123"/>
      <c r="U73" s="123" t="str">
        <f t="shared" si="9"/>
        <v/>
      </c>
      <c r="V73" s="123">
        <v>1</v>
      </c>
      <c r="W73" s="123" t="str">
        <f t="shared" si="10"/>
        <v/>
      </c>
      <c r="X73" s="123">
        <v>1</v>
      </c>
      <c r="Y73" s="123" t="str">
        <f t="shared" si="11"/>
        <v/>
      </c>
      <c r="Z73" s="127" t="str">
        <f t="shared" si="12"/>
        <v/>
      </c>
      <c r="AA73">
        <f t="shared" si="13"/>
        <v>0</v>
      </c>
      <c r="AB73" t="str">
        <f t="shared" si="16"/>
        <v/>
      </c>
      <c r="AC73" t="str">
        <f t="shared" si="16"/>
        <v/>
      </c>
      <c r="AD73">
        <f t="shared" si="15"/>
        <v>0</v>
      </c>
    </row>
    <row r="74" spans="2:30" hidden="1" x14ac:dyDescent="0.25">
      <c r="B74" s="122" t="str">
        <f t="shared" si="8"/>
        <v/>
      </c>
      <c r="C74" s="124"/>
      <c r="D74" s="124"/>
      <c r="E74" s="124"/>
      <c r="F74" s="125" t="str">
        <f>IF('תנאי סף'!AR74&lt;&gt;1,"",'תנאי סף'!F74)</f>
        <v/>
      </c>
      <c r="G74" s="232"/>
      <c r="H74" s="106" t="str">
        <f>IF($F74="","",IF('תנאי סף'!$G74="",$AB$1,'תנאי סף'!$G74))</f>
        <v/>
      </c>
      <c r="I74" s="106"/>
      <c r="J74" s="123"/>
      <c r="K74" s="106"/>
      <c r="L74" s="123"/>
      <c r="M74" s="106"/>
      <c r="N74" s="125"/>
      <c r="O74" s="125"/>
      <c r="P74" s="123" t="str">
        <f>IF($F74="","",'ייעוץ ליווי וסיוע חשבונאי'!G74)</f>
        <v/>
      </c>
      <c r="Q74" s="123"/>
      <c r="R74" s="123"/>
      <c r="S74" s="123"/>
      <c r="T74" s="123"/>
      <c r="U74" s="123" t="str">
        <f t="shared" si="9"/>
        <v/>
      </c>
      <c r="V74" s="123">
        <v>1</v>
      </c>
      <c r="W74" s="123" t="str">
        <f t="shared" si="10"/>
        <v/>
      </c>
      <c r="X74" s="123">
        <v>1</v>
      </c>
      <c r="Y74" s="123" t="str">
        <f t="shared" si="11"/>
        <v/>
      </c>
      <c r="Z74" s="127" t="str">
        <f t="shared" si="12"/>
        <v/>
      </c>
      <c r="AA74">
        <f t="shared" si="13"/>
        <v>0</v>
      </c>
      <c r="AB74" t="str">
        <f t="shared" si="16"/>
        <v/>
      </c>
      <c r="AC74" t="str">
        <f t="shared" si="16"/>
        <v/>
      </c>
      <c r="AD74">
        <f t="shared" si="15"/>
        <v>0</v>
      </c>
    </row>
    <row r="75" spans="2:30" hidden="1" x14ac:dyDescent="0.25">
      <c r="B75" s="122" t="str">
        <f t="shared" si="8"/>
        <v/>
      </c>
      <c r="C75" s="124"/>
      <c r="D75" s="124"/>
      <c r="E75" s="124"/>
      <c r="F75" s="125" t="str">
        <f>IF('תנאי סף'!AR75&lt;&gt;1,"",'תנאי סף'!F75)</f>
        <v/>
      </c>
      <c r="G75" s="232"/>
      <c r="H75" s="106" t="str">
        <f>IF($F75="","",IF('תנאי סף'!$G75="",$AB$1,'תנאי סף'!$G75))</f>
        <v/>
      </c>
      <c r="I75" s="106"/>
      <c r="J75" s="123"/>
      <c r="K75" s="106"/>
      <c r="L75" s="123"/>
      <c r="M75" s="106"/>
      <c r="N75" s="125"/>
      <c r="O75" s="125"/>
      <c r="P75" s="123" t="str">
        <f>IF($F75="","",'ייעוץ ליווי וסיוע חשבונאי'!G75)</f>
        <v/>
      </c>
      <c r="Q75" s="123"/>
      <c r="R75" s="123"/>
      <c r="S75" s="123"/>
      <c r="T75" s="123"/>
      <c r="U75" s="123" t="str">
        <f t="shared" si="9"/>
        <v/>
      </c>
      <c r="V75" s="123">
        <v>1</v>
      </c>
      <c r="W75" s="123" t="str">
        <f t="shared" si="10"/>
        <v/>
      </c>
      <c r="X75" s="123">
        <v>1</v>
      </c>
      <c r="Y75" s="123" t="str">
        <f t="shared" si="11"/>
        <v/>
      </c>
      <c r="Z75" s="127" t="str">
        <f t="shared" si="12"/>
        <v/>
      </c>
      <c r="AA75">
        <f t="shared" si="13"/>
        <v>0</v>
      </c>
      <c r="AB75" t="str">
        <f t="shared" si="16"/>
        <v/>
      </c>
      <c r="AC75" t="str">
        <f t="shared" si="16"/>
        <v/>
      </c>
      <c r="AD75">
        <f t="shared" si="15"/>
        <v>0</v>
      </c>
    </row>
    <row r="76" spans="2:30" hidden="1" x14ac:dyDescent="0.25">
      <c r="B76" s="122" t="str">
        <f t="shared" si="8"/>
        <v/>
      </c>
      <c r="C76" s="124"/>
      <c r="D76" s="124"/>
      <c r="E76" s="124"/>
      <c r="F76" s="125" t="str">
        <f>IF('תנאי סף'!AR76&lt;&gt;1,"",'תנאי סף'!F76)</f>
        <v/>
      </c>
      <c r="G76" s="232"/>
      <c r="H76" s="106" t="str">
        <f>IF($F76="","",IF('תנאי סף'!$G76="",$AB$1,'תנאי סף'!$G76))</f>
        <v/>
      </c>
      <c r="I76" s="106"/>
      <c r="J76" s="123"/>
      <c r="K76" s="106"/>
      <c r="L76" s="123"/>
      <c r="M76" s="106"/>
      <c r="N76" s="125"/>
      <c r="O76" s="125"/>
      <c r="P76" s="123" t="str">
        <f>IF($F76="","",'ייעוץ ליווי וסיוע חשבונאי'!G76)</f>
        <v/>
      </c>
      <c r="Q76" s="123"/>
      <c r="R76" s="123"/>
      <c r="S76" s="123"/>
      <c r="T76" s="123"/>
      <c r="U76" s="123" t="str">
        <f t="shared" si="9"/>
        <v/>
      </c>
      <c r="V76" s="123">
        <v>1</v>
      </c>
      <c r="W76" s="123" t="str">
        <f t="shared" si="10"/>
        <v/>
      </c>
      <c r="X76" s="123">
        <v>1</v>
      </c>
      <c r="Y76" s="123" t="str">
        <f t="shared" si="11"/>
        <v/>
      </c>
      <c r="Z76" s="127" t="str">
        <f t="shared" si="12"/>
        <v/>
      </c>
      <c r="AA76">
        <f t="shared" si="13"/>
        <v>0</v>
      </c>
      <c r="AB76" t="str">
        <f t="shared" si="16"/>
        <v/>
      </c>
      <c r="AC76" t="str">
        <f t="shared" si="16"/>
        <v/>
      </c>
      <c r="AD76">
        <f t="shared" si="15"/>
        <v>0</v>
      </c>
    </row>
    <row r="77" spans="2:30" hidden="1" x14ac:dyDescent="0.25">
      <c r="B77" s="122" t="str">
        <f t="shared" si="8"/>
        <v/>
      </c>
      <c r="C77" s="124"/>
      <c r="D77" s="124"/>
      <c r="E77" s="124"/>
      <c r="F77" s="125" t="str">
        <f>IF('תנאי סף'!AR77&lt;&gt;1,"",'תנאי סף'!F77)</f>
        <v/>
      </c>
      <c r="G77" s="232"/>
      <c r="H77" s="106" t="str">
        <f>IF($F77="","",IF('תנאי סף'!$G77="",$AB$1,'תנאי סף'!$G77))</f>
        <v/>
      </c>
      <c r="I77" s="106"/>
      <c r="J77" s="123"/>
      <c r="K77" s="106"/>
      <c r="L77" s="123"/>
      <c r="M77" s="106"/>
      <c r="N77" s="125"/>
      <c r="O77" s="125"/>
      <c r="P77" s="123" t="str">
        <f>IF($F77="","",'ייעוץ ליווי וסיוע חשבונאי'!G77)</f>
        <v/>
      </c>
      <c r="Q77" s="123"/>
      <c r="R77" s="123"/>
      <c r="S77" s="123"/>
      <c r="T77" s="123"/>
      <c r="U77" s="123" t="str">
        <f t="shared" si="9"/>
        <v/>
      </c>
      <c r="V77" s="123">
        <v>1</v>
      </c>
      <c r="W77" s="123" t="str">
        <f t="shared" si="10"/>
        <v/>
      </c>
      <c r="X77" s="123">
        <v>1</v>
      </c>
      <c r="Y77" s="123" t="str">
        <f t="shared" si="11"/>
        <v/>
      </c>
      <c r="Z77" s="127" t="str">
        <f t="shared" si="12"/>
        <v/>
      </c>
      <c r="AA77">
        <f t="shared" si="13"/>
        <v>0</v>
      </c>
      <c r="AB77" t="str">
        <f t="shared" si="16"/>
        <v/>
      </c>
      <c r="AC77" t="str">
        <f t="shared" si="16"/>
        <v/>
      </c>
      <c r="AD77">
        <f t="shared" si="15"/>
        <v>0</v>
      </c>
    </row>
    <row r="78" spans="2:30" hidden="1" x14ac:dyDescent="0.25">
      <c r="B78" s="122" t="str">
        <f t="shared" si="8"/>
        <v/>
      </c>
      <c r="C78" s="124"/>
      <c r="D78" s="124"/>
      <c r="E78" s="124"/>
      <c r="F78" s="125" t="str">
        <f>IF('תנאי סף'!AR78&lt;&gt;1,"",'תנאי סף'!F78)</f>
        <v/>
      </c>
      <c r="G78" s="232"/>
      <c r="H78" s="106" t="str">
        <f>IF($F78="","",IF('תנאי סף'!$G78="",$AB$1,'תנאי סף'!$G78))</f>
        <v/>
      </c>
      <c r="I78" s="106"/>
      <c r="J78" s="123"/>
      <c r="K78" s="106"/>
      <c r="L78" s="123"/>
      <c r="M78" s="106"/>
      <c r="N78" s="125"/>
      <c r="O78" s="125"/>
      <c r="P78" s="123" t="str">
        <f>IF($F78="","",'ייעוץ ליווי וסיוע חשבונאי'!G78)</f>
        <v/>
      </c>
      <c r="Q78" s="123"/>
      <c r="R78" s="123"/>
      <c r="S78" s="123"/>
      <c r="T78" s="123"/>
      <c r="U78" s="123" t="str">
        <f t="shared" si="9"/>
        <v/>
      </c>
      <c r="V78" s="123">
        <v>1</v>
      </c>
      <c r="W78" s="123" t="str">
        <f t="shared" si="10"/>
        <v/>
      </c>
      <c r="X78" s="123">
        <v>1</v>
      </c>
      <c r="Y78" s="123" t="str">
        <f t="shared" si="11"/>
        <v/>
      </c>
      <c r="Z78" s="127" t="str">
        <f t="shared" si="12"/>
        <v/>
      </c>
      <c r="AA78">
        <f t="shared" si="13"/>
        <v>0</v>
      </c>
      <c r="AB78" t="str">
        <f t="shared" si="16"/>
        <v/>
      </c>
      <c r="AC78" t="str">
        <f t="shared" si="16"/>
        <v/>
      </c>
      <c r="AD78">
        <f t="shared" si="15"/>
        <v>0</v>
      </c>
    </row>
    <row r="79" spans="2:30" hidden="1" x14ac:dyDescent="0.25">
      <c r="B79" s="122" t="str">
        <f t="shared" si="8"/>
        <v/>
      </c>
      <c r="C79" s="124"/>
      <c r="D79" s="124"/>
      <c r="E79" s="124"/>
      <c r="F79" s="125" t="str">
        <f>IF('תנאי סף'!AR79&lt;&gt;1,"",'תנאי סף'!F79)</f>
        <v/>
      </c>
      <c r="G79" s="232"/>
      <c r="H79" s="106" t="str">
        <f>IF($F79="","",IF('תנאי סף'!$G79="",$AB$1,'תנאי סף'!$G79))</f>
        <v/>
      </c>
      <c r="I79" s="106"/>
      <c r="J79" s="123"/>
      <c r="K79" s="106"/>
      <c r="L79" s="123"/>
      <c r="M79" s="106"/>
      <c r="N79" s="125"/>
      <c r="O79" s="125"/>
      <c r="P79" s="123" t="str">
        <f>IF($F79="","",'ייעוץ ליווי וסיוע חשבונאי'!G79)</f>
        <v/>
      </c>
      <c r="Q79" s="123"/>
      <c r="R79" s="123"/>
      <c r="S79" s="123"/>
      <c r="T79" s="123"/>
      <c r="U79" s="123" t="str">
        <f t="shared" si="9"/>
        <v/>
      </c>
      <c r="V79" s="123">
        <v>1</v>
      </c>
      <c r="W79" s="123" t="str">
        <f t="shared" si="10"/>
        <v/>
      </c>
      <c r="X79" s="123">
        <v>1</v>
      </c>
      <c r="Y79" s="123" t="str">
        <f t="shared" si="11"/>
        <v/>
      </c>
      <c r="Z79" s="127" t="str">
        <f t="shared" si="12"/>
        <v/>
      </c>
      <c r="AA79">
        <f t="shared" si="13"/>
        <v>0</v>
      </c>
      <c r="AB79" t="str">
        <f t="shared" si="16"/>
        <v/>
      </c>
      <c r="AC79" t="str">
        <f t="shared" si="16"/>
        <v/>
      </c>
      <c r="AD79">
        <f t="shared" si="15"/>
        <v>0</v>
      </c>
    </row>
    <row r="80" spans="2:30" hidden="1" x14ac:dyDescent="0.25">
      <c r="B80" s="122" t="str">
        <f t="shared" si="8"/>
        <v/>
      </c>
      <c r="C80" s="124"/>
      <c r="D80" s="124"/>
      <c r="E80" s="124"/>
      <c r="F80" s="125" t="str">
        <f>IF('תנאי סף'!AR80&lt;&gt;1,"",'תנאי סף'!F80)</f>
        <v/>
      </c>
      <c r="G80" s="232"/>
      <c r="H80" s="106" t="str">
        <f>IF($F80="","",IF('תנאי סף'!$G80="",$AB$1,'תנאי סף'!$G80))</f>
        <v/>
      </c>
      <c r="I80" s="106"/>
      <c r="J80" s="123"/>
      <c r="K80" s="106"/>
      <c r="L80" s="123"/>
      <c r="M80" s="106"/>
      <c r="N80" s="125"/>
      <c r="O80" s="125"/>
      <c r="P80" s="123" t="str">
        <f>IF($F80="","",'ייעוץ ליווי וסיוע חשבונאי'!G80)</f>
        <v/>
      </c>
      <c r="Q80" s="123"/>
      <c r="R80" s="123"/>
      <c r="S80" s="123"/>
      <c r="T80" s="123"/>
      <c r="U80" s="123" t="str">
        <f t="shared" si="9"/>
        <v/>
      </c>
      <c r="V80" s="123">
        <v>1</v>
      </c>
      <c r="W80" s="123" t="str">
        <f t="shared" si="10"/>
        <v/>
      </c>
      <c r="X80" s="123">
        <v>1</v>
      </c>
      <c r="Y80" s="123" t="str">
        <f t="shared" si="11"/>
        <v/>
      </c>
      <c r="Z80" s="127" t="str">
        <f t="shared" si="12"/>
        <v/>
      </c>
      <c r="AA80">
        <f t="shared" si="13"/>
        <v>0</v>
      </c>
      <c r="AB80" t="str">
        <f t="shared" si="16"/>
        <v/>
      </c>
      <c r="AC80" t="str">
        <f t="shared" si="16"/>
        <v/>
      </c>
      <c r="AD80">
        <f t="shared" si="15"/>
        <v>0</v>
      </c>
    </row>
    <row r="81" spans="2:30" hidden="1" x14ac:dyDescent="0.25">
      <c r="B81" s="122" t="str">
        <f t="shared" si="8"/>
        <v/>
      </c>
      <c r="C81" s="124"/>
      <c r="D81" s="124"/>
      <c r="E81" s="124"/>
      <c r="F81" s="125" t="str">
        <f>IF('תנאי סף'!AR81&lt;&gt;1,"",'תנאי סף'!F81)</f>
        <v/>
      </c>
      <c r="G81" s="232"/>
      <c r="H81" s="106" t="str">
        <f>IF($F81="","",IF('תנאי סף'!$G81="",$AB$1,'תנאי סף'!$G81))</f>
        <v/>
      </c>
      <c r="I81" s="106"/>
      <c r="J81" s="123"/>
      <c r="K81" s="106"/>
      <c r="L81" s="123"/>
      <c r="M81" s="106"/>
      <c r="N81" s="125"/>
      <c r="O81" s="125"/>
      <c r="P81" s="123" t="str">
        <f>IF($F81="","",'ייעוץ ליווי וסיוע חשבונאי'!G81)</f>
        <v/>
      </c>
      <c r="Q81" s="123"/>
      <c r="R81" s="123"/>
      <c r="S81" s="123"/>
      <c r="T81" s="123"/>
      <c r="U81" s="123" t="str">
        <f t="shared" si="9"/>
        <v/>
      </c>
      <c r="V81" s="123">
        <v>1</v>
      </c>
      <c r="W81" s="123" t="str">
        <f t="shared" si="10"/>
        <v/>
      </c>
      <c r="X81" s="123">
        <v>1</v>
      </c>
      <c r="Y81" s="123" t="str">
        <f t="shared" si="11"/>
        <v/>
      </c>
      <c r="Z81" s="127" t="str">
        <f t="shared" si="12"/>
        <v/>
      </c>
      <c r="AA81">
        <f t="shared" si="13"/>
        <v>0</v>
      </c>
      <c r="AB81" t="str">
        <f t="shared" si="16"/>
        <v/>
      </c>
      <c r="AC81" t="str">
        <f t="shared" si="16"/>
        <v/>
      </c>
      <c r="AD81">
        <f t="shared" si="15"/>
        <v>0</v>
      </c>
    </row>
    <row r="82" spans="2:30" hidden="1" x14ac:dyDescent="0.25">
      <c r="B82" s="122" t="str">
        <f t="shared" si="8"/>
        <v/>
      </c>
      <c r="C82" s="124"/>
      <c r="D82" s="124"/>
      <c r="E82" s="124"/>
      <c r="F82" s="125" t="str">
        <f>IF('תנאי סף'!AR82&lt;&gt;1,"",'תנאי סף'!F82)</f>
        <v/>
      </c>
      <c r="G82" s="232"/>
      <c r="H82" s="106" t="str">
        <f>IF($F82="","",IF('תנאי סף'!$G82="",$AB$1,'תנאי סף'!$G82))</f>
        <v/>
      </c>
      <c r="I82" s="106"/>
      <c r="J82" s="123"/>
      <c r="K82" s="106"/>
      <c r="L82" s="123"/>
      <c r="M82" s="106"/>
      <c r="N82" s="125"/>
      <c r="O82" s="125"/>
      <c r="P82" s="123" t="str">
        <f>IF($F82="","",'ייעוץ ליווי וסיוע חשבונאי'!G82)</f>
        <v/>
      </c>
      <c r="Q82" s="123"/>
      <c r="R82" s="123"/>
      <c r="S82" s="123"/>
      <c r="T82" s="123"/>
      <c r="U82" s="123" t="str">
        <f t="shared" si="9"/>
        <v/>
      </c>
      <c r="V82" s="123">
        <v>1</v>
      </c>
      <c r="W82" s="123" t="str">
        <f t="shared" si="10"/>
        <v/>
      </c>
      <c r="X82" s="123">
        <v>1</v>
      </c>
      <c r="Y82" s="123" t="str">
        <f t="shared" si="11"/>
        <v/>
      </c>
      <c r="Z82" s="127" t="str">
        <f t="shared" si="12"/>
        <v/>
      </c>
      <c r="AA82">
        <f t="shared" si="13"/>
        <v>0</v>
      </c>
      <c r="AB82" t="str">
        <f t="shared" si="16"/>
        <v/>
      </c>
      <c r="AC82" t="str">
        <f t="shared" si="16"/>
        <v/>
      </c>
      <c r="AD82">
        <f t="shared" si="15"/>
        <v>0</v>
      </c>
    </row>
    <row r="83" spans="2:30" hidden="1" x14ac:dyDescent="0.25">
      <c r="B83" s="122" t="str">
        <f t="shared" si="8"/>
        <v/>
      </c>
      <c r="C83" s="124"/>
      <c r="D83" s="124"/>
      <c r="E83" s="124"/>
      <c r="F83" s="125" t="str">
        <f>IF('תנאי סף'!AR83&lt;&gt;1,"",'תנאי סף'!F83)</f>
        <v/>
      </c>
      <c r="G83" s="232"/>
      <c r="H83" s="106" t="str">
        <f>IF($F83="","",IF('תנאי סף'!$G83="",$AB$1,'תנאי סף'!$G83))</f>
        <v/>
      </c>
      <c r="I83" s="106"/>
      <c r="J83" s="123"/>
      <c r="K83" s="106"/>
      <c r="L83" s="123"/>
      <c r="M83" s="106"/>
      <c r="N83" s="125"/>
      <c r="O83" s="125"/>
      <c r="P83" s="123" t="str">
        <f>IF($F83="","",'ייעוץ ליווי וסיוע חשבונאי'!G83)</f>
        <v/>
      </c>
      <c r="Q83" s="123"/>
      <c r="R83" s="123"/>
      <c r="S83" s="123"/>
      <c r="T83" s="123"/>
      <c r="U83" s="123" t="str">
        <f t="shared" si="9"/>
        <v/>
      </c>
      <c r="V83" s="123">
        <v>1</v>
      </c>
      <c r="W83" s="123" t="str">
        <f t="shared" si="10"/>
        <v/>
      </c>
      <c r="X83" s="123">
        <v>1</v>
      </c>
      <c r="Y83" s="123" t="str">
        <f t="shared" si="11"/>
        <v/>
      </c>
      <c r="Z83" s="127" t="str">
        <f t="shared" si="12"/>
        <v/>
      </c>
      <c r="AA83">
        <f t="shared" si="13"/>
        <v>0</v>
      </c>
      <c r="AB83" t="str">
        <f t="shared" si="16"/>
        <v/>
      </c>
      <c r="AC83" t="str">
        <f t="shared" si="16"/>
        <v/>
      </c>
      <c r="AD83">
        <f t="shared" si="15"/>
        <v>0</v>
      </c>
    </row>
    <row r="84" spans="2:30" hidden="1" x14ac:dyDescent="0.25">
      <c r="B84" s="122" t="str">
        <f t="shared" si="8"/>
        <v/>
      </c>
      <c r="C84" s="124"/>
      <c r="D84" s="124"/>
      <c r="E84" s="124"/>
      <c r="F84" s="125" t="str">
        <f>IF('תנאי סף'!AR84&lt;&gt;1,"",'תנאי סף'!F84)</f>
        <v/>
      </c>
      <c r="G84" s="232"/>
      <c r="H84" s="106" t="str">
        <f>IF($F84="","",IF('תנאי סף'!$G84="",$AB$1,'תנאי סף'!$G84))</f>
        <v/>
      </c>
      <c r="I84" s="106"/>
      <c r="J84" s="123"/>
      <c r="K84" s="106"/>
      <c r="L84" s="123"/>
      <c r="M84" s="106"/>
      <c r="N84" s="125"/>
      <c r="O84" s="125"/>
      <c r="P84" s="123" t="str">
        <f>IF($F84="","",'ייעוץ ליווי וסיוע חשבונאי'!G84)</f>
        <v/>
      </c>
      <c r="Q84" s="123"/>
      <c r="R84" s="123"/>
      <c r="S84" s="123"/>
      <c r="T84" s="123"/>
      <c r="U84" s="123" t="str">
        <f t="shared" si="9"/>
        <v/>
      </c>
      <c r="V84" s="123">
        <v>1</v>
      </c>
      <c r="W84" s="123" t="str">
        <f t="shared" si="10"/>
        <v/>
      </c>
      <c r="X84" s="123">
        <v>1</v>
      </c>
      <c r="Y84" s="123" t="str">
        <f t="shared" si="11"/>
        <v/>
      </c>
      <c r="Z84" s="127" t="str">
        <f t="shared" si="12"/>
        <v/>
      </c>
      <c r="AA84">
        <f t="shared" si="13"/>
        <v>0</v>
      </c>
      <c r="AB84" t="str">
        <f t="shared" si="16"/>
        <v/>
      </c>
      <c r="AC84" t="str">
        <f t="shared" si="16"/>
        <v/>
      </c>
      <c r="AD84">
        <f t="shared" si="15"/>
        <v>0</v>
      </c>
    </row>
    <row r="85" spans="2:30" hidden="1" x14ac:dyDescent="0.25">
      <c r="B85" s="122" t="str">
        <f t="shared" si="8"/>
        <v/>
      </c>
      <c r="C85" s="124"/>
      <c r="D85" s="124"/>
      <c r="E85" s="124"/>
      <c r="F85" s="125" t="str">
        <f>IF('תנאי סף'!AR85&lt;&gt;1,"",'תנאי סף'!F85)</f>
        <v/>
      </c>
      <c r="G85" s="232"/>
      <c r="H85" s="106" t="str">
        <f>IF($F85="","",IF('תנאי סף'!$G85="",$AB$1,'תנאי סף'!$G85))</f>
        <v/>
      </c>
      <c r="I85" s="106"/>
      <c r="J85" s="123"/>
      <c r="K85" s="106"/>
      <c r="L85" s="123"/>
      <c r="M85" s="106"/>
      <c r="N85" s="125"/>
      <c r="O85" s="125"/>
      <c r="P85" s="123" t="str">
        <f>IF($F85="","",'ייעוץ ליווי וסיוע חשבונאי'!G85)</f>
        <v/>
      </c>
      <c r="Q85" s="123"/>
      <c r="R85" s="123"/>
      <c r="S85" s="123"/>
      <c r="T85" s="123"/>
      <c r="U85" s="123" t="str">
        <f t="shared" si="9"/>
        <v/>
      </c>
      <c r="V85" s="123">
        <v>1</v>
      </c>
      <c r="W85" s="123" t="str">
        <f t="shared" si="10"/>
        <v/>
      </c>
      <c r="X85" s="123">
        <v>1</v>
      </c>
      <c r="Y85" s="123" t="str">
        <f t="shared" si="11"/>
        <v/>
      </c>
      <c r="Z85" s="127" t="str">
        <f t="shared" si="12"/>
        <v/>
      </c>
      <c r="AA85">
        <f t="shared" si="13"/>
        <v>0</v>
      </c>
      <c r="AB85" t="str">
        <f t="shared" si="16"/>
        <v/>
      </c>
      <c r="AC85" t="str">
        <f t="shared" si="16"/>
        <v/>
      </c>
      <c r="AD85">
        <f t="shared" si="15"/>
        <v>0</v>
      </c>
    </row>
    <row r="86" spans="2:30" hidden="1" x14ac:dyDescent="0.25">
      <c r="B86" s="122" t="str">
        <f t="shared" si="8"/>
        <v/>
      </c>
      <c r="C86" s="124"/>
      <c r="D86" s="124"/>
      <c r="E86" s="124"/>
      <c r="F86" s="125" t="str">
        <f>IF('תנאי סף'!AR86&lt;&gt;1,"",'תנאי סף'!F86)</f>
        <v/>
      </c>
      <c r="G86" s="232"/>
      <c r="H86" s="106" t="str">
        <f>IF($F86="","",IF('תנאי סף'!$G86="",$AB$1,'תנאי סף'!$G86))</f>
        <v/>
      </c>
      <c r="I86" s="106"/>
      <c r="J86" s="123"/>
      <c r="K86" s="106"/>
      <c r="L86" s="123"/>
      <c r="M86" s="106"/>
      <c r="N86" s="125"/>
      <c r="O86" s="125"/>
      <c r="P86" s="123" t="str">
        <f>IF($F86="","",'ייעוץ ליווי וסיוע חשבונאי'!G86)</f>
        <v/>
      </c>
      <c r="Q86" s="123"/>
      <c r="R86" s="123"/>
      <c r="S86" s="123"/>
      <c r="T86" s="123"/>
      <c r="U86" s="123" t="str">
        <f t="shared" si="9"/>
        <v/>
      </c>
      <c r="V86" s="123">
        <v>1</v>
      </c>
      <c r="W86" s="123" t="str">
        <f t="shared" si="10"/>
        <v/>
      </c>
      <c r="X86" s="123">
        <v>1</v>
      </c>
      <c r="Y86" s="123" t="str">
        <f t="shared" si="11"/>
        <v/>
      </c>
      <c r="Z86" s="127" t="str">
        <f t="shared" si="12"/>
        <v/>
      </c>
      <c r="AA86">
        <f t="shared" si="13"/>
        <v>0</v>
      </c>
      <c r="AB86" t="str">
        <f t="shared" si="16"/>
        <v/>
      </c>
      <c r="AC86" t="str">
        <f t="shared" si="16"/>
        <v/>
      </c>
      <c r="AD86">
        <f t="shared" si="15"/>
        <v>0</v>
      </c>
    </row>
    <row r="87" spans="2:30" hidden="1" x14ac:dyDescent="0.25">
      <c r="B87" s="122" t="str">
        <f t="shared" si="8"/>
        <v/>
      </c>
      <c r="C87" s="124"/>
      <c r="D87" s="124"/>
      <c r="E87" s="124"/>
      <c r="F87" s="125" t="str">
        <f>IF('תנאי סף'!AR87&lt;&gt;1,"",'תנאי סף'!F87)</f>
        <v/>
      </c>
      <c r="G87" s="232"/>
      <c r="H87" s="106" t="str">
        <f>IF($F87="","",IF('תנאי סף'!$G87="",$AB$1,'תנאי סף'!$G87))</f>
        <v/>
      </c>
      <c r="I87" s="106"/>
      <c r="J87" s="123"/>
      <c r="K87" s="106"/>
      <c r="L87" s="123"/>
      <c r="M87" s="106"/>
      <c r="N87" s="125"/>
      <c r="O87" s="125"/>
      <c r="P87" s="123" t="str">
        <f>IF($F87="","",'ייעוץ ליווי וסיוע חשבונאי'!G87)</f>
        <v/>
      </c>
      <c r="Q87" s="123"/>
      <c r="R87" s="123"/>
      <c r="S87" s="123"/>
      <c r="T87" s="123"/>
      <c r="U87" s="123" t="str">
        <f t="shared" si="9"/>
        <v/>
      </c>
      <c r="V87" s="123">
        <v>1</v>
      </c>
      <c r="W87" s="123" t="str">
        <f t="shared" si="10"/>
        <v/>
      </c>
      <c r="X87" s="123">
        <v>1</v>
      </c>
      <c r="Y87" s="123" t="str">
        <f t="shared" si="11"/>
        <v/>
      </c>
      <c r="Z87" s="127" t="str">
        <f t="shared" si="12"/>
        <v/>
      </c>
      <c r="AA87">
        <f t="shared" si="13"/>
        <v>0</v>
      </c>
      <c r="AB87" t="str">
        <f t="shared" si="16"/>
        <v/>
      </c>
      <c r="AC87" t="str">
        <f t="shared" si="16"/>
        <v/>
      </c>
      <c r="AD87">
        <f t="shared" si="15"/>
        <v>0</v>
      </c>
    </row>
    <row r="88" spans="2:30" hidden="1" x14ac:dyDescent="0.25">
      <c r="B88" s="122" t="str">
        <f t="shared" si="8"/>
        <v/>
      </c>
      <c r="C88" s="124"/>
      <c r="D88" s="124"/>
      <c r="E88" s="124"/>
      <c r="F88" s="125" t="str">
        <f>IF('תנאי סף'!AR88&lt;&gt;1,"",'תנאי סף'!F88)</f>
        <v/>
      </c>
      <c r="G88" s="232"/>
      <c r="H88" s="106" t="str">
        <f>IF($F88="","",IF('תנאי סף'!$G88="",$AB$1,'תנאי סף'!$G88))</f>
        <v/>
      </c>
      <c r="I88" s="106"/>
      <c r="J88" s="123"/>
      <c r="K88" s="106"/>
      <c r="L88" s="123"/>
      <c r="M88" s="106"/>
      <c r="N88" s="125"/>
      <c r="O88" s="125"/>
      <c r="P88" s="123" t="str">
        <f>IF($F88="","",'ייעוץ ליווי וסיוע חשבונאי'!G88)</f>
        <v/>
      </c>
      <c r="Q88" s="123"/>
      <c r="R88" s="123"/>
      <c r="S88" s="123"/>
      <c r="T88" s="123"/>
      <c r="U88" s="123" t="str">
        <f t="shared" si="9"/>
        <v/>
      </c>
      <c r="V88" s="123">
        <v>1</v>
      </c>
      <c r="W88" s="123" t="str">
        <f t="shared" si="10"/>
        <v/>
      </c>
      <c r="X88" s="123">
        <v>1</v>
      </c>
      <c r="Y88" s="123" t="str">
        <f t="shared" si="11"/>
        <v/>
      </c>
      <c r="Z88" s="127" t="str">
        <f t="shared" si="12"/>
        <v/>
      </c>
      <c r="AA88">
        <f t="shared" si="13"/>
        <v>0</v>
      </c>
      <c r="AB88" t="str">
        <f t="shared" si="16"/>
        <v/>
      </c>
      <c r="AC88" t="str">
        <f t="shared" si="16"/>
        <v/>
      </c>
      <c r="AD88">
        <f t="shared" si="15"/>
        <v>0</v>
      </c>
    </row>
    <row r="89" spans="2:30" hidden="1" x14ac:dyDescent="0.25">
      <c r="B89" s="122" t="str">
        <f t="shared" si="8"/>
        <v/>
      </c>
      <c r="C89" s="124"/>
      <c r="D89" s="124"/>
      <c r="E89" s="124"/>
      <c r="F89" s="125" t="str">
        <f>IF('תנאי סף'!AR89&lt;&gt;1,"",'תנאי סף'!F89)</f>
        <v/>
      </c>
      <c r="G89" s="232"/>
      <c r="H89" s="106" t="str">
        <f>IF($F89="","",IF('תנאי סף'!$G89="",$AB$1,'תנאי סף'!$G89))</f>
        <v/>
      </c>
      <c r="I89" s="106"/>
      <c r="J89" s="123"/>
      <c r="K89" s="106"/>
      <c r="L89" s="123"/>
      <c r="M89" s="106"/>
      <c r="N89" s="125"/>
      <c r="O89" s="125"/>
      <c r="P89" s="123" t="str">
        <f>IF($F89="","",'ייעוץ ליווי וסיוע חשבונאי'!G89)</f>
        <v/>
      </c>
      <c r="Q89" s="123"/>
      <c r="R89" s="123"/>
      <c r="S89" s="123"/>
      <c r="T89" s="123"/>
      <c r="U89" s="123" t="str">
        <f t="shared" si="9"/>
        <v/>
      </c>
      <c r="V89" s="123">
        <v>1</v>
      </c>
      <c r="W89" s="123" t="str">
        <f t="shared" si="10"/>
        <v/>
      </c>
      <c r="X89" s="123">
        <v>1</v>
      </c>
      <c r="Y89" s="123" t="str">
        <f t="shared" si="11"/>
        <v/>
      </c>
      <c r="Z89" s="127" t="str">
        <f t="shared" si="12"/>
        <v/>
      </c>
      <c r="AA89">
        <f t="shared" si="13"/>
        <v>0</v>
      </c>
      <c r="AB89" t="str">
        <f t="shared" si="16"/>
        <v/>
      </c>
      <c r="AC89" t="str">
        <f t="shared" si="16"/>
        <v/>
      </c>
      <c r="AD89">
        <f t="shared" si="15"/>
        <v>0</v>
      </c>
    </row>
    <row r="90" spans="2:30" hidden="1" x14ac:dyDescent="0.25">
      <c r="B90" s="122" t="str">
        <f t="shared" si="8"/>
        <v/>
      </c>
      <c r="C90" s="124"/>
      <c r="D90" s="124"/>
      <c r="E90" s="124"/>
      <c r="F90" s="125" t="str">
        <f>IF('תנאי סף'!AR90&lt;&gt;1,"",'תנאי סף'!F90)</f>
        <v/>
      </c>
      <c r="G90" s="232"/>
      <c r="H90" s="106" t="str">
        <f>IF($F90="","",IF('תנאי סף'!$G90="",$AB$1,'תנאי סף'!$G90))</f>
        <v/>
      </c>
      <c r="I90" s="106"/>
      <c r="J90" s="123"/>
      <c r="K90" s="106"/>
      <c r="L90" s="123"/>
      <c r="M90" s="106"/>
      <c r="N90" s="125"/>
      <c r="O90" s="125"/>
      <c r="P90" s="123" t="str">
        <f>IF($F90="","",'ייעוץ ליווי וסיוע חשבונאי'!G90)</f>
        <v/>
      </c>
      <c r="Q90" s="123"/>
      <c r="R90" s="123"/>
      <c r="S90" s="123"/>
      <c r="T90" s="123"/>
      <c r="U90" s="123" t="str">
        <f t="shared" si="9"/>
        <v/>
      </c>
      <c r="V90" s="123">
        <v>1</v>
      </c>
      <c r="W90" s="123" t="str">
        <f t="shared" si="10"/>
        <v/>
      </c>
      <c r="X90" s="123">
        <v>1</v>
      </c>
      <c r="Y90" s="123" t="str">
        <f t="shared" si="11"/>
        <v/>
      </c>
      <c r="Z90" s="127" t="str">
        <f t="shared" si="12"/>
        <v/>
      </c>
      <c r="AA90">
        <f t="shared" si="13"/>
        <v>0</v>
      </c>
      <c r="AB90" t="str">
        <f t="shared" si="16"/>
        <v/>
      </c>
      <c r="AC90" t="str">
        <f t="shared" si="16"/>
        <v/>
      </c>
      <c r="AD90">
        <f t="shared" si="15"/>
        <v>0</v>
      </c>
    </row>
    <row r="91" spans="2:30" hidden="1" x14ac:dyDescent="0.25">
      <c r="B91" s="122" t="str">
        <f t="shared" si="8"/>
        <v/>
      </c>
      <c r="C91" s="124"/>
      <c r="D91" s="124"/>
      <c r="E91" s="124"/>
      <c r="F91" s="125" t="str">
        <f>IF('תנאי סף'!AR91&lt;&gt;1,"",'תנאי סף'!F91)</f>
        <v/>
      </c>
      <c r="G91" s="232"/>
      <c r="H91" s="106" t="str">
        <f>IF($F91="","",IF('תנאי סף'!$G91="",$AB$1,'תנאי סף'!$G91))</f>
        <v/>
      </c>
      <c r="I91" s="106"/>
      <c r="J91" s="123"/>
      <c r="K91" s="106"/>
      <c r="L91" s="123"/>
      <c r="M91" s="106"/>
      <c r="N91" s="125"/>
      <c r="O91" s="125"/>
      <c r="P91" s="123" t="str">
        <f>IF($F91="","",'ייעוץ ליווי וסיוע חשבונאי'!G91)</f>
        <v/>
      </c>
      <c r="Q91" s="123"/>
      <c r="R91" s="123"/>
      <c r="S91" s="123"/>
      <c r="T91" s="123"/>
      <c r="U91" s="123" t="str">
        <f t="shared" si="9"/>
        <v/>
      </c>
      <c r="V91" s="123">
        <v>1</v>
      </c>
      <c r="W91" s="123" t="str">
        <f t="shared" si="10"/>
        <v/>
      </c>
      <c r="X91" s="123">
        <v>1</v>
      </c>
      <c r="Y91" s="123" t="str">
        <f t="shared" si="11"/>
        <v/>
      </c>
      <c r="Z91" s="127" t="str">
        <f t="shared" si="12"/>
        <v/>
      </c>
      <c r="AA91">
        <f t="shared" si="13"/>
        <v>0</v>
      </c>
      <c r="AB91" t="str">
        <f t="shared" si="16"/>
        <v/>
      </c>
      <c r="AC91" t="str">
        <f t="shared" si="16"/>
        <v/>
      </c>
      <c r="AD91">
        <f t="shared" si="15"/>
        <v>0</v>
      </c>
    </row>
    <row r="92" spans="2:30" hidden="1" x14ac:dyDescent="0.25">
      <c r="B92" s="122" t="str">
        <f t="shared" si="8"/>
        <v/>
      </c>
      <c r="C92" s="124"/>
      <c r="D92" s="124"/>
      <c r="E92" s="124"/>
      <c r="F92" s="125" t="str">
        <f>IF('תנאי סף'!AR92&lt;&gt;1,"",'תנאי סף'!F92)</f>
        <v/>
      </c>
      <c r="G92" s="232"/>
      <c r="H92" s="106" t="str">
        <f>IF($F92="","",IF('תנאי סף'!$G92="",$AB$1,'תנאי סף'!$G92))</f>
        <v/>
      </c>
      <c r="I92" s="106"/>
      <c r="J92" s="123"/>
      <c r="K92" s="106"/>
      <c r="L92" s="123"/>
      <c r="M92" s="106"/>
      <c r="N92" s="125"/>
      <c r="O92" s="125"/>
      <c r="P92" s="123" t="str">
        <f>IF($F92="","",'ייעוץ ליווי וסיוע חשבונאי'!G92)</f>
        <v/>
      </c>
      <c r="Q92" s="123"/>
      <c r="R92" s="123"/>
      <c r="S92" s="123"/>
      <c r="T92" s="123"/>
      <c r="U92" s="123" t="str">
        <f t="shared" si="9"/>
        <v/>
      </c>
      <c r="V92" s="123">
        <v>1</v>
      </c>
      <c r="W92" s="123" t="str">
        <f t="shared" si="10"/>
        <v/>
      </c>
      <c r="X92" s="123">
        <v>1</v>
      </c>
      <c r="Y92" s="123" t="str">
        <f t="shared" si="11"/>
        <v/>
      </c>
      <c r="Z92" s="127" t="str">
        <f t="shared" si="12"/>
        <v/>
      </c>
      <c r="AA92">
        <f t="shared" si="13"/>
        <v>0</v>
      </c>
      <c r="AB92" t="str">
        <f t="shared" ref="AB92:AC130" si="17">IF($F92="","",AB$30)</f>
        <v/>
      </c>
      <c r="AC92" t="str">
        <f t="shared" si="17"/>
        <v/>
      </c>
      <c r="AD92">
        <f t="shared" si="15"/>
        <v>0</v>
      </c>
    </row>
    <row r="93" spans="2:30" hidden="1" x14ac:dyDescent="0.25">
      <c r="B93" s="122" t="str">
        <f t="shared" si="8"/>
        <v/>
      </c>
      <c r="C93" s="124"/>
      <c r="D93" s="124"/>
      <c r="E93" s="124"/>
      <c r="F93" s="125" t="str">
        <f>IF('תנאי סף'!AR93&lt;&gt;1,"",'תנאי סף'!F93)</f>
        <v/>
      </c>
      <c r="G93" s="232"/>
      <c r="H93" s="106" t="str">
        <f>IF($F93="","",IF('תנאי סף'!$G93="",$AB$1,'תנאי סף'!$G93))</f>
        <v/>
      </c>
      <c r="I93" s="106"/>
      <c r="J93" s="123"/>
      <c r="K93" s="106"/>
      <c r="L93" s="123"/>
      <c r="M93" s="106"/>
      <c r="N93" s="125"/>
      <c r="O93" s="125"/>
      <c r="P93" s="123" t="str">
        <f>IF($F93="","",'ייעוץ ליווי וסיוע חשבונאי'!G93)</f>
        <v/>
      </c>
      <c r="Q93" s="123"/>
      <c r="R93" s="123"/>
      <c r="S93" s="123"/>
      <c r="T93" s="123"/>
      <c r="U93" s="123" t="str">
        <f t="shared" si="9"/>
        <v/>
      </c>
      <c r="V93" s="123">
        <v>1</v>
      </c>
      <c r="W93" s="123" t="str">
        <f t="shared" si="10"/>
        <v/>
      </c>
      <c r="X93" s="123">
        <v>1</v>
      </c>
      <c r="Y93" s="123" t="str">
        <f t="shared" si="11"/>
        <v/>
      </c>
      <c r="Z93" s="127" t="str">
        <f t="shared" si="12"/>
        <v/>
      </c>
      <c r="AA93">
        <f t="shared" si="13"/>
        <v>0</v>
      </c>
      <c r="AB93" t="str">
        <f t="shared" si="17"/>
        <v/>
      </c>
      <c r="AC93" t="str">
        <f t="shared" si="17"/>
        <v/>
      </c>
      <c r="AD93">
        <f t="shared" si="15"/>
        <v>0</v>
      </c>
    </row>
    <row r="94" spans="2:30" hidden="1" x14ac:dyDescent="0.25">
      <c r="B94" s="122" t="str">
        <f t="shared" si="8"/>
        <v/>
      </c>
      <c r="C94" s="124"/>
      <c r="D94" s="124"/>
      <c r="E94" s="124"/>
      <c r="F94" s="125" t="str">
        <f>IF('תנאי סף'!AR94&lt;&gt;1,"",'תנאי סף'!F94)</f>
        <v/>
      </c>
      <c r="G94" s="232"/>
      <c r="H94" s="106" t="str">
        <f>IF($F94="","",IF('תנאי סף'!$G94="",$AB$1,'תנאי סף'!$G94))</f>
        <v/>
      </c>
      <c r="I94" s="106"/>
      <c r="J94" s="123"/>
      <c r="K94" s="106"/>
      <c r="L94" s="123"/>
      <c r="M94" s="106"/>
      <c r="N94" s="125"/>
      <c r="O94" s="125"/>
      <c r="P94" s="123" t="str">
        <f>IF($F94="","",'ייעוץ ליווי וסיוע חשבונאי'!G94)</f>
        <v/>
      </c>
      <c r="Q94" s="123"/>
      <c r="R94" s="123"/>
      <c r="S94" s="123"/>
      <c r="T94" s="123"/>
      <c r="U94" s="123" t="str">
        <f t="shared" si="9"/>
        <v/>
      </c>
      <c r="V94" s="123">
        <v>1</v>
      </c>
      <c r="W94" s="123" t="str">
        <f t="shared" si="10"/>
        <v/>
      </c>
      <c r="X94" s="123">
        <v>1</v>
      </c>
      <c r="Y94" s="123" t="str">
        <f t="shared" si="11"/>
        <v/>
      </c>
      <c r="Z94" s="127" t="str">
        <f t="shared" si="12"/>
        <v/>
      </c>
      <c r="AA94">
        <f t="shared" si="13"/>
        <v>0</v>
      </c>
      <c r="AB94" t="str">
        <f t="shared" si="17"/>
        <v/>
      </c>
      <c r="AC94" t="str">
        <f t="shared" si="17"/>
        <v/>
      </c>
      <c r="AD94">
        <f t="shared" si="15"/>
        <v>0</v>
      </c>
    </row>
    <row r="95" spans="2:30" hidden="1" x14ac:dyDescent="0.25">
      <c r="B95" s="122" t="str">
        <f t="shared" si="8"/>
        <v/>
      </c>
      <c r="C95" s="124"/>
      <c r="D95" s="124"/>
      <c r="E95" s="124"/>
      <c r="F95" s="125" t="str">
        <f>IF('תנאי סף'!AR95&lt;&gt;1,"",'תנאי סף'!F95)</f>
        <v/>
      </c>
      <c r="G95" s="232"/>
      <c r="H95" s="106" t="str">
        <f>IF($F95="","",IF('תנאי סף'!$G95="",$AB$1,'תנאי סף'!$G95))</f>
        <v/>
      </c>
      <c r="I95" s="106"/>
      <c r="J95" s="123"/>
      <c r="K95" s="106"/>
      <c r="L95" s="123"/>
      <c r="M95" s="106"/>
      <c r="N95" s="125"/>
      <c r="O95" s="125"/>
      <c r="P95" s="123" t="str">
        <f>IF($F95="","",'ייעוץ ליווי וסיוע חשבונאי'!G95)</f>
        <v/>
      </c>
      <c r="Q95" s="123"/>
      <c r="R95" s="123"/>
      <c r="S95" s="123"/>
      <c r="T95" s="123"/>
      <c r="U95" s="123" t="str">
        <f t="shared" si="9"/>
        <v/>
      </c>
      <c r="V95" s="123">
        <v>1</v>
      </c>
      <c r="W95" s="123" t="str">
        <f t="shared" si="10"/>
        <v/>
      </c>
      <c r="X95" s="123">
        <v>1</v>
      </c>
      <c r="Y95" s="123" t="str">
        <f t="shared" si="11"/>
        <v/>
      </c>
      <c r="Z95" s="127" t="str">
        <f t="shared" si="12"/>
        <v/>
      </c>
      <c r="AA95">
        <f t="shared" si="13"/>
        <v>0</v>
      </c>
      <c r="AB95" t="str">
        <f t="shared" si="17"/>
        <v/>
      </c>
      <c r="AC95" t="str">
        <f t="shared" si="17"/>
        <v/>
      </c>
      <c r="AD95">
        <f t="shared" si="15"/>
        <v>0</v>
      </c>
    </row>
    <row r="96" spans="2:30" hidden="1" x14ac:dyDescent="0.25">
      <c r="B96" s="122" t="str">
        <f t="shared" ref="B96:B130" si="18">IF(F96="","",ROW()-30)</f>
        <v/>
      </c>
      <c r="C96" s="124"/>
      <c r="D96" s="124"/>
      <c r="E96" s="124"/>
      <c r="F96" s="125" t="str">
        <f>IF('תנאי סף'!AR96&lt;&gt;1,"",'תנאי סף'!F96)</f>
        <v/>
      </c>
      <c r="G96" s="232"/>
      <c r="H96" s="106" t="str">
        <f>IF($F96="","",IF('תנאי סף'!$G96="",$AB$1,'תנאי סף'!$G96))</f>
        <v/>
      </c>
      <c r="I96" s="106"/>
      <c r="J96" s="123"/>
      <c r="K96" s="106"/>
      <c r="L96" s="123"/>
      <c r="M96" s="106"/>
      <c r="N96" s="125"/>
      <c r="O96" s="125"/>
      <c r="P96" s="123" t="str">
        <f>IF($F96="","",'ייעוץ ליווי וסיוע חשבונאי'!G96)</f>
        <v/>
      </c>
      <c r="Q96" s="123"/>
      <c r="R96" s="123"/>
      <c r="S96" s="123"/>
      <c r="T96" s="123"/>
      <c r="U96" s="123" t="str">
        <f t="shared" ref="U96:U130" si="19">IF($F96="","",IF($AA96&lt;&gt;1,$AB$1,IFERROR(TRUNC(G96/$G$6)*$H$6+H96*$H$5,$AB$1)))</f>
        <v/>
      </c>
      <c r="V96" s="123">
        <v>1</v>
      </c>
      <c r="W96" s="123" t="str">
        <f t="shared" ref="W96:W130" si="20">IF($F96="","",IF($AA96&lt;&gt;1,$AB$1,IFERROR(U96*V96,$AB$1)))</f>
        <v/>
      </c>
      <c r="X96" s="123">
        <v>1</v>
      </c>
      <c r="Y96" s="123" t="str">
        <f t="shared" ref="Y96:Y130" si="21">IF($F96="","",IF($AA96&lt;&gt;1,$AB$1,IFERROR(W96*X96,$AB$1)))</f>
        <v/>
      </c>
      <c r="Z96" s="127" t="str">
        <f t="shared" ref="Z96:Z130" si="22">IF($F96="","",IF(OR($AA96&lt;&gt;1,Y96=$AB$1),$AB$1,IFERROR(Y96/SUM($Y$31:$Y$130),0)))</f>
        <v/>
      </c>
      <c r="AA96">
        <f t="shared" ref="AA96:AA130" si="23">IF(SUM(AD96:AV96)=COUNT(AD96:AV96),1,0)</f>
        <v>0</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row>
    <row r="97" spans="2:30" hidden="1" x14ac:dyDescent="0.25">
      <c r="B97" s="122" t="str">
        <f t="shared" si="18"/>
        <v/>
      </c>
      <c r="C97" s="124"/>
      <c r="D97" s="124"/>
      <c r="E97" s="124"/>
      <c r="F97" s="125" t="str">
        <f>IF('תנאי סף'!AR97&lt;&gt;1,"",'תנאי סף'!F97)</f>
        <v/>
      </c>
      <c r="G97" s="232"/>
      <c r="H97" s="106" t="str">
        <f>IF($F97="","",IF('תנאי סף'!$G97="",$AB$1,'תנאי סף'!$G97))</f>
        <v/>
      </c>
      <c r="I97" s="106"/>
      <c r="J97" s="123"/>
      <c r="K97" s="106"/>
      <c r="L97" s="123"/>
      <c r="M97" s="106"/>
      <c r="N97" s="125"/>
      <c r="O97" s="125"/>
      <c r="P97" s="123" t="str">
        <f>IF($F97="","",'ייעוץ ליווי וסיוע חשבונאי'!G97)</f>
        <v/>
      </c>
      <c r="Q97" s="123"/>
      <c r="R97" s="123"/>
      <c r="S97" s="123"/>
      <c r="T97" s="123"/>
      <c r="U97" s="123" t="str">
        <f t="shared" si="19"/>
        <v/>
      </c>
      <c r="V97" s="123">
        <v>1</v>
      </c>
      <c r="W97" s="123" t="str">
        <f t="shared" si="20"/>
        <v/>
      </c>
      <c r="X97" s="123">
        <v>1</v>
      </c>
      <c r="Y97" s="123" t="str">
        <f t="shared" si="21"/>
        <v/>
      </c>
      <c r="Z97" s="127" t="str">
        <f t="shared" si="22"/>
        <v/>
      </c>
      <c r="AA97">
        <f t="shared" si="23"/>
        <v>0</v>
      </c>
      <c r="AB97" t="str">
        <f t="shared" si="17"/>
        <v/>
      </c>
      <c r="AC97" t="str">
        <f t="shared" si="17"/>
        <v/>
      </c>
      <c r="AD97">
        <f t="shared" si="24"/>
        <v>0</v>
      </c>
    </row>
    <row r="98" spans="2:30" hidden="1" x14ac:dyDescent="0.25">
      <c r="B98" s="122" t="str">
        <f t="shared" si="18"/>
        <v/>
      </c>
      <c r="C98" s="124"/>
      <c r="D98" s="124"/>
      <c r="E98" s="124"/>
      <c r="F98" s="125" t="str">
        <f>IF('תנאי סף'!AR98&lt;&gt;1,"",'תנאי סף'!F98)</f>
        <v/>
      </c>
      <c r="G98" s="232"/>
      <c r="H98" s="106" t="str">
        <f>IF($F98="","",IF('תנאי סף'!$G98="",$AB$1,'תנאי סף'!$G98))</f>
        <v/>
      </c>
      <c r="I98" s="106"/>
      <c r="J98" s="123"/>
      <c r="K98" s="106"/>
      <c r="L98" s="123"/>
      <c r="M98" s="106"/>
      <c r="N98" s="125"/>
      <c r="O98" s="125"/>
      <c r="P98" s="123" t="str">
        <f>IF($F98="","",'ייעוץ ליווי וסיוע חשבונאי'!G98)</f>
        <v/>
      </c>
      <c r="Q98" s="123"/>
      <c r="R98" s="123"/>
      <c r="S98" s="123"/>
      <c r="T98" s="123"/>
      <c r="U98" s="123" t="str">
        <f t="shared" si="19"/>
        <v/>
      </c>
      <c r="V98" s="123">
        <v>1</v>
      </c>
      <c r="W98" s="123" t="str">
        <f t="shared" si="20"/>
        <v/>
      </c>
      <c r="X98" s="123">
        <v>1</v>
      </c>
      <c r="Y98" s="123" t="str">
        <f t="shared" si="21"/>
        <v/>
      </c>
      <c r="Z98" s="127" t="str">
        <f t="shared" si="22"/>
        <v/>
      </c>
      <c r="AA98">
        <f t="shared" si="23"/>
        <v>0</v>
      </c>
      <c r="AB98" t="str">
        <f t="shared" si="17"/>
        <v/>
      </c>
      <c r="AC98" t="str">
        <f t="shared" si="17"/>
        <v/>
      </c>
      <c r="AD98">
        <f t="shared" si="24"/>
        <v>0</v>
      </c>
    </row>
    <row r="99" spans="2:30" hidden="1" x14ac:dyDescent="0.25">
      <c r="B99" s="122" t="str">
        <f t="shared" si="18"/>
        <v/>
      </c>
      <c r="C99" s="124"/>
      <c r="D99" s="124"/>
      <c r="E99" s="124"/>
      <c r="F99" s="125" t="str">
        <f>IF('תנאי סף'!AR99&lt;&gt;1,"",'תנאי סף'!F99)</f>
        <v/>
      </c>
      <c r="G99" s="232"/>
      <c r="H99" s="106" t="str">
        <f>IF($F99="","",IF('תנאי סף'!$G99="",$AB$1,'תנאי סף'!$G99))</f>
        <v/>
      </c>
      <c r="I99" s="106"/>
      <c r="J99" s="123"/>
      <c r="K99" s="106"/>
      <c r="L99" s="123"/>
      <c r="M99" s="106"/>
      <c r="N99" s="125"/>
      <c r="O99" s="125"/>
      <c r="P99" s="123" t="str">
        <f>IF($F99="","",'ייעוץ ליווי וסיוע חשבונאי'!G99)</f>
        <v/>
      </c>
      <c r="Q99" s="123"/>
      <c r="R99" s="123"/>
      <c r="S99" s="123"/>
      <c r="T99" s="123"/>
      <c r="U99" s="123" t="str">
        <f t="shared" si="19"/>
        <v/>
      </c>
      <c r="V99" s="123">
        <v>1</v>
      </c>
      <c r="W99" s="123" t="str">
        <f t="shared" si="20"/>
        <v/>
      </c>
      <c r="X99" s="123">
        <v>1</v>
      </c>
      <c r="Y99" s="123" t="str">
        <f t="shared" si="21"/>
        <v/>
      </c>
      <c r="Z99" s="127" t="str">
        <f t="shared" si="22"/>
        <v/>
      </c>
      <c r="AA99">
        <f t="shared" si="23"/>
        <v>0</v>
      </c>
      <c r="AB99" t="str">
        <f t="shared" si="17"/>
        <v/>
      </c>
      <c r="AC99" t="str">
        <f t="shared" si="17"/>
        <v/>
      </c>
      <c r="AD99">
        <f t="shared" si="24"/>
        <v>0</v>
      </c>
    </row>
    <row r="100" spans="2:30" hidden="1" x14ac:dyDescent="0.25">
      <c r="B100" s="122" t="str">
        <f t="shared" si="18"/>
        <v/>
      </c>
      <c r="C100" s="124"/>
      <c r="D100" s="124"/>
      <c r="E100" s="124"/>
      <c r="F100" s="125" t="str">
        <f>IF('תנאי סף'!AR100&lt;&gt;1,"",'תנאי סף'!F100)</f>
        <v/>
      </c>
      <c r="G100" s="232"/>
      <c r="H100" s="106" t="str">
        <f>IF($F100="","",IF('תנאי סף'!$G100="",$AB$1,'תנאי סף'!$G100))</f>
        <v/>
      </c>
      <c r="I100" s="106"/>
      <c r="J100" s="123"/>
      <c r="K100" s="106"/>
      <c r="L100" s="123"/>
      <c r="M100" s="106"/>
      <c r="N100" s="125"/>
      <c r="O100" s="125"/>
      <c r="P100" s="123" t="str">
        <f>IF($F100="","",'ייעוץ ליווי וסיוע חשבונאי'!G100)</f>
        <v/>
      </c>
      <c r="Q100" s="123"/>
      <c r="R100" s="123"/>
      <c r="S100" s="123"/>
      <c r="T100" s="123"/>
      <c r="U100" s="123" t="str">
        <f t="shared" si="19"/>
        <v/>
      </c>
      <c r="V100" s="123">
        <v>1</v>
      </c>
      <c r="W100" s="123" t="str">
        <f t="shared" si="20"/>
        <v/>
      </c>
      <c r="X100" s="123">
        <v>1</v>
      </c>
      <c r="Y100" s="123" t="str">
        <f t="shared" si="21"/>
        <v/>
      </c>
      <c r="Z100" s="127" t="str">
        <f t="shared" si="22"/>
        <v/>
      </c>
      <c r="AA100">
        <f t="shared" si="23"/>
        <v>0</v>
      </c>
      <c r="AB100" t="str">
        <f t="shared" si="17"/>
        <v/>
      </c>
      <c r="AC100" t="str">
        <f t="shared" si="17"/>
        <v/>
      </c>
      <c r="AD100">
        <f t="shared" si="24"/>
        <v>0</v>
      </c>
    </row>
    <row r="101" spans="2:30" hidden="1" x14ac:dyDescent="0.25">
      <c r="B101" s="122" t="str">
        <f t="shared" si="18"/>
        <v/>
      </c>
      <c r="C101" s="124"/>
      <c r="D101" s="124"/>
      <c r="E101" s="124"/>
      <c r="F101" s="125" t="str">
        <f>IF('תנאי סף'!AR101&lt;&gt;1,"",'תנאי סף'!F101)</f>
        <v/>
      </c>
      <c r="G101" s="232"/>
      <c r="H101" s="106" t="str">
        <f>IF($F101="","",IF('תנאי סף'!$G101="",$AB$1,'תנאי סף'!$G101))</f>
        <v/>
      </c>
      <c r="I101" s="106"/>
      <c r="J101" s="123"/>
      <c r="K101" s="106"/>
      <c r="L101" s="123"/>
      <c r="M101" s="106"/>
      <c r="N101" s="125"/>
      <c r="O101" s="125"/>
      <c r="P101" s="123" t="str">
        <f>IF($F101="","",'ייעוץ ליווי וסיוע חשבונאי'!G101)</f>
        <v/>
      </c>
      <c r="Q101" s="123"/>
      <c r="R101" s="123"/>
      <c r="S101" s="123"/>
      <c r="T101" s="123"/>
      <c r="U101" s="123" t="str">
        <f t="shared" si="19"/>
        <v/>
      </c>
      <c r="V101" s="123">
        <v>1</v>
      </c>
      <c r="W101" s="123" t="str">
        <f t="shared" si="20"/>
        <v/>
      </c>
      <c r="X101" s="123">
        <v>1</v>
      </c>
      <c r="Y101" s="123" t="str">
        <f t="shared" si="21"/>
        <v/>
      </c>
      <c r="Z101" s="127" t="str">
        <f t="shared" si="22"/>
        <v/>
      </c>
      <c r="AA101">
        <f t="shared" si="23"/>
        <v>0</v>
      </c>
      <c r="AB101" t="str">
        <f t="shared" si="17"/>
        <v/>
      </c>
      <c r="AC101" t="str">
        <f t="shared" si="17"/>
        <v/>
      </c>
      <c r="AD101">
        <f t="shared" si="24"/>
        <v>0</v>
      </c>
    </row>
    <row r="102" spans="2:30" hidden="1" x14ac:dyDescent="0.25">
      <c r="B102" s="122" t="str">
        <f t="shared" si="18"/>
        <v/>
      </c>
      <c r="C102" s="124"/>
      <c r="D102" s="124"/>
      <c r="E102" s="124"/>
      <c r="F102" s="125" t="str">
        <f>IF('תנאי סף'!AR102&lt;&gt;1,"",'תנאי סף'!F102)</f>
        <v/>
      </c>
      <c r="G102" s="232"/>
      <c r="H102" s="106" t="str">
        <f>IF($F102="","",IF('תנאי סף'!$G102="",$AB$1,'תנאי סף'!$G102))</f>
        <v/>
      </c>
      <c r="I102" s="106"/>
      <c r="J102" s="123"/>
      <c r="K102" s="106"/>
      <c r="L102" s="123"/>
      <c r="M102" s="106"/>
      <c r="N102" s="125"/>
      <c r="O102" s="125"/>
      <c r="P102" s="123" t="str">
        <f>IF($F102="","",'ייעוץ ליווי וסיוע חשבונאי'!G102)</f>
        <v/>
      </c>
      <c r="Q102" s="123"/>
      <c r="R102" s="123"/>
      <c r="S102" s="123"/>
      <c r="T102" s="123"/>
      <c r="U102" s="123" t="str">
        <f t="shared" si="19"/>
        <v/>
      </c>
      <c r="V102" s="123">
        <v>1</v>
      </c>
      <c r="W102" s="123" t="str">
        <f t="shared" si="20"/>
        <v/>
      </c>
      <c r="X102" s="123">
        <v>1</v>
      </c>
      <c r="Y102" s="123" t="str">
        <f t="shared" si="21"/>
        <v/>
      </c>
      <c r="Z102" s="127" t="str">
        <f t="shared" si="22"/>
        <v/>
      </c>
      <c r="AA102">
        <f t="shared" si="23"/>
        <v>0</v>
      </c>
      <c r="AB102" t="str">
        <f t="shared" si="17"/>
        <v/>
      </c>
      <c r="AC102" t="str">
        <f t="shared" si="17"/>
        <v/>
      </c>
      <c r="AD102">
        <f t="shared" si="24"/>
        <v>0</v>
      </c>
    </row>
    <row r="103" spans="2:30" hidden="1" x14ac:dyDescent="0.25">
      <c r="B103" s="122" t="str">
        <f t="shared" si="18"/>
        <v/>
      </c>
      <c r="C103" s="124"/>
      <c r="D103" s="124"/>
      <c r="E103" s="124"/>
      <c r="F103" s="125" t="str">
        <f>IF('תנאי סף'!AR103&lt;&gt;1,"",'תנאי סף'!F103)</f>
        <v/>
      </c>
      <c r="G103" s="232"/>
      <c r="H103" s="106" t="str">
        <f>IF($F103="","",IF('תנאי סף'!$G103="",$AB$1,'תנאי סף'!$G103))</f>
        <v/>
      </c>
      <c r="I103" s="106"/>
      <c r="J103" s="123"/>
      <c r="K103" s="106"/>
      <c r="L103" s="123"/>
      <c r="M103" s="106"/>
      <c r="N103" s="125"/>
      <c r="O103" s="125"/>
      <c r="P103" s="123" t="str">
        <f>IF($F103="","",'ייעוץ ליווי וסיוע חשבונאי'!G103)</f>
        <v/>
      </c>
      <c r="Q103" s="123"/>
      <c r="R103" s="123"/>
      <c r="S103" s="123"/>
      <c r="T103" s="123"/>
      <c r="U103" s="123" t="str">
        <f t="shared" si="19"/>
        <v/>
      </c>
      <c r="V103" s="123">
        <v>1</v>
      </c>
      <c r="W103" s="123" t="str">
        <f t="shared" si="20"/>
        <v/>
      </c>
      <c r="X103" s="123">
        <v>1</v>
      </c>
      <c r="Y103" s="123" t="str">
        <f t="shared" si="21"/>
        <v/>
      </c>
      <c r="Z103" s="127" t="str">
        <f t="shared" si="22"/>
        <v/>
      </c>
      <c r="AA103">
        <f t="shared" si="23"/>
        <v>0</v>
      </c>
      <c r="AB103" t="str">
        <f t="shared" si="17"/>
        <v/>
      </c>
      <c r="AC103" t="str">
        <f t="shared" si="17"/>
        <v/>
      </c>
      <c r="AD103">
        <f t="shared" si="24"/>
        <v>0</v>
      </c>
    </row>
    <row r="104" spans="2:30" hidden="1" x14ac:dyDescent="0.25">
      <c r="B104" s="122" t="str">
        <f t="shared" si="18"/>
        <v/>
      </c>
      <c r="C104" s="124"/>
      <c r="D104" s="124"/>
      <c r="E104" s="124"/>
      <c r="F104" s="125" t="str">
        <f>IF('תנאי סף'!AR104&lt;&gt;1,"",'תנאי סף'!F104)</f>
        <v/>
      </c>
      <c r="G104" s="232"/>
      <c r="H104" s="106" t="str">
        <f>IF($F104="","",IF('תנאי סף'!$G104="",$AB$1,'תנאי סף'!$G104))</f>
        <v/>
      </c>
      <c r="I104" s="106"/>
      <c r="J104" s="123"/>
      <c r="K104" s="106"/>
      <c r="L104" s="123"/>
      <c r="M104" s="106"/>
      <c r="N104" s="125"/>
      <c r="O104" s="125"/>
      <c r="P104" s="123" t="str">
        <f>IF($F104="","",'ייעוץ ליווי וסיוע חשבונאי'!G104)</f>
        <v/>
      </c>
      <c r="Q104" s="123"/>
      <c r="R104" s="123"/>
      <c r="S104" s="123"/>
      <c r="T104" s="123"/>
      <c r="U104" s="123" t="str">
        <f t="shared" si="19"/>
        <v/>
      </c>
      <c r="V104" s="123">
        <v>1</v>
      </c>
      <c r="W104" s="123" t="str">
        <f t="shared" si="20"/>
        <v/>
      </c>
      <c r="X104" s="123">
        <v>1</v>
      </c>
      <c r="Y104" s="123" t="str">
        <f t="shared" si="21"/>
        <v/>
      </c>
      <c r="Z104" s="127" t="str">
        <f t="shared" si="22"/>
        <v/>
      </c>
      <c r="AA104">
        <f t="shared" si="23"/>
        <v>0</v>
      </c>
      <c r="AB104" t="str">
        <f t="shared" si="17"/>
        <v/>
      </c>
      <c r="AC104" t="str">
        <f t="shared" si="17"/>
        <v/>
      </c>
      <c r="AD104">
        <f t="shared" si="24"/>
        <v>0</v>
      </c>
    </row>
    <row r="105" spans="2:30" hidden="1" x14ac:dyDescent="0.25">
      <c r="B105" s="122" t="str">
        <f t="shared" si="18"/>
        <v/>
      </c>
      <c r="C105" s="124"/>
      <c r="D105" s="124"/>
      <c r="E105" s="124"/>
      <c r="F105" s="125" t="str">
        <f>IF('תנאי סף'!AR105&lt;&gt;1,"",'תנאי סף'!F105)</f>
        <v/>
      </c>
      <c r="G105" s="232"/>
      <c r="H105" s="106" t="str">
        <f>IF($F105="","",IF('תנאי סף'!$G105="",$AB$1,'תנאי סף'!$G105))</f>
        <v/>
      </c>
      <c r="I105" s="106"/>
      <c r="J105" s="123"/>
      <c r="K105" s="106"/>
      <c r="L105" s="123"/>
      <c r="M105" s="106"/>
      <c r="N105" s="125"/>
      <c r="O105" s="125"/>
      <c r="P105" s="123" t="str">
        <f>IF($F105="","",'ייעוץ ליווי וסיוע חשבונאי'!G105)</f>
        <v/>
      </c>
      <c r="Q105" s="123"/>
      <c r="R105" s="123"/>
      <c r="S105" s="123"/>
      <c r="T105" s="123"/>
      <c r="U105" s="123" t="str">
        <f t="shared" si="19"/>
        <v/>
      </c>
      <c r="V105" s="123">
        <v>1</v>
      </c>
      <c r="W105" s="123" t="str">
        <f t="shared" si="20"/>
        <v/>
      </c>
      <c r="X105" s="123">
        <v>1</v>
      </c>
      <c r="Y105" s="123" t="str">
        <f t="shared" si="21"/>
        <v/>
      </c>
      <c r="Z105" s="127" t="str">
        <f t="shared" si="22"/>
        <v/>
      </c>
      <c r="AA105">
        <f t="shared" si="23"/>
        <v>0</v>
      </c>
      <c r="AB105" t="str">
        <f t="shared" si="17"/>
        <v/>
      </c>
      <c r="AC105" t="str">
        <f t="shared" si="17"/>
        <v/>
      </c>
      <c r="AD105">
        <f t="shared" si="24"/>
        <v>0</v>
      </c>
    </row>
    <row r="106" spans="2:30" hidden="1" x14ac:dyDescent="0.25">
      <c r="B106" s="122" t="str">
        <f t="shared" si="18"/>
        <v/>
      </c>
      <c r="C106" s="124"/>
      <c r="D106" s="124"/>
      <c r="E106" s="124"/>
      <c r="F106" s="125" t="str">
        <f>IF('תנאי סף'!AR106&lt;&gt;1,"",'תנאי סף'!F106)</f>
        <v/>
      </c>
      <c r="G106" s="232"/>
      <c r="H106" s="106" t="str">
        <f>IF($F106="","",IF('תנאי סף'!$G106="",$AB$1,'תנאי סף'!$G106))</f>
        <v/>
      </c>
      <c r="I106" s="106"/>
      <c r="J106" s="123"/>
      <c r="K106" s="106"/>
      <c r="L106" s="123"/>
      <c r="M106" s="106"/>
      <c r="N106" s="125"/>
      <c r="O106" s="125"/>
      <c r="P106" s="123" t="str">
        <f>IF($F106="","",'ייעוץ ליווי וסיוע חשבונאי'!G106)</f>
        <v/>
      </c>
      <c r="Q106" s="123"/>
      <c r="R106" s="123"/>
      <c r="S106" s="123"/>
      <c r="T106" s="123"/>
      <c r="U106" s="123" t="str">
        <f t="shared" si="19"/>
        <v/>
      </c>
      <c r="V106" s="123">
        <v>1</v>
      </c>
      <c r="W106" s="123" t="str">
        <f t="shared" si="20"/>
        <v/>
      </c>
      <c r="X106" s="123">
        <v>1</v>
      </c>
      <c r="Y106" s="123" t="str">
        <f t="shared" si="21"/>
        <v/>
      </c>
      <c r="Z106" s="127" t="str">
        <f t="shared" si="22"/>
        <v/>
      </c>
      <c r="AA106">
        <f t="shared" si="23"/>
        <v>0</v>
      </c>
      <c r="AB106" t="str">
        <f t="shared" si="17"/>
        <v/>
      </c>
      <c r="AC106" t="str">
        <f t="shared" si="17"/>
        <v/>
      </c>
      <c r="AD106">
        <f t="shared" si="24"/>
        <v>0</v>
      </c>
    </row>
    <row r="107" spans="2:30" hidden="1" x14ac:dyDescent="0.25">
      <c r="B107" s="122" t="str">
        <f t="shared" si="18"/>
        <v/>
      </c>
      <c r="C107" s="124"/>
      <c r="D107" s="124"/>
      <c r="E107" s="124"/>
      <c r="F107" s="125" t="str">
        <f>IF('תנאי סף'!AR107&lt;&gt;1,"",'תנאי סף'!F107)</f>
        <v/>
      </c>
      <c r="G107" s="232"/>
      <c r="H107" s="106" t="str">
        <f>IF($F107="","",IF('תנאי סף'!$G107="",$AB$1,'תנאי סף'!$G107))</f>
        <v/>
      </c>
      <c r="I107" s="106"/>
      <c r="J107" s="123"/>
      <c r="K107" s="106"/>
      <c r="L107" s="123"/>
      <c r="M107" s="106"/>
      <c r="N107" s="125"/>
      <c r="O107" s="125"/>
      <c r="P107" s="123" t="str">
        <f>IF($F107="","",'ייעוץ ליווי וסיוע חשבונאי'!G107)</f>
        <v/>
      </c>
      <c r="Q107" s="123"/>
      <c r="R107" s="123"/>
      <c r="S107" s="123"/>
      <c r="T107" s="123"/>
      <c r="U107" s="123" t="str">
        <f t="shared" si="19"/>
        <v/>
      </c>
      <c r="V107" s="123">
        <v>1</v>
      </c>
      <c r="W107" s="123" t="str">
        <f t="shared" si="20"/>
        <v/>
      </c>
      <c r="X107" s="123">
        <v>1</v>
      </c>
      <c r="Y107" s="123" t="str">
        <f t="shared" si="21"/>
        <v/>
      </c>
      <c r="Z107" s="127" t="str">
        <f t="shared" si="22"/>
        <v/>
      </c>
      <c r="AA107">
        <f t="shared" si="23"/>
        <v>0</v>
      </c>
      <c r="AB107" t="str">
        <f t="shared" si="17"/>
        <v/>
      </c>
      <c r="AC107" t="str">
        <f t="shared" si="17"/>
        <v/>
      </c>
      <c r="AD107">
        <f t="shared" si="24"/>
        <v>0</v>
      </c>
    </row>
    <row r="108" spans="2:30" hidden="1" x14ac:dyDescent="0.25">
      <c r="B108" s="122" t="str">
        <f t="shared" si="18"/>
        <v/>
      </c>
      <c r="C108" s="124"/>
      <c r="D108" s="124"/>
      <c r="E108" s="124"/>
      <c r="F108" s="125" t="str">
        <f>IF('תנאי סף'!AR108&lt;&gt;1,"",'תנאי סף'!F108)</f>
        <v/>
      </c>
      <c r="G108" s="232"/>
      <c r="H108" s="106" t="str">
        <f>IF($F108="","",IF('תנאי סף'!$G108="",$AB$1,'תנאי סף'!$G108))</f>
        <v/>
      </c>
      <c r="I108" s="106"/>
      <c r="J108" s="123"/>
      <c r="K108" s="106"/>
      <c r="L108" s="123"/>
      <c r="M108" s="106"/>
      <c r="N108" s="125"/>
      <c r="O108" s="125"/>
      <c r="P108" s="123" t="str">
        <f>IF($F108="","",'ייעוץ ליווי וסיוע חשבונאי'!G108)</f>
        <v/>
      </c>
      <c r="Q108" s="123"/>
      <c r="R108" s="123"/>
      <c r="S108" s="123"/>
      <c r="T108" s="123"/>
      <c r="U108" s="123" t="str">
        <f t="shared" si="19"/>
        <v/>
      </c>
      <c r="V108" s="123">
        <v>1</v>
      </c>
      <c r="W108" s="123" t="str">
        <f t="shared" si="20"/>
        <v/>
      </c>
      <c r="X108" s="123">
        <v>1</v>
      </c>
      <c r="Y108" s="123" t="str">
        <f t="shared" si="21"/>
        <v/>
      </c>
      <c r="Z108" s="127" t="str">
        <f t="shared" si="22"/>
        <v/>
      </c>
      <c r="AA108">
        <f t="shared" si="23"/>
        <v>0</v>
      </c>
      <c r="AB108" t="str">
        <f t="shared" si="17"/>
        <v/>
      </c>
      <c r="AC108" t="str">
        <f t="shared" si="17"/>
        <v/>
      </c>
      <c r="AD108">
        <f t="shared" si="24"/>
        <v>0</v>
      </c>
    </row>
    <row r="109" spans="2:30" hidden="1" x14ac:dyDescent="0.25">
      <c r="B109" s="122" t="str">
        <f t="shared" si="18"/>
        <v/>
      </c>
      <c r="C109" s="124"/>
      <c r="D109" s="124"/>
      <c r="E109" s="124"/>
      <c r="F109" s="125" t="str">
        <f>IF('תנאי סף'!AR109&lt;&gt;1,"",'תנאי סף'!F109)</f>
        <v/>
      </c>
      <c r="G109" s="232"/>
      <c r="H109" s="106" t="str">
        <f>IF($F109="","",IF('תנאי סף'!$G109="",$AB$1,'תנאי סף'!$G109))</f>
        <v/>
      </c>
      <c r="I109" s="106"/>
      <c r="J109" s="123"/>
      <c r="K109" s="106"/>
      <c r="L109" s="123"/>
      <c r="M109" s="106"/>
      <c r="N109" s="125"/>
      <c r="O109" s="125"/>
      <c r="P109" s="123" t="str">
        <f>IF($F109="","",'ייעוץ ליווי וסיוע חשבונאי'!G109)</f>
        <v/>
      </c>
      <c r="Q109" s="123"/>
      <c r="R109" s="123"/>
      <c r="S109" s="123"/>
      <c r="T109" s="123"/>
      <c r="U109" s="123" t="str">
        <f t="shared" si="19"/>
        <v/>
      </c>
      <c r="V109" s="123">
        <v>1</v>
      </c>
      <c r="W109" s="123" t="str">
        <f t="shared" si="20"/>
        <v/>
      </c>
      <c r="X109" s="123">
        <v>1</v>
      </c>
      <c r="Y109" s="123" t="str">
        <f t="shared" si="21"/>
        <v/>
      </c>
      <c r="Z109" s="127" t="str">
        <f t="shared" si="22"/>
        <v/>
      </c>
      <c r="AA109">
        <f t="shared" si="23"/>
        <v>0</v>
      </c>
      <c r="AB109" t="str">
        <f t="shared" si="17"/>
        <v/>
      </c>
      <c r="AC109" t="str">
        <f t="shared" si="17"/>
        <v/>
      </c>
      <c r="AD109">
        <f t="shared" si="24"/>
        <v>0</v>
      </c>
    </row>
    <row r="110" spans="2:30" hidden="1" x14ac:dyDescent="0.25">
      <c r="B110" s="122" t="str">
        <f t="shared" si="18"/>
        <v/>
      </c>
      <c r="C110" s="124"/>
      <c r="D110" s="124"/>
      <c r="E110" s="124"/>
      <c r="F110" s="125" t="str">
        <f>IF('תנאי סף'!AR110&lt;&gt;1,"",'תנאי סף'!F110)</f>
        <v/>
      </c>
      <c r="G110" s="232"/>
      <c r="H110" s="106" t="str">
        <f>IF($F110="","",IF('תנאי סף'!$G110="",$AB$1,'תנאי סף'!$G110))</f>
        <v/>
      </c>
      <c r="I110" s="106"/>
      <c r="J110" s="123"/>
      <c r="K110" s="106"/>
      <c r="L110" s="123"/>
      <c r="M110" s="106"/>
      <c r="N110" s="125"/>
      <c r="O110" s="125"/>
      <c r="P110" s="123" t="str">
        <f>IF($F110="","",'ייעוץ ליווי וסיוע חשבונאי'!G110)</f>
        <v/>
      </c>
      <c r="Q110" s="123"/>
      <c r="R110" s="123"/>
      <c r="S110" s="123"/>
      <c r="T110" s="123"/>
      <c r="U110" s="123" t="str">
        <f t="shared" si="19"/>
        <v/>
      </c>
      <c r="V110" s="123">
        <v>1</v>
      </c>
      <c r="W110" s="123" t="str">
        <f t="shared" si="20"/>
        <v/>
      </c>
      <c r="X110" s="123">
        <v>1</v>
      </c>
      <c r="Y110" s="123" t="str">
        <f t="shared" si="21"/>
        <v/>
      </c>
      <c r="Z110" s="127" t="str">
        <f t="shared" si="22"/>
        <v/>
      </c>
      <c r="AA110">
        <f t="shared" si="23"/>
        <v>0</v>
      </c>
      <c r="AB110" t="str">
        <f t="shared" si="17"/>
        <v/>
      </c>
      <c r="AC110" t="str">
        <f t="shared" si="17"/>
        <v/>
      </c>
      <c r="AD110">
        <f t="shared" si="24"/>
        <v>0</v>
      </c>
    </row>
    <row r="111" spans="2:30" hidden="1" x14ac:dyDescent="0.25">
      <c r="B111" s="122" t="str">
        <f t="shared" si="18"/>
        <v/>
      </c>
      <c r="C111" s="124"/>
      <c r="D111" s="124"/>
      <c r="E111" s="124"/>
      <c r="F111" s="125" t="str">
        <f>IF('תנאי סף'!AR111&lt;&gt;1,"",'תנאי סף'!F111)</f>
        <v/>
      </c>
      <c r="G111" s="232"/>
      <c r="H111" s="106" t="str">
        <f>IF($F111="","",IF('תנאי סף'!$G111="",$AB$1,'תנאי סף'!$G111))</f>
        <v/>
      </c>
      <c r="I111" s="106"/>
      <c r="J111" s="123"/>
      <c r="K111" s="106"/>
      <c r="L111" s="123"/>
      <c r="M111" s="106"/>
      <c r="N111" s="125"/>
      <c r="O111" s="125"/>
      <c r="P111" s="123" t="str">
        <f>IF($F111="","",'ייעוץ ליווי וסיוע חשבונאי'!G111)</f>
        <v/>
      </c>
      <c r="Q111" s="123"/>
      <c r="R111" s="123"/>
      <c r="S111" s="123"/>
      <c r="T111" s="123"/>
      <c r="U111" s="123" t="str">
        <f t="shared" si="19"/>
        <v/>
      </c>
      <c r="V111" s="123">
        <v>1</v>
      </c>
      <c r="W111" s="123" t="str">
        <f t="shared" si="20"/>
        <v/>
      </c>
      <c r="X111" s="123">
        <v>1</v>
      </c>
      <c r="Y111" s="123" t="str">
        <f t="shared" si="21"/>
        <v/>
      </c>
      <c r="Z111" s="127" t="str">
        <f t="shared" si="22"/>
        <v/>
      </c>
      <c r="AA111">
        <f t="shared" si="23"/>
        <v>0</v>
      </c>
      <c r="AB111" t="str">
        <f t="shared" si="17"/>
        <v/>
      </c>
      <c r="AC111" t="str">
        <f t="shared" si="17"/>
        <v/>
      </c>
      <c r="AD111">
        <f t="shared" si="24"/>
        <v>0</v>
      </c>
    </row>
    <row r="112" spans="2:30" hidden="1" x14ac:dyDescent="0.25">
      <c r="B112" s="122" t="str">
        <f t="shared" si="18"/>
        <v/>
      </c>
      <c r="C112" s="124"/>
      <c r="D112" s="124"/>
      <c r="E112" s="124"/>
      <c r="F112" s="125" t="str">
        <f>IF('תנאי סף'!AR112&lt;&gt;1,"",'תנאי סף'!F112)</f>
        <v/>
      </c>
      <c r="G112" s="232"/>
      <c r="H112" s="106" t="str">
        <f>IF($F112="","",IF('תנאי סף'!$G112="",$AB$1,'תנאי סף'!$G112))</f>
        <v/>
      </c>
      <c r="I112" s="106"/>
      <c r="J112" s="123"/>
      <c r="K112" s="106"/>
      <c r="L112" s="123"/>
      <c r="M112" s="106"/>
      <c r="N112" s="125"/>
      <c r="O112" s="125"/>
      <c r="P112" s="123" t="str">
        <f>IF($F112="","",'ייעוץ ליווי וסיוע חשבונאי'!G112)</f>
        <v/>
      </c>
      <c r="Q112" s="123"/>
      <c r="R112" s="123"/>
      <c r="S112" s="123"/>
      <c r="T112" s="123"/>
      <c r="U112" s="123" t="str">
        <f t="shared" si="19"/>
        <v/>
      </c>
      <c r="V112" s="123">
        <v>1</v>
      </c>
      <c r="W112" s="123" t="str">
        <f t="shared" si="20"/>
        <v/>
      </c>
      <c r="X112" s="123">
        <v>1</v>
      </c>
      <c r="Y112" s="123" t="str">
        <f t="shared" si="21"/>
        <v/>
      </c>
      <c r="Z112" s="127" t="str">
        <f t="shared" si="22"/>
        <v/>
      </c>
      <c r="AA112">
        <f t="shared" si="23"/>
        <v>0</v>
      </c>
      <c r="AB112" t="str">
        <f t="shared" si="17"/>
        <v/>
      </c>
      <c r="AC112" t="str">
        <f t="shared" si="17"/>
        <v/>
      </c>
      <c r="AD112">
        <f t="shared" si="24"/>
        <v>0</v>
      </c>
    </row>
    <row r="113" spans="2:30" hidden="1" x14ac:dyDescent="0.25">
      <c r="B113" s="122" t="str">
        <f t="shared" si="18"/>
        <v/>
      </c>
      <c r="C113" s="124"/>
      <c r="D113" s="124"/>
      <c r="E113" s="124"/>
      <c r="F113" s="125" t="str">
        <f>IF('תנאי סף'!AR113&lt;&gt;1,"",'תנאי סף'!F113)</f>
        <v/>
      </c>
      <c r="G113" s="232"/>
      <c r="H113" s="106" t="str">
        <f>IF($F113="","",IF('תנאי סף'!$G113="",$AB$1,'תנאי סף'!$G113))</f>
        <v/>
      </c>
      <c r="I113" s="106"/>
      <c r="J113" s="123"/>
      <c r="K113" s="106"/>
      <c r="L113" s="123"/>
      <c r="M113" s="106"/>
      <c r="N113" s="125"/>
      <c r="O113" s="125"/>
      <c r="P113" s="123" t="str">
        <f>IF($F113="","",'ייעוץ ליווי וסיוע חשבונאי'!G113)</f>
        <v/>
      </c>
      <c r="Q113" s="123"/>
      <c r="R113" s="123"/>
      <c r="S113" s="123"/>
      <c r="T113" s="123"/>
      <c r="U113" s="123" t="str">
        <f t="shared" si="19"/>
        <v/>
      </c>
      <c r="V113" s="123">
        <v>1</v>
      </c>
      <c r="W113" s="123" t="str">
        <f t="shared" si="20"/>
        <v/>
      </c>
      <c r="X113" s="123">
        <v>1</v>
      </c>
      <c r="Y113" s="123" t="str">
        <f t="shared" si="21"/>
        <v/>
      </c>
      <c r="Z113" s="127" t="str">
        <f t="shared" si="22"/>
        <v/>
      </c>
      <c r="AA113">
        <f t="shared" si="23"/>
        <v>0</v>
      </c>
      <c r="AB113" t="str">
        <f t="shared" si="17"/>
        <v/>
      </c>
      <c r="AC113" t="str">
        <f t="shared" si="17"/>
        <v/>
      </c>
      <c r="AD113">
        <f t="shared" si="24"/>
        <v>0</v>
      </c>
    </row>
    <row r="114" spans="2:30" hidden="1" x14ac:dyDescent="0.25">
      <c r="B114" s="122" t="str">
        <f t="shared" si="18"/>
        <v/>
      </c>
      <c r="C114" s="124"/>
      <c r="D114" s="124"/>
      <c r="E114" s="124"/>
      <c r="F114" s="125" t="str">
        <f>IF('תנאי סף'!AR114&lt;&gt;1,"",'תנאי סף'!F114)</f>
        <v/>
      </c>
      <c r="G114" s="232"/>
      <c r="H114" s="106" t="str">
        <f>IF($F114="","",IF('תנאי סף'!$G114="",$AB$1,'תנאי סף'!$G114))</f>
        <v/>
      </c>
      <c r="I114" s="106"/>
      <c r="J114" s="123"/>
      <c r="K114" s="106"/>
      <c r="L114" s="123"/>
      <c r="M114" s="106"/>
      <c r="N114" s="125"/>
      <c r="O114" s="125"/>
      <c r="P114" s="123" t="str">
        <f>IF($F114="","",'ייעוץ ליווי וסיוע חשבונאי'!G114)</f>
        <v/>
      </c>
      <c r="Q114" s="123"/>
      <c r="R114" s="123"/>
      <c r="S114" s="123"/>
      <c r="T114" s="123"/>
      <c r="U114" s="123" t="str">
        <f t="shared" si="19"/>
        <v/>
      </c>
      <c r="V114" s="123">
        <v>1</v>
      </c>
      <c r="W114" s="123" t="str">
        <f t="shared" si="20"/>
        <v/>
      </c>
      <c r="X114" s="123">
        <v>1</v>
      </c>
      <c r="Y114" s="123" t="str">
        <f t="shared" si="21"/>
        <v/>
      </c>
      <c r="Z114" s="127" t="str">
        <f t="shared" si="22"/>
        <v/>
      </c>
      <c r="AA114">
        <f t="shared" si="23"/>
        <v>0</v>
      </c>
      <c r="AB114" t="str">
        <f t="shared" si="17"/>
        <v/>
      </c>
      <c r="AC114" t="str">
        <f t="shared" si="17"/>
        <v/>
      </c>
      <c r="AD114">
        <f t="shared" si="24"/>
        <v>0</v>
      </c>
    </row>
    <row r="115" spans="2:30" hidden="1" x14ac:dyDescent="0.25">
      <c r="B115" s="122" t="str">
        <f t="shared" si="18"/>
        <v/>
      </c>
      <c r="C115" s="124"/>
      <c r="D115" s="124"/>
      <c r="E115" s="124"/>
      <c r="F115" s="125" t="str">
        <f>IF('תנאי סף'!AR115&lt;&gt;1,"",'תנאי סף'!F115)</f>
        <v/>
      </c>
      <c r="G115" s="232"/>
      <c r="H115" s="106" t="str">
        <f>IF($F115="","",IF('תנאי סף'!$G115="",$AB$1,'תנאי סף'!$G115))</f>
        <v/>
      </c>
      <c r="I115" s="106"/>
      <c r="J115" s="123"/>
      <c r="K115" s="106"/>
      <c r="L115" s="123"/>
      <c r="M115" s="106"/>
      <c r="N115" s="125"/>
      <c r="O115" s="125"/>
      <c r="P115" s="123" t="str">
        <f>IF($F115="","",'ייעוץ ליווי וסיוע חשבונאי'!G115)</f>
        <v/>
      </c>
      <c r="Q115" s="123"/>
      <c r="R115" s="123"/>
      <c r="S115" s="123"/>
      <c r="T115" s="123"/>
      <c r="U115" s="123" t="str">
        <f t="shared" si="19"/>
        <v/>
      </c>
      <c r="V115" s="123">
        <v>1</v>
      </c>
      <c r="W115" s="123" t="str">
        <f t="shared" si="20"/>
        <v/>
      </c>
      <c r="X115" s="123">
        <v>1</v>
      </c>
      <c r="Y115" s="123" t="str">
        <f t="shared" si="21"/>
        <v/>
      </c>
      <c r="Z115" s="127" t="str">
        <f t="shared" si="22"/>
        <v/>
      </c>
      <c r="AA115">
        <f t="shared" si="23"/>
        <v>0</v>
      </c>
      <c r="AB115" t="str">
        <f t="shared" si="17"/>
        <v/>
      </c>
      <c r="AC115" t="str">
        <f t="shared" si="17"/>
        <v/>
      </c>
      <c r="AD115">
        <f t="shared" si="24"/>
        <v>0</v>
      </c>
    </row>
    <row r="116" spans="2:30" hidden="1" x14ac:dyDescent="0.25">
      <c r="B116" s="122" t="str">
        <f t="shared" si="18"/>
        <v/>
      </c>
      <c r="C116" s="124"/>
      <c r="D116" s="124"/>
      <c r="E116" s="124"/>
      <c r="F116" s="125" t="str">
        <f>IF('תנאי סף'!AR116&lt;&gt;1,"",'תנאי סף'!F116)</f>
        <v/>
      </c>
      <c r="G116" s="232"/>
      <c r="H116" s="106" t="str">
        <f>IF($F116="","",IF('תנאי סף'!$G116="",$AB$1,'תנאי סף'!$G116))</f>
        <v/>
      </c>
      <c r="I116" s="106"/>
      <c r="J116" s="123"/>
      <c r="K116" s="106"/>
      <c r="L116" s="123"/>
      <c r="M116" s="106"/>
      <c r="N116" s="125"/>
      <c r="O116" s="125"/>
      <c r="P116" s="123" t="str">
        <f>IF($F116="","",'ייעוץ ליווי וסיוע חשבונאי'!G116)</f>
        <v/>
      </c>
      <c r="Q116" s="123"/>
      <c r="R116" s="123"/>
      <c r="S116" s="123"/>
      <c r="T116" s="123"/>
      <c r="U116" s="123" t="str">
        <f t="shared" si="19"/>
        <v/>
      </c>
      <c r="V116" s="123">
        <v>1</v>
      </c>
      <c r="W116" s="123" t="str">
        <f t="shared" si="20"/>
        <v/>
      </c>
      <c r="X116" s="123">
        <v>1</v>
      </c>
      <c r="Y116" s="123" t="str">
        <f t="shared" si="21"/>
        <v/>
      </c>
      <c r="Z116" s="127" t="str">
        <f t="shared" si="22"/>
        <v/>
      </c>
      <c r="AA116">
        <f t="shared" si="23"/>
        <v>0</v>
      </c>
      <c r="AB116" t="str">
        <f t="shared" si="17"/>
        <v/>
      </c>
      <c r="AC116" t="str">
        <f t="shared" si="17"/>
        <v/>
      </c>
      <c r="AD116">
        <f t="shared" si="24"/>
        <v>0</v>
      </c>
    </row>
    <row r="117" spans="2:30" hidden="1" x14ac:dyDescent="0.25">
      <c r="B117" s="122" t="str">
        <f t="shared" si="18"/>
        <v/>
      </c>
      <c r="C117" s="124"/>
      <c r="D117" s="124"/>
      <c r="E117" s="124"/>
      <c r="F117" s="125" t="str">
        <f>IF('תנאי סף'!AR117&lt;&gt;1,"",'תנאי סף'!F117)</f>
        <v/>
      </c>
      <c r="G117" s="232"/>
      <c r="H117" s="106" t="str">
        <f>IF($F117="","",IF('תנאי סף'!$G117="",$AB$1,'תנאי סף'!$G117))</f>
        <v/>
      </c>
      <c r="I117" s="106"/>
      <c r="J117" s="123"/>
      <c r="K117" s="106"/>
      <c r="L117" s="123"/>
      <c r="M117" s="106"/>
      <c r="N117" s="125"/>
      <c r="O117" s="125"/>
      <c r="P117" s="123" t="str">
        <f>IF($F117="","",'ייעוץ ליווי וסיוע חשבונאי'!G117)</f>
        <v/>
      </c>
      <c r="Q117" s="123"/>
      <c r="R117" s="123"/>
      <c r="S117" s="123"/>
      <c r="T117" s="123"/>
      <c r="U117" s="123" t="str">
        <f t="shared" si="19"/>
        <v/>
      </c>
      <c r="V117" s="123">
        <v>1</v>
      </c>
      <c r="W117" s="123" t="str">
        <f t="shared" si="20"/>
        <v/>
      </c>
      <c r="X117" s="123">
        <v>1</v>
      </c>
      <c r="Y117" s="123" t="str">
        <f t="shared" si="21"/>
        <v/>
      </c>
      <c r="Z117" s="127" t="str">
        <f t="shared" si="22"/>
        <v/>
      </c>
      <c r="AA117">
        <f t="shared" si="23"/>
        <v>0</v>
      </c>
      <c r="AB117" t="str">
        <f t="shared" si="17"/>
        <v/>
      </c>
      <c r="AC117" t="str">
        <f t="shared" si="17"/>
        <v/>
      </c>
      <c r="AD117">
        <f t="shared" si="24"/>
        <v>0</v>
      </c>
    </row>
    <row r="118" spans="2:30" hidden="1" x14ac:dyDescent="0.25">
      <c r="B118" s="122" t="str">
        <f t="shared" si="18"/>
        <v/>
      </c>
      <c r="C118" s="124"/>
      <c r="D118" s="124"/>
      <c r="E118" s="124"/>
      <c r="F118" s="125" t="str">
        <f>IF('תנאי סף'!AR118&lt;&gt;1,"",'תנאי סף'!F118)</f>
        <v/>
      </c>
      <c r="G118" s="232"/>
      <c r="H118" s="106" t="str">
        <f>IF($F118="","",IF('תנאי סף'!$G118="",$AB$1,'תנאי סף'!$G118))</f>
        <v/>
      </c>
      <c r="I118" s="106"/>
      <c r="J118" s="123"/>
      <c r="K118" s="106"/>
      <c r="L118" s="123"/>
      <c r="M118" s="106"/>
      <c r="N118" s="125"/>
      <c r="O118" s="125"/>
      <c r="P118" s="123" t="str">
        <f>IF($F118="","",'ייעוץ ליווי וסיוע חשבונאי'!G118)</f>
        <v/>
      </c>
      <c r="Q118" s="123"/>
      <c r="R118" s="123"/>
      <c r="S118" s="123"/>
      <c r="T118" s="123"/>
      <c r="U118" s="123" t="str">
        <f t="shared" si="19"/>
        <v/>
      </c>
      <c r="V118" s="123">
        <v>1</v>
      </c>
      <c r="W118" s="123" t="str">
        <f t="shared" si="20"/>
        <v/>
      </c>
      <c r="X118" s="123">
        <v>1</v>
      </c>
      <c r="Y118" s="123" t="str">
        <f t="shared" si="21"/>
        <v/>
      </c>
      <c r="Z118" s="127" t="str">
        <f t="shared" si="22"/>
        <v/>
      </c>
      <c r="AA118">
        <f t="shared" si="23"/>
        <v>0</v>
      </c>
      <c r="AB118" t="str">
        <f t="shared" si="17"/>
        <v/>
      </c>
      <c r="AC118" t="str">
        <f t="shared" si="17"/>
        <v/>
      </c>
      <c r="AD118">
        <f t="shared" si="24"/>
        <v>0</v>
      </c>
    </row>
    <row r="119" spans="2:30" hidden="1" x14ac:dyDescent="0.25">
      <c r="B119" s="122" t="str">
        <f t="shared" si="18"/>
        <v/>
      </c>
      <c r="C119" s="124"/>
      <c r="D119" s="124"/>
      <c r="E119" s="124"/>
      <c r="F119" s="125" t="str">
        <f>IF('תנאי סף'!AR119&lt;&gt;1,"",'תנאי סף'!F119)</f>
        <v/>
      </c>
      <c r="G119" s="232"/>
      <c r="H119" s="106" t="str">
        <f>IF($F119="","",IF('תנאי סף'!$G119="",$AB$1,'תנאי סף'!$G119))</f>
        <v/>
      </c>
      <c r="I119" s="106"/>
      <c r="J119" s="123"/>
      <c r="K119" s="106"/>
      <c r="L119" s="123"/>
      <c r="M119" s="106"/>
      <c r="N119" s="125"/>
      <c r="O119" s="125"/>
      <c r="P119" s="123" t="str">
        <f>IF($F119="","",'ייעוץ ליווי וסיוע חשבונאי'!G119)</f>
        <v/>
      </c>
      <c r="Q119" s="123"/>
      <c r="R119" s="123"/>
      <c r="S119" s="123"/>
      <c r="T119" s="123"/>
      <c r="U119" s="123" t="str">
        <f t="shared" si="19"/>
        <v/>
      </c>
      <c r="V119" s="123">
        <v>1</v>
      </c>
      <c r="W119" s="123" t="str">
        <f t="shared" si="20"/>
        <v/>
      </c>
      <c r="X119" s="123">
        <v>1</v>
      </c>
      <c r="Y119" s="123" t="str">
        <f t="shared" si="21"/>
        <v/>
      </c>
      <c r="Z119" s="127" t="str">
        <f t="shared" si="22"/>
        <v/>
      </c>
      <c r="AA119">
        <f t="shared" si="23"/>
        <v>0</v>
      </c>
      <c r="AB119" t="str">
        <f t="shared" si="17"/>
        <v/>
      </c>
      <c r="AC119" t="str">
        <f t="shared" si="17"/>
        <v/>
      </c>
      <c r="AD119">
        <f t="shared" si="24"/>
        <v>0</v>
      </c>
    </row>
    <row r="120" spans="2:30" hidden="1" x14ac:dyDescent="0.25">
      <c r="B120" s="122" t="str">
        <f t="shared" si="18"/>
        <v/>
      </c>
      <c r="C120" s="124"/>
      <c r="D120" s="124"/>
      <c r="E120" s="124"/>
      <c r="F120" s="125" t="str">
        <f>IF('תנאי סף'!AR120&lt;&gt;1,"",'תנאי סף'!F120)</f>
        <v/>
      </c>
      <c r="G120" s="232"/>
      <c r="H120" s="106" t="str">
        <f>IF($F120="","",IF('תנאי סף'!$G120="",$AB$1,'תנאי סף'!$G120))</f>
        <v/>
      </c>
      <c r="I120" s="106"/>
      <c r="J120" s="123"/>
      <c r="K120" s="106"/>
      <c r="L120" s="123"/>
      <c r="M120" s="106"/>
      <c r="N120" s="125"/>
      <c r="O120" s="125"/>
      <c r="P120" s="123" t="str">
        <f>IF($F120="","",'ייעוץ ליווי וסיוע חשבונאי'!G120)</f>
        <v/>
      </c>
      <c r="Q120" s="123"/>
      <c r="R120" s="123"/>
      <c r="S120" s="123"/>
      <c r="T120" s="123"/>
      <c r="U120" s="123" t="str">
        <f t="shared" si="19"/>
        <v/>
      </c>
      <c r="V120" s="123">
        <v>1</v>
      </c>
      <c r="W120" s="123" t="str">
        <f t="shared" si="20"/>
        <v/>
      </c>
      <c r="X120" s="123">
        <v>1</v>
      </c>
      <c r="Y120" s="123" t="str">
        <f t="shared" si="21"/>
        <v/>
      </c>
      <c r="Z120" s="127" t="str">
        <f t="shared" si="22"/>
        <v/>
      </c>
      <c r="AA120">
        <f t="shared" si="23"/>
        <v>0</v>
      </c>
      <c r="AB120" t="str">
        <f t="shared" si="17"/>
        <v/>
      </c>
      <c r="AC120" t="str">
        <f t="shared" si="17"/>
        <v/>
      </c>
      <c r="AD120">
        <f t="shared" si="24"/>
        <v>0</v>
      </c>
    </row>
    <row r="121" spans="2:30" hidden="1" x14ac:dyDescent="0.25">
      <c r="B121" s="122" t="str">
        <f t="shared" si="18"/>
        <v/>
      </c>
      <c r="C121" s="124"/>
      <c r="D121" s="124"/>
      <c r="E121" s="124"/>
      <c r="F121" s="125" t="str">
        <f>IF('תנאי סף'!AR121&lt;&gt;1,"",'תנאי סף'!F121)</f>
        <v/>
      </c>
      <c r="G121" s="232"/>
      <c r="H121" s="106" t="str">
        <f>IF($F121="","",IF('תנאי סף'!$G121="",$AB$1,'תנאי סף'!$G121))</f>
        <v/>
      </c>
      <c r="I121" s="106"/>
      <c r="J121" s="123"/>
      <c r="K121" s="106"/>
      <c r="L121" s="123"/>
      <c r="M121" s="106"/>
      <c r="N121" s="125"/>
      <c r="O121" s="125"/>
      <c r="P121" s="123" t="str">
        <f>IF($F121="","",'ייעוץ ליווי וסיוע חשבונאי'!G121)</f>
        <v/>
      </c>
      <c r="Q121" s="123"/>
      <c r="R121" s="123"/>
      <c r="S121" s="123"/>
      <c r="T121" s="123"/>
      <c r="U121" s="123" t="str">
        <f t="shared" si="19"/>
        <v/>
      </c>
      <c r="V121" s="123">
        <v>1</v>
      </c>
      <c r="W121" s="123" t="str">
        <f t="shared" si="20"/>
        <v/>
      </c>
      <c r="X121" s="123">
        <v>1</v>
      </c>
      <c r="Y121" s="123" t="str">
        <f t="shared" si="21"/>
        <v/>
      </c>
      <c r="Z121" s="127" t="str">
        <f t="shared" si="22"/>
        <v/>
      </c>
      <c r="AA121">
        <f t="shared" si="23"/>
        <v>0</v>
      </c>
      <c r="AB121" t="str">
        <f t="shared" si="17"/>
        <v/>
      </c>
      <c r="AC121" t="str">
        <f t="shared" si="17"/>
        <v/>
      </c>
      <c r="AD121">
        <f t="shared" si="24"/>
        <v>0</v>
      </c>
    </row>
    <row r="122" spans="2:30" hidden="1" x14ac:dyDescent="0.25">
      <c r="B122" s="122" t="str">
        <f t="shared" si="18"/>
        <v/>
      </c>
      <c r="C122" s="124"/>
      <c r="D122" s="124"/>
      <c r="E122" s="124"/>
      <c r="F122" s="125" t="str">
        <f>IF('תנאי סף'!AR122&lt;&gt;1,"",'תנאי סף'!F122)</f>
        <v/>
      </c>
      <c r="G122" s="232"/>
      <c r="H122" s="106" t="str">
        <f>IF($F122="","",IF('תנאי סף'!$G122="",$AB$1,'תנאי סף'!$G122))</f>
        <v/>
      </c>
      <c r="I122" s="106"/>
      <c r="J122" s="123"/>
      <c r="K122" s="106"/>
      <c r="L122" s="123"/>
      <c r="M122" s="106"/>
      <c r="N122" s="125"/>
      <c r="O122" s="125"/>
      <c r="P122" s="123" t="str">
        <f>IF($F122="","",'ייעוץ ליווי וסיוע חשבונאי'!G122)</f>
        <v/>
      </c>
      <c r="Q122" s="123"/>
      <c r="R122" s="123"/>
      <c r="S122" s="123"/>
      <c r="T122" s="123"/>
      <c r="U122" s="123" t="str">
        <f t="shared" si="19"/>
        <v/>
      </c>
      <c r="V122" s="123">
        <v>1</v>
      </c>
      <c r="W122" s="123" t="str">
        <f t="shared" si="20"/>
        <v/>
      </c>
      <c r="X122" s="123">
        <v>1</v>
      </c>
      <c r="Y122" s="123" t="str">
        <f t="shared" si="21"/>
        <v/>
      </c>
      <c r="Z122" s="127" t="str">
        <f t="shared" si="22"/>
        <v/>
      </c>
      <c r="AA122">
        <f t="shared" si="23"/>
        <v>0</v>
      </c>
      <c r="AB122" t="str">
        <f t="shared" si="17"/>
        <v/>
      </c>
      <c r="AC122" t="str">
        <f t="shared" si="17"/>
        <v/>
      </c>
      <c r="AD122">
        <f t="shared" si="24"/>
        <v>0</v>
      </c>
    </row>
    <row r="123" spans="2:30" hidden="1" x14ac:dyDescent="0.25">
      <c r="B123" s="122" t="str">
        <f t="shared" si="18"/>
        <v/>
      </c>
      <c r="C123" s="124"/>
      <c r="D123" s="124"/>
      <c r="E123" s="124"/>
      <c r="F123" s="125" t="str">
        <f>IF('תנאי סף'!AR123&lt;&gt;1,"",'תנאי סף'!F123)</f>
        <v/>
      </c>
      <c r="G123" s="232"/>
      <c r="H123" s="106" t="str">
        <f>IF($F123="","",IF('תנאי סף'!$G123="",$AB$1,'תנאי סף'!$G123))</f>
        <v/>
      </c>
      <c r="I123" s="106"/>
      <c r="J123" s="123"/>
      <c r="K123" s="106"/>
      <c r="L123" s="123"/>
      <c r="M123" s="106"/>
      <c r="N123" s="125"/>
      <c r="O123" s="125"/>
      <c r="P123" s="123" t="str">
        <f>IF($F123="","",'ייעוץ ליווי וסיוע חשבונאי'!G123)</f>
        <v/>
      </c>
      <c r="Q123" s="123"/>
      <c r="R123" s="123"/>
      <c r="S123" s="123"/>
      <c r="T123" s="123"/>
      <c r="U123" s="123" t="str">
        <f t="shared" si="19"/>
        <v/>
      </c>
      <c r="V123" s="123">
        <v>1</v>
      </c>
      <c r="W123" s="123" t="str">
        <f t="shared" si="20"/>
        <v/>
      </c>
      <c r="X123" s="123">
        <v>1</v>
      </c>
      <c r="Y123" s="123" t="str">
        <f t="shared" si="21"/>
        <v/>
      </c>
      <c r="Z123" s="127" t="str">
        <f t="shared" si="22"/>
        <v/>
      </c>
      <c r="AA123">
        <f t="shared" si="23"/>
        <v>0</v>
      </c>
      <c r="AB123" t="str">
        <f t="shared" si="17"/>
        <v/>
      </c>
      <c r="AC123" t="str">
        <f t="shared" si="17"/>
        <v/>
      </c>
      <c r="AD123">
        <f t="shared" si="24"/>
        <v>0</v>
      </c>
    </row>
    <row r="124" spans="2:30" hidden="1" x14ac:dyDescent="0.25">
      <c r="B124" s="122" t="str">
        <f t="shared" si="18"/>
        <v/>
      </c>
      <c r="C124" s="124"/>
      <c r="D124" s="124"/>
      <c r="E124" s="124"/>
      <c r="F124" s="125" t="str">
        <f>IF('תנאי סף'!AR124&lt;&gt;1,"",'תנאי סף'!F124)</f>
        <v/>
      </c>
      <c r="G124" s="232"/>
      <c r="H124" s="106" t="str">
        <f>IF($F124="","",IF('תנאי סף'!$G124="",$AB$1,'תנאי סף'!$G124))</f>
        <v/>
      </c>
      <c r="I124" s="106"/>
      <c r="J124" s="123"/>
      <c r="K124" s="106"/>
      <c r="L124" s="123"/>
      <c r="M124" s="106"/>
      <c r="N124" s="125"/>
      <c r="O124" s="125"/>
      <c r="P124" s="123" t="str">
        <f>IF($F124="","",'ייעוץ ליווי וסיוע חשבונאי'!G124)</f>
        <v/>
      </c>
      <c r="Q124" s="123"/>
      <c r="R124" s="123"/>
      <c r="S124" s="123"/>
      <c r="T124" s="123"/>
      <c r="U124" s="123" t="str">
        <f t="shared" si="19"/>
        <v/>
      </c>
      <c r="V124" s="123">
        <v>1</v>
      </c>
      <c r="W124" s="123" t="str">
        <f t="shared" si="20"/>
        <v/>
      </c>
      <c r="X124" s="123">
        <v>1</v>
      </c>
      <c r="Y124" s="123" t="str">
        <f t="shared" si="21"/>
        <v/>
      </c>
      <c r="Z124" s="127" t="str">
        <f t="shared" si="22"/>
        <v/>
      </c>
      <c r="AA124">
        <f t="shared" si="23"/>
        <v>0</v>
      </c>
      <c r="AB124" t="str">
        <f t="shared" si="17"/>
        <v/>
      </c>
      <c r="AC124" t="str">
        <f t="shared" si="17"/>
        <v/>
      </c>
      <c r="AD124">
        <f t="shared" si="24"/>
        <v>0</v>
      </c>
    </row>
    <row r="125" spans="2:30" hidden="1" x14ac:dyDescent="0.25">
      <c r="B125" s="122" t="str">
        <f t="shared" si="18"/>
        <v/>
      </c>
      <c r="C125" s="124"/>
      <c r="D125" s="124"/>
      <c r="E125" s="124"/>
      <c r="F125" s="125" t="str">
        <f>IF('תנאי סף'!AR125&lt;&gt;1,"",'תנאי סף'!F125)</f>
        <v/>
      </c>
      <c r="G125" s="232"/>
      <c r="H125" s="106" t="str">
        <f>IF($F125="","",IF('תנאי סף'!$G125="",$AB$1,'תנאי סף'!$G125))</f>
        <v/>
      </c>
      <c r="I125" s="106"/>
      <c r="J125" s="123"/>
      <c r="K125" s="106"/>
      <c r="L125" s="123"/>
      <c r="M125" s="106"/>
      <c r="N125" s="125"/>
      <c r="O125" s="125"/>
      <c r="P125" s="123" t="str">
        <f>IF($F125="","",'ייעוץ ליווי וסיוע חשבונאי'!G125)</f>
        <v/>
      </c>
      <c r="Q125" s="123"/>
      <c r="R125" s="123"/>
      <c r="S125" s="123"/>
      <c r="T125" s="123"/>
      <c r="U125" s="123" t="str">
        <f t="shared" si="19"/>
        <v/>
      </c>
      <c r="V125" s="123">
        <v>1</v>
      </c>
      <c r="W125" s="123" t="str">
        <f t="shared" si="20"/>
        <v/>
      </c>
      <c r="X125" s="123">
        <v>1</v>
      </c>
      <c r="Y125" s="123" t="str">
        <f t="shared" si="21"/>
        <v/>
      </c>
      <c r="Z125" s="127" t="str">
        <f t="shared" si="22"/>
        <v/>
      </c>
      <c r="AA125">
        <f t="shared" si="23"/>
        <v>0</v>
      </c>
      <c r="AB125" t="str">
        <f t="shared" si="17"/>
        <v/>
      </c>
      <c r="AC125" t="str">
        <f t="shared" si="17"/>
        <v/>
      </c>
      <c r="AD125">
        <f t="shared" si="24"/>
        <v>0</v>
      </c>
    </row>
    <row r="126" spans="2:30" hidden="1" x14ac:dyDescent="0.25">
      <c r="B126" s="122" t="str">
        <f t="shared" si="18"/>
        <v/>
      </c>
      <c r="C126" s="124"/>
      <c r="D126" s="124"/>
      <c r="E126" s="124"/>
      <c r="F126" s="125" t="str">
        <f>IF('תנאי סף'!AR126&lt;&gt;1,"",'תנאי סף'!F126)</f>
        <v/>
      </c>
      <c r="G126" s="232"/>
      <c r="H126" s="106" t="str">
        <f>IF($F126="","",IF('תנאי סף'!$G126="",$AB$1,'תנאי סף'!$G126))</f>
        <v/>
      </c>
      <c r="I126" s="106"/>
      <c r="J126" s="123"/>
      <c r="K126" s="106"/>
      <c r="L126" s="123"/>
      <c r="M126" s="106"/>
      <c r="N126" s="125"/>
      <c r="O126" s="125"/>
      <c r="P126" s="123" t="str">
        <f>IF($F126="","",'ייעוץ ליווי וסיוע חשבונאי'!G126)</f>
        <v/>
      </c>
      <c r="Q126" s="123"/>
      <c r="R126" s="123"/>
      <c r="S126" s="123"/>
      <c r="T126" s="123"/>
      <c r="U126" s="123" t="str">
        <f t="shared" si="19"/>
        <v/>
      </c>
      <c r="V126" s="123">
        <v>1</v>
      </c>
      <c r="W126" s="123" t="str">
        <f t="shared" si="20"/>
        <v/>
      </c>
      <c r="X126" s="123">
        <v>1</v>
      </c>
      <c r="Y126" s="123" t="str">
        <f t="shared" si="21"/>
        <v/>
      </c>
      <c r="Z126" s="127" t="str">
        <f t="shared" si="22"/>
        <v/>
      </c>
      <c r="AA126">
        <f t="shared" si="23"/>
        <v>0</v>
      </c>
      <c r="AB126" t="str">
        <f t="shared" si="17"/>
        <v/>
      </c>
      <c r="AC126" t="str">
        <f t="shared" si="17"/>
        <v/>
      </c>
      <c r="AD126">
        <f t="shared" si="24"/>
        <v>0</v>
      </c>
    </row>
    <row r="127" spans="2:30" hidden="1" x14ac:dyDescent="0.25">
      <c r="B127" s="122" t="str">
        <f t="shared" si="18"/>
        <v/>
      </c>
      <c r="C127" s="124"/>
      <c r="D127" s="124"/>
      <c r="E127" s="124"/>
      <c r="F127" s="125" t="str">
        <f>IF('תנאי סף'!AR127&lt;&gt;1,"",'תנאי סף'!F127)</f>
        <v/>
      </c>
      <c r="G127" s="232"/>
      <c r="H127" s="106" t="str">
        <f>IF($F127="","",IF('תנאי סף'!$G127="",$AB$1,'תנאי סף'!$G127))</f>
        <v/>
      </c>
      <c r="I127" s="106"/>
      <c r="J127" s="123"/>
      <c r="K127" s="106"/>
      <c r="L127" s="123"/>
      <c r="M127" s="106"/>
      <c r="N127" s="125"/>
      <c r="O127" s="125"/>
      <c r="P127" s="123" t="str">
        <f>IF($F127="","",'ייעוץ ליווי וסיוע חשבונאי'!G127)</f>
        <v/>
      </c>
      <c r="Q127" s="123"/>
      <c r="R127" s="123"/>
      <c r="S127" s="123"/>
      <c r="T127" s="123"/>
      <c r="U127" s="123" t="str">
        <f t="shared" si="19"/>
        <v/>
      </c>
      <c r="V127" s="123">
        <v>1</v>
      </c>
      <c r="W127" s="123" t="str">
        <f t="shared" si="20"/>
        <v/>
      </c>
      <c r="X127" s="123">
        <v>1</v>
      </c>
      <c r="Y127" s="123" t="str">
        <f t="shared" si="21"/>
        <v/>
      </c>
      <c r="Z127" s="127" t="str">
        <f t="shared" si="22"/>
        <v/>
      </c>
      <c r="AA127">
        <f t="shared" si="23"/>
        <v>0</v>
      </c>
      <c r="AB127" t="str">
        <f t="shared" si="17"/>
        <v/>
      </c>
      <c r="AC127" t="str">
        <f t="shared" si="17"/>
        <v/>
      </c>
      <c r="AD127">
        <f t="shared" si="24"/>
        <v>0</v>
      </c>
    </row>
    <row r="128" spans="2:30" hidden="1" x14ac:dyDescent="0.25">
      <c r="B128" s="122" t="str">
        <f t="shared" si="18"/>
        <v/>
      </c>
      <c r="C128" s="124"/>
      <c r="D128" s="124"/>
      <c r="E128" s="124"/>
      <c r="F128" s="125" t="str">
        <f>IF('תנאי סף'!AR128&lt;&gt;1,"",'תנאי סף'!F128)</f>
        <v/>
      </c>
      <c r="G128" s="232"/>
      <c r="H128" s="106" t="str">
        <f>IF($F128="","",IF('תנאי סף'!$G128="",$AB$1,'תנאי סף'!$G128))</f>
        <v/>
      </c>
      <c r="I128" s="106"/>
      <c r="J128" s="123"/>
      <c r="K128" s="106"/>
      <c r="L128" s="123"/>
      <c r="M128" s="106"/>
      <c r="N128" s="125"/>
      <c r="O128" s="125"/>
      <c r="P128" s="123" t="str">
        <f>IF($F128="","",'ייעוץ ליווי וסיוע חשבונאי'!G128)</f>
        <v/>
      </c>
      <c r="Q128" s="123"/>
      <c r="R128" s="123"/>
      <c r="S128" s="123"/>
      <c r="T128" s="123"/>
      <c r="U128" s="123" t="str">
        <f t="shared" si="19"/>
        <v/>
      </c>
      <c r="V128" s="123">
        <v>1</v>
      </c>
      <c r="W128" s="123" t="str">
        <f t="shared" si="20"/>
        <v/>
      </c>
      <c r="X128" s="123">
        <v>1</v>
      </c>
      <c r="Y128" s="123" t="str">
        <f t="shared" si="21"/>
        <v/>
      </c>
      <c r="Z128" s="127" t="str">
        <f t="shared" si="22"/>
        <v/>
      </c>
      <c r="AA128">
        <f t="shared" si="23"/>
        <v>0</v>
      </c>
      <c r="AB128" t="str">
        <f t="shared" si="17"/>
        <v/>
      </c>
      <c r="AC128" t="str">
        <f t="shared" si="17"/>
        <v/>
      </c>
      <c r="AD128">
        <f t="shared" si="24"/>
        <v>0</v>
      </c>
    </row>
    <row r="129" spans="2:30" hidden="1" x14ac:dyDescent="0.25">
      <c r="B129" s="122" t="str">
        <f t="shared" si="18"/>
        <v/>
      </c>
      <c r="C129" s="124"/>
      <c r="D129" s="124"/>
      <c r="E129" s="124"/>
      <c r="F129" s="125" t="str">
        <f>IF('תנאי סף'!AR129&lt;&gt;1,"",'תנאי סף'!F129)</f>
        <v/>
      </c>
      <c r="G129" s="232"/>
      <c r="H129" s="106" t="str">
        <f>IF($F129="","",IF('תנאי סף'!$G129="",$AB$1,'תנאי סף'!$G129))</f>
        <v/>
      </c>
      <c r="I129" s="106"/>
      <c r="J129" s="123"/>
      <c r="K129" s="106"/>
      <c r="L129" s="123"/>
      <c r="M129" s="106"/>
      <c r="N129" s="125"/>
      <c r="O129" s="125"/>
      <c r="P129" s="123" t="str">
        <f>IF($F129="","",'ייעוץ ליווי וסיוע חשבונאי'!G129)</f>
        <v/>
      </c>
      <c r="Q129" s="123"/>
      <c r="R129" s="123"/>
      <c r="S129" s="123"/>
      <c r="T129" s="123"/>
      <c r="U129" s="123" t="str">
        <f t="shared" si="19"/>
        <v/>
      </c>
      <c r="V129" s="123">
        <v>1</v>
      </c>
      <c r="W129" s="123" t="str">
        <f t="shared" si="20"/>
        <v/>
      </c>
      <c r="X129" s="123">
        <v>1</v>
      </c>
      <c r="Y129" s="123" t="str">
        <f t="shared" si="21"/>
        <v/>
      </c>
      <c r="Z129" s="127" t="str">
        <f t="shared" si="22"/>
        <v/>
      </c>
      <c r="AA129">
        <f t="shared" si="23"/>
        <v>0</v>
      </c>
      <c r="AB129" t="str">
        <f t="shared" si="17"/>
        <v/>
      </c>
      <c r="AC129" t="str">
        <f t="shared" si="17"/>
        <v/>
      </c>
      <c r="AD129">
        <f t="shared" si="24"/>
        <v>0</v>
      </c>
    </row>
    <row r="130" spans="2:30" ht="16.5" hidden="1" thickBot="1" x14ac:dyDescent="0.3">
      <c r="B130" s="122" t="str">
        <f t="shared" si="18"/>
        <v/>
      </c>
      <c r="C130" s="124"/>
      <c r="D130" s="124"/>
      <c r="E130" s="124"/>
      <c r="F130" s="125" t="str">
        <f>IF('תנאי סף'!AR130&lt;&gt;1,"",'תנאי סף'!F130)</f>
        <v/>
      </c>
      <c r="G130" s="232"/>
      <c r="H130" s="106" t="str">
        <f>IF($F130="","",IF('תנאי סף'!$G130="",$AB$1,'תנאי סף'!$G130))</f>
        <v/>
      </c>
      <c r="I130" s="106"/>
      <c r="J130" s="123"/>
      <c r="K130" s="106"/>
      <c r="L130" s="123"/>
      <c r="M130" s="106"/>
      <c r="N130" s="125"/>
      <c r="O130" s="125"/>
      <c r="P130" s="123" t="str">
        <f>IF($F130="","",'ייעוץ ליווי וסיוע חשבונאי'!G130)</f>
        <v/>
      </c>
      <c r="Q130" s="123"/>
      <c r="R130" s="123"/>
      <c r="S130" s="123"/>
      <c r="T130" s="123"/>
      <c r="U130" s="123" t="str">
        <f t="shared" si="19"/>
        <v/>
      </c>
      <c r="V130" s="123">
        <v>1</v>
      </c>
      <c r="W130" s="123" t="str">
        <f t="shared" si="20"/>
        <v/>
      </c>
      <c r="X130" s="123">
        <v>1</v>
      </c>
      <c r="Y130" s="123" t="str">
        <f t="shared" si="21"/>
        <v/>
      </c>
      <c r="Z130" s="127" t="str">
        <f t="shared" si="22"/>
        <v/>
      </c>
      <c r="AA130">
        <f t="shared" si="23"/>
        <v>0</v>
      </c>
      <c r="AB130" t="str">
        <f t="shared" si="17"/>
        <v/>
      </c>
      <c r="AC130" t="str">
        <f t="shared" si="17"/>
        <v/>
      </c>
      <c r="AD130">
        <f t="shared" si="24"/>
        <v>0</v>
      </c>
    </row>
    <row r="131" spans="2:30" ht="19.5" thickBot="1" x14ac:dyDescent="0.35">
      <c r="B131" s="477" t="s">
        <v>73</v>
      </c>
      <c r="C131" s="478"/>
      <c r="D131" s="478"/>
      <c r="E131" s="478"/>
      <c r="F131" s="478"/>
      <c r="G131" s="118">
        <f>SUM(G31:G130)</f>
        <v>86022</v>
      </c>
      <c r="H131" s="118">
        <f t="shared" ref="H131:Z131" ca="1" si="25">SUM(H31:H130)</f>
        <v>231</v>
      </c>
      <c r="I131" s="118">
        <f t="shared" si="25"/>
        <v>0</v>
      </c>
      <c r="J131" s="118">
        <f t="shared" si="25"/>
        <v>0</v>
      </c>
      <c r="K131" s="118">
        <f t="shared" si="25"/>
        <v>0</v>
      </c>
      <c r="L131" s="118">
        <f t="shared" si="25"/>
        <v>0</v>
      </c>
      <c r="M131" s="118">
        <f t="shared" si="25"/>
        <v>0</v>
      </c>
      <c r="N131" s="118">
        <f t="shared" si="25"/>
        <v>0</v>
      </c>
      <c r="O131" s="118">
        <f t="shared" si="25"/>
        <v>0</v>
      </c>
      <c r="P131" s="118">
        <f t="shared" ca="1" si="25"/>
        <v>106</v>
      </c>
      <c r="Q131" s="118">
        <f t="shared" si="25"/>
        <v>0</v>
      </c>
      <c r="R131" s="118">
        <f t="shared" si="25"/>
        <v>0</v>
      </c>
      <c r="S131" s="118">
        <f t="shared" si="25"/>
        <v>0</v>
      </c>
      <c r="T131" s="118">
        <f t="shared" si="25"/>
        <v>0</v>
      </c>
      <c r="U131" s="118">
        <f t="shared" ca="1" si="25"/>
        <v>315</v>
      </c>
      <c r="V131" s="118">
        <f t="shared" si="25"/>
        <v>100</v>
      </c>
      <c r="W131" s="118">
        <f t="shared" ca="1" si="25"/>
        <v>315</v>
      </c>
      <c r="X131" s="118">
        <f t="shared" si="25"/>
        <v>100</v>
      </c>
      <c r="Y131" s="118">
        <f t="shared" ca="1" si="25"/>
        <v>315</v>
      </c>
      <c r="Z131" s="120">
        <f t="shared" ca="1" si="25"/>
        <v>1</v>
      </c>
    </row>
  </sheetData>
  <sheetProtection algorithmName="SHA-512" hashValue="d36VqsLLPTepUy7t1r4LWu1oNYYFXy5W5SJeYUDLYFH6flnrqRhx3tTnCEkF1MPS0H2YNSvBNcMnaVxDwebKfw==" saltValue="7R9Nw2GrIaMY69xXOJqi2g==" spinCount="100000" sheet="1" scenarios="1" formatColumns="0" formatRows="0"/>
  <mergeCells count="19">
    <mergeCell ref="B131:F131"/>
    <mergeCell ref="Q29:Q30"/>
    <mergeCell ref="R29:R30"/>
    <mergeCell ref="S29:S30"/>
    <mergeCell ref="T29:T30"/>
    <mergeCell ref="Y29:Y30"/>
    <mergeCell ref="Z29:Z30"/>
    <mergeCell ref="P29:P30"/>
    <mergeCell ref="H29:H30"/>
    <mergeCell ref="B1:Z1"/>
    <mergeCell ref="B29:B30"/>
    <mergeCell ref="C29:C30"/>
    <mergeCell ref="D29:D30"/>
    <mergeCell ref="E29:E30"/>
    <mergeCell ref="F29:F30"/>
    <mergeCell ref="U29:U30"/>
    <mergeCell ref="V29:V30"/>
    <mergeCell ref="W29:W30"/>
    <mergeCell ref="X29:X30"/>
  </mergeCells>
  <conditionalFormatting sqref="B31:Z130">
    <cfRule type="expression" dxfId="249" priority="1" stopIfTrue="1">
      <formula>AND($F31="",B31&lt;&gt;"")</formula>
    </cfRule>
    <cfRule type="expression" dxfId="248" priority="2">
      <formula>$F31=""</formula>
    </cfRule>
    <cfRule type="expression" dxfId="247" priority="3">
      <formula>B$30&lt;&gt;""</formula>
    </cfRule>
  </conditionalFormatting>
  <dataValidations count="9">
    <dataValidation type="list" allowBlank="1" showInputMessage="1" showErrorMessage="1" sqref="I30:O30 G30" xr:uid="{00000000-0002-0000-0700-000000000000}">
      <formula1>$AF$1:$AZ$1</formula1>
    </dataValidation>
    <dataValidation type="decimal" operator="notBetween" allowBlank="1" showInputMessage="1" showErrorMessage="1" errorTitle="נתון שגוי." error="ניתן להזין רק מספר" sqref="H31:H130" xr:uid="{00000000-0002-0000-0700-000001000000}">
      <formula1>-999999999</formula1>
      <formula2>-999999998</formula2>
    </dataValidation>
    <dataValidation type="whole" operator="notBetween" allowBlank="1" showInputMessage="1" showErrorMessage="1" errorTitle="נתון שגוי." error="ניתן להזין רק מספר שלם" sqref="I31:I130" xr:uid="{00000000-0002-0000-0700-000002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700-000003000000}">
      <formula1>0</formula1>
    </dataValidation>
    <dataValidation type="whole" operator="greaterThanOrEqual" allowBlank="1" showInputMessage="1" showErrorMessage="1" errorTitle="נתון שגוי." error="ניתן להזין רק מספר שלם גדול או שווה ל-0." sqref="K31" xr:uid="{00000000-0002-0000-0700-000004000000}">
      <formula1>0</formula1>
    </dataValidation>
    <dataValidation type="decimal" operator="greaterThan" allowBlank="1" showInputMessage="1" showErrorMessage="1" errorTitle="נתון שגוי." error="ניתן להזין רק מספר גדול מ-0" sqref="L31:L130" xr:uid="{00000000-0002-0000-0700-000005000000}">
      <formula1>0</formula1>
    </dataValidation>
    <dataValidation type="whole" operator="greaterThan" allowBlank="1" showInputMessage="1" showErrorMessage="1" errorTitle="נתון שגוי." error="ניתן להזין רק מספר שלם גדול מ-0" sqref="M31:M130" xr:uid="{00000000-0002-0000-0700-000006000000}">
      <formula1>0</formula1>
    </dataValidation>
    <dataValidation type="list" allowBlank="1" showInputMessage="1" showErrorMessage="1" sqref="O31:O130" xr:uid="{00000000-0002-0000-0700-000007000000}">
      <formula1>BA31:BJ31</formula1>
    </dataValidation>
    <dataValidation type="whole" operator="greaterThanOrEqual" allowBlank="1" showInputMessage="1" showErrorMessage="1" errorTitle="נתון שגוי." error="ניתן להזין רק מספר שלום גדול או שווה ל-0." sqref="G31:G130" xr:uid="{00000000-0002-0000-0700-000008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C503F981-94B5-4210-A27D-89672C98CE31}">
            <xm:f>NOT(ISERROR(SEARCH($AB$1,B31)))</xm:f>
            <xm:f>$AB$1</xm:f>
            <x14:dxf>
              <fill>
                <patternFill>
                  <bgColor rgb="FFFF0000"/>
                </patternFill>
              </fill>
            </x14:dxf>
          </x14:cfRule>
          <xm:sqref>B31:Z130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Worksheet______27">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B31" sqref="B3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5" customWidth="1"/>
    <col min="8" max="20" width="21.42578125" hidden="1" customWidth="1"/>
    <col min="21" max="21" width="14" customWidth="1"/>
    <col min="22" max="25" width="21.42578125" hidden="1" customWidth="1"/>
    <col min="26" max="26" width="14" bestFit="1"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1" customHeight="1" thickBot="1" x14ac:dyDescent="0.3">
      <c r="B1" s="458" t="str">
        <f ca="1">MID(CELL("filename",AC2),FIND("]",CELL("filename",AC2),1)+1,99)</f>
        <v>ייעוץ ליווי וסיוע מקצועי</v>
      </c>
      <c r="C1" s="462"/>
      <c r="D1" s="462"/>
      <c r="E1" s="462"/>
      <c r="F1" s="462"/>
      <c r="G1" s="462"/>
      <c r="H1" s="462"/>
      <c r="I1" s="462"/>
      <c r="J1" s="462"/>
      <c r="K1" s="462"/>
      <c r="L1" s="462"/>
      <c r="M1" s="462"/>
      <c r="N1" s="462"/>
      <c r="O1" s="462"/>
      <c r="P1" s="462"/>
      <c r="Q1" s="462"/>
      <c r="R1" s="462"/>
      <c r="S1" s="462"/>
      <c r="T1" s="462"/>
      <c r="U1" s="462"/>
      <c r="V1" s="462"/>
      <c r="W1" s="462"/>
      <c r="X1" s="462"/>
      <c r="Y1" s="462"/>
      <c r="Z1" s="462"/>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 ca="1">IF(ISNA(MATCH(G31,$AB$30:$AC$30,0)),0,1)</f>
        <v>0</v>
      </c>
      <c r="AF2">
        <f ca="1">IF(IFERROR(G31*1,"bad")="bad",0,1)</f>
        <v>1</v>
      </c>
      <c r="AG2">
        <f ca="1">IF(IFERROR(IF(G31=TRUNC(G31),1,"bad"),"bad")="bad",0,1)</f>
        <v>1</v>
      </c>
      <c r="AH2">
        <f ca="1">IF(AND(IF(IFERROR(G31*1,"bad")="bad",0,1)=1,G31&gt;=0),1,0)</f>
        <v>1</v>
      </c>
      <c r="AI2">
        <f ca="1">IF(AND(IF(IFERROR(IF(G31=TRUNC(G31),1,"bad"),"bad")="bad",0,1)=1,G31&gt;=0),1,0)</f>
        <v>1</v>
      </c>
      <c r="AJ2">
        <f ca="1">IF(AND(IF(IFERROR(G31*1,"bad")="bad",0,1)=1,G31&gt;0),1,0)</f>
        <v>1</v>
      </c>
      <c r="AK2">
        <f ca="1">IF(AND(IF(IFERROR(IF(G31=TRUNC(G31),1,"bad"),"bad")="bad",0,1)=1,G31&gt;0),1,0)</f>
        <v>1</v>
      </c>
      <c r="AL2">
        <v>1</v>
      </c>
      <c r="AM2">
        <f ca="1">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v>
      </c>
      <c r="AD3" t="s">
        <v>126</v>
      </c>
      <c r="AE3">
        <v>1</v>
      </c>
      <c r="AF3">
        <v>2</v>
      </c>
      <c r="AG3">
        <v>3</v>
      </c>
      <c r="AH3">
        <v>4</v>
      </c>
      <c r="AI3">
        <v>5</v>
      </c>
      <c r="AJ3">
        <v>6</v>
      </c>
      <c r="AK3">
        <v>7</v>
      </c>
      <c r="AL3">
        <v>8</v>
      </c>
      <c r="AM3">
        <v>9</v>
      </c>
    </row>
    <row r="4" spans="2:52" ht="16.5" hidden="1" outlineLevel="1" thickBot="1" x14ac:dyDescent="0.3">
      <c r="F4" s="388" t="str">
        <f>'פרמטרים לקריטריונים'!B151</f>
        <v>סעיף</v>
      </c>
      <c r="G4" s="388" t="str">
        <f>'פרמטרים לקריטריונים'!C151</f>
        <v>ניקוד</v>
      </c>
      <c r="AD4" t="s">
        <v>128</v>
      </c>
      <c r="AE4" s="91">
        <v>1</v>
      </c>
      <c r="AF4" s="92">
        <v>2</v>
      </c>
      <c r="AG4" s="92">
        <v>3</v>
      </c>
      <c r="AH4" s="92">
        <v>4</v>
      </c>
      <c r="AI4" s="92">
        <v>5</v>
      </c>
      <c r="AJ4" s="92">
        <v>6</v>
      </c>
      <c r="AK4" s="92">
        <v>7</v>
      </c>
      <c r="AL4" s="92">
        <v>8</v>
      </c>
      <c r="AM4" s="92">
        <v>9</v>
      </c>
      <c r="AN4" s="93">
        <v>10</v>
      </c>
    </row>
    <row r="5" spans="2:52" hidden="1" outlineLevel="1" x14ac:dyDescent="0.25">
      <c r="F5" s="390" t="str">
        <f>'פרמטרים לקריטריונים'!B152</f>
        <v>עבור כל אמן עצמאי אחד</v>
      </c>
      <c r="G5" s="389">
        <f>'פרמטרים לקריטריונים'!C152</f>
        <v>1</v>
      </c>
    </row>
    <row r="6" spans="2:52" hidden="1" outlineLevel="1" x14ac:dyDescent="0.25"/>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9.75" customHeight="1"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 ca="1">$A$29-COUNTBLANK(G31:G130)</f>
        <v>3</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 ca="1">AVERAGE(G31:G130)</f>
        <v>77</v>
      </c>
      <c r="H27" s="94" t="e">
        <f t="shared" ref="H27:Z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77</v>
      </c>
      <c r="V27" s="94">
        <f t="shared" si="2"/>
        <v>1</v>
      </c>
      <c r="W27" s="94">
        <f t="shared" ca="1" si="2"/>
        <v>77</v>
      </c>
      <c r="X27" s="94">
        <f t="shared" si="2"/>
        <v>1</v>
      </c>
      <c r="Y27" s="94">
        <f t="shared" ca="1" si="2"/>
        <v>77</v>
      </c>
      <c r="Z27" s="94">
        <f t="shared" ca="1" si="2"/>
        <v>0.33333333333333331</v>
      </c>
    </row>
    <row r="28" spans="1:62" ht="16.5" hidden="1" thickBot="1" x14ac:dyDescent="0.3">
      <c r="B28" s="90" t="s">
        <v>73</v>
      </c>
      <c r="C28" s="90"/>
      <c r="D28" s="90"/>
      <c r="E28" s="90"/>
      <c r="F28" s="90"/>
      <c r="G28" s="94">
        <f ca="1">SUM(G31:G130)</f>
        <v>231</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231</v>
      </c>
      <c r="V28" s="94">
        <f t="shared" si="3"/>
        <v>100</v>
      </c>
      <c r="W28" s="94">
        <f t="shared" ca="1" si="3"/>
        <v>231</v>
      </c>
      <c r="X28" s="94">
        <f t="shared" si="3"/>
        <v>100</v>
      </c>
      <c r="Y28" s="94">
        <f t="shared" ca="1" si="3"/>
        <v>231</v>
      </c>
      <c r="AA28" s="94">
        <f>IF(SUM(AA31:AA130)=COUNT(AA31:AA130),1,0)</f>
        <v>1</v>
      </c>
    </row>
    <row r="29" spans="1:62" ht="30" customHeight="1" thickBot="1" x14ac:dyDescent="0.3">
      <c r="A29" s="95">
        <v>100</v>
      </c>
      <c r="B29" s="467" t="s">
        <v>130</v>
      </c>
      <c r="C29" s="469">
        <f>COLUMN()</f>
        <v>3</v>
      </c>
      <c r="D29" s="469">
        <f>COLUMN()</f>
        <v>4</v>
      </c>
      <c r="E29" s="469">
        <f>COLUMN()</f>
        <v>5</v>
      </c>
      <c r="F29" s="471" t="s">
        <v>131</v>
      </c>
      <c r="G29" s="465" t="s">
        <v>132</v>
      </c>
      <c r="H29" s="97" t="s">
        <v>171</v>
      </c>
      <c r="I29" s="97" t="s">
        <v>172</v>
      </c>
      <c r="J29" s="97" t="s">
        <v>173</v>
      </c>
      <c r="K29" s="97" t="s">
        <v>174</v>
      </c>
      <c r="L29" s="97" t="s">
        <v>175</v>
      </c>
      <c r="M29" s="97" t="s">
        <v>176</v>
      </c>
      <c r="N29" s="97" t="s">
        <v>177</v>
      </c>
      <c r="O29" s="97" t="s">
        <v>178</v>
      </c>
      <c r="P29" s="469">
        <f>COLUMN()</f>
        <v>16</v>
      </c>
      <c r="Q29" s="469">
        <f>COLUMN()</f>
        <v>17</v>
      </c>
      <c r="R29" s="469">
        <f>COLUMN()</f>
        <v>18</v>
      </c>
      <c r="S29" s="469">
        <f>COLUMN()</f>
        <v>19</v>
      </c>
      <c r="T29" s="469">
        <f>COLUMN()</f>
        <v>20</v>
      </c>
      <c r="U29" s="465" t="s">
        <v>179</v>
      </c>
      <c r="V29" s="469" t="s">
        <v>180</v>
      </c>
      <c r="W29" s="469" t="s">
        <v>181</v>
      </c>
      <c r="X29" s="469" t="s">
        <v>180</v>
      </c>
      <c r="Y29" s="469" t="s">
        <v>182</v>
      </c>
      <c r="Z29" s="475" t="s">
        <v>183</v>
      </c>
      <c r="AA29" s="87" t="s">
        <v>165</v>
      </c>
      <c r="AD29" t="str">
        <f>"בקרת "&amp;G29</f>
        <v>בקרת מספר אמנים עצמאיים</v>
      </c>
      <c r="AE29" t="str">
        <f t="shared" ref="AE29:AV29" si="4">"בקרת "&amp;H29</f>
        <v>בקרת טור הזנת מספר</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68"/>
      <c r="C30" s="470"/>
      <c r="D30" s="470"/>
      <c r="E30" s="470"/>
      <c r="F30" s="472"/>
      <c r="G30" s="466"/>
      <c r="H30" s="131"/>
      <c r="I30" s="131"/>
      <c r="J30" s="131"/>
      <c r="K30" s="131"/>
      <c r="L30" s="131"/>
      <c r="M30" s="131"/>
      <c r="N30" s="131"/>
      <c r="O30" s="131"/>
      <c r="P30" s="470"/>
      <c r="Q30" s="470"/>
      <c r="R30" s="470"/>
      <c r="S30" s="470"/>
      <c r="T30" s="470"/>
      <c r="U30" s="466"/>
      <c r="V30" s="470"/>
      <c r="W30" s="470"/>
      <c r="X30" s="470"/>
      <c r="Y30" s="470"/>
      <c r="Z30" s="476"/>
      <c r="AB30">
        <v>0</v>
      </c>
      <c r="AC30">
        <v>1</v>
      </c>
      <c r="AD30">
        <f>G30</f>
        <v>0</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106">
        <f ca="1">IF($F31="","",IF('תנאי סף'!$G31="",$AB$1,'תנאי סף'!$G31))</f>
        <v>125</v>
      </c>
      <c r="H31" s="123"/>
      <c r="I31" s="106"/>
      <c r="J31" s="123"/>
      <c r="K31" s="106"/>
      <c r="L31" s="123"/>
      <c r="M31" s="106"/>
      <c r="N31" s="125"/>
      <c r="O31" s="125"/>
      <c r="P31" s="123"/>
      <c r="Q31" s="123"/>
      <c r="R31" s="123"/>
      <c r="S31" s="123"/>
      <c r="T31" s="123"/>
      <c r="U31" s="123">
        <f ca="1">IF($F31="","",IF($AA31&lt;&gt;1,$AB$1,IFERROR(G31*$G$5,$AB$1)))</f>
        <v>125</v>
      </c>
      <c r="V31" s="123">
        <v>1</v>
      </c>
      <c r="W31" s="123">
        <f ca="1">IF($F31="","",IF($AA31&lt;&gt;1,$AB$1,IFERROR(U31*V31,$AB$1)))</f>
        <v>125</v>
      </c>
      <c r="X31" s="123">
        <v>1</v>
      </c>
      <c r="Y31" s="123">
        <f ca="1">IF($F31="","",IF($AA31&lt;&gt;1,$AB$1,IFERROR(W31*X31,$AB$1)))</f>
        <v>125</v>
      </c>
      <c r="Z31" s="284">
        <f ca="1">IF($F31="","",IF(OR($AA31&lt;&gt;1,Y31=$AB$1),$AB$1,IFERROR(Y31/SUM($Y$31:$Y$130),0)))</f>
        <v>0.54112554112554112</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106">
        <f ca="1">IF($F32="","",IF('תנאי סף'!$G32="",$AB$1,'תנאי סף'!$G32))</f>
        <v>43</v>
      </c>
      <c r="H32" s="123"/>
      <c r="I32" s="106"/>
      <c r="J32" s="123"/>
      <c r="K32" s="106"/>
      <c r="L32" s="123"/>
      <c r="M32" s="106"/>
      <c r="N32" s="125"/>
      <c r="O32" s="125"/>
      <c r="P32" s="123"/>
      <c r="Q32" s="123"/>
      <c r="R32" s="123"/>
      <c r="S32" s="123"/>
      <c r="T32" s="123"/>
      <c r="U32" s="123">
        <f t="shared" ref="U32:U95" ca="1" si="9">IF($F32="","",IF($AA32&lt;&gt;1,$AB$1,IFERROR(G32*$G$5,$AB$1)))</f>
        <v>43</v>
      </c>
      <c r="V32" s="123">
        <v>1</v>
      </c>
      <c r="W32" s="123">
        <f t="shared" ref="W32:W95" ca="1" si="10">IF($F32="","",IF($AA32&lt;&gt;1,$AB$1,IFERROR(U32*V32,$AB$1)))</f>
        <v>43</v>
      </c>
      <c r="X32" s="123">
        <v>1</v>
      </c>
      <c r="Y32" s="123">
        <f t="shared" ref="Y32:Y95" ca="1" si="11">IF($F32="","",IF($AA32&lt;&gt;1,$AB$1,IFERROR(W32*X32,$AB$1)))</f>
        <v>43</v>
      </c>
      <c r="Z32" s="284">
        <f t="shared" ref="Z32:Z95" ca="1" si="12">IF($F32="","",IF(OR($AA32&lt;&gt;1,Y32=$AB$1),$AB$1,IFERROR(Y32/SUM($Y$31:$Y$130),0)))</f>
        <v>0.18614718614718614</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122">
        <f t="shared" ca="1" si="8"/>
        <v>3</v>
      </c>
      <c r="C33" s="124"/>
      <c r="D33" s="124"/>
      <c r="E33" s="124"/>
      <c r="F33" s="125" t="str">
        <f ca="1">IF('תנאי סף'!AR33&lt;&gt;1,"",'תנאי סף'!F33)</f>
        <v>איב</v>
      </c>
      <c r="G33" s="106">
        <f ca="1">IF($F33="","",IF('תנאי סף'!$G33="",$AB$1,'תנאי סף'!$G33))</f>
        <v>63</v>
      </c>
      <c r="H33" s="123"/>
      <c r="I33" s="106"/>
      <c r="J33" s="123"/>
      <c r="K33" s="106"/>
      <c r="L33" s="123"/>
      <c r="M33" s="106"/>
      <c r="N33" s="125"/>
      <c r="O33" s="125"/>
      <c r="P33" s="123"/>
      <c r="Q33" s="123"/>
      <c r="R33" s="123"/>
      <c r="S33" s="123"/>
      <c r="T33" s="123"/>
      <c r="U33" s="123">
        <f t="shared" ca="1" si="9"/>
        <v>63</v>
      </c>
      <c r="V33" s="123">
        <v>1</v>
      </c>
      <c r="W33" s="123">
        <f t="shared" ca="1" si="10"/>
        <v>63</v>
      </c>
      <c r="X33" s="123">
        <v>1</v>
      </c>
      <c r="Y33" s="123">
        <f t="shared" ca="1" si="11"/>
        <v>63</v>
      </c>
      <c r="Z33" s="284">
        <f t="shared" ca="1" si="12"/>
        <v>0.27272727272727271</v>
      </c>
      <c r="AA33">
        <f t="shared" si="13"/>
        <v>1</v>
      </c>
      <c r="AB33">
        <f t="shared" ca="1" si="14"/>
        <v>0</v>
      </c>
      <c r="AC33">
        <f t="shared" ca="1" si="14"/>
        <v>1</v>
      </c>
      <c r="AD33">
        <f t="shared" si="15"/>
        <v>1</v>
      </c>
    </row>
    <row r="34" spans="2:30" x14ac:dyDescent="0.25">
      <c r="B34" s="122" t="str">
        <f t="shared" ca="1" si="8"/>
        <v/>
      </c>
      <c r="C34" s="124"/>
      <c r="D34" s="124"/>
      <c r="E34" s="124"/>
      <c r="F34" s="125" t="str">
        <f ca="1">IF('תנאי סף'!AR34&lt;&gt;1,"",'תנאי סף'!F34)</f>
        <v/>
      </c>
      <c r="G34" s="106" t="str">
        <f ca="1">IF($F34="","",IF('תנאי סף'!$G34="",$AB$1,'תנאי סף'!$G34))</f>
        <v/>
      </c>
      <c r="H34" s="123"/>
      <c r="I34" s="106"/>
      <c r="J34" s="123"/>
      <c r="K34" s="106"/>
      <c r="L34" s="123"/>
      <c r="M34" s="106"/>
      <c r="N34" s="125"/>
      <c r="O34" s="125"/>
      <c r="P34" s="123"/>
      <c r="Q34" s="123"/>
      <c r="R34" s="123"/>
      <c r="S34" s="123"/>
      <c r="T34" s="123"/>
      <c r="U34" s="123" t="str">
        <f t="shared" ca="1" si="9"/>
        <v/>
      </c>
      <c r="V34" s="123">
        <v>1</v>
      </c>
      <c r="W34" s="123" t="str">
        <f t="shared" ca="1" si="10"/>
        <v/>
      </c>
      <c r="X34" s="123">
        <v>1</v>
      </c>
      <c r="Y34" s="123" t="str">
        <f t="shared" ca="1" si="11"/>
        <v/>
      </c>
      <c r="Z34" s="126" t="str">
        <f t="shared" ca="1" si="12"/>
        <v/>
      </c>
      <c r="AA34">
        <f t="shared" si="13"/>
        <v>1</v>
      </c>
      <c r="AB34" t="str">
        <f t="shared" ca="1" si="14"/>
        <v/>
      </c>
      <c r="AC34" t="str">
        <f t="shared" ca="1" si="14"/>
        <v/>
      </c>
      <c r="AD34">
        <f t="shared" si="15"/>
        <v>1</v>
      </c>
    </row>
    <row r="35" spans="2:30" x14ac:dyDescent="0.25">
      <c r="B35" s="122" t="str">
        <f t="shared" ca="1" si="8"/>
        <v/>
      </c>
      <c r="C35" s="124"/>
      <c r="D35" s="124"/>
      <c r="E35" s="124"/>
      <c r="F35" s="125" t="str">
        <f ca="1">IF('תנאי סף'!AR35&lt;&gt;1,"",'תנאי סף'!F35)</f>
        <v/>
      </c>
      <c r="G35" s="106" t="str">
        <f ca="1">IF($F35="","",IF('תנאי סף'!$G35="",$AB$1,'תנאי סף'!$G35))</f>
        <v/>
      </c>
      <c r="H35" s="123"/>
      <c r="I35" s="106"/>
      <c r="J35" s="123"/>
      <c r="K35" s="106"/>
      <c r="L35" s="123"/>
      <c r="M35" s="106"/>
      <c r="N35" s="125"/>
      <c r="O35" s="125"/>
      <c r="P35" s="123"/>
      <c r="Q35" s="123"/>
      <c r="R35" s="123"/>
      <c r="S35" s="123"/>
      <c r="T35" s="123"/>
      <c r="U35" s="123" t="str">
        <f t="shared" ca="1" si="9"/>
        <v/>
      </c>
      <c r="V35" s="123">
        <v>1</v>
      </c>
      <c r="W35" s="123" t="str">
        <f t="shared" ca="1" si="10"/>
        <v/>
      </c>
      <c r="X35" s="123">
        <v>1</v>
      </c>
      <c r="Y35" s="123" t="str">
        <f t="shared" ca="1" si="11"/>
        <v/>
      </c>
      <c r="Z35" s="126" t="str">
        <f t="shared" ca="1" si="12"/>
        <v/>
      </c>
      <c r="AA35">
        <f t="shared" si="13"/>
        <v>1</v>
      </c>
      <c r="AB35" t="str">
        <f t="shared" ca="1" si="14"/>
        <v/>
      </c>
      <c r="AC35" t="str">
        <f t="shared" ca="1" si="14"/>
        <v/>
      </c>
      <c r="AD35">
        <f t="shared" si="15"/>
        <v>1</v>
      </c>
    </row>
    <row r="36" spans="2:30" x14ac:dyDescent="0.25">
      <c r="B36" s="122" t="str">
        <f t="shared" ca="1" si="8"/>
        <v/>
      </c>
      <c r="C36" s="124"/>
      <c r="D36" s="124"/>
      <c r="E36" s="124"/>
      <c r="F36" s="125" t="str">
        <f ca="1">IF('תנאי סף'!AR36&lt;&gt;1,"",'תנאי סף'!F36)</f>
        <v/>
      </c>
      <c r="G36" s="106" t="str">
        <f ca="1">IF($F36="","",IF('תנאי סף'!$G36="",$AB$1,'תנאי סף'!$G36))</f>
        <v/>
      </c>
      <c r="H36" s="123"/>
      <c r="I36" s="106"/>
      <c r="J36" s="123"/>
      <c r="K36" s="106"/>
      <c r="L36" s="123"/>
      <c r="M36" s="106"/>
      <c r="N36" s="125"/>
      <c r="O36" s="125"/>
      <c r="P36" s="123"/>
      <c r="Q36" s="123"/>
      <c r="R36" s="123"/>
      <c r="S36" s="123"/>
      <c r="T36" s="123"/>
      <c r="U36" s="123" t="str">
        <f t="shared" ca="1" si="9"/>
        <v/>
      </c>
      <c r="V36" s="123">
        <v>1</v>
      </c>
      <c r="W36" s="123" t="str">
        <f t="shared" ca="1" si="10"/>
        <v/>
      </c>
      <c r="X36" s="123">
        <v>1</v>
      </c>
      <c r="Y36" s="123" t="str">
        <f t="shared" ca="1" si="11"/>
        <v/>
      </c>
      <c r="Z36" s="126" t="str">
        <f t="shared" ca="1" si="12"/>
        <v/>
      </c>
      <c r="AA36">
        <f t="shared" si="13"/>
        <v>1</v>
      </c>
      <c r="AB36" t="str">
        <f t="shared" ca="1" si="14"/>
        <v/>
      </c>
      <c r="AC36" t="str">
        <f t="shared" ca="1" si="14"/>
        <v/>
      </c>
      <c r="AD36">
        <f t="shared" si="15"/>
        <v>1</v>
      </c>
    </row>
    <row r="37" spans="2:30" x14ac:dyDescent="0.25">
      <c r="B37" s="122" t="str">
        <f t="shared" ca="1" si="8"/>
        <v/>
      </c>
      <c r="C37" s="124"/>
      <c r="D37" s="124"/>
      <c r="E37" s="124"/>
      <c r="F37" s="125" t="str">
        <f ca="1">IF('תנאי סף'!AR37&lt;&gt;1,"",'תנאי סף'!F37)</f>
        <v/>
      </c>
      <c r="G37" s="106" t="str">
        <f ca="1">IF($F37="","",IF('תנאי סף'!$G37="",$AB$1,'תנאי סף'!$G37))</f>
        <v/>
      </c>
      <c r="H37" s="123"/>
      <c r="I37" s="106"/>
      <c r="J37" s="123"/>
      <c r="K37" s="106"/>
      <c r="L37" s="123"/>
      <c r="M37" s="106"/>
      <c r="N37" s="125"/>
      <c r="O37" s="125"/>
      <c r="P37" s="123"/>
      <c r="Q37" s="123"/>
      <c r="R37" s="123"/>
      <c r="S37" s="123"/>
      <c r="T37" s="123"/>
      <c r="U37" s="123" t="str">
        <f t="shared" ca="1" si="9"/>
        <v/>
      </c>
      <c r="V37" s="123">
        <v>1</v>
      </c>
      <c r="W37" s="123" t="str">
        <f t="shared" ca="1" si="10"/>
        <v/>
      </c>
      <c r="X37" s="123">
        <v>1</v>
      </c>
      <c r="Y37" s="123" t="str">
        <f t="shared" ca="1" si="11"/>
        <v/>
      </c>
      <c r="Z37" s="126" t="str">
        <f t="shared" ca="1" si="12"/>
        <v/>
      </c>
      <c r="AA37">
        <f t="shared" si="13"/>
        <v>1</v>
      </c>
      <c r="AB37" t="str">
        <f t="shared" ca="1" si="14"/>
        <v/>
      </c>
      <c r="AC37" t="str">
        <f t="shared" ca="1" si="14"/>
        <v/>
      </c>
      <c r="AD37">
        <f t="shared" si="15"/>
        <v>1</v>
      </c>
    </row>
    <row r="38" spans="2:30" x14ac:dyDescent="0.25">
      <c r="B38" s="122" t="str">
        <f t="shared" ca="1" si="8"/>
        <v/>
      </c>
      <c r="C38" s="124"/>
      <c r="D38" s="124"/>
      <c r="E38" s="124"/>
      <c r="F38" s="125" t="str">
        <f ca="1">IF('תנאי סף'!AR38&lt;&gt;1,"",'תנאי סף'!F38)</f>
        <v/>
      </c>
      <c r="G38" s="106" t="str">
        <f ca="1">IF($F38="","",IF('תנאי סף'!$G38="",$AB$1,'תנאי סף'!$G38))</f>
        <v/>
      </c>
      <c r="H38" s="123"/>
      <c r="I38" s="106"/>
      <c r="J38" s="123"/>
      <c r="K38" s="106"/>
      <c r="L38" s="123"/>
      <c r="M38" s="106"/>
      <c r="N38" s="125"/>
      <c r="O38" s="125"/>
      <c r="P38" s="123"/>
      <c r="Q38" s="123"/>
      <c r="R38" s="123"/>
      <c r="S38" s="123"/>
      <c r="T38" s="123"/>
      <c r="U38" s="123" t="str">
        <f t="shared" ca="1" si="9"/>
        <v/>
      </c>
      <c r="V38" s="123">
        <v>1</v>
      </c>
      <c r="W38" s="123" t="str">
        <f t="shared" ca="1" si="10"/>
        <v/>
      </c>
      <c r="X38" s="123">
        <v>1</v>
      </c>
      <c r="Y38" s="123" t="str">
        <f t="shared" ca="1" si="11"/>
        <v/>
      </c>
      <c r="Z38" s="126" t="str">
        <f t="shared" ca="1" si="12"/>
        <v/>
      </c>
      <c r="AA38">
        <f t="shared" si="13"/>
        <v>1</v>
      </c>
      <c r="AB38" t="str">
        <f t="shared" ca="1" si="14"/>
        <v/>
      </c>
      <c r="AC38" t="str">
        <f t="shared" ca="1" si="14"/>
        <v/>
      </c>
      <c r="AD38">
        <f t="shared" si="15"/>
        <v>1</v>
      </c>
    </row>
    <row r="39" spans="2:30" x14ac:dyDescent="0.25">
      <c r="B39" s="122" t="str">
        <f t="shared" ca="1" si="8"/>
        <v/>
      </c>
      <c r="C39" s="124"/>
      <c r="D39" s="124"/>
      <c r="E39" s="124"/>
      <c r="F39" s="125" t="str">
        <f ca="1">IF('תנאי סף'!AR39&lt;&gt;1,"",'תנאי סף'!F39)</f>
        <v/>
      </c>
      <c r="G39" s="106" t="str">
        <f ca="1">IF($F39="","",IF('תנאי סף'!$G39="",$AB$1,'תנאי סף'!$G39))</f>
        <v/>
      </c>
      <c r="H39" s="123"/>
      <c r="I39" s="106"/>
      <c r="J39" s="123"/>
      <c r="K39" s="106"/>
      <c r="L39" s="123"/>
      <c r="M39" s="106"/>
      <c r="N39" s="125"/>
      <c r="O39" s="125"/>
      <c r="P39" s="123"/>
      <c r="Q39" s="123"/>
      <c r="R39" s="123"/>
      <c r="S39" s="123"/>
      <c r="T39" s="123"/>
      <c r="U39" s="123" t="str">
        <f t="shared" ca="1" si="9"/>
        <v/>
      </c>
      <c r="V39" s="123">
        <v>1</v>
      </c>
      <c r="W39" s="123" t="str">
        <f t="shared" ca="1" si="10"/>
        <v/>
      </c>
      <c r="X39" s="123">
        <v>1</v>
      </c>
      <c r="Y39" s="123" t="str">
        <f t="shared" ca="1" si="11"/>
        <v/>
      </c>
      <c r="Z39" s="126" t="str">
        <f t="shared" ca="1" si="12"/>
        <v/>
      </c>
      <c r="AA39">
        <f t="shared" si="13"/>
        <v>1</v>
      </c>
      <c r="AB39" t="str">
        <f t="shared" ca="1" si="14"/>
        <v/>
      </c>
      <c r="AC39" t="str">
        <f t="shared" ca="1" si="14"/>
        <v/>
      </c>
      <c r="AD39">
        <f t="shared" si="15"/>
        <v>1</v>
      </c>
    </row>
    <row r="40" spans="2:30" ht="16.5" thickBot="1" x14ac:dyDescent="0.3">
      <c r="B40" s="122" t="str">
        <f t="shared" ca="1" si="8"/>
        <v/>
      </c>
      <c r="C40" s="124"/>
      <c r="D40" s="124"/>
      <c r="E40" s="124"/>
      <c r="F40" s="125" t="str">
        <f ca="1">IF('תנאי סף'!AR40&lt;&gt;1,"",'תנאי סף'!F40)</f>
        <v/>
      </c>
      <c r="G40" s="106" t="str">
        <f ca="1">IF($F40="","",IF('תנאי סף'!$G40="",$AB$1,'תנאי סף'!$G40))</f>
        <v/>
      </c>
      <c r="H40" s="123"/>
      <c r="I40" s="106"/>
      <c r="J40" s="123"/>
      <c r="K40" s="106"/>
      <c r="L40" s="123"/>
      <c r="M40" s="106"/>
      <c r="N40" s="125"/>
      <c r="O40" s="125"/>
      <c r="P40" s="123"/>
      <c r="Q40" s="123"/>
      <c r="R40" s="123"/>
      <c r="S40" s="123"/>
      <c r="T40" s="123"/>
      <c r="U40" s="123" t="str">
        <f t="shared" ca="1" si="9"/>
        <v/>
      </c>
      <c r="V40" s="123">
        <v>1</v>
      </c>
      <c r="W40" s="123" t="str">
        <f t="shared" ca="1" si="10"/>
        <v/>
      </c>
      <c r="X40" s="123">
        <v>1</v>
      </c>
      <c r="Y40" s="123" t="str">
        <f t="shared" ca="1" si="11"/>
        <v/>
      </c>
      <c r="Z40" s="126" t="str">
        <f t="shared" ca="1" si="12"/>
        <v/>
      </c>
      <c r="AA40">
        <f t="shared" si="13"/>
        <v>1</v>
      </c>
      <c r="AB40" t="str">
        <f t="shared" ca="1" si="14"/>
        <v/>
      </c>
      <c r="AC40" t="str">
        <f t="shared" ca="1" si="14"/>
        <v/>
      </c>
      <c r="AD40">
        <f t="shared" si="15"/>
        <v>1</v>
      </c>
    </row>
    <row r="41" spans="2:30" hidden="1" x14ac:dyDescent="0.25">
      <c r="B41" s="122" t="str">
        <f t="shared" si="8"/>
        <v/>
      </c>
      <c r="C41" s="124"/>
      <c r="D41" s="124"/>
      <c r="E41" s="124"/>
      <c r="F41" s="125" t="str">
        <f>IF('תנאי סף'!AR41&lt;&gt;1,"",'תנאי סף'!F41)</f>
        <v/>
      </c>
      <c r="G41" s="106" t="str">
        <f>IF($F41="","",IF('תנאי סף'!$G41="",$AB$1,'תנאי סף'!$G41))</f>
        <v/>
      </c>
      <c r="H41" s="123"/>
      <c r="I41" s="106"/>
      <c r="J41" s="123"/>
      <c r="K41" s="106"/>
      <c r="L41" s="123"/>
      <c r="M41" s="106"/>
      <c r="N41" s="125"/>
      <c r="O41" s="125"/>
      <c r="P41" s="123"/>
      <c r="Q41" s="123"/>
      <c r="R41" s="123"/>
      <c r="S41" s="123"/>
      <c r="T41" s="123"/>
      <c r="U41" s="123" t="str">
        <f t="shared" si="9"/>
        <v/>
      </c>
      <c r="V41" s="123">
        <v>1</v>
      </c>
      <c r="W41" s="123" t="str">
        <f t="shared" si="10"/>
        <v/>
      </c>
      <c r="X41" s="123">
        <v>1</v>
      </c>
      <c r="Y41" s="123" t="str">
        <f t="shared" si="11"/>
        <v/>
      </c>
      <c r="Z41" s="126" t="str">
        <f t="shared" si="12"/>
        <v/>
      </c>
      <c r="AA41">
        <f t="shared" si="13"/>
        <v>1</v>
      </c>
      <c r="AB41" t="str">
        <f t="shared" si="14"/>
        <v/>
      </c>
      <c r="AC41" t="str">
        <f t="shared" si="14"/>
        <v/>
      </c>
      <c r="AD41">
        <f t="shared" si="15"/>
        <v>1</v>
      </c>
    </row>
    <row r="42" spans="2:30" hidden="1" x14ac:dyDescent="0.25">
      <c r="B42" s="122" t="str">
        <f t="shared" si="8"/>
        <v/>
      </c>
      <c r="C42" s="124"/>
      <c r="D42" s="124"/>
      <c r="E42" s="124"/>
      <c r="F42" s="125" t="str">
        <f>IF('תנאי סף'!AR42&lt;&gt;1,"",'תנאי סף'!F42)</f>
        <v/>
      </c>
      <c r="G42" s="106" t="str">
        <f>IF($F42="","",IF('תנאי סף'!$G42="",$AB$1,'תנאי סף'!$G42))</f>
        <v/>
      </c>
      <c r="H42" s="123"/>
      <c r="I42" s="106"/>
      <c r="J42" s="123"/>
      <c r="K42" s="106"/>
      <c r="L42" s="123"/>
      <c r="M42" s="106"/>
      <c r="N42" s="125"/>
      <c r="O42" s="125"/>
      <c r="P42" s="123"/>
      <c r="Q42" s="123"/>
      <c r="R42" s="123"/>
      <c r="S42" s="123"/>
      <c r="T42" s="123"/>
      <c r="U42" s="123" t="str">
        <f t="shared" si="9"/>
        <v/>
      </c>
      <c r="V42" s="123">
        <v>1</v>
      </c>
      <c r="W42" s="123" t="str">
        <f t="shared" si="10"/>
        <v/>
      </c>
      <c r="X42" s="123">
        <v>1</v>
      </c>
      <c r="Y42" s="123" t="str">
        <f t="shared" si="11"/>
        <v/>
      </c>
      <c r="Z42" s="126" t="str">
        <f t="shared" si="12"/>
        <v/>
      </c>
      <c r="AA42">
        <f t="shared" si="13"/>
        <v>1</v>
      </c>
      <c r="AB42" t="str">
        <f t="shared" si="14"/>
        <v/>
      </c>
      <c r="AC42" t="str">
        <f t="shared" si="14"/>
        <v/>
      </c>
      <c r="AD42">
        <f t="shared" si="15"/>
        <v>1</v>
      </c>
    </row>
    <row r="43" spans="2:30" hidden="1" x14ac:dyDescent="0.25">
      <c r="B43" s="122" t="str">
        <f t="shared" si="8"/>
        <v/>
      </c>
      <c r="C43" s="124"/>
      <c r="D43" s="124"/>
      <c r="E43" s="124"/>
      <c r="F43" s="125" t="str">
        <f>IF('תנאי סף'!AR43&lt;&gt;1,"",'תנאי סף'!F43)</f>
        <v/>
      </c>
      <c r="G43" s="106" t="str">
        <f>IF($F43="","",IF('תנאי סף'!$G43="",$AB$1,'תנאי סף'!$G43))</f>
        <v/>
      </c>
      <c r="H43" s="123"/>
      <c r="I43" s="106"/>
      <c r="J43" s="123"/>
      <c r="K43" s="106"/>
      <c r="L43" s="123"/>
      <c r="M43" s="106"/>
      <c r="N43" s="125"/>
      <c r="O43" s="125"/>
      <c r="P43" s="123"/>
      <c r="Q43" s="123"/>
      <c r="R43" s="123"/>
      <c r="S43" s="123"/>
      <c r="T43" s="123"/>
      <c r="U43" s="123" t="str">
        <f t="shared" si="9"/>
        <v/>
      </c>
      <c r="V43" s="123">
        <v>1</v>
      </c>
      <c r="W43" s="123" t="str">
        <f t="shared" si="10"/>
        <v/>
      </c>
      <c r="X43" s="123">
        <v>1</v>
      </c>
      <c r="Y43" s="123" t="str">
        <f t="shared" si="11"/>
        <v/>
      </c>
      <c r="Z43" s="126" t="str">
        <f t="shared" si="12"/>
        <v/>
      </c>
      <c r="AA43">
        <f t="shared" si="13"/>
        <v>1</v>
      </c>
      <c r="AB43" t="str">
        <f t="shared" si="14"/>
        <v/>
      </c>
      <c r="AC43" t="str">
        <f t="shared" si="14"/>
        <v/>
      </c>
      <c r="AD43">
        <f t="shared" si="15"/>
        <v>1</v>
      </c>
    </row>
    <row r="44" spans="2:30" hidden="1" x14ac:dyDescent="0.25">
      <c r="B44" s="122" t="str">
        <f t="shared" si="8"/>
        <v/>
      </c>
      <c r="C44" s="124"/>
      <c r="D44" s="124"/>
      <c r="E44" s="124"/>
      <c r="F44" s="125" t="str">
        <f>IF('תנאי סף'!AR44&lt;&gt;1,"",'תנאי סף'!F44)</f>
        <v/>
      </c>
      <c r="G44" s="106" t="str">
        <f>IF($F44="","",IF('תנאי סף'!$G44="",$AB$1,'תנאי סף'!$G44))</f>
        <v/>
      </c>
      <c r="H44" s="123"/>
      <c r="I44" s="106"/>
      <c r="J44" s="123"/>
      <c r="K44" s="106"/>
      <c r="L44" s="123"/>
      <c r="M44" s="106"/>
      <c r="N44" s="125"/>
      <c r="O44" s="125"/>
      <c r="P44" s="123"/>
      <c r="Q44" s="123"/>
      <c r="R44" s="123"/>
      <c r="S44" s="123"/>
      <c r="T44" s="123"/>
      <c r="U44" s="123" t="str">
        <f t="shared" si="9"/>
        <v/>
      </c>
      <c r="V44" s="123">
        <v>1</v>
      </c>
      <c r="W44" s="123" t="str">
        <f t="shared" si="10"/>
        <v/>
      </c>
      <c r="X44" s="123">
        <v>1</v>
      </c>
      <c r="Y44" s="123" t="str">
        <f t="shared" si="11"/>
        <v/>
      </c>
      <c r="Z44" s="126" t="str">
        <f t="shared" si="12"/>
        <v/>
      </c>
      <c r="AA44">
        <f t="shared" si="13"/>
        <v>1</v>
      </c>
      <c r="AB44" t="str">
        <f t="shared" si="14"/>
        <v/>
      </c>
      <c r="AC44" t="str">
        <f t="shared" si="14"/>
        <v/>
      </c>
      <c r="AD44">
        <f t="shared" si="15"/>
        <v>1</v>
      </c>
    </row>
    <row r="45" spans="2:30" hidden="1" x14ac:dyDescent="0.25">
      <c r="B45" s="122" t="str">
        <f t="shared" si="8"/>
        <v/>
      </c>
      <c r="C45" s="124"/>
      <c r="D45" s="124"/>
      <c r="E45" s="124"/>
      <c r="F45" s="125" t="str">
        <f>IF('תנאי סף'!AR45&lt;&gt;1,"",'תנאי סף'!F45)</f>
        <v/>
      </c>
      <c r="G45" s="106" t="str">
        <f>IF($F45="","",IF('תנאי סף'!$G45="",$AB$1,'תנאי סף'!$G45))</f>
        <v/>
      </c>
      <c r="H45" s="123"/>
      <c r="I45" s="106"/>
      <c r="J45" s="123"/>
      <c r="K45" s="106"/>
      <c r="L45" s="123"/>
      <c r="M45" s="106"/>
      <c r="N45" s="125"/>
      <c r="O45" s="125"/>
      <c r="P45" s="123"/>
      <c r="Q45" s="123"/>
      <c r="R45" s="123"/>
      <c r="S45" s="123"/>
      <c r="T45" s="123"/>
      <c r="U45" s="123" t="str">
        <f t="shared" si="9"/>
        <v/>
      </c>
      <c r="V45" s="123">
        <v>1</v>
      </c>
      <c r="W45" s="123" t="str">
        <f t="shared" si="10"/>
        <v/>
      </c>
      <c r="X45" s="123">
        <v>1</v>
      </c>
      <c r="Y45" s="123" t="str">
        <f t="shared" si="11"/>
        <v/>
      </c>
      <c r="Z45" s="126" t="str">
        <f t="shared" si="12"/>
        <v/>
      </c>
      <c r="AA45">
        <f t="shared" si="13"/>
        <v>1</v>
      </c>
      <c r="AB45" t="str">
        <f t="shared" si="14"/>
        <v/>
      </c>
      <c r="AC45" t="str">
        <f t="shared" si="14"/>
        <v/>
      </c>
      <c r="AD45">
        <f t="shared" si="15"/>
        <v>1</v>
      </c>
    </row>
    <row r="46" spans="2:30" hidden="1" x14ac:dyDescent="0.25">
      <c r="B46" s="122" t="str">
        <f t="shared" si="8"/>
        <v/>
      </c>
      <c r="C46" s="124"/>
      <c r="D46" s="124"/>
      <c r="E46" s="124"/>
      <c r="F46" s="125" t="str">
        <f>IF('תנאי סף'!AR46&lt;&gt;1,"",'תנאי סף'!F46)</f>
        <v/>
      </c>
      <c r="G46" s="106" t="str">
        <f>IF($F46="","",IF('תנאי סף'!$G46="",$AB$1,'תנאי סף'!$G46))</f>
        <v/>
      </c>
      <c r="H46" s="123"/>
      <c r="I46" s="106"/>
      <c r="J46" s="123"/>
      <c r="K46" s="106"/>
      <c r="L46" s="123"/>
      <c r="M46" s="106"/>
      <c r="N46" s="125"/>
      <c r="O46" s="125"/>
      <c r="P46" s="123"/>
      <c r="Q46" s="123"/>
      <c r="R46" s="123"/>
      <c r="S46" s="123"/>
      <c r="T46" s="123"/>
      <c r="U46" s="123" t="str">
        <f t="shared" si="9"/>
        <v/>
      </c>
      <c r="V46" s="123">
        <v>1</v>
      </c>
      <c r="W46" s="123" t="str">
        <f t="shared" si="10"/>
        <v/>
      </c>
      <c r="X46" s="123">
        <v>1</v>
      </c>
      <c r="Y46" s="123" t="str">
        <f t="shared" si="11"/>
        <v/>
      </c>
      <c r="Z46" s="126" t="str">
        <f t="shared" si="12"/>
        <v/>
      </c>
      <c r="AA46">
        <f t="shared" si="13"/>
        <v>1</v>
      </c>
      <c r="AB46" t="str">
        <f t="shared" si="14"/>
        <v/>
      </c>
      <c r="AC46" t="str">
        <f t="shared" si="14"/>
        <v/>
      </c>
      <c r="AD46">
        <f t="shared" si="15"/>
        <v>1</v>
      </c>
    </row>
    <row r="47" spans="2:30" hidden="1" x14ac:dyDescent="0.25">
      <c r="B47" s="122" t="str">
        <f t="shared" si="8"/>
        <v/>
      </c>
      <c r="C47" s="124"/>
      <c r="D47" s="124"/>
      <c r="E47" s="124"/>
      <c r="F47" s="125" t="str">
        <f>IF('תנאי סף'!AR47&lt;&gt;1,"",'תנאי סף'!F47)</f>
        <v/>
      </c>
      <c r="G47" s="106" t="str">
        <f>IF($F47="","",IF('תנאי סף'!$G47="",$AB$1,'תנאי סף'!$G47))</f>
        <v/>
      </c>
      <c r="H47" s="123"/>
      <c r="I47" s="106"/>
      <c r="J47" s="123"/>
      <c r="K47" s="106"/>
      <c r="L47" s="123"/>
      <c r="M47" s="106"/>
      <c r="N47" s="125"/>
      <c r="O47" s="125"/>
      <c r="P47" s="123"/>
      <c r="Q47" s="123"/>
      <c r="R47" s="123"/>
      <c r="S47" s="123"/>
      <c r="T47" s="123"/>
      <c r="U47" s="123" t="str">
        <f t="shared" si="9"/>
        <v/>
      </c>
      <c r="V47" s="123">
        <v>1</v>
      </c>
      <c r="W47" s="123" t="str">
        <f t="shared" si="10"/>
        <v/>
      </c>
      <c r="X47" s="123">
        <v>1</v>
      </c>
      <c r="Y47" s="123" t="str">
        <f t="shared" si="11"/>
        <v/>
      </c>
      <c r="Z47" s="126" t="str">
        <f t="shared" si="12"/>
        <v/>
      </c>
      <c r="AA47">
        <f t="shared" si="13"/>
        <v>1</v>
      </c>
      <c r="AB47" t="str">
        <f t="shared" si="14"/>
        <v/>
      </c>
      <c r="AC47" t="str">
        <f t="shared" si="14"/>
        <v/>
      </c>
      <c r="AD47">
        <f t="shared" si="15"/>
        <v>1</v>
      </c>
    </row>
    <row r="48" spans="2:30" hidden="1" x14ac:dyDescent="0.25">
      <c r="B48" s="122" t="str">
        <f t="shared" si="8"/>
        <v/>
      </c>
      <c r="C48" s="124"/>
      <c r="D48" s="124"/>
      <c r="E48" s="124"/>
      <c r="F48" s="125" t="str">
        <f>IF('תנאי סף'!AR48&lt;&gt;1,"",'תנאי סף'!F48)</f>
        <v/>
      </c>
      <c r="G48" s="106" t="str">
        <f>IF($F48="","",IF('תנאי סף'!$G48="",$AB$1,'תנאי סף'!$G48))</f>
        <v/>
      </c>
      <c r="H48" s="123"/>
      <c r="I48" s="106"/>
      <c r="J48" s="123"/>
      <c r="K48" s="106"/>
      <c r="L48" s="123"/>
      <c r="M48" s="106"/>
      <c r="N48" s="125"/>
      <c r="O48" s="125"/>
      <c r="P48" s="123"/>
      <c r="Q48" s="123"/>
      <c r="R48" s="123"/>
      <c r="S48" s="123"/>
      <c r="T48" s="123"/>
      <c r="U48" s="123" t="str">
        <f t="shared" si="9"/>
        <v/>
      </c>
      <c r="V48" s="123">
        <v>1</v>
      </c>
      <c r="W48" s="123" t="str">
        <f t="shared" si="10"/>
        <v/>
      </c>
      <c r="X48" s="123">
        <v>1</v>
      </c>
      <c r="Y48" s="123" t="str">
        <f t="shared" si="11"/>
        <v/>
      </c>
      <c r="Z48" s="126" t="str">
        <f t="shared" si="12"/>
        <v/>
      </c>
      <c r="AA48">
        <f t="shared" si="13"/>
        <v>1</v>
      </c>
      <c r="AB48" t="str">
        <f t="shared" si="14"/>
        <v/>
      </c>
      <c r="AC48" t="str">
        <f t="shared" si="14"/>
        <v/>
      </c>
      <c r="AD48">
        <f t="shared" si="15"/>
        <v>1</v>
      </c>
    </row>
    <row r="49" spans="2:30" hidden="1" x14ac:dyDescent="0.25">
      <c r="B49" s="122" t="str">
        <f t="shared" si="8"/>
        <v/>
      </c>
      <c r="C49" s="124"/>
      <c r="D49" s="124"/>
      <c r="E49" s="124"/>
      <c r="F49" s="125" t="str">
        <f>IF('תנאי סף'!AR49&lt;&gt;1,"",'תנאי סף'!F49)</f>
        <v/>
      </c>
      <c r="G49" s="106" t="str">
        <f>IF($F49="","",IF('תנאי סף'!$G49="",$AB$1,'תנאי סף'!$G49))</f>
        <v/>
      </c>
      <c r="H49" s="123"/>
      <c r="I49" s="106"/>
      <c r="J49" s="123"/>
      <c r="K49" s="106"/>
      <c r="L49" s="123"/>
      <c r="M49" s="106"/>
      <c r="N49" s="125"/>
      <c r="O49" s="125"/>
      <c r="P49" s="123"/>
      <c r="Q49" s="123"/>
      <c r="R49" s="123"/>
      <c r="S49" s="123"/>
      <c r="T49" s="123"/>
      <c r="U49" s="123" t="str">
        <f t="shared" si="9"/>
        <v/>
      </c>
      <c r="V49" s="123">
        <v>1</v>
      </c>
      <c r="W49" s="123" t="str">
        <f t="shared" si="10"/>
        <v/>
      </c>
      <c r="X49" s="123">
        <v>1</v>
      </c>
      <c r="Y49" s="123" t="str">
        <f t="shared" si="11"/>
        <v/>
      </c>
      <c r="Z49" s="126" t="str">
        <f t="shared" si="12"/>
        <v/>
      </c>
      <c r="AA49">
        <f t="shared" si="13"/>
        <v>1</v>
      </c>
      <c r="AB49" t="str">
        <f t="shared" si="14"/>
        <v/>
      </c>
      <c r="AC49" t="str">
        <f t="shared" si="14"/>
        <v/>
      </c>
      <c r="AD49">
        <f t="shared" si="15"/>
        <v>1</v>
      </c>
    </row>
    <row r="50" spans="2:30" hidden="1" x14ac:dyDescent="0.25">
      <c r="B50" s="122" t="str">
        <f t="shared" si="8"/>
        <v/>
      </c>
      <c r="C50" s="124"/>
      <c r="D50" s="124"/>
      <c r="E50" s="124"/>
      <c r="F50" s="125" t="str">
        <f>IF('תנאי סף'!AR50&lt;&gt;1,"",'תנאי סף'!F50)</f>
        <v/>
      </c>
      <c r="G50" s="106" t="str">
        <f>IF($F50="","",IF('תנאי סף'!$G50="",$AB$1,'תנאי סף'!$G50))</f>
        <v/>
      </c>
      <c r="H50" s="123"/>
      <c r="I50" s="106"/>
      <c r="J50" s="123"/>
      <c r="K50" s="106"/>
      <c r="L50" s="123"/>
      <c r="M50" s="106"/>
      <c r="N50" s="125"/>
      <c r="O50" s="125"/>
      <c r="P50" s="123"/>
      <c r="Q50" s="123"/>
      <c r="R50" s="123"/>
      <c r="S50" s="123"/>
      <c r="T50" s="123"/>
      <c r="U50" s="123" t="str">
        <f t="shared" si="9"/>
        <v/>
      </c>
      <c r="V50" s="123">
        <v>1</v>
      </c>
      <c r="W50" s="123" t="str">
        <f t="shared" si="10"/>
        <v/>
      </c>
      <c r="X50" s="123">
        <v>1</v>
      </c>
      <c r="Y50" s="123" t="str">
        <f t="shared" si="11"/>
        <v/>
      </c>
      <c r="Z50" s="126" t="str">
        <f t="shared" si="12"/>
        <v/>
      </c>
      <c r="AA50">
        <f t="shared" si="13"/>
        <v>1</v>
      </c>
      <c r="AB50" t="str">
        <f t="shared" si="14"/>
        <v/>
      </c>
      <c r="AC50" t="str">
        <f t="shared" si="14"/>
        <v/>
      </c>
      <c r="AD50">
        <f t="shared" si="15"/>
        <v>1</v>
      </c>
    </row>
    <row r="51" spans="2:30" hidden="1" x14ac:dyDescent="0.25">
      <c r="B51" s="122" t="str">
        <f t="shared" si="8"/>
        <v/>
      </c>
      <c r="C51" s="124"/>
      <c r="D51" s="124"/>
      <c r="E51" s="124"/>
      <c r="F51" s="125" t="str">
        <f>IF('תנאי סף'!AR51&lt;&gt;1,"",'תנאי סף'!F51)</f>
        <v/>
      </c>
      <c r="G51" s="106" t="str">
        <f>IF($F51="","",IF('תנאי סף'!$G51="",$AB$1,'תנאי סף'!$G51))</f>
        <v/>
      </c>
      <c r="H51" s="123"/>
      <c r="I51" s="106"/>
      <c r="J51" s="123"/>
      <c r="K51" s="106"/>
      <c r="L51" s="123"/>
      <c r="M51" s="106"/>
      <c r="N51" s="125"/>
      <c r="O51" s="125"/>
      <c r="P51" s="123"/>
      <c r="Q51" s="123"/>
      <c r="R51" s="123"/>
      <c r="S51" s="123"/>
      <c r="T51" s="123"/>
      <c r="U51" s="123" t="str">
        <f t="shared" si="9"/>
        <v/>
      </c>
      <c r="V51" s="123">
        <v>1</v>
      </c>
      <c r="W51" s="123" t="str">
        <f t="shared" si="10"/>
        <v/>
      </c>
      <c r="X51" s="123">
        <v>1</v>
      </c>
      <c r="Y51" s="123" t="str">
        <f t="shared" si="11"/>
        <v/>
      </c>
      <c r="Z51" s="126" t="str">
        <f t="shared" si="12"/>
        <v/>
      </c>
      <c r="AA51">
        <f t="shared" si="13"/>
        <v>1</v>
      </c>
      <c r="AB51" t="str">
        <f t="shared" si="14"/>
        <v/>
      </c>
      <c r="AC51" t="str">
        <f t="shared" si="14"/>
        <v/>
      </c>
      <c r="AD51">
        <f t="shared" si="15"/>
        <v>1</v>
      </c>
    </row>
    <row r="52" spans="2:30" hidden="1" x14ac:dyDescent="0.25">
      <c r="B52" s="122" t="str">
        <f t="shared" si="8"/>
        <v/>
      </c>
      <c r="C52" s="124"/>
      <c r="D52" s="124"/>
      <c r="E52" s="124"/>
      <c r="F52" s="125" t="str">
        <f>IF('תנאי סף'!AR52&lt;&gt;1,"",'תנאי סף'!F52)</f>
        <v/>
      </c>
      <c r="G52" s="106" t="str">
        <f>IF($F52="","",IF('תנאי סף'!$G52="",$AB$1,'תנאי סף'!$G52))</f>
        <v/>
      </c>
      <c r="H52" s="123"/>
      <c r="I52" s="106"/>
      <c r="J52" s="123"/>
      <c r="K52" s="106"/>
      <c r="L52" s="123"/>
      <c r="M52" s="106"/>
      <c r="N52" s="125"/>
      <c r="O52" s="125"/>
      <c r="P52" s="123"/>
      <c r="Q52" s="123"/>
      <c r="R52" s="123"/>
      <c r="S52" s="123"/>
      <c r="T52" s="123"/>
      <c r="U52" s="123" t="str">
        <f t="shared" si="9"/>
        <v/>
      </c>
      <c r="V52" s="123">
        <v>1</v>
      </c>
      <c r="W52" s="123" t="str">
        <f t="shared" si="10"/>
        <v/>
      </c>
      <c r="X52" s="123">
        <v>1</v>
      </c>
      <c r="Y52" s="123" t="str">
        <f t="shared" si="11"/>
        <v/>
      </c>
      <c r="Z52" s="126" t="str">
        <f t="shared" si="12"/>
        <v/>
      </c>
      <c r="AA52">
        <f t="shared" si="13"/>
        <v>1</v>
      </c>
      <c r="AB52" t="str">
        <f t="shared" si="14"/>
        <v/>
      </c>
      <c r="AC52" t="str">
        <f t="shared" si="14"/>
        <v/>
      </c>
      <c r="AD52">
        <f t="shared" si="15"/>
        <v>1</v>
      </c>
    </row>
    <row r="53" spans="2:30" hidden="1" x14ac:dyDescent="0.25">
      <c r="B53" s="122" t="str">
        <f t="shared" si="8"/>
        <v/>
      </c>
      <c r="C53" s="124"/>
      <c r="D53" s="124"/>
      <c r="E53" s="124"/>
      <c r="F53" s="125" t="str">
        <f>IF('תנאי סף'!AR53&lt;&gt;1,"",'תנאי סף'!F53)</f>
        <v/>
      </c>
      <c r="G53" s="106" t="str">
        <f>IF($F53="","",IF('תנאי סף'!$G53="",$AB$1,'תנאי סף'!$G53))</f>
        <v/>
      </c>
      <c r="H53" s="123"/>
      <c r="I53" s="106"/>
      <c r="J53" s="123"/>
      <c r="K53" s="106"/>
      <c r="L53" s="123"/>
      <c r="M53" s="106"/>
      <c r="N53" s="125"/>
      <c r="O53" s="125"/>
      <c r="P53" s="123"/>
      <c r="Q53" s="123"/>
      <c r="R53" s="123"/>
      <c r="S53" s="123"/>
      <c r="T53" s="123"/>
      <c r="U53" s="123" t="str">
        <f t="shared" si="9"/>
        <v/>
      </c>
      <c r="V53" s="123">
        <v>1</v>
      </c>
      <c r="W53" s="123" t="str">
        <f t="shared" si="10"/>
        <v/>
      </c>
      <c r="X53" s="123">
        <v>1</v>
      </c>
      <c r="Y53" s="123" t="str">
        <f t="shared" si="11"/>
        <v/>
      </c>
      <c r="Z53" s="126" t="str">
        <f t="shared" si="12"/>
        <v/>
      </c>
      <c r="AA53">
        <f t="shared" si="13"/>
        <v>1</v>
      </c>
      <c r="AB53" t="str">
        <f t="shared" si="14"/>
        <v/>
      </c>
      <c r="AC53" t="str">
        <f t="shared" si="14"/>
        <v/>
      </c>
      <c r="AD53">
        <f t="shared" si="15"/>
        <v>1</v>
      </c>
    </row>
    <row r="54" spans="2:30" hidden="1" x14ac:dyDescent="0.25">
      <c r="B54" s="122" t="str">
        <f t="shared" si="8"/>
        <v/>
      </c>
      <c r="C54" s="124"/>
      <c r="D54" s="124"/>
      <c r="E54" s="124"/>
      <c r="F54" s="125" t="str">
        <f>IF('תנאי סף'!AR54&lt;&gt;1,"",'תנאי סף'!F54)</f>
        <v/>
      </c>
      <c r="G54" s="106" t="str">
        <f>IF($F54="","",IF('תנאי סף'!$G54="",$AB$1,'תנאי סף'!$G54))</f>
        <v/>
      </c>
      <c r="H54" s="123"/>
      <c r="I54" s="106"/>
      <c r="J54" s="123"/>
      <c r="K54" s="106"/>
      <c r="L54" s="123"/>
      <c r="M54" s="106"/>
      <c r="N54" s="125"/>
      <c r="O54" s="125"/>
      <c r="P54" s="123"/>
      <c r="Q54" s="123"/>
      <c r="R54" s="123"/>
      <c r="S54" s="123"/>
      <c r="T54" s="123"/>
      <c r="U54" s="123" t="str">
        <f t="shared" si="9"/>
        <v/>
      </c>
      <c r="V54" s="123">
        <v>1</v>
      </c>
      <c r="W54" s="123" t="str">
        <f t="shared" si="10"/>
        <v/>
      </c>
      <c r="X54" s="123">
        <v>1</v>
      </c>
      <c r="Y54" s="123" t="str">
        <f t="shared" si="11"/>
        <v/>
      </c>
      <c r="Z54" s="126" t="str">
        <f t="shared" si="12"/>
        <v/>
      </c>
      <c r="AA54">
        <f t="shared" si="13"/>
        <v>1</v>
      </c>
      <c r="AB54" t="str">
        <f t="shared" si="14"/>
        <v/>
      </c>
      <c r="AC54" t="str">
        <f t="shared" si="14"/>
        <v/>
      </c>
      <c r="AD54">
        <f t="shared" si="15"/>
        <v>1</v>
      </c>
    </row>
    <row r="55" spans="2:30" hidden="1" x14ac:dyDescent="0.25">
      <c r="B55" s="122" t="str">
        <f t="shared" si="8"/>
        <v/>
      </c>
      <c r="C55" s="124"/>
      <c r="D55" s="124"/>
      <c r="E55" s="124"/>
      <c r="F55" s="125" t="str">
        <f>IF('תנאי סף'!AR55&lt;&gt;1,"",'תנאי סף'!F55)</f>
        <v/>
      </c>
      <c r="G55" s="106" t="str">
        <f>IF($F55="","",IF('תנאי סף'!$G55="",$AB$1,'תנאי סף'!$G55))</f>
        <v/>
      </c>
      <c r="H55" s="123"/>
      <c r="I55" s="106"/>
      <c r="J55" s="123"/>
      <c r="K55" s="106"/>
      <c r="L55" s="123"/>
      <c r="M55" s="106"/>
      <c r="N55" s="125"/>
      <c r="O55" s="125"/>
      <c r="P55" s="123"/>
      <c r="Q55" s="123"/>
      <c r="R55" s="123"/>
      <c r="S55" s="123"/>
      <c r="T55" s="123"/>
      <c r="U55" s="123" t="str">
        <f t="shared" si="9"/>
        <v/>
      </c>
      <c r="V55" s="123">
        <v>1</v>
      </c>
      <c r="W55" s="123" t="str">
        <f t="shared" si="10"/>
        <v/>
      </c>
      <c r="X55" s="123">
        <v>1</v>
      </c>
      <c r="Y55" s="123" t="str">
        <f t="shared" si="11"/>
        <v/>
      </c>
      <c r="Z55" s="126" t="str">
        <f t="shared" si="12"/>
        <v/>
      </c>
      <c r="AA55">
        <f t="shared" si="13"/>
        <v>1</v>
      </c>
      <c r="AB55" t="str">
        <f t="shared" si="14"/>
        <v/>
      </c>
      <c r="AC55" t="str">
        <f t="shared" si="14"/>
        <v/>
      </c>
      <c r="AD55">
        <f t="shared" si="15"/>
        <v>1</v>
      </c>
    </row>
    <row r="56" spans="2:30" hidden="1" x14ac:dyDescent="0.25">
      <c r="B56" s="122" t="str">
        <f t="shared" si="8"/>
        <v/>
      </c>
      <c r="C56" s="124"/>
      <c r="D56" s="124"/>
      <c r="E56" s="124"/>
      <c r="F56" s="125" t="str">
        <f>IF('תנאי סף'!AR56&lt;&gt;1,"",'תנאי סף'!F56)</f>
        <v/>
      </c>
      <c r="G56" s="106" t="str">
        <f>IF($F56="","",IF('תנאי סף'!$G56="",$AB$1,'תנאי סף'!$G56))</f>
        <v/>
      </c>
      <c r="H56" s="123"/>
      <c r="I56" s="106"/>
      <c r="J56" s="123"/>
      <c r="K56" s="106"/>
      <c r="L56" s="123"/>
      <c r="M56" s="106"/>
      <c r="N56" s="125"/>
      <c r="O56" s="125"/>
      <c r="P56" s="123"/>
      <c r="Q56" s="123"/>
      <c r="R56" s="123"/>
      <c r="S56" s="123"/>
      <c r="T56" s="123"/>
      <c r="U56" s="123" t="str">
        <f t="shared" si="9"/>
        <v/>
      </c>
      <c r="V56" s="123">
        <v>1</v>
      </c>
      <c r="W56" s="123" t="str">
        <f t="shared" si="10"/>
        <v/>
      </c>
      <c r="X56" s="123">
        <v>1</v>
      </c>
      <c r="Y56" s="123" t="str">
        <f t="shared" si="11"/>
        <v/>
      </c>
      <c r="Z56" s="126" t="str">
        <f t="shared" si="12"/>
        <v/>
      </c>
      <c r="AA56">
        <f t="shared" si="13"/>
        <v>1</v>
      </c>
      <c r="AB56" t="str">
        <f t="shared" si="14"/>
        <v/>
      </c>
      <c r="AC56" t="str">
        <f t="shared" si="14"/>
        <v/>
      </c>
      <c r="AD56">
        <f t="shared" si="15"/>
        <v>1</v>
      </c>
    </row>
    <row r="57" spans="2:30" hidden="1" x14ac:dyDescent="0.25">
      <c r="B57" s="122" t="str">
        <f t="shared" si="8"/>
        <v/>
      </c>
      <c r="C57" s="124"/>
      <c r="D57" s="124"/>
      <c r="E57" s="124"/>
      <c r="F57" s="125" t="str">
        <f>IF('תנאי סף'!AR57&lt;&gt;1,"",'תנאי סף'!F57)</f>
        <v/>
      </c>
      <c r="G57" s="106" t="str">
        <f>IF($F57="","",IF('תנאי סף'!$G57="",$AB$1,'תנאי סף'!$G57))</f>
        <v/>
      </c>
      <c r="H57" s="123"/>
      <c r="I57" s="106"/>
      <c r="J57" s="123"/>
      <c r="K57" s="106"/>
      <c r="L57" s="123"/>
      <c r="M57" s="106"/>
      <c r="N57" s="125"/>
      <c r="O57" s="125"/>
      <c r="P57" s="123"/>
      <c r="Q57" s="123"/>
      <c r="R57" s="123"/>
      <c r="S57" s="123"/>
      <c r="T57" s="123"/>
      <c r="U57" s="123" t="str">
        <f t="shared" si="9"/>
        <v/>
      </c>
      <c r="V57" s="123">
        <v>1</v>
      </c>
      <c r="W57" s="123" t="str">
        <f t="shared" si="10"/>
        <v/>
      </c>
      <c r="X57" s="123">
        <v>1</v>
      </c>
      <c r="Y57" s="123" t="str">
        <f t="shared" si="11"/>
        <v/>
      </c>
      <c r="Z57" s="126" t="str">
        <f t="shared" si="12"/>
        <v/>
      </c>
      <c r="AA57">
        <f t="shared" si="13"/>
        <v>1</v>
      </c>
      <c r="AB57" t="str">
        <f t="shared" si="14"/>
        <v/>
      </c>
      <c r="AC57" t="str">
        <f t="shared" si="14"/>
        <v/>
      </c>
      <c r="AD57">
        <f t="shared" si="15"/>
        <v>1</v>
      </c>
    </row>
    <row r="58" spans="2:30" hidden="1" x14ac:dyDescent="0.25">
      <c r="B58" s="122" t="str">
        <f t="shared" si="8"/>
        <v/>
      </c>
      <c r="C58" s="124"/>
      <c r="D58" s="124"/>
      <c r="E58" s="124"/>
      <c r="F58" s="125" t="str">
        <f>IF('תנאי סף'!AR58&lt;&gt;1,"",'תנאי סף'!F58)</f>
        <v/>
      </c>
      <c r="G58" s="106" t="str">
        <f>IF($F58="","",IF('תנאי סף'!$G58="",$AB$1,'תנאי סף'!$G58))</f>
        <v/>
      </c>
      <c r="H58" s="123"/>
      <c r="I58" s="106"/>
      <c r="J58" s="123"/>
      <c r="K58" s="106"/>
      <c r="L58" s="123"/>
      <c r="M58" s="106"/>
      <c r="N58" s="125"/>
      <c r="O58" s="125"/>
      <c r="P58" s="123"/>
      <c r="Q58" s="123"/>
      <c r="R58" s="123"/>
      <c r="S58" s="123"/>
      <c r="T58" s="123"/>
      <c r="U58" s="123" t="str">
        <f t="shared" si="9"/>
        <v/>
      </c>
      <c r="V58" s="123">
        <v>1</v>
      </c>
      <c r="W58" s="123" t="str">
        <f t="shared" si="10"/>
        <v/>
      </c>
      <c r="X58" s="123">
        <v>1</v>
      </c>
      <c r="Y58" s="123" t="str">
        <f t="shared" si="11"/>
        <v/>
      </c>
      <c r="Z58" s="126" t="str">
        <f t="shared" si="12"/>
        <v/>
      </c>
      <c r="AA58">
        <f t="shared" si="13"/>
        <v>1</v>
      </c>
      <c r="AB58" t="str">
        <f t="shared" si="14"/>
        <v/>
      </c>
      <c r="AC58" t="str">
        <f t="shared" si="14"/>
        <v/>
      </c>
      <c r="AD58">
        <f t="shared" si="15"/>
        <v>1</v>
      </c>
    </row>
    <row r="59" spans="2:30" hidden="1" x14ac:dyDescent="0.25">
      <c r="B59" s="122" t="str">
        <f t="shared" si="8"/>
        <v/>
      </c>
      <c r="C59" s="124"/>
      <c r="D59" s="124"/>
      <c r="E59" s="124"/>
      <c r="F59" s="125" t="str">
        <f>IF('תנאי סף'!AR59&lt;&gt;1,"",'תנאי סף'!F59)</f>
        <v/>
      </c>
      <c r="G59" s="106" t="str">
        <f>IF($F59="","",IF('תנאי סף'!$G59="",$AB$1,'תנאי סף'!$G59))</f>
        <v/>
      </c>
      <c r="H59" s="123"/>
      <c r="I59" s="106"/>
      <c r="J59" s="123"/>
      <c r="K59" s="106"/>
      <c r="L59" s="123"/>
      <c r="M59" s="106"/>
      <c r="N59" s="125"/>
      <c r="O59" s="125"/>
      <c r="P59" s="123"/>
      <c r="Q59" s="123"/>
      <c r="R59" s="123"/>
      <c r="S59" s="123"/>
      <c r="T59" s="123"/>
      <c r="U59" s="123" t="str">
        <f t="shared" si="9"/>
        <v/>
      </c>
      <c r="V59" s="123">
        <v>1</v>
      </c>
      <c r="W59" s="123" t="str">
        <f t="shared" si="10"/>
        <v/>
      </c>
      <c r="X59" s="123">
        <v>1</v>
      </c>
      <c r="Y59" s="123" t="str">
        <f t="shared" si="11"/>
        <v/>
      </c>
      <c r="Z59" s="126" t="str">
        <f t="shared" si="12"/>
        <v/>
      </c>
      <c r="AA59">
        <f t="shared" si="13"/>
        <v>1</v>
      </c>
      <c r="AB59" t="str">
        <f t="shared" si="14"/>
        <v/>
      </c>
      <c r="AC59" t="str">
        <f t="shared" si="14"/>
        <v/>
      </c>
      <c r="AD59">
        <f t="shared" si="15"/>
        <v>1</v>
      </c>
    </row>
    <row r="60" spans="2:30" hidden="1" x14ac:dyDescent="0.25">
      <c r="B60" s="122" t="str">
        <f t="shared" si="8"/>
        <v/>
      </c>
      <c r="C60" s="124"/>
      <c r="D60" s="124"/>
      <c r="E60" s="124"/>
      <c r="F60" s="125" t="str">
        <f>IF('תנאי סף'!AR60&lt;&gt;1,"",'תנאי סף'!F60)</f>
        <v/>
      </c>
      <c r="G60" s="106" t="str">
        <f>IF($F60="","",IF('תנאי סף'!$G60="",$AB$1,'תנאי סף'!$G60))</f>
        <v/>
      </c>
      <c r="H60" s="123"/>
      <c r="I60" s="106"/>
      <c r="J60" s="123"/>
      <c r="K60" s="106"/>
      <c r="L60" s="123"/>
      <c r="M60" s="106"/>
      <c r="N60" s="125"/>
      <c r="O60" s="125"/>
      <c r="P60" s="123"/>
      <c r="Q60" s="123"/>
      <c r="R60" s="123"/>
      <c r="S60" s="123"/>
      <c r="T60" s="123"/>
      <c r="U60" s="123" t="str">
        <f t="shared" si="9"/>
        <v/>
      </c>
      <c r="V60" s="123">
        <v>1</v>
      </c>
      <c r="W60" s="123" t="str">
        <f t="shared" si="10"/>
        <v/>
      </c>
      <c r="X60" s="123">
        <v>1</v>
      </c>
      <c r="Y60" s="123" t="str">
        <f t="shared" si="11"/>
        <v/>
      </c>
      <c r="Z60" s="126" t="str">
        <f t="shared" si="12"/>
        <v/>
      </c>
      <c r="AA60">
        <f t="shared" si="13"/>
        <v>1</v>
      </c>
      <c r="AB60" t="str">
        <f t="shared" si="14"/>
        <v/>
      </c>
      <c r="AC60" t="str">
        <f t="shared" si="14"/>
        <v/>
      </c>
      <c r="AD60">
        <f t="shared" si="15"/>
        <v>1</v>
      </c>
    </row>
    <row r="61" spans="2:30" hidden="1" x14ac:dyDescent="0.25">
      <c r="B61" s="122" t="str">
        <f t="shared" si="8"/>
        <v/>
      </c>
      <c r="C61" s="124"/>
      <c r="D61" s="124"/>
      <c r="E61" s="124"/>
      <c r="F61" s="125" t="str">
        <f>IF('תנאי סף'!AR61&lt;&gt;1,"",'תנאי סף'!F61)</f>
        <v/>
      </c>
      <c r="G61" s="106" t="str">
        <f>IF($F61="","",IF('תנאי סף'!$G61="",$AB$1,'תנאי סף'!$G61))</f>
        <v/>
      </c>
      <c r="H61" s="123"/>
      <c r="I61" s="106"/>
      <c r="J61" s="123"/>
      <c r="K61" s="106"/>
      <c r="L61" s="123"/>
      <c r="M61" s="106"/>
      <c r="N61" s="125"/>
      <c r="O61" s="125"/>
      <c r="P61" s="123"/>
      <c r="Q61" s="123"/>
      <c r="R61" s="123"/>
      <c r="S61" s="123"/>
      <c r="T61" s="123"/>
      <c r="U61" s="123" t="str">
        <f t="shared" si="9"/>
        <v/>
      </c>
      <c r="V61" s="123">
        <v>1</v>
      </c>
      <c r="W61" s="123" t="str">
        <f t="shared" si="10"/>
        <v/>
      </c>
      <c r="X61" s="123">
        <v>1</v>
      </c>
      <c r="Y61" s="123" t="str">
        <f t="shared" si="11"/>
        <v/>
      </c>
      <c r="Z61" s="126" t="str">
        <f t="shared" si="12"/>
        <v/>
      </c>
      <c r="AA61">
        <f t="shared" si="13"/>
        <v>1</v>
      </c>
      <c r="AB61" t="str">
        <f t="shared" si="14"/>
        <v/>
      </c>
      <c r="AC61" t="str">
        <f t="shared" si="14"/>
        <v/>
      </c>
      <c r="AD61">
        <f t="shared" si="15"/>
        <v>1</v>
      </c>
    </row>
    <row r="62" spans="2:30" hidden="1" x14ac:dyDescent="0.25">
      <c r="B62" s="122" t="str">
        <f t="shared" si="8"/>
        <v/>
      </c>
      <c r="C62" s="124"/>
      <c r="D62" s="124"/>
      <c r="E62" s="124"/>
      <c r="F62" s="125" t="str">
        <f>IF('תנאי סף'!AR62&lt;&gt;1,"",'תנאי סף'!F62)</f>
        <v/>
      </c>
      <c r="G62" s="106" t="str">
        <f>IF($F62="","",IF('תנאי סף'!$G62="",$AB$1,'תנאי סף'!$G62))</f>
        <v/>
      </c>
      <c r="H62" s="123"/>
      <c r="I62" s="106"/>
      <c r="J62" s="123"/>
      <c r="K62" s="106"/>
      <c r="L62" s="123"/>
      <c r="M62" s="106"/>
      <c r="N62" s="125"/>
      <c r="O62" s="125"/>
      <c r="P62" s="123"/>
      <c r="Q62" s="123"/>
      <c r="R62" s="123"/>
      <c r="S62" s="123"/>
      <c r="T62" s="123"/>
      <c r="U62" s="123" t="str">
        <f t="shared" si="9"/>
        <v/>
      </c>
      <c r="V62" s="123">
        <v>1</v>
      </c>
      <c r="W62" s="123" t="str">
        <f t="shared" si="10"/>
        <v/>
      </c>
      <c r="X62" s="123">
        <v>1</v>
      </c>
      <c r="Y62" s="123" t="str">
        <f t="shared" si="11"/>
        <v/>
      </c>
      <c r="Z62" s="126" t="str">
        <f t="shared" si="12"/>
        <v/>
      </c>
      <c r="AA62">
        <f t="shared" si="13"/>
        <v>1</v>
      </c>
      <c r="AB62" t="str">
        <f t="shared" si="14"/>
        <v/>
      </c>
      <c r="AC62" t="str">
        <f t="shared" si="14"/>
        <v/>
      </c>
      <c r="AD62">
        <f t="shared" si="15"/>
        <v>1</v>
      </c>
    </row>
    <row r="63" spans="2:30" hidden="1" x14ac:dyDescent="0.25">
      <c r="B63" s="122" t="str">
        <f t="shared" si="8"/>
        <v/>
      </c>
      <c r="C63" s="124"/>
      <c r="D63" s="124"/>
      <c r="E63" s="124"/>
      <c r="F63" s="125" t="str">
        <f>IF('תנאי סף'!AR63&lt;&gt;1,"",'תנאי סף'!F63)</f>
        <v/>
      </c>
      <c r="G63" s="106" t="str">
        <f>IF($F63="","",IF('תנאי סף'!$G63="",$AB$1,'תנאי סף'!$G63))</f>
        <v/>
      </c>
      <c r="H63" s="123"/>
      <c r="I63" s="106"/>
      <c r="J63" s="123"/>
      <c r="K63" s="106"/>
      <c r="L63" s="123"/>
      <c r="M63" s="106"/>
      <c r="N63" s="125"/>
      <c r="O63" s="125"/>
      <c r="P63" s="123"/>
      <c r="Q63" s="123"/>
      <c r="R63" s="123"/>
      <c r="S63" s="123"/>
      <c r="T63" s="123"/>
      <c r="U63" s="123" t="str">
        <f t="shared" si="9"/>
        <v/>
      </c>
      <c r="V63" s="123">
        <v>1</v>
      </c>
      <c r="W63" s="123" t="str">
        <f t="shared" si="10"/>
        <v/>
      </c>
      <c r="X63" s="123">
        <v>1</v>
      </c>
      <c r="Y63" s="123" t="str">
        <f t="shared" si="11"/>
        <v/>
      </c>
      <c r="Z63" s="126" t="str">
        <f t="shared" si="12"/>
        <v/>
      </c>
      <c r="AA63">
        <f t="shared" si="13"/>
        <v>1</v>
      </c>
      <c r="AB63" t="str">
        <f t="shared" si="14"/>
        <v/>
      </c>
      <c r="AC63" t="str">
        <f t="shared" si="14"/>
        <v/>
      </c>
      <c r="AD63">
        <f t="shared" si="15"/>
        <v>1</v>
      </c>
    </row>
    <row r="64" spans="2:30" hidden="1" x14ac:dyDescent="0.25">
      <c r="B64" s="122" t="str">
        <f t="shared" si="8"/>
        <v/>
      </c>
      <c r="C64" s="124"/>
      <c r="D64" s="124"/>
      <c r="E64" s="124"/>
      <c r="F64" s="125" t="str">
        <f>IF('תנאי סף'!AR64&lt;&gt;1,"",'תנאי סף'!F64)</f>
        <v/>
      </c>
      <c r="G64" s="106" t="str">
        <f>IF($F64="","",IF('תנאי סף'!$G64="",$AB$1,'תנאי סף'!$G64))</f>
        <v/>
      </c>
      <c r="H64" s="123"/>
      <c r="I64" s="106"/>
      <c r="J64" s="123"/>
      <c r="K64" s="106"/>
      <c r="L64" s="123"/>
      <c r="M64" s="106"/>
      <c r="N64" s="125"/>
      <c r="O64" s="125"/>
      <c r="P64" s="123"/>
      <c r="Q64" s="123"/>
      <c r="R64" s="123"/>
      <c r="S64" s="123"/>
      <c r="T64" s="123"/>
      <c r="U64" s="123" t="str">
        <f t="shared" si="9"/>
        <v/>
      </c>
      <c r="V64" s="123">
        <v>1</v>
      </c>
      <c r="W64" s="123" t="str">
        <f t="shared" si="10"/>
        <v/>
      </c>
      <c r="X64" s="123">
        <v>1</v>
      </c>
      <c r="Y64" s="123" t="str">
        <f t="shared" si="11"/>
        <v/>
      </c>
      <c r="Z64" s="126" t="str">
        <f t="shared" si="12"/>
        <v/>
      </c>
      <c r="AA64">
        <f t="shared" si="13"/>
        <v>1</v>
      </c>
      <c r="AB64" t="str">
        <f t="shared" ref="AB64:AC91" si="16">IF($F64="","",AB$30)</f>
        <v/>
      </c>
      <c r="AC64" t="str">
        <f t="shared" si="16"/>
        <v/>
      </c>
      <c r="AD64">
        <f t="shared" si="15"/>
        <v>1</v>
      </c>
    </row>
    <row r="65" spans="2:30" hidden="1" x14ac:dyDescent="0.25">
      <c r="B65" s="122" t="str">
        <f t="shared" si="8"/>
        <v/>
      </c>
      <c r="C65" s="124"/>
      <c r="D65" s="124"/>
      <c r="E65" s="124"/>
      <c r="F65" s="125" t="str">
        <f>IF('תנאי סף'!AR65&lt;&gt;1,"",'תנאי סף'!F65)</f>
        <v/>
      </c>
      <c r="G65" s="106" t="str">
        <f>IF($F65="","",IF('תנאי סף'!$G65="",$AB$1,'תנאי סף'!$G65))</f>
        <v/>
      </c>
      <c r="H65" s="123"/>
      <c r="I65" s="106"/>
      <c r="J65" s="123"/>
      <c r="K65" s="106"/>
      <c r="L65" s="123"/>
      <c r="M65" s="106"/>
      <c r="N65" s="125"/>
      <c r="O65" s="125"/>
      <c r="P65" s="123"/>
      <c r="Q65" s="123"/>
      <c r="R65" s="123"/>
      <c r="S65" s="123"/>
      <c r="T65" s="123"/>
      <c r="U65" s="123" t="str">
        <f t="shared" si="9"/>
        <v/>
      </c>
      <c r="V65" s="123">
        <v>1</v>
      </c>
      <c r="W65" s="123" t="str">
        <f t="shared" si="10"/>
        <v/>
      </c>
      <c r="X65" s="123">
        <v>1</v>
      </c>
      <c r="Y65" s="123" t="str">
        <f t="shared" si="11"/>
        <v/>
      </c>
      <c r="Z65" s="126" t="str">
        <f t="shared" si="12"/>
        <v/>
      </c>
      <c r="AA65">
        <f t="shared" si="13"/>
        <v>1</v>
      </c>
      <c r="AB65" t="str">
        <f t="shared" si="16"/>
        <v/>
      </c>
      <c r="AC65" t="str">
        <f t="shared" si="16"/>
        <v/>
      </c>
      <c r="AD65">
        <f t="shared" si="15"/>
        <v>1</v>
      </c>
    </row>
    <row r="66" spans="2:30" hidden="1" x14ac:dyDescent="0.25">
      <c r="B66" s="122" t="str">
        <f t="shared" si="8"/>
        <v/>
      </c>
      <c r="C66" s="124"/>
      <c r="D66" s="124"/>
      <c r="E66" s="124"/>
      <c r="F66" s="125" t="str">
        <f>IF('תנאי סף'!AR66&lt;&gt;1,"",'תנאי סף'!F66)</f>
        <v/>
      </c>
      <c r="G66" s="106" t="str">
        <f>IF($F66="","",IF('תנאי סף'!$G66="",$AB$1,'תנאי סף'!$G66))</f>
        <v/>
      </c>
      <c r="H66" s="123"/>
      <c r="I66" s="106"/>
      <c r="J66" s="123"/>
      <c r="K66" s="106"/>
      <c r="L66" s="123"/>
      <c r="M66" s="106"/>
      <c r="N66" s="125"/>
      <c r="O66" s="125"/>
      <c r="P66" s="123"/>
      <c r="Q66" s="123"/>
      <c r="R66" s="123"/>
      <c r="S66" s="123"/>
      <c r="T66" s="123"/>
      <c r="U66" s="123" t="str">
        <f t="shared" si="9"/>
        <v/>
      </c>
      <c r="V66" s="123">
        <v>1</v>
      </c>
      <c r="W66" s="123" t="str">
        <f t="shared" si="10"/>
        <v/>
      </c>
      <c r="X66" s="123">
        <v>1</v>
      </c>
      <c r="Y66" s="123" t="str">
        <f t="shared" si="11"/>
        <v/>
      </c>
      <c r="Z66" s="126" t="str">
        <f t="shared" si="12"/>
        <v/>
      </c>
      <c r="AA66">
        <f t="shared" si="13"/>
        <v>1</v>
      </c>
      <c r="AB66" t="str">
        <f t="shared" si="16"/>
        <v/>
      </c>
      <c r="AC66" t="str">
        <f t="shared" si="16"/>
        <v/>
      </c>
      <c r="AD66">
        <f t="shared" si="15"/>
        <v>1</v>
      </c>
    </row>
    <row r="67" spans="2:30" hidden="1" x14ac:dyDescent="0.25">
      <c r="B67" s="122" t="str">
        <f t="shared" si="8"/>
        <v/>
      </c>
      <c r="C67" s="124"/>
      <c r="D67" s="124"/>
      <c r="E67" s="124"/>
      <c r="F67" s="125" t="str">
        <f>IF('תנאי סף'!AR67&lt;&gt;1,"",'תנאי סף'!F67)</f>
        <v/>
      </c>
      <c r="G67" s="106" t="str">
        <f>IF($F67="","",IF('תנאי סף'!$G67="",$AB$1,'תנאי סף'!$G67))</f>
        <v/>
      </c>
      <c r="H67" s="123"/>
      <c r="I67" s="106"/>
      <c r="J67" s="123"/>
      <c r="K67" s="106"/>
      <c r="L67" s="123"/>
      <c r="M67" s="106"/>
      <c r="N67" s="125"/>
      <c r="O67" s="125"/>
      <c r="P67" s="123"/>
      <c r="Q67" s="123"/>
      <c r="R67" s="123"/>
      <c r="S67" s="123"/>
      <c r="T67" s="123"/>
      <c r="U67" s="123" t="str">
        <f t="shared" si="9"/>
        <v/>
      </c>
      <c r="V67" s="123">
        <v>1</v>
      </c>
      <c r="W67" s="123" t="str">
        <f t="shared" si="10"/>
        <v/>
      </c>
      <c r="X67" s="123">
        <v>1</v>
      </c>
      <c r="Y67" s="123" t="str">
        <f t="shared" si="11"/>
        <v/>
      </c>
      <c r="Z67" s="126" t="str">
        <f t="shared" si="12"/>
        <v/>
      </c>
      <c r="AA67">
        <f t="shared" si="13"/>
        <v>1</v>
      </c>
      <c r="AB67" t="str">
        <f t="shared" si="16"/>
        <v/>
      </c>
      <c r="AC67" t="str">
        <f t="shared" si="16"/>
        <v/>
      </c>
      <c r="AD67">
        <f t="shared" si="15"/>
        <v>1</v>
      </c>
    </row>
    <row r="68" spans="2:30" hidden="1" x14ac:dyDescent="0.25">
      <c r="B68" s="122" t="str">
        <f t="shared" si="8"/>
        <v/>
      </c>
      <c r="C68" s="124"/>
      <c r="D68" s="124"/>
      <c r="E68" s="124"/>
      <c r="F68" s="125" t="str">
        <f>IF('תנאי סף'!AR68&lt;&gt;1,"",'תנאי סף'!F68)</f>
        <v/>
      </c>
      <c r="G68" s="106" t="str">
        <f>IF($F68="","",IF('תנאי סף'!$G68="",$AB$1,'תנאי סף'!$G68))</f>
        <v/>
      </c>
      <c r="H68" s="123"/>
      <c r="I68" s="106"/>
      <c r="J68" s="123"/>
      <c r="K68" s="106"/>
      <c r="L68" s="123"/>
      <c r="M68" s="106"/>
      <c r="N68" s="125"/>
      <c r="O68" s="125"/>
      <c r="P68" s="123"/>
      <c r="Q68" s="123"/>
      <c r="R68" s="123"/>
      <c r="S68" s="123"/>
      <c r="T68" s="123"/>
      <c r="U68" s="123" t="str">
        <f t="shared" si="9"/>
        <v/>
      </c>
      <c r="V68" s="123">
        <v>1</v>
      </c>
      <c r="W68" s="123" t="str">
        <f t="shared" si="10"/>
        <v/>
      </c>
      <c r="X68" s="123">
        <v>1</v>
      </c>
      <c r="Y68" s="123" t="str">
        <f t="shared" si="11"/>
        <v/>
      </c>
      <c r="Z68" s="126" t="str">
        <f t="shared" si="12"/>
        <v/>
      </c>
      <c r="AA68">
        <f t="shared" si="13"/>
        <v>1</v>
      </c>
      <c r="AB68" t="str">
        <f t="shared" si="16"/>
        <v/>
      </c>
      <c r="AC68" t="str">
        <f t="shared" si="16"/>
        <v/>
      </c>
      <c r="AD68">
        <f t="shared" si="15"/>
        <v>1</v>
      </c>
    </row>
    <row r="69" spans="2:30" hidden="1" x14ac:dyDescent="0.25">
      <c r="B69" s="122" t="str">
        <f t="shared" si="8"/>
        <v/>
      </c>
      <c r="C69" s="124"/>
      <c r="D69" s="124"/>
      <c r="E69" s="124"/>
      <c r="F69" s="125" t="str">
        <f>IF('תנאי סף'!AR69&lt;&gt;1,"",'תנאי סף'!F69)</f>
        <v/>
      </c>
      <c r="G69" s="106" t="str">
        <f>IF($F69="","",IF('תנאי סף'!$G69="",$AB$1,'תנאי סף'!$G69))</f>
        <v/>
      </c>
      <c r="H69" s="123"/>
      <c r="I69" s="106"/>
      <c r="J69" s="123"/>
      <c r="K69" s="106"/>
      <c r="L69" s="123"/>
      <c r="M69" s="106"/>
      <c r="N69" s="125"/>
      <c r="O69" s="125"/>
      <c r="P69" s="123"/>
      <c r="Q69" s="123"/>
      <c r="R69" s="123"/>
      <c r="S69" s="123"/>
      <c r="T69" s="123"/>
      <c r="U69" s="123" t="str">
        <f t="shared" si="9"/>
        <v/>
      </c>
      <c r="V69" s="123">
        <v>1</v>
      </c>
      <c r="W69" s="123" t="str">
        <f t="shared" si="10"/>
        <v/>
      </c>
      <c r="X69" s="123">
        <v>1</v>
      </c>
      <c r="Y69" s="123" t="str">
        <f t="shared" si="11"/>
        <v/>
      </c>
      <c r="Z69" s="126" t="str">
        <f t="shared" si="12"/>
        <v/>
      </c>
      <c r="AA69">
        <f t="shared" si="13"/>
        <v>1</v>
      </c>
      <c r="AB69" t="str">
        <f t="shared" si="16"/>
        <v/>
      </c>
      <c r="AC69" t="str">
        <f t="shared" si="16"/>
        <v/>
      </c>
      <c r="AD69">
        <f t="shared" si="15"/>
        <v>1</v>
      </c>
    </row>
    <row r="70" spans="2:30" hidden="1" x14ac:dyDescent="0.25">
      <c r="B70" s="122" t="str">
        <f t="shared" si="8"/>
        <v/>
      </c>
      <c r="C70" s="124"/>
      <c r="D70" s="124"/>
      <c r="E70" s="124"/>
      <c r="F70" s="125" t="str">
        <f>IF('תנאי סף'!AR70&lt;&gt;1,"",'תנאי סף'!F70)</f>
        <v/>
      </c>
      <c r="G70" s="106" t="str">
        <f>IF($F70="","",IF('תנאי סף'!$G70="",$AB$1,'תנאי סף'!$G70))</f>
        <v/>
      </c>
      <c r="H70" s="123"/>
      <c r="I70" s="106"/>
      <c r="J70" s="123"/>
      <c r="K70" s="106"/>
      <c r="L70" s="123"/>
      <c r="M70" s="106"/>
      <c r="N70" s="125"/>
      <c r="O70" s="125"/>
      <c r="P70" s="123"/>
      <c r="Q70" s="123"/>
      <c r="R70" s="123"/>
      <c r="S70" s="123"/>
      <c r="T70" s="123"/>
      <c r="U70" s="123" t="str">
        <f t="shared" si="9"/>
        <v/>
      </c>
      <c r="V70" s="123">
        <v>1</v>
      </c>
      <c r="W70" s="123" t="str">
        <f t="shared" si="10"/>
        <v/>
      </c>
      <c r="X70" s="123">
        <v>1</v>
      </c>
      <c r="Y70" s="123" t="str">
        <f t="shared" si="11"/>
        <v/>
      </c>
      <c r="Z70" s="126" t="str">
        <f t="shared" si="12"/>
        <v/>
      </c>
      <c r="AA70">
        <f t="shared" si="13"/>
        <v>1</v>
      </c>
      <c r="AB70" t="str">
        <f t="shared" si="16"/>
        <v/>
      </c>
      <c r="AC70" t="str">
        <f t="shared" si="16"/>
        <v/>
      </c>
      <c r="AD70">
        <f t="shared" si="15"/>
        <v>1</v>
      </c>
    </row>
    <row r="71" spans="2:30" hidden="1" x14ac:dyDescent="0.25">
      <c r="B71" s="122" t="str">
        <f t="shared" si="8"/>
        <v/>
      </c>
      <c r="C71" s="124"/>
      <c r="D71" s="124"/>
      <c r="E71" s="124"/>
      <c r="F71" s="125" t="str">
        <f>IF('תנאי סף'!AR71&lt;&gt;1,"",'תנאי סף'!F71)</f>
        <v/>
      </c>
      <c r="G71" s="106" t="str">
        <f>IF($F71="","",IF('תנאי סף'!$G71="",$AB$1,'תנאי סף'!$G71))</f>
        <v/>
      </c>
      <c r="H71" s="123"/>
      <c r="I71" s="106"/>
      <c r="J71" s="123"/>
      <c r="K71" s="106"/>
      <c r="L71" s="123"/>
      <c r="M71" s="106"/>
      <c r="N71" s="125"/>
      <c r="O71" s="125"/>
      <c r="P71" s="123"/>
      <c r="Q71" s="123"/>
      <c r="R71" s="123"/>
      <c r="S71" s="123"/>
      <c r="T71" s="123"/>
      <c r="U71" s="123" t="str">
        <f t="shared" si="9"/>
        <v/>
      </c>
      <c r="V71" s="123">
        <v>1</v>
      </c>
      <c r="W71" s="123" t="str">
        <f t="shared" si="10"/>
        <v/>
      </c>
      <c r="X71" s="123">
        <v>1</v>
      </c>
      <c r="Y71" s="123" t="str">
        <f t="shared" si="11"/>
        <v/>
      </c>
      <c r="Z71" s="126" t="str">
        <f t="shared" si="12"/>
        <v/>
      </c>
      <c r="AA71">
        <f t="shared" si="13"/>
        <v>1</v>
      </c>
      <c r="AB71" t="str">
        <f t="shared" si="16"/>
        <v/>
      </c>
      <c r="AC71" t="str">
        <f t="shared" si="16"/>
        <v/>
      </c>
      <c r="AD71">
        <f t="shared" si="15"/>
        <v>1</v>
      </c>
    </row>
    <row r="72" spans="2:30" hidden="1" x14ac:dyDescent="0.25">
      <c r="B72" s="122" t="str">
        <f t="shared" si="8"/>
        <v/>
      </c>
      <c r="C72" s="124"/>
      <c r="D72" s="124"/>
      <c r="E72" s="124"/>
      <c r="F72" s="125" t="str">
        <f>IF('תנאי סף'!AR72&lt;&gt;1,"",'תנאי סף'!F72)</f>
        <v/>
      </c>
      <c r="G72" s="106" t="str">
        <f>IF($F72="","",IF('תנאי סף'!$G72="",$AB$1,'תנאי סף'!$G72))</f>
        <v/>
      </c>
      <c r="H72" s="123"/>
      <c r="I72" s="106"/>
      <c r="J72" s="123"/>
      <c r="K72" s="106"/>
      <c r="L72" s="123"/>
      <c r="M72" s="106"/>
      <c r="N72" s="125"/>
      <c r="O72" s="125"/>
      <c r="P72" s="123"/>
      <c r="Q72" s="123"/>
      <c r="R72" s="123"/>
      <c r="S72" s="123"/>
      <c r="T72" s="123"/>
      <c r="U72" s="123" t="str">
        <f t="shared" si="9"/>
        <v/>
      </c>
      <c r="V72" s="123">
        <v>1</v>
      </c>
      <c r="W72" s="123" t="str">
        <f t="shared" si="10"/>
        <v/>
      </c>
      <c r="X72" s="123">
        <v>1</v>
      </c>
      <c r="Y72" s="123" t="str">
        <f t="shared" si="11"/>
        <v/>
      </c>
      <c r="Z72" s="126" t="str">
        <f t="shared" si="12"/>
        <v/>
      </c>
      <c r="AA72">
        <f t="shared" si="13"/>
        <v>1</v>
      </c>
      <c r="AB72" t="str">
        <f t="shared" si="16"/>
        <v/>
      </c>
      <c r="AC72" t="str">
        <f t="shared" si="16"/>
        <v/>
      </c>
      <c r="AD72">
        <f t="shared" si="15"/>
        <v>1</v>
      </c>
    </row>
    <row r="73" spans="2:30" hidden="1" x14ac:dyDescent="0.25">
      <c r="B73" s="122" t="str">
        <f t="shared" si="8"/>
        <v/>
      </c>
      <c r="C73" s="124"/>
      <c r="D73" s="124"/>
      <c r="E73" s="124"/>
      <c r="F73" s="125" t="str">
        <f>IF('תנאי סף'!AR73&lt;&gt;1,"",'תנאי סף'!F73)</f>
        <v/>
      </c>
      <c r="G73" s="106" t="str">
        <f>IF($F73="","",IF('תנאי סף'!$G73="",$AB$1,'תנאי סף'!$G73))</f>
        <v/>
      </c>
      <c r="H73" s="123"/>
      <c r="I73" s="106"/>
      <c r="J73" s="123"/>
      <c r="K73" s="106"/>
      <c r="L73" s="123"/>
      <c r="M73" s="106"/>
      <c r="N73" s="125"/>
      <c r="O73" s="125"/>
      <c r="P73" s="123"/>
      <c r="Q73" s="123"/>
      <c r="R73" s="123"/>
      <c r="S73" s="123"/>
      <c r="T73" s="123"/>
      <c r="U73" s="123" t="str">
        <f t="shared" si="9"/>
        <v/>
      </c>
      <c r="V73" s="123">
        <v>1</v>
      </c>
      <c r="W73" s="123" t="str">
        <f t="shared" si="10"/>
        <v/>
      </c>
      <c r="X73" s="123">
        <v>1</v>
      </c>
      <c r="Y73" s="123" t="str">
        <f t="shared" si="11"/>
        <v/>
      </c>
      <c r="Z73" s="126" t="str">
        <f t="shared" si="12"/>
        <v/>
      </c>
      <c r="AA73">
        <f t="shared" si="13"/>
        <v>1</v>
      </c>
      <c r="AB73" t="str">
        <f t="shared" si="16"/>
        <v/>
      </c>
      <c r="AC73" t="str">
        <f t="shared" si="16"/>
        <v/>
      </c>
      <c r="AD73">
        <f t="shared" si="15"/>
        <v>1</v>
      </c>
    </row>
    <row r="74" spans="2:30" hidden="1" x14ac:dyDescent="0.25">
      <c r="B74" s="122" t="str">
        <f t="shared" si="8"/>
        <v/>
      </c>
      <c r="C74" s="124"/>
      <c r="D74" s="124"/>
      <c r="E74" s="124"/>
      <c r="F74" s="125" t="str">
        <f>IF('תנאי סף'!AR74&lt;&gt;1,"",'תנאי סף'!F74)</f>
        <v/>
      </c>
      <c r="G74" s="106" t="str">
        <f>IF($F74="","",IF('תנאי סף'!$G74="",$AB$1,'תנאי סף'!$G74))</f>
        <v/>
      </c>
      <c r="H74" s="123"/>
      <c r="I74" s="106"/>
      <c r="J74" s="123"/>
      <c r="K74" s="106"/>
      <c r="L74" s="123"/>
      <c r="M74" s="106"/>
      <c r="N74" s="125"/>
      <c r="O74" s="125"/>
      <c r="P74" s="123"/>
      <c r="Q74" s="123"/>
      <c r="R74" s="123"/>
      <c r="S74" s="123"/>
      <c r="T74" s="123"/>
      <c r="U74" s="123" t="str">
        <f t="shared" si="9"/>
        <v/>
      </c>
      <c r="V74" s="123">
        <v>1</v>
      </c>
      <c r="W74" s="123" t="str">
        <f t="shared" si="10"/>
        <v/>
      </c>
      <c r="X74" s="123">
        <v>1</v>
      </c>
      <c r="Y74" s="123" t="str">
        <f t="shared" si="11"/>
        <v/>
      </c>
      <c r="Z74" s="126" t="str">
        <f t="shared" si="12"/>
        <v/>
      </c>
      <c r="AA74">
        <f t="shared" si="13"/>
        <v>1</v>
      </c>
      <c r="AB74" t="str">
        <f t="shared" si="16"/>
        <v/>
      </c>
      <c r="AC74" t="str">
        <f t="shared" si="16"/>
        <v/>
      </c>
      <c r="AD74">
        <f t="shared" si="15"/>
        <v>1</v>
      </c>
    </row>
    <row r="75" spans="2:30" hidden="1" x14ac:dyDescent="0.25">
      <c r="B75" s="122" t="str">
        <f t="shared" si="8"/>
        <v/>
      </c>
      <c r="C75" s="124"/>
      <c r="D75" s="124"/>
      <c r="E75" s="124"/>
      <c r="F75" s="125" t="str">
        <f>IF('תנאי סף'!AR75&lt;&gt;1,"",'תנאי סף'!F75)</f>
        <v/>
      </c>
      <c r="G75" s="106" t="str">
        <f>IF($F75="","",IF('תנאי סף'!$G75="",$AB$1,'תנאי סף'!$G75))</f>
        <v/>
      </c>
      <c r="H75" s="123"/>
      <c r="I75" s="106"/>
      <c r="J75" s="123"/>
      <c r="K75" s="106"/>
      <c r="L75" s="123"/>
      <c r="M75" s="106"/>
      <c r="N75" s="125"/>
      <c r="O75" s="125"/>
      <c r="P75" s="123"/>
      <c r="Q75" s="123"/>
      <c r="R75" s="123"/>
      <c r="S75" s="123"/>
      <c r="T75" s="123"/>
      <c r="U75" s="123" t="str">
        <f t="shared" si="9"/>
        <v/>
      </c>
      <c r="V75" s="123">
        <v>1</v>
      </c>
      <c r="W75" s="123" t="str">
        <f t="shared" si="10"/>
        <v/>
      </c>
      <c r="X75" s="123">
        <v>1</v>
      </c>
      <c r="Y75" s="123" t="str">
        <f t="shared" si="11"/>
        <v/>
      </c>
      <c r="Z75" s="126" t="str">
        <f t="shared" si="12"/>
        <v/>
      </c>
      <c r="AA75">
        <f t="shared" si="13"/>
        <v>1</v>
      </c>
      <c r="AB75" t="str">
        <f t="shared" si="16"/>
        <v/>
      </c>
      <c r="AC75" t="str">
        <f t="shared" si="16"/>
        <v/>
      </c>
      <c r="AD75">
        <f t="shared" si="15"/>
        <v>1</v>
      </c>
    </row>
    <row r="76" spans="2:30" hidden="1" x14ac:dyDescent="0.25">
      <c r="B76" s="122" t="str">
        <f t="shared" si="8"/>
        <v/>
      </c>
      <c r="C76" s="124"/>
      <c r="D76" s="124"/>
      <c r="E76" s="124"/>
      <c r="F76" s="125" t="str">
        <f>IF('תנאי סף'!AR76&lt;&gt;1,"",'תנאי סף'!F76)</f>
        <v/>
      </c>
      <c r="G76" s="106" t="str">
        <f>IF($F76="","",IF('תנאי סף'!$G76="",$AB$1,'תנאי סף'!$G76))</f>
        <v/>
      </c>
      <c r="H76" s="123"/>
      <c r="I76" s="106"/>
      <c r="J76" s="123"/>
      <c r="K76" s="106"/>
      <c r="L76" s="123"/>
      <c r="M76" s="106"/>
      <c r="N76" s="125"/>
      <c r="O76" s="125"/>
      <c r="P76" s="123"/>
      <c r="Q76" s="123"/>
      <c r="R76" s="123"/>
      <c r="S76" s="123"/>
      <c r="T76" s="123"/>
      <c r="U76" s="123" t="str">
        <f t="shared" si="9"/>
        <v/>
      </c>
      <c r="V76" s="123">
        <v>1</v>
      </c>
      <c r="W76" s="123" t="str">
        <f t="shared" si="10"/>
        <v/>
      </c>
      <c r="X76" s="123">
        <v>1</v>
      </c>
      <c r="Y76" s="123" t="str">
        <f t="shared" si="11"/>
        <v/>
      </c>
      <c r="Z76" s="126" t="str">
        <f t="shared" si="12"/>
        <v/>
      </c>
      <c r="AA76">
        <f t="shared" si="13"/>
        <v>1</v>
      </c>
      <c r="AB76" t="str">
        <f t="shared" si="16"/>
        <v/>
      </c>
      <c r="AC76" t="str">
        <f t="shared" si="16"/>
        <v/>
      </c>
      <c r="AD76">
        <f t="shared" si="15"/>
        <v>1</v>
      </c>
    </row>
    <row r="77" spans="2:30" hidden="1" x14ac:dyDescent="0.25">
      <c r="B77" s="122" t="str">
        <f t="shared" si="8"/>
        <v/>
      </c>
      <c r="C77" s="124"/>
      <c r="D77" s="124"/>
      <c r="E77" s="124"/>
      <c r="F77" s="125" t="str">
        <f>IF('תנאי סף'!AR77&lt;&gt;1,"",'תנאי סף'!F77)</f>
        <v/>
      </c>
      <c r="G77" s="106" t="str">
        <f>IF($F77="","",IF('תנאי סף'!$G77="",$AB$1,'תנאי סף'!$G77))</f>
        <v/>
      </c>
      <c r="H77" s="123"/>
      <c r="I77" s="106"/>
      <c r="J77" s="123"/>
      <c r="K77" s="106"/>
      <c r="L77" s="123"/>
      <c r="M77" s="106"/>
      <c r="N77" s="125"/>
      <c r="O77" s="125"/>
      <c r="P77" s="123"/>
      <c r="Q77" s="123"/>
      <c r="R77" s="123"/>
      <c r="S77" s="123"/>
      <c r="T77" s="123"/>
      <c r="U77" s="123" t="str">
        <f t="shared" si="9"/>
        <v/>
      </c>
      <c r="V77" s="123">
        <v>1</v>
      </c>
      <c r="W77" s="123" t="str">
        <f t="shared" si="10"/>
        <v/>
      </c>
      <c r="X77" s="123">
        <v>1</v>
      </c>
      <c r="Y77" s="123" t="str">
        <f t="shared" si="11"/>
        <v/>
      </c>
      <c r="Z77" s="126" t="str">
        <f t="shared" si="12"/>
        <v/>
      </c>
      <c r="AA77">
        <f t="shared" si="13"/>
        <v>1</v>
      </c>
      <c r="AB77" t="str">
        <f t="shared" si="16"/>
        <v/>
      </c>
      <c r="AC77" t="str">
        <f t="shared" si="16"/>
        <v/>
      </c>
      <c r="AD77">
        <f t="shared" si="15"/>
        <v>1</v>
      </c>
    </row>
    <row r="78" spans="2:30" hidden="1" x14ac:dyDescent="0.25">
      <c r="B78" s="122" t="str">
        <f t="shared" si="8"/>
        <v/>
      </c>
      <c r="C78" s="124"/>
      <c r="D78" s="124"/>
      <c r="E78" s="124"/>
      <c r="F78" s="125" t="str">
        <f>IF('תנאי סף'!AR78&lt;&gt;1,"",'תנאי סף'!F78)</f>
        <v/>
      </c>
      <c r="G78" s="106" t="str">
        <f>IF($F78="","",IF('תנאי סף'!$G78="",$AB$1,'תנאי סף'!$G78))</f>
        <v/>
      </c>
      <c r="H78" s="123"/>
      <c r="I78" s="106"/>
      <c r="J78" s="123"/>
      <c r="K78" s="106"/>
      <c r="L78" s="123"/>
      <c r="M78" s="106"/>
      <c r="N78" s="125"/>
      <c r="O78" s="125"/>
      <c r="P78" s="123"/>
      <c r="Q78" s="123"/>
      <c r="R78" s="123"/>
      <c r="S78" s="123"/>
      <c r="T78" s="123"/>
      <c r="U78" s="123" t="str">
        <f t="shared" si="9"/>
        <v/>
      </c>
      <c r="V78" s="123">
        <v>1</v>
      </c>
      <c r="W78" s="123" t="str">
        <f t="shared" si="10"/>
        <v/>
      </c>
      <c r="X78" s="123">
        <v>1</v>
      </c>
      <c r="Y78" s="123" t="str">
        <f t="shared" si="11"/>
        <v/>
      </c>
      <c r="Z78" s="126" t="str">
        <f t="shared" si="12"/>
        <v/>
      </c>
      <c r="AA78">
        <f t="shared" si="13"/>
        <v>1</v>
      </c>
      <c r="AB78" t="str">
        <f t="shared" si="16"/>
        <v/>
      </c>
      <c r="AC78" t="str">
        <f t="shared" si="16"/>
        <v/>
      </c>
      <c r="AD78">
        <f t="shared" si="15"/>
        <v>1</v>
      </c>
    </row>
    <row r="79" spans="2:30" hidden="1" x14ac:dyDescent="0.25">
      <c r="B79" s="122" t="str">
        <f t="shared" si="8"/>
        <v/>
      </c>
      <c r="C79" s="124"/>
      <c r="D79" s="124"/>
      <c r="E79" s="124"/>
      <c r="F79" s="125" t="str">
        <f>IF('תנאי סף'!AR79&lt;&gt;1,"",'תנאי סף'!F79)</f>
        <v/>
      </c>
      <c r="G79" s="106" t="str">
        <f>IF($F79="","",IF('תנאי סף'!$G79="",$AB$1,'תנאי סף'!$G79))</f>
        <v/>
      </c>
      <c r="H79" s="123"/>
      <c r="I79" s="106"/>
      <c r="J79" s="123"/>
      <c r="K79" s="106"/>
      <c r="L79" s="123"/>
      <c r="M79" s="106"/>
      <c r="N79" s="125"/>
      <c r="O79" s="125"/>
      <c r="P79" s="123"/>
      <c r="Q79" s="123"/>
      <c r="R79" s="123"/>
      <c r="S79" s="123"/>
      <c r="T79" s="123"/>
      <c r="U79" s="123" t="str">
        <f t="shared" si="9"/>
        <v/>
      </c>
      <c r="V79" s="123">
        <v>1</v>
      </c>
      <c r="W79" s="123" t="str">
        <f t="shared" si="10"/>
        <v/>
      </c>
      <c r="X79" s="123">
        <v>1</v>
      </c>
      <c r="Y79" s="123" t="str">
        <f t="shared" si="11"/>
        <v/>
      </c>
      <c r="Z79" s="126" t="str">
        <f t="shared" si="12"/>
        <v/>
      </c>
      <c r="AA79">
        <f t="shared" si="13"/>
        <v>1</v>
      </c>
      <c r="AB79" t="str">
        <f t="shared" si="16"/>
        <v/>
      </c>
      <c r="AC79" t="str">
        <f t="shared" si="16"/>
        <v/>
      </c>
      <c r="AD79">
        <f t="shared" si="15"/>
        <v>1</v>
      </c>
    </row>
    <row r="80" spans="2:30" hidden="1" x14ac:dyDescent="0.25">
      <c r="B80" s="122" t="str">
        <f t="shared" si="8"/>
        <v/>
      </c>
      <c r="C80" s="124"/>
      <c r="D80" s="124"/>
      <c r="E80" s="124"/>
      <c r="F80" s="125" t="str">
        <f>IF('תנאי סף'!AR80&lt;&gt;1,"",'תנאי סף'!F80)</f>
        <v/>
      </c>
      <c r="G80" s="106" t="str">
        <f>IF($F80="","",IF('תנאי סף'!$G80="",$AB$1,'תנאי סף'!$G80))</f>
        <v/>
      </c>
      <c r="H80" s="123"/>
      <c r="I80" s="106"/>
      <c r="J80" s="123"/>
      <c r="K80" s="106"/>
      <c r="L80" s="123"/>
      <c r="M80" s="106"/>
      <c r="N80" s="125"/>
      <c r="O80" s="125"/>
      <c r="P80" s="123"/>
      <c r="Q80" s="123"/>
      <c r="R80" s="123"/>
      <c r="S80" s="123"/>
      <c r="T80" s="123"/>
      <c r="U80" s="123" t="str">
        <f t="shared" si="9"/>
        <v/>
      </c>
      <c r="V80" s="123">
        <v>1</v>
      </c>
      <c r="W80" s="123" t="str">
        <f t="shared" si="10"/>
        <v/>
      </c>
      <c r="X80" s="123">
        <v>1</v>
      </c>
      <c r="Y80" s="123" t="str">
        <f t="shared" si="11"/>
        <v/>
      </c>
      <c r="Z80" s="126" t="str">
        <f t="shared" si="12"/>
        <v/>
      </c>
      <c r="AA80">
        <f t="shared" si="13"/>
        <v>1</v>
      </c>
      <c r="AB80" t="str">
        <f t="shared" si="16"/>
        <v/>
      </c>
      <c r="AC80" t="str">
        <f t="shared" si="16"/>
        <v/>
      </c>
      <c r="AD80">
        <f t="shared" si="15"/>
        <v>1</v>
      </c>
    </row>
    <row r="81" spans="2:30" hidden="1" x14ac:dyDescent="0.25">
      <c r="B81" s="122" t="str">
        <f t="shared" si="8"/>
        <v/>
      </c>
      <c r="C81" s="124"/>
      <c r="D81" s="124"/>
      <c r="E81" s="124"/>
      <c r="F81" s="125" t="str">
        <f>IF('תנאי סף'!AR81&lt;&gt;1,"",'תנאי סף'!F81)</f>
        <v/>
      </c>
      <c r="G81" s="106" t="str">
        <f>IF($F81="","",IF('תנאי סף'!$G81="",$AB$1,'תנאי סף'!$G81))</f>
        <v/>
      </c>
      <c r="H81" s="123"/>
      <c r="I81" s="106"/>
      <c r="J81" s="123"/>
      <c r="K81" s="106"/>
      <c r="L81" s="123"/>
      <c r="M81" s="106"/>
      <c r="N81" s="125"/>
      <c r="O81" s="125"/>
      <c r="P81" s="123"/>
      <c r="Q81" s="123"/>
      <c r="R81" s="123"/>
      <c r="S81" s="123"/>
      <c r="T81" s="123"/>
      <c r="U81" s="123" t="str">
        <f t="shared" si="9"/>
        <v/>
      </c>
      <c r="V81" s="123">
        <v>1</v>
      </c>
      <c r="W81" s="123" t="str">
        <f t="shared" si="10"/>
        <v/>
      </c>
      <c r="X81" s="123">
        <v>1</v>
      </c>
      <c r="Y81" s="123" t="str">
        <f t="shared" si="11"/>
        <v/>
      </c>
      <c r="Z81" s="126" t="str">
        <f t="shared" si="12"/>
        <v/>
      </c>
      <c r="AA81">
        <f t="shared" si="13"/>
        <v>1</v>
      </c>
      <c r="AB81" t="str">
        <f t="shared" si="16"/>
        <v/>
      </c>
      <c r="AC81" t="str">
        <f t="shared" si="16"/>
        <v/>
      </c>
      <c r="AD81">
        <f t="shared" si="15"/>
        <v>1</v>
      </c>
    </row>
    <row r="82" spans="2:30" hidden="1" x14ac:dyDescent="0.25">
      <c r="B82" s="122" t="str">
        <f t="shared" si="8"/>
        <v/>
      </c>
      <c r="C82" s="124"/>
      <c r="D82" s="124"/>
      <c r="E82" s="124"/>
      <c r="F82" s="125" t="str">
        <f>IF('תנאי סף'!AR82&lt;&gt;1,"",'תנאי סף'!F82)</f>
        <v/>
      </c>
      <c r="G82" s="106" t="str">
        <f>IF($F82="","",IF('תנאי סף'!$G82="",$AB$1,'תנאי סף'!$G82))</f>
        <v/>
      </c>
      <c r="H82" s="123"/>
      <c r="I82" s="106"/>
      <c r="J82" s="123"/>
      <c r="K82" s="106"/>
      <c r="L82" s="123"/>
      <c r="M82" s="106"/>
      <c r="N82" s="125"/>
      <c r="O82" s="125"/>
      <c r="P82" s="123"/>
      <c r="Q82" s="123"/>
      <c r="R82" s="123"/>
      <c r="S82" s="123"/>
      <c r="T82" s="123"/>
      <c r="U82" s="123" t="str">
        <f t="shared" si="9"/>
        <v/>
      </c>
      <c r="V82" s="123">
        <v>1</v>
      </c>
      <c r="W82" s="123" t="str">
        <f t="shared" si="10"/>
        <v/>
      </c>
      <c r="X82" s="123">
        <v>1</v>
      </c>
      <c r="Y82" s="123" t="str">
        <f t="shared" si="11"/>
        <v/>
      </c>
      <c r="Z82" s="126" t="str">
        <f t="shared" si="12"/>
        <v/>
      </c>
      <c r="AA82">
        <f t="shared" si="13"/>
        <v>1</v>
      </c>
      <c r="AB82" t="str">
        <f t="shared" si="16"/>
        <v/>
      </c>
      <c r="AC82" t="str">
        <f t="shared" si="16"/>
        <v/>
      </c>
      <c r="AD82">
        <f t="shared" si="15"/>
        <v>1</v>
      </c>
    </row>
    <row r="83" spans="2:30" hidden="1" x14ac:dyDescent="0.25">
      <c r="B83" s="122" t="str">
        <f t="shared" si="8"/>
        <v/>
      </c>
      <c r="C83" s="124"/>
      <c r="D83" s="124"/>
      <c r="E83" s="124"/>
      <c r="F83" s="125" t="str">
        <f>IF('תנאי סף'!AR83&lt;&gt;1,"",'תנאי סף'!F83)</f>
        <v/>
      </c>
      <c r="G83" s="106" t="str">
        <f>IF($F83="","",IF('תנאי סף'!$G83="",$AB$1,'תנאי סף'!$G83))</f>
        <v/>
      </c>
      <c r="H83" s="123"/>
      <c r="I83" s="106"/>
      <c r="J83" s="123"/>
      <c r="K83" s="106"/>
      <c r="L83" s="123"/>
      <c r="M83" s="106"/>
      <c r="N83" s="125"/>
      <c r="O83" s="125"/>
      <c r="P83" s="123"/>
      <c r="Q83" s="123"/>
      <c r="R83" s="123"/>
      <c r="S83" s="123"/>
      <c r="T83" s="123"/>
      <c r="U83" s="123" t="str">
        <f t="shared" si="9"/>
        <v/>
      </c>
      <c r="V83" s="123">
        <v>1</v>
      </c>
      <c r="W83" s="123" t="str">
        <f t="shared" si="10"/>
        <v/>
      </c>
      <c r="X83" s="123">
        <v>1</v>
      </c>
      <c r="Y83" s="123" t="str">
        <f t="shared" si="11"/>
        <v/>
      </c>
      <c r="Z83" s="126" t="str">
        <f t="shared" si="12"/>
        <v/>
      </c>
      <c r="AA83">
        <f t="shared" si="13"/>
        <v>1</v>
      </c>
      <c r="AB83" t="str">
        <f t="shared" si="16"/>
        <v/>
      </c>
      <c r="AC83" t="str">
        <f t="shared" si="16"/>
        <v/>
      </c>
      <c r="AD83">
        <f t="shared" si="15"/>
        <v>1</v>
      </c>
    </row>
    <row r="84" spans="2:30" hidden="1" x14ac:dyDescent="0.25">
      <c r="B84" s="122" t="str">
        <f t="shared" si="8"/>
        <v/>
      </c>
      <c r="C84" s="124"/>
      <c r="D84" s="124"/>
      <c r="E84" s="124"/>
      <c r="F84" s="125" t="str">
        <f>IF('תנאי סף'!AR84&lt;&gt;1,"",'תנאי סף'!F84)</f>
        <v/>
      </c>
      <c r="G84" s="106" t="str">
        <f>IF($F84="","",IF('תנאי סף'!$G84="",$AB$1,'תנאי סף'!$G84))</f>
        <v/>
      </c>
      <c r="H84" s="123"/>
      <c r="I84" s="106"/>
      <c r="J84" s="123"/>
      <c r="K84" s="106"/>
      <c r="L84" s="123"/>
      <c r="M84" s="106"/>
      <c r="N84" s="125"/>
      <c r="O84" s="125"/>
      <c r="P84" s="123"/>
      <c r="Q84" s="123"/>
      <c r="R84" s="123"/>
      <c r="S84" s="123"/>
      <c r="T84" s="123"/>
      <c r="U84" s="123" t="str">
        <f t="shared" si="9"/>
        <v/>
      </c>
      <c r="V84" s="123">
        <v>1</v>
      </c>
      <c r="W84" s="123" t="str">
        <f t="shared" si="10"/>
        <v/>
      </c>
      <c r="X84" s="123">
        <v>1</v>
      </c>
      <c r="Y84" s="123" t="str">
        <f t="shared" si="11"/>
        <v/>
      </c>
      <c r="Z84" s="126" t="str">
        <f t="shared" si="12"/>
        <v/>
      </c>
      <c r="AA84">
        <f t="shared" si="13"/>
        <v>1</v>
      </c>
      <c r="AB84" t="str">
        <f t="shared" si="16"/>
        <v/>
      </c>
      <c r="AC84" t="str">
        <f t="shared" si="16"/>
        <v/>
      </c>
      <c r="AD84">
        <f t="shared" si="15"/>
        <v>1</v>
      </c>
    </row>
    <row r="85" spans="2:30" hidden="1" x14ac:dyDescent="0.25">
      <c r="B85" s="122" t="str">
        <f t="shared" si="8"/>
        <v/>
      </c>
      <c r="C85" s="124"/>
      <c r="D85" s="124"/>
      <c r="E85" s="124"/>
      <c r="F85" s="125" t="str">
        <f>IF('תנאי סף'!AR85&lt;&gt;1,"",'תנאי סף'!F85)</f>
        <v/>
      </c>
      <c r="G85" s="106" t="str">
        <f>IF($F85="","",IF('תנאי סף'!$G85="",$AB$1,'תנאי סף'!$G85))</f>
        <v/>
      </c>
      <c r="H85" s="123"/>
      <c r="I85" s="106"/>
      <c r="J85" s="123"/>
      <c r="K85" s="106"/>
      <c r="L85" s="123"/>
      <c r="M85" s="106"/>
      <c r="N85" s="125"/>
      <c r="O85" s="125"/>
      <c r="P85" s="123"/>
      <c r="Q85" s="123"/>
      <c r="R85" s="123"/>
      <c r="S85" s="123"/>
      <c r="T85" s="123"/>
      <c r="U85" s="123" t="str">
        <f t="shared" si="9"/>
        <v/>
      </c>
      <c r="V85" s="123">
        <v>1</v>
      </c>
      <c r="W85" s="123" t="str">
        <f t="shared" si="10"/>
        <v/>
      </c>
      <c r="X85" s="123">
        <v>1</v>
      </c>
      <c r="Y85" s="123" t="str">
        <f t="shared" si="11"/>
        <v/>
      </c>
      <c r="Z85" s="126" t="str">
        <f t="shared" si="12"/>
        <v/>
      </c>
      <c r="AA85">
        <f t="shared" si="13"/>
        <v>1</v>
      </c>
      <c r="AB85" t="str">
        <f t="shared" si="16"/>
        <v/>
      </c>
      <c r="AC85" t="str">
        <f t="shared" si="16"/>
        <v/>
      </c>
      <c r="AD85">
        <f t="shared" si="15"/>
        <v>1</v>
      </c>
    </row>
    <row r="86" spans="2:30" hidden="1" x14ac:dyDescent="0.25">
      <c r="B86" s="122" t="str">
        <f t="shared" si="8"/>
        <v/>
      </c>
      <c r="C86" s="124"/>
      <c r="D86" s="124"/>
      <c r="E86" s="124"/>
      <c r="F86" s="125" t="str">
        <f>IF('תנאי סף'!AR86&lt;&gt;1,"",'תנאי סף'!F86)</f>
        <v/>
      </c>
      <c r="G86" s="106" t="str">
        <f>IF($F86="","",IF('תנאי סף'!$G86="",$AB$1,'תנאי סף'!$G86))</f>
        <v/>
      </c>
      <c r="H86" s="123"/>
      <c r="I86" s="106"/>
      <c r="J86" s="123"/>
      <c r="K86" s="106"/>
      <c r="L86" s="123"/>
      <c r="M86" s="106"/>
      <c r="N86" s="125"/>
      <c r="O86" s="125"/>
      <c r="P86" s="123"/>
      <c r="Q86" s="123"/>
      <c r="R86" s="123"/>
      <c r="S86" s="123"/>
      <c r="T86" s="123"/>
      <c r="U86" s="123" t="str">
        <f t="shared" si="9"/>
        <v/>
      </c>
      <c r="V86" s="123">
        <v>1</v>
      </c>
      <c r="W86" s="123" t="str">
        <f t="shared" si="10"/>
        <v/>
      </c>
      <c r="X86" s="123">
        <v>1</v>
      </c>
      <c r="Y86" s="123" t="str">
        <f t="shared" si="11"/>
        <v/>
      </c>
      <c r="Z86" s="126" t="str">
        <f t="shared" si="12"/>
        <v/>
      </c>
      <c r="AA86">
        <f t="shared" si="13"/>
        <v>1</v>
      </c>
      <c r="AB86" t="str">
        <f t="shared" si="16"/>
        <v/>
      </c>
      <c r="AC86" t="str">
        <f t="shared" si="16"/>
        <v/>
      </c>
      <c r="AD86">
        <f t="shared" si="15"/>
        <v>1</v>
      </c>
    </row>
    <row r="87" spans="2:30" hidden="1" x14ac:dyDescent="0.25">
      <c r="B87" s="122" t="str">
        <f t="shared" si="8"/>
        <v/>
      </c>
      <c r="C87" s="124"/>
      <c r="D87" s="124"/>
      <c r="E87" s="124"/>
      <c r="F87" s="125" t="str">
        <f>IF('תנאי סף'!AR87&lt;&gt;1,"",'תנאי סף'!F87)</f>
        <v/>
      </c>
      <c r="G87" s="106" t="str">
        <f>IF($F87="","",IF('תנאי סף'!$G87="",$AB$1,'תנאי סף'!$G87))</f>
        <v/>
      </c>
      <c r="H87" s="123"/>
      <c r="I87" s="106"/>
      <c r="J87" s="123"/>
      <c r="K87" s="106"/>
      <c r="L87" s="123"/>
      <c r="M87" s="106"/>
      <c r="N87" s="125"/>
      <c r="O87" s="125"/>
      <c r="P87" s="123"/>
      <c r="Q87" s="123"/>
      <c r="R87" s="123"/>
      <c r="S87" s="123"/>
      <c r="T87" s="123"/>
      <c r="U87" s="123" t="str">
        <f t="shared" si="9"/>
        <v/>
      </c>
      <c r="V87" s="123">
        <v>1</v>
      </c>
      <c r="W87" s="123" t="str">
        <f t="shared" si="10"/>
        <v/>
      </c>
      <c r="X87" s="123">
        <v>1</v>
      </c>
      <c r="Y87" s="123" t="str">
        <f t="shared" si="11"/>
        <v/>
      </c>
      <c r="Z87" s="126" t="str">
        <f t="shared" si="12"/>
        <v/>
      </c>
      <c r="AA87">
        <f t="shared" si="13"/>
        <v>1</v>
      </c>
      <c r="AB87" t="str">
        <f t="shared" si="16"/>
        <v/>
      </c>
      <c r="AC87" t="str">
        <f t="shared" si="16"/>
        <v/>
      </c>
      <c r="AD87">
        <f t="shared" si="15"/>
        <v>1</v>
      </c>
    </row>
    <row r="88" spans="2:30" hidden="1" x14ac:dyDescent="0.25">
      <c r="B88" s="122" t="str">
        <f t="shared" si="8"/>
        <v/>
      </c>
      <c r="C88" s="124"/>
      <c r="D88" s="124"/>
      <c r="E88" s="124"/>
      <c r="F88" s="125" t="str">
        <f>IF('תנאי סף'!AR88&lt;&gt;1,"",'תנאי סף'!F88)</f>
        <v/>
      </c>
      <c r="G88" s="106" t="str">
        <f>IF($F88="","",IF('תנאי סף'!$G88="",$AB$1,'תנאי סף'!$G88))</f>
        <v/>
      </c>
      <c r="H88" s="123"/>
      <c r="I88" s="106"/>
      <c r="J88" s="123"/>
      <c r="K88" s="106"/>
      <c r="L88" s="123"/>
      <c r="M88" s="106"/>
      <c r="N88" s="125"/>
      <c r="O88" s="125"/>
      <c r="P88" s="123"/>
      <c r="Q88" s="123"/>
      <c r="R88" s="123"/>
      <c r="S88" s="123"/>
      <c r="T88" s="123"/>
      <c r="U88" s="123" t="str">
        <f t="shared" si="9"/>
        <v/>
      </c>
      <c r="V88" s="123">
        <v>1</v>
      </c>
      <c r="W88" s="123" t="str">
        <f t="shared" si="10"/>
        <v/>
      </c>
      <c r="X88" s="123">
        <v>1</v>
      </c>
      <c r="Y88" s="123" t="str">
        <f t="shared" si="11"/>
        <v/>
      </c>
      <c r="Z88" s="126" t="str">
        <f t="shared" si="12"/>
        <v/>
      </c>
      <c r="AA88">
        <f t="shared" si="13"/>
        <v>1</v>
      </c>
      <c r="AB88" t="str">
        <f t="shared" si="16"/>
        <v/>
      </c>
      <c r="AC88" t="str">
        <f t="shared" si="16"/>
        <v/>
      </c>
      <c r="AD88">
        <f t="shared" si="15"/>
        <v>1</v>
      </c>
    </row>
    <row r="89" spans="2:30" hidden="1" x14ac:dyDescent="0.25">
      <c r="B89" s="122" t="str">
        <f t="shared" si="8"/>
        <v/>
      </c>
      <c r="C89" s="124"/>
      <c r="D89" s="124"/>
      <c r="E89" s="124"/>
      <c r="F89" s="125" t="str">
        <f>IF('תנאי סף'!AR89&lt;&gt;1,"",'תנאי סף'!F89)</f>
        <v/>
      </c>
      <c r="G89" s="106" t="str">
        <f>IF($F89="","",IF('תנאי סף'!$G89="",$AB$1,'תנאי סף'!$G89))</f>
        <v/>
      </c>
      <c r="H89" s="123"/>
      <c r="I89" s="106"/>
      <c r="J89" s="123"/>
      <c r="K89" s="106"/>
      <c r="L89" s="123"/>
      <c r="M89" s="106"/>
      <c r="N89" s="125"/>
      <c r="O89" s="125"/>
      <c r="P89" s="123"/>
      <c r="Q89" s="123"/>
      <c r="R89" s="123"/>
      <c r="S89" s="123"/>
      <c r="T89" s="123"/>
      <c r="U89" s="123" t="str">
        <f t="shared" si="9"/>
        <v/>
      </c>
      <c r="V89" s="123">
        <v>1</v>
      </c>
      <c r="W89" s="123" t="str">
        <f t="shared" si="10"/>
        <v/>
      </c>
      <c r="X89" s="123">
        <v>1</v>
      </c>
      <c r="Y89" s="123" t="str">
        <f t="shared" si="11"/>
        <v/>
      </c>
      <c r="Z89" s="126" t="str">
        <f t="shared" si="12"/>
        <v/>
      </c>
      <c r="AA89">
        <f t="shared" si="13"/>
        <v>1</v>
      </c>
      <c r="AB89" t="str">
        <f t="shared" si="16"/>
        <v/>
      </c>
      <c r="AC89" t="str">
        <f t="shared" si="16"/>
        <v/>
      </c>
      <c r="AD89">
        <f t="shared" si="15"/>
        <v>1</v>
      </c>
    </row>
    <row r="90" spans="2:30" hidden="1" x14ac:dyDescent="0.25">
      <c r="B90" s="122" t="str">
        <f t="shared" si="8"/>
        <v/>
      </c>
      <c r="C90" s="124"/>
      <c r="D90" s="124"/>
      <c r="E90" s="124"/>
      <c r="F90" s="125" t="str">
        <f>IF('תנאי סף'!AR90&lt;&gt;1,"",'תנאי סף'!F90)</f>
        <v/>
      </c>
      <c r="G90" s="106" t="str">
        <f>IF($F90="","",IF('תנאי סף'!$G90="",$AB$1,'תנאי סף'!$G90))</f>
        <v/>
      </c>
      <c r="H90" s="123"/>
      <c r="I90" s="106"/>
      <c r="J90" s="123"/>
      <c r="K90" s="106"/>
      <c r="L90" s="123"/>
      <c r="M90" s="106"/>
      <c r="N90" s="125"/>
      <c r="O90" s="125"/>
      <c r="P90" s="123"/>
      <c r="Q90" s="123"/>
      <c r="R90" s="123"/>
      <c r="S90" s="123"/>
      <c r="T90" s="123"/>
      <c r="U90" s="123" t="str">
        <f t="shared" si="9"/>
        <v/>
      </c>
      <c r="V90" s="123">
        <v>1</v>
      </c>
      <c r="W90" s="123" t="str">
        <f t="shared" si="10"/>
        <v/>
      </c>
      <c r="X90" s="123">
        <v>1</v>
      </c>
      <c r="Y90" s="123" t="str">
        <f t="shared" si="11"/>
        <v/>
      </c>
      <c r="Z90" s="126" t="str">
        <f t="shared" si="12"/>
        <v/>
      </c>
      <c r="AA90">
        <f t="shared" si="13"/>
        <v>1</v>
      </c>
      <c r="AB90" t="str">
        <f t="shared" si="16"/>
        <v/>
      </c>
      <c r="AC90" t="str">
        <f t="shared" si="16"/>
        <v/>
      </c>
      <c r="AD90">
        <f t="shared" si="15"/>
        <v>1</v>
      </c>
    </row>
    <row r="91" spans="2:30" hidden="1" x14ac:dyDescent="0.25">
      <c r="B91" s="122" t="str">
        <f t="shared" si="8"/>
        <v/>
      </c>
      <c r="C91" s="124"/>
      <c r="D91" s="124"/>
      <c r="E91" s="124"/>
      <c r="F91" s="125" t="str">
        <f>IF('תנאי סף'!AR91&lt;&gt;1,"",'תנאי סף'!F91)</f>
        <v/>
      </c>
      <c r="G91" s="106" t="str">
        <f>IF($F91="","",IF('תנאי סף'!$G91="",$AB$1,'תנאי סף'!$G91))</f>
        <v/>
      </c>
      <c r="H91" s="123"/>
      <c r="I91" s="106"/>
      <c r="J91" s="123"/>
      <c r="K91" s="106"/>
      <c r="L91" s="123"/>
      <c r="M91" s="106"/>
      <c r="N91" s="125"/>
      <c r="O91" s="125"/>
      <c r="P91" s="123"/>
      <c r="Q91" s="123"/>
      <c r="R91" s="123"/>
      <c r="S91" s="123"/>
      <c r="T91" s="123"/>
      <c r="U91" s="123" t="str">
        <f t="shared" si="9"/>
        <v/>
      </c>
      <c r="V91" s="123">
        <v>1</v>
      </c>
      <c r="W91" s="123" t="str">
        <f t="shared" si="10"/>
        <v/>
      </c>
      <c r="X91" s="123">
        <v>1</v>
      </c>
      <c r="Y91" s="123" t="str">
        <f t="shared" si="11"/>
        <v/>
      </c>
      <c r="Z91" s="126" t="str">
        <f t="shared" si="12"/>
        <v/>
      </c>
      <c r="AA91">
        <f t="shared" si="13"/>
        <v>1</v>
      </c>
      <c r="AB91" t="str">
        <f t="shared" si="16"/>
        <v/>
      </c>
      <c r="AC91" t="str">
        <f t="shared" si="16"/>
        <v/>
      </c>
      <c r="AD91">
        <f t="shared" si="15"/>
        <v>1</v>
      </c>
    </row>
    <row r="92" spans="2:30" hidden="1" x14ac:dyDescent="0.25">
      <c r="B92" s="122" t="str">
        <f t="shared" si="8"/>
        <v/>
      </c>
      <c r="C92" s="124"/>
      <c r="D92" s="124"/>
      <c r="E92" s="124"/>
      <c r="F92" s="125" t="str">
        <f>IF('תנאי סף'!AR92&lt;&gt;1,"",'תנאי סף'!F92)</f>
        <v/>
      </c>
      <c r="G92" s="106" t="str">
        <f>IF($F92="","",IF('תנאי סף'!$G92="",$AB$1,'תנאי סף'!$G92))</f>
        <v/>
      </c>
      <c r="H92" s="123"/>
      <c r="I92" s="106"/>
      <c r="J92" s="123"/>
      <c r="K92" s="106"/>
      <c r="L92" s="123"/>
      <c r="M92" s="106"/>
      <c r="N92" s="125"/>
      <c r="O92" s="125"/>
      <c r="P92" s="123"/>
      <c r="Q92" s="123"/>
      <c r="R92" s="123"/>
      <c r="S92" s="123"/>
      <c r="T92" s="123"/>
      <c r="U92" s="123" t="str">
        <f t="shared" si="9"/>
        <v/>
      </c>
      <c r="V92" s="123">
        <v>1</v>
      </c>
      <c r="W92" s="123" t="str">
        <f t="shared" si="10"/>
        <v/>
      </c>
      <c r="X92" s="123">
        <v>1</v>
      </c>
      <c r="Y92" s="123" t="str">
        <f t="shared" si="11"/>
        <v/>
      </c>
      <c r="Z92" s="126" t="str">
        <f t="shared" si="12"/>
        <v/>
      </c>
      <c r="AA92">
        <f t="shared" si="13"/>
        <v>1</v>
      </c>
      <c r="AB92" t="str">
        <f t="shared" ref="AB92:AC130" si="17">IF($F92="","",AB$30)</f>
        <v/>
      </c>
      <c r="AC92" t="str">
        <f t="shared" si="17"/>
        <v/>
      </c>
      <c r="AD92">
        <f t="shared" si="15"/>
        <v>1</v>
      </c>
    </row>
    <row r="93" spans="2:30" hidden="1" x14ac:dyDescent="0.25">
      <c r="B93" s="122" t="str">
        <f t="shared" si="8"/>
        <v/>
      </c>
      <c r="C93" s="124"/>
      <c r="D93" s="124"/>
      <c r="E93" s="124"/>
      <c r="F93" s="125" t="str">
        <f>IF('תנאי סף'!AR93&lt;&gt;1,"",'תנאי סף'!F93)</f>
        <v/>
      </c>
      <c r="G93" s="106" t="str">
        <f>IF($F93="","",IF('תנאי סף'!$G93="",$AB$1,'תנאי סף'!$G93))</f>
        <v/>
      </c>
      <c r="H93" s="123"/>
      <c r="I93" s="106"/>
      <c r="J93" s="123"/>
      <c r="K93" s="106"/>
      <c r="L93" s="123"/>
      <c r="M93" s="106"/>
      <c r="N93" s="125"/>
      <c r="O93" s="125"/>
      <c r="P93" s="123"/>
      <c r="Q93" s="123"/>
      <c r="R93" s="123"/>
      <c r="S93" s="123"/>
      <c r="T93" s="123"/>
      <c r="U93" s="123" t="str">
        <f t="shared" si="9"/>
        <v/>
      </c>
      <c r="V93" s="123">
        <v>1</v>
      </c>
      <c r="W93" s="123" t="str">
        <f t="shared" si="10"/>
        <v/>
      </c>
      <c r="X93" s="123">
        <v>1</v>
      </c>
      <c r="Y93" s="123" t="str">
        <f t="shared" si="11"/>
        <v/>
      </c>
      <c r="Z93" s="126" t="str">
        <f t="shared" si="12"/>
        <v/>
      </c>
      <c r="AA93">
        <f t="shared" si="13"/>
        <v>1</v>
      </c>
      <c r="AB93" t="str">
        <f t="shared" si="17"/>
        <v/>
      </c>
      <c r="AC93" t="str">
        <f t="shared" si="17"/>
        <v/>
      </c>
      <c r="AD93">
        <f t="shared" si="15"/>
        <v>1</v>
      </c>
    </row>
    <row r="94" spans="2:30" hidden="1" x14ac:dyDescent="0.25">
      <c r="B94" s="122" t="str">
        <f t="shared" si="8"/>
        <v/>
      </c>
      <c r="C94" s="124"/>
      <c r="D94" s="124"/>
      <c r="E94" s="124"/>
      <c r="F94" s="125" t="str">
        <f>IF('תנאי סף'!AR94&lt;&gt;1,"",'תנאי סף'!F94)</f>
        <v/>
      </c>
      <c r="G94" s="106" t="str">
        <f>IF($F94="","",IF('תנאי סף'!$G94="",$AB$1,'תנאי סף'!$G94))</f>
        <v/>
      </c>
      <c r="H94" s="123"/>
      <c r="I94" s="106"/>
      <c r="J94" s="123"/>
      <c r="K94" s="106"/>
      <c r="L94" s="123"/>
      <c r="M94" s="106"/>
      <c r="N94" s="125"/>
      <c r="O94" s="125"/>
      <c r="P94" s="123"/>
      <c r="Q94" s="123"/>
      <c r="R94" s="123"/>
      <c r="S94" s="123"/>
      <c r="T94" s="123"/>
      <c r="U94" s="123" t="str">
        <f t="shared" si="9"/>
        <v/>
      </c>
      <c r="V94" s="123">
        <v>1</v>
      </c>
      <c r="W94" s="123" t="str">
        <f t="shared" si="10"/>
        <v/>
      </c>
      <c r="X94" s="123">
        <v>1</v>
      </c>
      <c r="Y94" s="123" t="str">
        <f t="shared" si="11"/>
        <v/>
      </c>
      <c r="Z94" s="126" t="str">
        <f t="shared" si="12"/>
        <v/>
      </c>
      <c r="AA94">
        <f t="shared" si="13"/>
        <v>1</v>
      </c>
      <c r="AB94" t="str">
        <f t="shared" si="17"/>
        <v/>
      </c>
      <c r="AC94" t="str">
        <f t="shared" si="17"/>
        <v/>
      </c>
      <c r="AD94">
        <f t="shared" si="15"/>
        <v>1</v>
      </c>
    </row>
    <row r="95" spans="2:30" hidden="1" x14ac:dyDescent="0.25">
      <c r="B95" s="122" t="str">
        <f t="shared" si="8"/>
        <v/>
      </c>
      <c r="C95" s="124"/>
      <c r="D95" s="124"/>
      <c r="E95" s="124"/>
      <c r="F95" s="125" t="str">
        <f>IF('תנאי סף'!AR95&lt;&gt;1,"",'תנאי סף'!F95)</f>
        <v/>
      </c>
      <c r="G95" s="106" t="str">
        <f>IF($F95="","",IF('תנאי סף'!$G95="",$AB$1,'תנאי סף'!$G95))</f>
        <v/>
      </c>
      <c r="H95" s="123"/>
      <c r="I95" s="106"/>
      <c r="J95" s="123"/>
      <c r="K95" s="106"/>
      <c r="L95" s="123"/>
      <c r="M95" s="106"/>
      <c r="N95" s="125"/>
      <c r="O95" s="125"/>
      <c r="P95" s="123"/>
      <c r="Q95" s="123"/>
      <c r="R95" s="123"/>
      <c r="S95" s="123"/>
      <c r="T95" s="123"/>
      <c r="U95" s="123" t="str">
        <f t="shared" si="9"/>
        <v/>
      </c>
      <c r="V95" s="123">
        <v>1</v>
      </c>
      <c r="W95" s="123" t="str">
        <f t="shared" si="10"/>
        <v/>
      </c>
      <c r="X95" s="123">
        <v>1</v>
      </c>
      <c r="Y95" s="123" t="str">
        <f t="shared" si="11"/>
        <v/>
      </c>
      <c r="Z95" s="126" t="str">
        <f t="shared" si="12"/>
        <v/>
      </c>
      <c r="AA95">
        <f t="shared" si="13"/>
        <v>1</v>
      </c>
      <c r="AB95" t="str">
        <f t="shared" si="17"/>
        <v/>
      </c>
      <c r="AC95" t="str">
        <f t="shared" si="17"/>
        <v/>
      </c>
      <c r="AD95">
        <f t="shared" si="15"/>
        <v>1</v>
      </c>
    </row>
    <row r="96" spans="2:30" hidden="1" x14ac:dyDescent="0.25">
      <c r="B96" s="122" t="str">
        <f t="shared" ref="B96:B130" si="18">IF(F96="","",ROW()-30)</f>
        <v/>
      </c>
      <c r="C96" s="124"/>
      <c r="D96" s="124"/>
      <c r="E96" s="124"/>
      <c r="F96" s="125" t="str">
        <f>IF('תנאי סף'!AR96&lt;&gt;1,"",'תנאי סף'!F96)</f>
        <v/>
      </c>
      <c r="G96" s="106" t="str">
        <f>IF($F96="","",IF('תנאי סף'!$G96="",$AB$1,'תנאי סף'!$G96))</f>
        <v/>
      </c>
      <c r="H96" s="123"/>
      <c r="I96" s="106"/>
      <c r="J96" s="123"/>
      <c r="K96" s="106"/>
      <c r="L96" s="123"/>
      <c r="M96" s="106"/>
      <c r="N96" s="125"/>
      <c r="O96" s="125"/>
      <c r="P96" s="123"/>
      <c r="Q96" s="123"/>
      <c r="R96" s="123"/>
      <c r="S96" s="123"/>
      <c r="T96" s="123"/>
      <c r="U96" s="123" t="str">
        <f t="shared" ref="U96:U130" si="19">IF($F96="","",IF($AA96&lt;&gt;1,$AB$1,IFERROR(G96*$G$5,$AB$1)))</f>
        <v/>
      </c>
      <c r="V96" s="123">
        <v>1</v>
      </c>
      <c r="W96" s="123" t="str">
        <f t="shared" ref="W96:W130" si="20">IF($F96="","",IF($AA96&lt;&gt;1,$AB$1,IFERROR(U96*V96,$AB$1)))</f>
        <v/>
      </c>
      <c r="X96" s="123">
        <v>1</v>
      </c>
      <c r="Y96" s="123" t="str">
        <f t="shared" ref="Y96:Y130" si="21">IF($F96="","",IF($AA96&lt;&gt;1,$AB$1,IFERROR(W96*X96,$AB$1)))</f>
        <v/>
      </c>
      <c r="Z96" s="126" t="str">
        <f t="shared" ref="Z96:Z130" si="22">IF($F96="","",IF(OR($AA96&lt;&gt;1,Y96=$AB$1),$AB$1,IFERROR(Y96/SUM($Y$31:$Y$130),0)))</f>
        <v/>
      </c>
      <c r="AA96">
        <f t="shared" ref="AA96:AA130" si="23">IF(SUM(AD96:AV96)=COUNT(AD96:AV96),1,0)</f>
        <v>1</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1</v>
      </c>
    </row>
    <row r="97" spans="2:30" hidden="1" x14ac:dyDescent="0.25">
      <c r="B97" s="122" t="str">
        <f t="shared" si="18"/>
        <v/>
      </c>
      <c r="C97" s="124"/>
      <c r="D97" s="124"/>
      <c r="E97" s="124"/>
      <c r="F97" s="125" t="str">
        <f>IF('תנאי סף'!AR97&lt;&gt;1,"",'תנאי סף'!F97)</f>
        <v/>
      </c>
      <c r="G97" s="106" t="str">
        <f>IF($F97="","",IF('תנאי סף'!$G97="",$AB$1,'תנאי סף'!$G97))</f>
        <v/>
      </c>
      <c r="H97" s="123"/>
      <c r="I97" s="106"/>
      <c r="J97" s="123"/>
      <c r="K97" s="106"/>
      <c r="L97" s="123"/>
      <c r="M97" s="106"/>
      <c r="N97" s="125"/>
      <c r="O97" s="125"/>
      <c r="P97" s="123"/>
      <c r="Q97" s="123"/>
      <c r="R97" s="123"/>
      <c r="S97" s="123"/>
      <c r="T97" s="123"/>
      <c r="U97" s="123" t="str">
        <f t="shared" si="19"/>
        <v/>
      </c>
      <c r="V97" s="123">
        <v>1</v>
      </c>
      <c r="W97" s="123" t="str">
        <f t="shared" si="20"/>
        <v/>
      </c>
      <c r="X97" s="123">
        <v>1</v>
      </c>
      <c r="Y97" s="123" t="str">
        <f t="shared" si="21"/>
        <v/>
      </c>
      <c r="Z97" s="126" t="str">
        <f t="shared" si="22"/>
        <v/>
      </c>
      <c r="AA97">
        <f t="shared" si="23"/>
        <v>1</v>
      </c>
      <c r="AB97" t="str">
        <f t="shared" si="17"/>
        <v/>
      </c>
      <c r="AC97" t="str">
        <f t="shared" si="17"/>
        <v/>
      </c>
      <c r="AD97">
        <f t="shared" si="24"/>
        <v>1</v>
      </c>
    </row>
    <row r="98" spans="2:30" hidden="1" x14ac:dyDescent="0.25">
      <c r="B98" s="122" t="str">
        <f t="shared" si="18"/>
        <v/>
      </c>
      <c r="C98" s="124"/>
      <c r="D98" s="124"/>
      <c r="E98" s="124"/>
      <c r="F98" s="125" t="str">
        <f>IF('תנאי סף'!AR98&lt;&gt;1,"",'תנאי סף'!F98)</f>
        <v/>
      </c>
      <c r="G98" s="106" t="str">
        <f>IF($F98="","",IF('תנאי סף'!$G98="",$AB$1,'תנאי סף'!$G98))</f>
        <v/>
      </c>
      <c r="H98" s="123"/>
      <c r="I98" s="106"/>
      <c r="J98" s="123"/>
      <c r="K98" s="106"/>
      <c r="L98" s="123"/>
      <c r="M98" s="106"/>
      <c r="N98" s="125"/>
      <c r="O98" s="125"/>
      <c r="P98" s="123"/>
      <c r="Q98" s="123"/>
      <c r="R98" s="123"/>
      <c r="S98" s="123"/>
      <c r="T98" s="123"/>
      <c r="U98" s="123" t="str">
        <f t="shared" si="19"/>
        <v/>
      </c>
      <c r="V98" s="123">
        <v>1</v>
      </c>
      <c r="W98" s="123" t="str">
        <f t="shared" si="20"/>
        <v/>
      </c>
      <c r="X98" s="123">
        <v>1</v>
      </c>
      <c r="Y98" s="123" t="str">
        <f t="shared" si="21"/>
        <v/>
      </c>
      <c r="Z98" s="126" t="str">
        <f t="shared" si="22"/>
        <v/>
      </c>
      <c r="AA98">
        <f t="shared" si="23"/>
        <v>1</v>
      </c>
      <c r="AB98" t="str">
        <f t="shared" si="17"/>
        <v/>
      </c>
      <c r="AC98" t="str">
        <f t="shared" si="17"/>
        <v/>
      </c>
      <c r="AD98">
        <f t="shared" si="24"/>
        <v>1</v>
      </c>
    </row>
    <row r="99" spans="2:30" hidden="1" x14ac:dyDescent="0.25">
      <c r="B99" s="122" t="str">
        <f t="shared" si="18"/>
        <v/>
      </c>
      <c r="C99" s="124"/>
      <c r="D99" s="124"/>
      <c r="E99" s="124"/>
      <c r="F99" s="125" t="str">
        <f>IF('תנאי סף'!AR99&lt;&gt;1,"",'תנאי סף'!F99)</f>
        <v/>
      </c>
      <c r="G99" s="106" t="str">
        <f>IF($F99="","",IF('תנאי סף'!$G99="",$AB$1,'תנאי סף'!$G99))</f>
        <v/>
      </c>
      <c r="H99" s="123"/>
      <c r="I99" s="106"/>
      <c r="J99" s="123"/>
      <c r="K99" s="106"/>
      <c r="L99" s="123"/>
      <c r="M99" s="106"/>
      <c r="N99" s="125"/>
      <c r="O99" s="125"/>
      <c r="P99" s="123"/>
      <c r="Q99" s="123"/>
      <c r="R99" s="123"/>
      <c r="S99" s="123"/>
      <c r="T99" s="123"/>
      <c r="U99" s="123" t="str">
        <f t="shared" si="19"/>
        <v/>
      </c>
      <c r="V99" s="123">
        <v>1</v>
      </c>
      <c r="W99" s="123" t="str">
        <f t="shared" si="20"/>
        <v/>
      </c>
      <c r="X99" s="123">
        <v>1</v>
      </c>
      <c r="Y99" s="123" t="str">
        <f t="shared" si="21"/>
        <v/>
      </c>
      <c r="Z99" s="126" t="str">
        <f t="shared" si="22"/>
        <v/>
      </c>
      <c r="AA99">
        <f t="shared" si="23"/>
        <v>1</v>
      </c>
      <c r="AB99" t="str">
        <f t="shared" si="17"/>
        <v/>
      </c>
      <c r="AC99" t="str">
        <f t="shared" si="17"/>
        <v/>
      </c>
      <c r="AD99">
        <f t="shared" si="24"/>
        <v>1</v>
      </c>
    </row>
    <row r="100" spans="2:30" hidden="1" x14ac:dyDescent="0.25">
      <c r="B100" s="122" t="str">
        <f t="shared" si="18"/>
        <v/>
      </c>
      <c r="C100" s="124"/>
      <c r="D100" s="124"/>
      <c r="E100" s="124"/>
      <c r="F100" s="125" t="str">
        <f>IF('תנאי סף'!AR100&lt;&gt;1,"",'תנאי סף'!F100)</f>
        <v/>
      </c>
      <c r="G100" s="106" t="str">
        <f>IF($F100="","",IF('תנאי סף'!$G100="",$AB$1,'תנאי סף'!$G100))</f>
        <v/>
      </c>
      <c r="H100" s="123"/>
      <c r="I100" s="106"/>
      <c r="J100" s="123"/>
      <c r="K100" s="106"/>
      <c r="L100" s="123"/>
      <c r="M100" s="106"/>
      <c r="N100" s="125"/>
      <c r="O100" s="125"/>
      <c r="P100" s="123"/>
      <c r="Q100" s="123"/>
      <c r="R100" s="123"/>
      <c r="S100" s="123"/>
      <c r="T100" s="123"/>
      <c r="U100" s="123" t="str">
        <f t="shared" si="19"/>
        <v/>
      </c>
      <c r="V100" s="123">
        <v>1</v>
      </c>
      <c r="W100" s="123" t="str">
        <f t="shared" si="20"/>
        <v/>
      </c>
      <c r="X100" s="123">
        <v>1</v>
      </c>
      <c r="Y100" s="123" t="str">
        <f t="shared" si="21"/>
        <v/>
      </c>
      <c r="Z100" s="126" t="str">
        <f t="shared" si="22"/>
        <v/>
      </c>
      <c r="AA100">
        <f t="shared" si="23"/>
        <v>1</v>
      </c>
      <c r="AB100" t="str">
        <f t="shared" si="17"/>
        <v/>
      </c>
      <c r="AC100" t="str">
        <f t="shared" si="17"/>
        <v/>
      </c>
      <c r="AD100">
        <f t="shared" si="24"/>
        <v>1</v>
      </c>
    </row>
    <row r="101" spans="2:30" hidden="1" x14ac:dyDescent="0.25">
      <c r="B101" s="122" t="str">
        <f t="shared" si="18"/>
        <v/>
      </c>
      <c r="C101" s="124"/>
      <c r="D101" s="124"/>
      <c r="E101" s="124"/>
      <c r="F101" s="125" t="str">
        <f>IF('תנאי סף'!AR101&lt;&gt;1,"",'תנאי סף'!F101)</f>
        <v/>
      </c>
      <c r="G101" s="106" t="str">
        <f>IF($F101="","",IF('תנאי סף'!$G101="",$AB$1,'תנאי סף'!$G101))</f>
        <v/>
      </c>
      <c r="H101" s="123"/>
      <c r="I101" s="106"/>
      <c r="J101" s="123"/>
      <c r="K101" s="106"/>
      <c r="L101" s="123"/>
      <c r="M101" s="106"/>
      <c r="N101" s="125"/>
      <c r="O101" s="125"/>
      <c r="P101" s="123"/>
      <c r="Q101" s="123"/>
      <c r="R101" s="123"/>
      <c r="S101" s="123"/>
      <c r="T101" s="123"/>
      <c r="U101" s="123" t="str">
        <f t="shared" si="19"/>
        <v/>
      </c>
      <c r="V101" s="123">
        <v>1</v>
      </c>
      <c r="W101" s="123" t="str">
        <f t="shared" si="20"/>
        <v/>
      </c>
      <c r="X101" s="123">
        <v>1</v>
      </c>
      <c r="Y101" s="123" t="str">
        <f t="shared" si="21"/>
        <v/>
      </c>
      <c r="Z101" s="126" t="str">
        <f t="shared" si="22"/>
        <v/>
      </c>
      <c r="AA101">
        <f t="shared" si="23"/>
        <v>1</v>
      </c>
      <c r="AB101" t="str">
        <f t="shared" si="17"/>
        <v/>
      </c>
      <c r="AC101" t="str">
        <f t="shared" si="17"/>
        <v/>
      </c>
      <c r="AD101">
        <f t="shared" si="24"/>
        <v>1</v>
      </c>
    </row>
    <row r="102" spans="2:30" hidden="1" x14ac:dyDescent="0.25">
      <c r="B102" s="122" t="str">
        <f t="shared" si="18"/>
        <v/>
      </c>
      <c r="C102" s="124"/>
      <c r="D102" s="124"/>
      <c r="E102" s="124"/>
      <c r="F102" s="125" t="str">
        <f>IF('תנאי סף'!AR102&lt;&gt;1,"",'תנאי סף'!F102)</f>
        <v/>
      </c>
      <c r="G102" s="106" t="str">
        <f>IF($F102="","",IF('תנאי סף'!$G102="",$AB$1,'תנאי סף'!$G102))</f>
        <v/>
      </c>
      <c r="H102" s="123"/>
      <c r="I102" s="106"/>
      <c r="J102" s="123"/>
      <c r="K102" s="106"/>
      <c r="L102" s="123"/>
      <c r="M102" s="106"/>
      <c r="N102" s="125"/>
      <c r="O102" s="125"/>
      <c r="P102" s="123"/>
      <c r="Q102" s="123"/>
      <c r="R102" s="123"/>
      <c r="S102" s="123"/>
      <c r="T102" s="123"/>
      <c r="U102" s="123" t="str">
        <f t="shared" si="19"/>
        <v/>
      </c>
      <c r="V102" s="123">
        <v>1</v>
      </c>
      <c r="W102" s="123" t="str">
        <f t="shared" si="20"/>
        <v/>
      </c>
      <c r="X102" s="123">
        <v>1</v>
      </c>
      <c r="Y102" s="123" t="str">
        <f t="shared" si="21"/>
        <v/>
      </c>
      <c r="Z102" s="126" t="str">
        <f t="shared" si="22"/>
        <v/>
      </c>
      <c r="AA102">
        <f t="shared" si="23"/>
        <v>1</v>
      </c>
      <c r="AB102" t="str">
        <f t="shared" si="17"/>
        <v/>
      </c>
      <c r="AC102" t="str">
        <f t="shared" si="17"/>
        <v/>
      </c>
      <c r="AD102">
        <f t="shared" si="24"/>
        <v>1</v>
      </c>
    </row>
    <row r="103" spans="2:30" hidden="1" x14ac:dyDescent="0.25">
      <c r="B103" s="122" t="str">
        <f t="shared" si="18"/>
        <v/>
      </c>
      <c r="C103" s="124"/>
      <c r="D103" s="124"/>
      <c r="E103" s="124"/>
      <c r="F103" s="125" t="str">
        <f>IF('תנאי סף'!AR103&lt;&gt;1,"",'תנאי סף'!F103)</f>
        <v/>
      </c>
      <c r="G103" s="106" t="str">
        <f>IF($F103="","",IF('תנאי סף'!$G103="",$AB$1,'תנאי סף'!$G103))</f>
        <v/>
      </c>
      <c r="H103" s="123"/>
      <c r="I103" s="106"/>
      <c r="J103" s="123"/>
      <c r="K103" s="106"/>
      <c r="L103" s="123"/>
      <c r="M103" s="106"/>
      <c r="N103" s="125"/>
      <c r="O103" s="125"/>
      <c r="P103" s="123"/>
      <c r="Q103" s="123"/>
      <c r="R103" s="123"/>
      <c r="S103" s="123"/>
      <c r="T103" s="123"/>
      <c r="U103" s="123" t="str">
        <f t="shared" si="19"/>
        <v/>
      </c>
      <c r="V103" s="123">
        <v>1</v>
      </c>
      <c r="W103" s="123" t="str">
        <f t="shared" si="20"/>
        <v/>
      </c>
      <c r="X103" s="123">
        <v>1</v>
      </c>
      <c r="Y103" s="123" t="str">
        <f t="shared" si="21"/>
        <v/>
      </c>
      <c r="Z103" s="126" t="str">
        <f t="shared" si="22"/>
        <v/>
      </c>
      <c r="AA103">
        <f t="shared" si="23"/>
        <v>1</v>
      </c>
      <c r="AB103" t="str">
        <f t="shared" si="17"/>
        <v/>
      </c>
      <c r="AC103" t="str">
        <f t="shared" si="17"/>
        <v/>
      </c>
      <c r="AD103">
        <f t="shared" si="24"/>
        <v>1</v>
      </c>
    </row>
    <row r="104" spans="2:30" hidden="1" x14ac:dyDescent="0.25">
      <c r="B104" s="122" t="str">
        <f t="shared" si="18"/>
        <v/>
      </c>
      <c r="C104" s="124"/>
      <c r="D104" s="124"/>
      <c r="E104" s="124"/>
      <c r="F104" s="125" t="str">
        <f>IF('תנאי סף'!AR104&lt;&gt;1,"",'תנאי סף'!F104)</f>
        <v/>
      </c>
      <c r="G104" s="106" t="str">
        <f>IF($F104="","",IF('תנאי סף'!$G104="",$AB$1,'תנאי סף'!$G104))</f>
        <v/>
      </c>
      <c r="H104" s="123"/>
      <c r="I104" s="106"/>
      <c r="J104" s="123"/>
      <c r="K104" s="106"/>
      <c r="L104" s="123"/>
      <c r="M104" s="106"/>
      <c r="N104" s="125"/>
      <c r="O104" s="125"/>
      <c r="P104" s="123"/>
      <c r="Q104" s="123"/>
      <c r="R104" s="123"/>
      <c r="S104" s="123"/>
      <c r="T104" s="123"/>
      <c r="U104" s="123" t="str">
        <f t="shared" si="19"/>
        <v/>
      </c>
      <c r="V104" s="123">
        <v>1</v>
      </c>
      <c r="W104" s="123" t="str">
        <f t="shared" si="20"/>
        <v/>
      </c>
      <c r="X104" s="123">
        <v>1</v>
      </c>
      <c r="Y104" s="123" t="str">
        <f t="shared" si="21"/>
        <v/>
      </c>
      <c r="Z104" s="126" t="str">
        <f t="shared" si="22"/>
        <v/>
      </c>
      <c r="AA104">
        <f t="shared" si="23"/>
        <v>1</v>
      </c>
      <c r="AB104" t="str">
        <f t="shared" si="17"/>
        <v/>
      </c>
      <c r="AC104" t="str">
        <f t="shared" si="17"/>
        <v/>
      </c>
      <c r="AD104">
        <f t="shared" si="24"/>
        <v>1</v>
      </c>
    </row>
    <row r="105" spans="2:30" hidden="1" x14ac:dyDescent="0.25">
      <c r="B105" s="122" t="str">
        <f t="shared" si="18"/>
        <v/>
      </c>
      <c r="C105" s="124"/>
      <c r="D105" s="124"/>
      <c r="E105" s="124"/>
      <c r="F105" s="125" t="str">
        <f>IF('תנאי סף'!AR105&lt;&gt;1,"",'תנאי סף'!F105)</f>
        <v/>
      </c>
      <c r="G105" s="106" t="str">
        <f>IF($F105="","",IF('תנאי סף'!$G105="",$AB$1,'תנאי סף'!$G105))</f>
        <v/>
      </c>
      <c r="H105" s="123"/>
      <c r="I105" s="106"/>
      <c r="J105" s="123"/>
      <c r="K105" s="106"/>
      <c r="L105" s="123"/>
      <c r="M105" s="106"/>
      <c r="N105" s="125"/>
      <c r="O105" s="125"/>
      <c r="P105" s="123"/>
      <c r="Q105" s="123"/>
      <c r="R105" s="123"/>
      <c r="S105" s="123"/>
      <c r="T105" s="123"/>
      <c r="U105" s="123" t="str">
        <f t="shared" si="19"/>
        <v/>
      </c>
      <c r="V105" s="123">
        <v>1</v>
      </c>
      <c r="W105" s="123" t="str">
        <f t="shared" si="20"/>
        <v/>
      </c>
      <c r="X105" s="123">
        <v>1</v>
      </c>
      <c r="Y105" s="123" t="str">
        <f t="shared" si="21"/>
        <v/>
      </c>
      <c r="Z105" s="126" t="str">
        <f t="shared" si="22"/>
        <v/>
      </c>
      <c r="AA105">
        <f t="shared" si="23"/>
        <v>1</v>
      </c>
      <c r="AB105" t="str">
        <f t="shared" si="17"/>
        <v/>
      </c>
      <c r="AC105" t="str">
        <f t="shared" si="17"/>
        <v/>
      </c>
      <c r="AD105">
        <f t="shared" si="24"/>
        <v>1</v>
      </c>
    </row>
    <row r="106" spans="2:30" hidden="1" x14ac:dyDescent="0.25">
      <c r="B106" s="122" t="str">
        <f t="shared" si="18"/>
        <v/>
      </c>
      <c r="C106" s="124"/>
      <c r="D106" s="124"/>
      <c r="E106" s="124"/>
      <c r="F106" s="125" t="str">
        <f>IF('תנאי סף'!AR106&lt;&gt;1,"",'תנאי סף'!F106)</f>
        <v/>
      </c>
      <c r="G106" s="106" t="str">
        <f>IF($F106="","",IF('תנאי סף'!$G106="",$AB$1,'תנאי סף'!$G106))</f>
        <v/>
      </c>
      <c r="H106" s="123"/>
      <c r="I106" s="106"/>
      <c r="J106" s="123"/>
      <c r="K106" s="106"/>
      <c r="L106" s="123"/>
      <c r="M106" s="106"/>
      <c r="N106" s="125"/>
      <c r="O106" s="125"/>
      <c r="P106" s="123"/>
      <c r="Q106" s="123"/>
      <c r="R106" s="123"/>
      <c r="S106" s="123"/>
      <c r="T106" s="123"/>
      <c r="U106" s="123" t="str">
        <f t="shared" si="19"/>
        <v/>
      </c>
      <c r="V106" s="123">
        <v>1</v>
      </c>
      <c r="W106" s="123" t="str">
        <f t="shared" si="20"/>
        <v/>
      </c>
      <c r="X106" s="123">
        <v>1</v>
      </c>
      <c r="Y106" s="123" t="str">
        <f t="shared" si="21"/>
        <v/>
      </c>
      <c r="Z106" s="126" t="str">
        <f t="shared" si="22"/>
        <v/>
      </c>
      <c r="AA106">
        <f t="shared" si="23"/>
        <v>1</v>
      </c>
      <c r="AB106" t="str">
        <f t="shared" si="17"/>
        <v/>
      </c>
      <c r="AC106" t="str">
        <f t="shared" si="17"/>
        <v/>
      </c>
      <c r="AD106">
        <f t="shared" si="24"/>
        <v>1</v>
      </c>
    </row>
    <row r="107" spans="2:30" hidden="1" x14ac:dyDescent="0.25">
      <c r="B107" s="122" t="str">
        <f t="shared" si="18"/>
        <v/>
      </c>
      <c r="C107" s="124"/>
      <c r="D107" s="124"/>
      <c r="E107" s="124"/>
      <c r="F107" s="125" t="str">
        <f>IF('תנאי סף'!AR107&lt;&gt;1,"",'תנאי סף'!F107)</f>
        <v/>
      </c>
      <c r="G107" s="106" t="str">
        <f>IF($F107="","",IF('תנאי סף'!$G107="",$AB$1,'תנאי סף'!$G107))</f>
        <v/>
      </c>
      <c r="H107" s="123"/>
      <c r="I107" s="106"/>
      <c r="J107" s="123"/>
      <c r="K107" s="106"/>
      <c r="L107" s="123"/>
      <c r="M107" s="106"/>
      <c r="N107" s="125"/>
      <c r="O107" s="125"/>
      <c r="P107" s="123"/>
      <c r="Q107" s="123"/>
      <c r="R107" s="123"/>
      <c r="S107" s="123"/>
      <c r="T107" s="123"/>
      <c r="U107" s="123" t="str">
        <f t="shared" si="19"/>
        <v/>
      </c>
      <c r="V107" s="123">
        <v>1</v>
      </c>
      <c r="W107" s="123" t="str">
        <f t="shared" si="20"/>
        <v/>
      </c>
      <c r="X107" s="123">
        <v>1</v>
      </c>
      <c r="Y107" s="123" t="str">
        <f t="shared" si="21"/>
        <v/>
      </c>
      <c r="Z107" s="126" t="str">
        <f t="shared" si="22"/>
        <v/>
      </c>
      <c r="AA107">
        <f t="shared" si="23"/>
        <v>1</v>
      </c>
      <c r="AB107" t="str">
        <f t="shared" si="17"/>
        <v/>
      </c>
      <c r="AC107" t="str">
        <f t="shared" si="17"/>
        <v/>
      </c>
      <c r="AD107">
        <f t="shared" si="24"/>
        <v>1</v>
      </c>
    </row>
    <row r="108" spans="2:30" hidden="1" x14ac:dyDescent="0.25">
      <c r="B108" s="122" t="str">
        <f t="shared" si="18"/>
        <v/>
      </c>
      <c r="C108" s="124"/>
      <c r="D108" s="124"/>
      <c r="E108" s="124"/>
      <c r="F108" s="125" t="str">
        <f>IF('תנאי סף'!AR108&lt;&gt;1,"",'תנאי סף'!F108)</f>
        <v/>
      </c>
      <c r="G108" s="106" t="str">
        <f>IF($F108="","",IF('תנאי סף'!$G108="",$AB$1,'תנאי סף'!$G108))</f>
        <v/>
      </c>
      <c r="H108" s="123"/>
      <c r="I108" s="106"/>
      <c r="J108" s="123"/>
      <c r="K108" s="106"/>
      <c r="L108" s="123"/>
      <c r="M108" s="106"/>
      <c r="N108" s="125"/>
      <c r="O108" s="125"/>
      <c r="P108" s="123"/>
      <c r="Q108" s="123"/>
      <c r="R108" s="123"/>
      <c r="S108" s="123"/>
      <c r="T108" s="123"/>
      <c r="U108" s="123" t="str">
        <f t="shared" si="19"/>
        <v/>
      </c>
      <c r="V108" s="123">
        <v>1</v>
      </c>
      <c r="W108" s="123" t="str">
        <f t="shared" si="20"/>
        <v/>
      </c>
      <c r="X108" s="123">
        <v>1</v>
      </c>
      <c r="Y108" s="123" t="str">
        <f t="shared" si="21"/>
        <v/>
      </c>
      <c r="Z108" s="126" t="str">
        <f t="shared" si="22"/>
        <v/>
      </c>
      <c r="AA108">
        <f t="shared" si="23"/>
        <v>1</v>
      </c>
      <c r="AB108" t="str">
        <f t="shared" si="17"/>
        <v/>
      </c>
      <c r="AC108" t="str">
        <f t="shared" si="17"/>
        <v/>
      </c>
      <c r="AD108">
        <f t="shared" si="24"/>
        <v>1</v>
      </c>
    </row>
    <row r="109" spans="2:30" hidden="1" x14ac:dyDescent="0.25">
      <c r="B109" s="122" t="str">
        <f t="shared" si="18"/>
        <v/>
      </c>
      <c r="C109" s="124"/>
      <c r="D109" s="124"/>
      <c r="E109" s="124"/>
      <c r="F109" s="125" t="str">
        <f>IF('תנאי סף'!AR109&lt;&gt;1,"",'תנאי סף'!F109)</f>
        <v/>
      </c>
      <c r="G109" s="106" t="str">
        <f>IF($F109="","",IF('תנאי סף'!$G109="",$AB$1,'תנאי סף'!$G109))</f>
        <v/>
      </c>
      <c r="H109" s="123"/>
      <c r="I109" s="106"/>
      <c r="J109" s="123"/>
      <c r="K109" s="106"/>
      <c r="L109" s="123"/>
      <c r="M109" s="106"/>
      <c r="N109" s="125"/>
      <c r="O109" s="125"/>
      <c r="P109" s="123"/>
      <c r="Q109" s="123"/>
      <c r="R109" s="123"/>
      <c r="S109" s="123"/>
      <c r="T109" s="123"/>
      <c r="U109" s="123" t="str">
        <f t="shared" si="19"/>
        <v/>
      </c>
      <c r="V109" s="123">
        <v>1</v>
      </c>
      <c r="W109" s="123" t="str">
        <f t="shared" si="20"/>
        <v/>
      </c>
      <c r="X109" s="123">
        <v>1</v>
      </c>
      <c r="Y109" s="123" t="str">
        <f t="shared" si="21"/>
        <v/>
      </c>
      <c r="Z109" s="126" t="str">
        <f t="shared" si="22"/>
        <v/>
      </c>
      <c r="AA109">
        <f t="shared" si="23"/>
        <v>1</v>
      </c>
      <c r="AB109" t="str">
        <f t="shared" si="17"/>
        <v/>
      </c>
      <c r="AC109" t="str">
        <f t="shared" si="17"/>
        <v/>
      </c>
      <c r="AD109">
        <f t="shared" si="24"/>
        <v>1</v>
      </c>
    </row>
    <row r="110" spans="2:30" hidden="1" x14ac:dyDescent="0.25">
      <c r="B110" s="122" t="str">
        <f t="shared" si="18"/>
        <v/>
      </c>
      <c r="C110" s="124"/>
      <c r="D110" s="124"/>
      <c r="E110" s="124"/>
      <c r="F110" s="125" t="str">
        <f>IF('תנאי סף'!AR110&lt;&gt;1,"",'תנאי סף'!F110)</f>
        <v/>
      </c>
      <c r="G110" s="106" t="str">
        <f>IF($F110="","",IF('תנאי סף'!$G110="",$AB$1,'תנאי סף'!$G110))</f>
        <v/>
      </c>
      <c r="H110" s="123"/>
      <c r="I110" s="106"/>
      <c r="J110" s="123"/>
      <c r="K110" s="106"/>
      <c r="L110" s="123"/>
      <c r="M110" s="106"/>
      <c r="N110" s="125"/>
      <c r="O110" s="125"/>
      <c r="P110" s="123"/>
      <c r="Q110" s="123"/>
      <c r="R110" s="123"/>
      <c r="S110" s="123"/>
      <c r="T110" s="123"/>
      <c r="U110" s="123" t="str">
        <f t="shared" si="19"/>
        <v/>
      </c>
      <c r="V110" s="123">
        <v>1</v>
      </c>
      <c r="W110" s="123" t="str">
        <f t="shared" si="20"/>
        <v/>
      </c>
      <c r="X110" s="123">
        <v>1</v>
      </c>
      <c r="Y110" s="123" t="str">
        <f t="shared" si="21"/>
        <v/>
      </c>
      <c r="Z110" s="126" t="str">
        <f t="shared" si="22"/>
        <v/>
      </c>
      <c r="AA110">
        <f t="shared" si="23"/>
        <v>1</v>
      </c>
      <c r="AB110" t="str">
        <f t="shared" si="17"/>
        <v/>
      </c>
      <c r="AC110" t="str">
        <f t="shared" si="17"/>
        <v/>
      </c>
      <c r="AD110">
        <f t="shared" si="24"/>
        <v>1</v>
      </c>
    </row>
    <row r="111" spans="2:30" hidden="1" x14ac:dyDescent="0.25">
      <c r="B111" s="122" t="str">
        <f t="shared" si="18"/>
        <v/>
      </c>
      <c r="C111" s="124"/>
      <c r="D111" s="124"/>
      <c r="E111" s="124"/>
      <c r="F111" s="125" t="str">
        <f>IF('תנאי סף'!AR111&lt;&gt;1,"",'תנאי סף'!F111)</f>
        <v/>
      </c>
      <c r="G111" s="106" t="str">
        <f>IF($F111="","",IF('תנאי סף'!$G111="",$AB$1,'תנאי סף'!$G111))</f>
        <v/>
      </c>
      <c r="H111" s="123"/>
      <c r="I111" s="106"/>
      <c r="J111" s="123"/>
      <c r="K111" s="106"/>
      <c r="L111" s="123"/>
      <c r="M111" s="106"/>
      <c r="N111" s="125"/>
      <c r="O111" s="125"/>
      <c r="P111" s="123"/>
      <c r="Q111" s="123"/>
      <c r="R111" s="123"/>
      <c r="S111" s="123"/>
      <c r="T111" s="123"/>
      <c r="U111" s="123" t="str">
        <f t="shared" si="19"/>
        <v/>
      </c>
      <c r="V111" s="123">
        <v>1</v>
      </c>
      <c r="W111" s="123" t="str">
        <f t="shared" si="20"/>
        <v/>
      </c>
      <c r="X111" s="123">
        <v>1</v>
      </c>
      <c r="Y111" s="123" t="str">
        <f t="shared" si="21"/>
        <v/>
      </c>
      <c r="Z111" s="126" t="str">
        <f t="shared" si="22"/>
        <v/>
      </c>
      <c r="AA111">
        <f t="shared" si="23"/>
        <v>1</v>
      </c>
      <c r="AB111" t="str">
        <f t="shared" si="17"/>
        <v/>
      </c>
      <c r="AC111" t="str">
        <f t="shared" si="17"/>
        <v/>
      </c>
      <c r="AD111">
        <f t="shared" si="24"/>
        <v>1</v>
      </c>
    </row>
    <row r="112" spans="2:30" hidden="1" x14ac:dyDescent="0.25">
      <c r="B112" s="122" t="str">
        <f t="shared" si="18"/>
        <v/>
      </c>
      <c r="C112" s="124"/>
      <c r="D112" s="124"/>
      <c r="E112" s="124"/>
      <c r="F112" s="125" t="str">
        <f>IF('תנאי סף'!AR112&lt;&gt;1,"",'תנאי סף'!F112)</f>
        <v/>
      </c>
      <c r="G112" s="106" t="str">
        <f>IF($F112="","",IF('תנאי סף'!$G112="",$AB$1,'תנאי סף'!$G112))</f>
        <v/>
      </c>
      <c r="H112" s="123"/>
      <c r="I112" s="106"/>
      <c r="J112" s="123"/>
      <c r="K112" s="106"/>
      <c r="L112" s="123"/>
      <c r="M112" s="106"/>
      <c r="N112" s="125"/>
      <c r="O112" s="125"/>
      <c r="P112" s="123"/>
      <c r="Q112" s="123"/>
      <c r="R112" s="123"/>
      <c r="S112" s="123"/>
      <c r="T112" s="123"/>
      <c r="U112" s="123" t="str">
        <f t="shared" si="19"/>
        <v/>
      </c>
      <c r="V112" s="123">
        <v>1</v>
      </c>
      <c r="W112" s="123" t="str">
        <f t="shared" si="20"/>
        <v/>
      </c>
      <c r="X112" s="123">
        <v>1</v>
      </c>
      <c r="Y112" s="123" t="str">
        <f t="shared" si="21"/>
        <v/>
      </c>
      <c r="Z112" s="126" t="str">
        <f t="shared" si="22"/>
        <v/>
      </c>
      <c r="AA112">
        <f t="shared" si="23"/>
        <v>1</v>
      </c>
      <c r="AB112" t="str">
        <f t="shared" si="17"/>
        <v/>
      </c>
      <c r="AC112" t="str">
        <f t="shared" si="17"/>
        <v/>
      </c>
      <c r="AD112">
        <f t="shared" si="24"/>
        <v>1</v>
      </c>
    </row>
    <row r="113" spans="2:30" hidden="1" x14ac:dyDescent="0.25">
      <c r="B113" s="122" t="str">
        <f t="shared" si="18"/>
        <v/>
      </c>
      <c r="C113" s="124"/>
      <c r="D113" s="124"/>
      <c r="E113" s="124"/>
      <c r="F113" s="125" t="str">
        <f>IF('תנאי סף'!AR113&lt;&gt;1,"",'תנאי סף'!F113)</f>
        <v/>
      </c>
      <c r="G113" s="106" t="str">
        <f>IF($F113="","",IF('תנאי סף'!$G113="",$AB$1,'תנאי סף'!$G113))</f>
        <v/>
      </c>
      <c r="H113" s="123"/>
      <c r="I113" s="106"/>
      <c r="J113" s="123"/>
      <c r="K113" s="106"/>
      <c r="L113" s="123"/>
      <c r="M113" s="106"/>
      <c r="N113" s="125"/>
      <c r="O113" s="125"/>
      <c r="P113" s="123"/>
      <c r="Q113" s="123"/>
      <c r="R113" s="123"/>
      <c r="S113" s="123"/>
      <c r="T113" s="123"/>
      <c r="U113" s="123" t="str">
        <f t="shared" si="19"/>
        <v/>
      </c>
      <c r="V113" s="123">
        <v>1</v>
      </c>
      <c r="W113" s="123" t="str">
        <f t="shared" si="20"/>
        <v/>
      </c>
      <c r="X113" s="123">
        <v>1</v>
      </c>
      <c r="Y113" s="123" t="str">
        <f t="shared" si="21"/>
        <v/>
      </c>
      <c r="Z113" s="126" t="str">
        <f t="shared" si="22"/>
        <v/>
      </c>
      <c r="AA113">
        <f t="shared" si="23"/>
        <v>1</v>
      </c>
      <c r="AB113" t="str">
        <f t="shared" si="17"/>
        <v/>
      </c>
      <c r="AC113" t="str">
        <f t="shared" si="17"/>
        <v/>
      </c>
      <c r="AD113">
        <f t="shared" si="24"/>
        <v>1</v>
      </c>
    </row>
    <row r="114" spans="2:30" hidden="1" x14ac:dyDescent="0.25">
      <c r="B114" s="122" t="str">
        <f t="shared" si="18"/>
        <v/>
      </c>
      <c r="C114" s="124"/>
      <c r="D114" s="124"/>
      <c r="E114" s="124"/>
      <c r="F114" s="125" t="str">
        <f>IF('תנאי סף'!AR114&lt;&gt;1,"",'תנאי סף'!F114)</f>
        <v/>
      </c>
      <c r="G114" s="106" t="str">
        <f>IF($F114="","",IF('תנאי סף'!$G114="",$AB$1,'תנאי סף'!$G114))</f>
        <v/>
      </c>
      <c r="H114" s="123"/>
      <c r="I114" s="106"/>
      <c r="J114" s="123"/>
      <c r="K114" s="106"/>
      <c r="L114" s="123"/>
      <c r="M114" s="106"/>
      <c r="N114" s="125"/>
      <c r="O114" s="125"/>
      <c r="P114" s="123"/>
      <c r="Q114" s="123"/>
      <c r="R114" s="123"/>
      <c r="S114" s="123"/>
      <c r="T114" s="123"/>
      <c r="U114" s="123" t="str">
        <f t="shared" si="19"/>
        <v/>
      </c>
      <c r="V114" s="123">
        <v>1</v>
      </c>
      <c r="W114" s="123" t="str">
        <f t="shared" si="20"/>
        <v/>
      </c>
      <c r="X114" s="123">
        <v>1</v>
      </c>
      <c r="Y114" s="123" t="str">
        <f t="shared" si="21"/>
        <v/>
      </c>
      <c r="Z114" s="126" t="str">
        <f t="shared" si="22"/>
        <v/>
      </c>
      <c r="AA114">
        <f t="shared" si="23"/>
        <v>1</v>
      </c>
      <c r="AB114" t="str">
        <f t="shared" si="17"/>
        <v/>
      </c>
      <c r="AC114" t="str">
        <f t="shared" si="17"/>
        <v/>
      </c>
      <c r="AD114">
        <f t="shared" si="24"/>
        <v>1</v>
      </c>
    </row>
    <row r="115" spans="2:30" hidden="1" x14ac:dyDescent="0.25">
      <c r="B115" s="122" t="str">
        <f t="shared" si="18"/>
        <v/>
      </c>
      <c r="C115" s="124"/>
      <c r="D115" s="124"/>
      <c r="E115" s="124"/>
      <c r="F115" s="125" t="str">
        <f>IF('תנאי סף'!AR115&lt;&gt;1,"",'תנאי סף'!F115)</f>
        <v/>
      </c>
      <c r="G115" s="106" t="str">
        <f>IF($F115="","",IF('תנאי סף'!$G115="",$AB$1,'תנאי סף'!$G115))</f>
        <v/>
      </c>
      <c r="H115" s="123"/>
      <c r="I115" s="106"/>
      <c r="J115" s="123"/>
      <c r="K115" s="106"/>
      <c r="L115" s="123"/>
      <c r="M115" s="106"/>
      <c r="N115" s="125"/>
      <c r="O115" s="125"/>
      <c r="P115" s="123"/>
      <c r="Q115" s="123"/>
      <c r="R115" s="123"/>
      <c r="S115" s="123"/>
      <c r="T115" s="123"/>
      <c r="U115" s="123" t="str">
        <f t="shared" si="19"/>
        <v/>
      </c>
      <c r="V115" s="123">
        <v>1</v>
      </c>
      <c r="W115" s="123" t="str">
        <f t="shared" si="20"/>
        <v/>
      </c>
      <c r="X115" s="123">
        <v>1</v>
      </c>
      <c r="Y115" s="123" t="str">
        <f t="shared" si="21"/>
        <v/>
      </c>
      <c r="Z115" s="126" t="str">
        <f t="shared" si="22"/>
        <v/>
      </c>
      <c r="AA115">
        <f t="shared" si="23"/>
        <v>1</v>
      </c>
      <c r="AB115" t="str">
        <f t="shared" si="17"/>
        <v/>
      </c>
      <c r="AC115" t="str">
        <f t="shared" si="17"/>
        <v/>
      </c>
      <c r="AD115">
        <f t="shared" si="24"/>
        <v>1</v>
      </c>
    </row>
    <row r="116" spans="2:30" hidden="1" x14ac:dyDescent="0.25">
      <c r="B116" s="122" t="str">
        <f t="shared" si="18"/>
        <v/>
      </c>
      <c r="C116" s="124"/>
      <c r="D116" s="124"/>
      <c r="E116" s="124"/>
      <c r="F116" s="125" t="str">
        <f>IF('תנאי סף'!AR116&lt;&gt;1,"",'תנאי סף'!F116)</f>
        <v/>
      </c>
      <c r="G116" s="106" t="str">
        <f>IF($F116="","",IF('תנאי סף'!$G116="",$AB$1,'תנאי סף'!$G116))</f>
        <v/>
      </c>
      <c r="H116" s="123"/>
      <c r="I116" s="106"/>
      <c r="J116" s="123"/>
      <c r="K116" s="106"/>
      <c r="L116" s="123"/>
      <c r="M116" s="106"/>
      <c r="N116" s="125"/>
      <c r="O116" s="125"/>
      <c r="P116" s="123"/>
      <c r="Q116" s="123"/>
      <c r="R116" s="123"/>
      <c r="S116" s="123"/>
      <c r="T116" s="123"/>
      <c r="U116" s="123" t="str">
        <f t="shared" si="19"/>
        <v/>
      </c>
      <c r="V116" s="123">
        <v>1</v>
      </c>
      <c r="W116" s="123" t="str">
        <f t="shared" si="20"/>
        <v/>
      </c>
      <c r="X116" s="123">
        <v>1</v>
      </c>
      <c r="Y116" s="123" t="str">
        <f t="shared" si="21"/>
        <v/>
      </c>
      <c r="Z116" s="126" t="str">
        <f t="shared" si="22"/>
        <v/>
      </c>
      <c r="AA116">
        <f t="shared" si="23"/>
        <v>1</v>
      </c>
      <c r="AB116" t="str">
        <f t="shared" si="17"/>
        <v/>
      </c>
      <c r="AC116" t="str">
        <f t="shared" si="17"/>
        <v/>
      </c>
      <c r="AD116">
        <f t="shared" si="24"/>
        <v>1</v>
      </c>
    </row>
    <row r="117" spans="2:30" hidden="1" x14ac:dyDescent="0.25">
      <c r="B117" s="122" t="str">
        <f t="shared" si="18"/>
        <v/>
      </c>
      <c r="C117" s="124"/>
      <c r="D117" s="124"/>
      <c r="E117" s="124"/>
      <c r="F117" s="125" t="str">
        <f>IF('תנאי סף'!AR117&lt;&gt;1,"",'תנאי סף'!F117)</f>
        <v/>
      </c>
      <c r="G117" s="106" t="str">
        <f>IF($F117="","",IF('תנאי סף'!$G117="",$AB$1,'תנאי סף'!$G117))</f>
        <v/>
      </c>
      <c r="H117" s="123"/>
      <c r="I117" s="106"/>
      <c r="J117" s="123"/>
      <c r="K117" s="106"/>
      <c r="L117" s="123"/>
      <c r="M117" s="106"/>
      <c r="N117" s="125"/>
      <c r="O117" s="125"/>
      <c r="P117" s="123"/>
      <c r="Q117" s="123"/>
      <c r="R117" s="123"/>
      <c r="S117" s="123"/>
      <c r="T117" s="123"/>
      <c r="U117" s="123" t="str">
        <f t="shared" si="19"/>
        <v/>
      </c>
      <c r="V117" s="123">
        <v>1</v>
      </c>
      <c r="W117" s="123" t="str">
        <f t="shared" si="20"/>
        <v/>
      </c>
      <c r="X117" s="123">
        <v>1</v>
      </c>
      <c r="Y117" s="123" t="str">
        <f t="shared" si="21"/>
        <v/>
      </c>
      <c r="Z117" s="126" t="str">
        <f t="shared" si="22"/>
        <v/>
      </c>
      <c r="AA117">
        <f t="shared" si="23"/>
        <v>1</v>
      </c>
      <c r="AB117" t="str">
        <f t="shared" si="17"/>
        <v/>
      </c>
      <c r="AC117" t="str">
        <f t="shared" si="17"/>
        <v/>
      </c>
      <c r="AD117">
        <f t="shared" si="24"/>
        <v>1</v>
      </c>
    </row>
    <row r="118" spans="2:30" hidden="1" x14ac:dyDescent="0.25">
      <c r="B118" s="122" t="str">
        <f t="shared" si="18"/>
        <v/>
      </c>
      <c r="C118" s="124"/>
      <c r="D118" s="124"/>
      <c r="E118" s="124"/>
      <c r="F118" s="125" t="str">
        <f>IF('תנאי סף'!AR118&lt;&gt;1,"",'תנאי סף'!F118)</f>
        <v/>
      </c>
      <c r="G118" s="106" t="str">
        <f>IF($F118="","",IF('תנאי סף'!$G118="",$AB$1,'תנאי סף'!$G118))</f>
        <v/>
      </c>
      <c r="H118" s="123"/>
      <c r="I118" s="106"/>
      <c r="J118" s="123"/>
      <c r="K118" s="106"/>
      <c r="L118" s="123"/>
      <c r="M118" s="106"/>
      <c r="N118" s="125"/>
      <c r="O118" s="125"/>
      <c r="P118" s="123"/>
      <c r="Q118" s="123"/>
      <c r="R118" s="123"/>
      <c r="S118" s="123"/>
      <c r="T118" s="123"/>
      <c r="U118" s="123" t="str">
        <f t="shared" si="19"/>
        <v/>
      </c>
      <c r="V118" s="123">
        <v>1</v>
      </c>
      <c r="W118" s="123" t="str">
        <f t="shared" si="20"/>
        <v/>
      </c>
      <c r="X118" s="123">
        <v>1</v>
      </c>
      <c r="Y118" s="123" t="str">
        <f t="shared" si="21"/>
        <v/>
      </c>
      <c r="Z118" s="126" t="str">
        <f t="shared" si="22"/>
        <v/>
      </c>
      <c r="AA118">
        <f t="shared" si="23"/>
        <v>1</v>
      </c>
      <c r="AB118" t="str">
        <f t="shared" si="17"/>
        <v/>
      </c>
      <c r="AC118" t="str">
        <f t="shared" si="17"/>
        <v/>
      </c>
      <c r="AD118">
        <f t="shared" si="24"/>
        <v>1</v>
      </c>
    </row>
    <row r="119" spans="2:30" hidden="1" x14ac:dyDescent="0.25">
      <c r="B119" s="122" t="str">
        <f t="shared" si="18"/>
        <v/>
      </c>
      <c r="C119" s="124"/>
      <c r="D119" s="124"/>
      <c r="E119" s="124"/>
      <c r="F119" s="125" t="str">
        <f>IF('תנאי סף'!AR119&lt;&gt;1,"",'תנאי סף'!F119)</f>
        <v/>
      </c>
      <c r="G119" s="106" t="str">
        <f>IF($F119="","",IF('תנאי סף'!$G119="",$AB$1,'תנאי סף'!$G119))</f>
        <v/>
      </c>
      <c r="H119" s="123"/>
      <c r="I119" s="106"/>
      <c r="J119" s="123"/>
      <c r="K119" s="106"/>
      <c r="L119" s="123"/>
      <c r="M119" s="106"/>
      <c r="N119" s="125"/>
      <c r="O119" s="125"/>
      <c r="P119" s="123"/>
      <c r="Q119" s="123"/>
      <c r="R119" s="123"/>
      <c r="S119" s="123"/>
      <c r="T119" s="123"/>
      <c r="U119" s="123" t="str">
        <f t="shared" si="19"/>
        <v/>
      </c>
      <c r="V119" s="123">
        <v>1</v>
      </c>
      <c r="W119" s="123" t="str">
        <f t="shared" si="20"/>
        <v/>
      </c>
      <c r="X119" s="123">
        <v>1</v>
      </c>
      <c r="Y119" s="123" t="str">
        <f t="shared" si="21"/>
        <v/>
      </c>
      <c r="Z119" s="126" t="str">
        <f t="shared" si="22"/>
        <v/>
      </c>
      <c r="AA119">
        <f t="shared" si="23"/>
        <v>1</v>
      </c>
      <c r="AB119" t="str">
        <f t="shared" si="17"/>
        <v/>
      </c>
      <c r="AC119" t="str">
        <f t="shared" si="17"/>
        <v/>
      </c>
      <c r="AD119">
        <f t="shared" si="24"/>
        <v>1</v>
      </c>
    </row>
    <row r="120" spans="2:30" hidden="1" x14ac:dyDescent="0.25">
      <c r="B120" s="122" t="str">
        <f t="shared" si="18"/>
        <v/>
      </c>
      <c r="C120" s="124"/>
      <c r="D120" s="124"/>
      <c r="E120" s="124"/>
      <c r="F120" s="125" t="str">
        <f>IF('תנאי סף'!AR120&lt;&gt;1,"",'תנאי סף'!F120)</f>
        <v/>
      </c>
      <c r="G120" s="106" t="str">
        <f>IF($F120="","",IF('תנאי סף'!$G120="",$AB$1,'תנאי סף'!$G120))</f>
        <v/>
      </c>
      <c r="H120" s="123"/>
      <c r="I120" s="106"/>
      <c r="J120" s="123"/>
      <c r="K120" s="106"/>
      <c r="L120" s="123"/>
      <c r="M120" s="106"/>
      <c r="N120" s="125"/>
      <c r="O120" s="125"/>
      <c r="P120" s="123"/>
      <c r="Q120" s="123"/>
      <c r="R120" s="123"/>
      <c r="S120" s="123"/>
      <c r="T120" s="123"/>
      <c r="U120" s="123" t="str">
        <f t="shared" si="19"/>
        <v/>
      </c>
      <c r="V120" s="123">
        <v>1</v>
      </c>
      <c r="W120" s="123" t="str">
        <f t="shared" si="20"/>
        <v/>
      </c>
      <c r="X120" s="123">
        <v>1</v>
      </c>
      <c r="Y120" s="123" t="str">
        <f t="shared" si="21"/>
        <v/>
      </c>
      <c r="Z120" s="126" t="str">
        <f t="shared" si="22"/>
        <v/>
      </c>
      <c r="AA120">
        <f t="shared" si="23"/>
        <v>1</v>
      </c>
      <c r="AB120" t="str">
        <f t="shared" si="17"/>
        <v/>
      </c>
      <c r="AC120" t="str">
        <f t="shared" si="17"/>
        <v/>
      </c>
      <c r="AD120">
        <f t="shared" si="24"/>
        <v>1</v>
      </c>
    </row>
    <row r="121" spans="2:30" hidden="1" x14ac:dyDescent="0.25">
      <c r="B121" s="122" t="str">
        <f t="shared" si="18"/>
        <v/>
      </c>
      <c r="C121" s="124"/>
      <c r="D121" s="124"/>
      <c r="E121" s="124"/>
      <c r="F121" s="125" t="str">
        <f>IF('תנאי סף'!AR121&lt;&gt;1,"",'תנאי סף'!F121)</f>
        <v/>
      </c>
      <c r="G121" s="106" t="str">
        <f>IF($F121="","",IF('תנאי סף'!$G121="",$AB$1,'תנאי סף'!$G121))</f>
        <v/>
      </c>
      <c r="H121" s="123"/>
      <c r="I121" s="106"/>
      <c r="J121" s="123"/>
      <c r="K121" s="106"/>
      <c r="L121" s="123"/>
      <c r="M121" s="106"/>
      <c r="N121" s="125"/>
      <c r="O121" s="125"/>
      <c r="P121" s="123"/>
      <c r="Q121" s="123"/>
      <c r="R121" s="123"/>
      <c r="S121" s="123"/>
      <c r="T121" s="123"/>
      <c r="U121" s="123" t="str">
        <f t="shared" si="19"/>
        <v/>
      </c>
      <c r="V121" s="123">
        <v>1</v>
      </c>
      <c r="W121" s="123" t="str">
        <f t="shared" si="20"/>
        <v/>
      </c>
      <c r="X121" s="123">
        <v>1</v>
      </c>
      <c r="Y121" s="123" t="str">
        <f t="shared" si="21"/>
        <v/>
      </c>
      <c r="Z121" s="126" t="str">
        <f t="shared" si="22"/>
        <v/>
      </c>
      <c r="AA121">
        <f t="shared" si="23"/>
        <v>1</v>
      </c>
      <c r="AB121" t="str">
        <f t="shared" si="17"/>
        <v/>
      </c>
      <c r="AC121" t="str">
        <f t="shared" si="17"/>
        <v/>
      </c>
      <c r="AD121">
        <f t="shared" si="24"/>
        <v>1</v>
      </c>
    </row>
    <row r="122" spans="2:30" hidden="1" x14ac:dyDescent="0.25">
      <c r="B122" s="122" t="str">
        <f t="shared" si="18"/>
        <v/>
      </c>
      <c r="C122" s="124"/>
      <c r="D122" s="124"/>
      <c r="E122" s="124"/>
      <c r="F122" s="125" t="str">
        <f>IF('תנאי סף'!AR122&lt;&gt;1,"",'תנאי סף'!F122)</f>
        <v/>
      </c>
      <c r="G122" s="106" t="str">
        <f>IF($F122="","",IF('תנאי סף'!$G122="",$AB$1,'תנאי סף'!$G122))</f>
        <v/>
      </c>
      <c r="H122" s="123"/>
      <c r="I122" s="106"/>
      <c r="J122" s="123"/>
      <c r="K122" s="106"/>
      <c r="L122" s="123"/>
      <c r="M122" s="106"/>
      <c r="N122" s="125"/>
      <c r="O122" s="125"/>
      <c r="P122" s="123"/>
      <c r="Q122" s="123"/>
      <c r="R122" s="123"/>
      <c r="S122" s="123"/>
      <c r="T122" s="123"/>
      <c r="U122" s="123" t="str">
        <f t="shared" si="19"/>
        <v/>
      </c>
      <c r="V122" s="123">
        <v>1</v>
      </c>
      <c r="W122" s="123" t="str">
        <f t="shared" si="20"/>
        <v/>
      </c>
      <c r="X122" s="123">
        <v>1</v>
      </c>
      <c r="Y122" s="123" t="str">
        <f t="shared" si="21"/>
        <v/>
      </c>
      <c r="Z122" s="126" t="str">
        <f t="shared" si="22"/>
        <v/>
      </c>
      <c r="AA122">
        <f t="shared" si="23"/>
        <v>1</v>
      </c>
      <c r="AB122" t="str">
        <f t="shared" si="17"/>
        <v/>
      </c>
      <c r="AC122" t="str">
        <f t="shared" si="17"/>
        <v/>
      </c>
      <c r="AD122">
        <f t="shared" si="24"/>
        <v>1</v>
      </c>
    </row>
    <row r="123" spans="2:30" hidden="1" x14ac:dyDescent="0.25">
      <c r="B123" s="122" t="str">
        <f t="shared" si="18"/>
        <v/>
      </c>
      <c r="C123" s="124"/>
      <c r="D123" s="124"/>
      <c r="E123" s="124"/>
      <c r="F123" s="125" t="str">
        <f>IF('תנאי סף'!AR123&lt;&gt;1,"",'תנאי סף'!F123)</f>
        <v/>
      </c>
      <c r="G123" s="106" t="str">
        <f>IF($F123="","",IF('תנאי סף'!$G123="",$AB$1,'תנאי סף'!$G123))</f>
        <v/>
      </c>
      <c r="H123" s="123"/>
      <c r="I123" s="106"/>
      <c r="J123" s="123"/>
      <c r="K123" s="106"/>
      <c r="L123" s="123"/>
      <c r="M123" s="106"/>
      <c r="N123" s="125"/>
      <c r="O123" s="125"/>
      <c r="P123" s="123"/>
      <c r="Q123" s="123"/>
      <c r="R123" s="123"/>
      <c r="S123" s="123"/>
      <c r="T123" s="123"/>
      <c r="U123" s="123" t="str">
        <f t="shared" si="19"/>
        <v/>
      </c>
      <c r="V123" s="123">
        <v>1</v>
      </c>
      <c r="W123" s="123" t="str">
        <f t="shared" si="20"/>
        <v/>
      </c>
      <c r="X123" s="123">
        <v>1</v>
      </c>
      <c r="Y123" s="123" t="str">
        <f t="shared" si="21"/>
        <v/>
      </c>
      <c r="Z123" s="126" t="str">
        <f t="shared" si="22"/>
        <v/>
      </c>
      <c r="AA123">
        <f t="shared" si="23"/>
        <v>1</v>
      </c>
      <c r="AB123" t="str">
        <f t="shared" si="17"/>
        <v/>
      </c>
      <c r="AC123" t="str">
        <f t="shared" si="17"/>
        <v/>
      </c>
      <c r="AD123">
        <f t="shared" si="24"/>
        <v>1</v>
      </c>
    </row>
    <row r="124" spans="2:30" hidden="1" x14ac:dyDescent="0.25">
      <c r="B124" s="122" t="str">
        <f t="shared" si="18"/>
        <v/>
      </c>
      <c r="C124" s="124"/>
      <c r="D124" s="124"/>
      <c r="E124" s="124"/>
      <c r="F124" s="125" t="str">
        <f>IF('תנאי סף'!AR124&lt;&gt;1,"",'תנאי סף'!F124)</f>
        <v/>
      </c>
      <c r="G124" s="106" t="str">
        <f>IF($F124="","",IF('תנאי סף'!$G124="",$AB$1,'תנאי סף'!$G124))</f>
        <v/>
      </c>
      <c r="H124" s="123"/>
      <c r="I124" s="106"/>
      <c r="J124" s="123"/>
      <c r="K124" s="106"/>
      <c r="L124" s="123"/>
      <c r="M124" s="106"/>
      <c r="N124" s="125"/>
      <c r="O124" s="125"/>
      <c r="P124" s="123"/>
      <c r="Q124" s="123"/>
      <c r="R124" s="123"/>
      <c r="S124" s="123"/>
      <c r="T124" s="123"/>
      <c r="U124" s="123" t="str">
        <f t="shared" si="19"/>
        <v/>
      </c>
      <c r="V124" s="123">
        <v>1</v>
      </c>
      <c r="W124" s="123" t="str">
        <f t="shared" si="20"/>
        <v/>
      </c>
      <c r="X124" s="123">
        <v>1</v>
      </c>
      <c r="Y124" s="123" t="str">
        <f t="shared" si="21"/>
        <v/>
      </c>
      <c r="Z124" s="126" t="str">
        <f t="shared" si="22"/>
        <v/>
      </c>
      <c r="AA124">
        <f t="shared" si="23"/>
        <v>1</v>
      </c>
      <c r="AB124" t="str">
        <f t="shared" si="17"/>
        <v/>
      </c>
      <c r="AC124" t="str">
        <f t="shared" si="17"/>
        <v/>
      </c>
      <c r="AD124">
        <f t="shared" si="24"/>
        <v>1</v>
      </c>
    </row>
    <row r="125" spans="2:30" hidden="1" x14ac:dyDescent="0.25">
      <c r="B125" s="122" t="str">
        <f t="shared" si="18"/>
        <v/>
      </c>
      <c r="C125" s="124"/>
      <c r="D125" s="124"/>
      <c r="E125" s="124"/>
      <c r="F125" s="125" t="str">
        <f>IF('תנאי סף'!AR125&lt;&gt;1,"",'תנאי סף'!F125)</f>
        <v/>
      </c>
      <c r="G125" s="106" t="str">
        <f>IF($F125="","",IF('תנאי סף'!$G125="",$AB$1,'תנאי סף'!$G125))</f>
        <v/>
      </c>
      <c r="H125" s="123"/>
      <c r="I125" s="106"/>
      <c r="J125" s="123"/>
      <c r="K125" s="106"/>
      <c r="L125" s="123"/>
      <c r="M125" s="106"/>
      <c r="N125" s="125"/>
      <c r="O125" s="125"/>
      <c r="P125" s="123"/>
      <c r="Q125" s="123"/>
      <c r="R125" s="123"/>
      <c r="S125" s="123"/>
      <c r="T125" s="123"/>
      <c r="U125" s="123" t="str">
        <f t="shared" si="19"/>
        <v/>
      </c>
      <c r="V125" s="123">
        <v>1</v>
      </c>
      <c r="W125" s="123" t="str">
        <f t="shared" si="20"/>
        <v/>
      </c>
      <c r="X125" s="123">
        <v>1</v>
      </c>
      <c r="Y125" s="123" t="str">
        <f t="shared" si="21"/>
        <v/>
      </c>
      <c r="Z125" s="126" t="str">
        <f t="shared" si="22"/>
        <v/>
      </c>
      <c r="AA125">
        <f t="shared" si="23"/>
        <v>1</v>
      </c>
      <c r="AB125" t="str">
        <f t="shared" si="17"/>
        <v/>
      </c>
      <c r="AC125" t="str">
        <f t="shared" si="17"/>
        <v/>
      </c>
      <c r="AD125">
        <f t="shared" si="24"/>
        <v>1</v>
      </c>
    </row>
    <row r="126" spans="2:30" hidden="1" x14ac:dyDescent="0.25">
      <c r="B126" s="122" t="str">
        <f t="shared" si="18"/>
        <v/>
      </c>
      <c r="C126" s="124"/>
      <c r="D126" s="124"/>
      <c r="E126" s="124"/>
      <c r="F126" s="125" t="str">
        <f>IF('תנאי סף'!AR126&lt;&gt;1,"",'תנאי סף'!F126)</f>
        <v/>
      </c>
      <c r="G126" s="106" t="str">
        <f>IF($F126="","",IF('תנאי סף'!$G126="",$AB$1,'תנאי סף'!$G126))</f>
        <v/>
      </c>
      <c r="H126" s="123"/>
      <c r="I126" s="106"/>
      <c r="J126" s="123"/>
      <c r="K126" s="106"/>
      <c r="L126" s="123"/>
      <c r="M126" s="106"/>
      <c r="N126" s="125"/>
      <c r="O126" s="125"/>
      <c r="P126" s="123"/>
      <c r="Q126" s="123"/>
      <c r="R126" s="123"/>
      <c r="S126" s="123"/>
      <c r="T126" s="123"/>
      <c r="U126" s="123" t="str">
        <f t="shared" si="19"/>
        <v/>
      </c>
      <c r="V126" s="123">
        <v>1</v>
      </c>
      <c r="W126" s="123" t="str">
        <f t="shared" si="20"/>
        <v/>
      </c>
      <c r="X126" s="123">
        <v>1</v>
      </c>
      <c r="Y126" s="123" t="str">
        <f t="shared" si="21"/>
        <v/>
      </c>
      <c r="Z126" s="126" t="str">
        <f t="shared" si="22"/>
        <v/>
      </c>
      <c r="AA126">
        <f t="shared" si="23"/>
        <v>1</v>
      </c>
      <c r="AB126" t="str">
        <f t="shared" si="17"/>
        <v/>
      </c>
      <c r="AC126" t="str">
        <f t="shared" si="17"/>
        <v/>
      </c>
      <c r="AD126">
        <f t="shared" si="24"/>
        <v>1</v>
      </c>
    </row>
    <row r="127" spans="2:30" hidden="1" x14ac:dyDescent="0.25">
      <c r="B127" s="122" t="str">
        <f t="shared" si="18"/>
        <v/>
      </c>
      <c r="C127" s="124"/>
      <c r="D127" s="124"/>
      <c r="E127" s="124"/>
      <c r="F127" s="125" t="str">
        <f>IF('תנאי סף'!AR127&lt;&gt;1,"",'תנאי סף'!F127)</f>
        <v/>
      </c>
      <c r="G127" s="106" t="str">
        <f>IF($F127="","",IF('תנאי סף'!$G127="",$AB$1,'תנאי סף'!$G127))</f>
        <v/>
      </c>
      <c r="H127" s="123"/>
      <c r="I127" s="106"/>
      <c r="J127" s="123"/>
      <c r="K127" s="106"/>
      <c r="L127" s="123"/>
      <c r="M127" s="106"/>
      <c r="N127" s="125"/>
      <c r="O127" s="125"/>
      <c r="P127" s="123"/>
      <c r="Q127" s="123"/>
      <c r="R127" s="123"/>
      <c r="S127" s="123"/>
      <c r="T127" s="123"/>
      <c r="U127" s="123" t="str">
        <f t="shared" si="19"/>
        <v/>
      </c>
      <c r="V127" s="123">
        <v>1</v>
      </c>
      <c r="W127" s="123" t="str">
        <f t="shared" si="20"/>
        <v/>
      </c>
      <c r="X127" s="123">
        <v>1</v>
      </c>
      <c r="Y127" s="123" t="str">
        <f t="shared" si="21"/>
        <v/>
      </c>
      <c r="Z127" s="126" t="str">
        <f t="shared" si="22"/>
        <v/>
      </c>
      <c r="AA127">
        <f t="shared" si="23"/>
        <v>1</v>
      </c>
      <c r="AB127" t="str">
        <f t="shared" si="17"/>
        <v/>
      </c>
      <c r="AC127" t="str">
        <f t="shared" si="17"/>
        <v/>
      </c>
      <c r="AD127">
        <f t="shared" si="24"/>
        <v>1</v>
      </c>
    </row>
    <row r="128" spans="2:30" hidden="1" x14ac:dyDescent="0.25">
      <c r="B128" s="122" t="str">
        <f t="shared" si="18"/>
        <v/>
      </c>
      <c r="C128" s="124"/>
      <c r="D128" s="124"/>
      <c r="E128" s="124"/>
      <c r="F128" s="125" t="str">
        <f>IF('תנאי סף'!AR128&lt;&gt;1,"",'תנאי סף'!F128)</f>
        <v/>
      </c>
      <c r="G128" s="106" t="str">
        <f>IF($F128="","",IF('תנאי סף'!$G128="",$AB$1,'תנאי סף'!$G128))</f>
        <v/>
      </c>
      <c r="H128" s="123"/>
      <c r="I128" s="106"/>
      <c r="J128" s="123"/>
      <c r="K128" s="106"/>
      <c r="L128" s="123"/>
      <c r="M128" s="106"/>
      <c r="N128" s="125"/>
      <c r="O128" s="125"/>
      <c r="P128" s="123"/>
      <c r="Q128" s="123"/>
      <c r="R128" s="123"/>
      <c r="S128" s="123"/>
      <c r="T128" s="123"/>
      <c r="U128" s="123" t="str">
        <f t="shared" si="19"/>
        <v/>
      </c>
      <c r="V128" s="123">
        <v>1</v>
      </c>
      <c r="W128" s="123" t="str">
        <f t="shared" si="20"/>
        <v/>
      </c>
      <c r="X128" s="123">
        <v>1</v>
      </c>
      <c r="Y128" s="123" t="str">
        <f t="shared" si="21"/>
        <v/>
      </c>
      <c r="Z128" s="126" t="str">
        <f t="shared" si="22"/>
        <v/>
      </c>
      <c r="AA128">
        <f t="shared" si="23"/>
        <v>1</v>
      </c>
      <c r="AB128" t="str">
        <f t="shared" si="17"/>
        <v/>
      </c>
      <c r="AC128" t="str">
        <f t="shared" si="17"/>
        <v/>
      </c>
      <c r="AD128">
        <f t="shared" si="24"/>
        <v>1</v>
      </c>
    </row>
    <row r="129" spans="2:30" hidden="1" x14ac:dyDescent="0.25">
      <c r="B129" s="122" t="str">
        <f t="shared" si="18"/>
        <v/>
      </c>
      <c r="C129" s="124"/>
      <c r="D129" s="124"/>
      <c r="E129" s="124"/>
      <c r="F129" s="125" t="str">
        <f>IF('תנאי סף'!AR129&lt;&gt;1,"",'תנאי סף'!F129)</f>
        <v/>
      </c>
      <c r="G129" s="106" t="str">
        <f>IF($F129="","",IF('תנאי סף'!$G129="",$AB$1,'תנאי סף'!$G129))</f>
        <v/>
      </c>
      <c r="H129" s="123"/>
      <c r="I129" s="106"/>
      <c r="J129" s="123"/>
      <c r="K129" s="106"/>
      <c r="L129" s="123"/>
      <c r="M129" s="106"/>
      <c r="N129" s="125"/>
      <c r="O129" s="125"/>
      <c r="P129" s="123"/>
      <c r="Q129" s="123"/>
      <c r="R129" s="123"/>
      <c r="S129" s="123"/>
      <c r="T129" s="123"/>
      <c r="U129" s="123" t="str">
        <f t="shared" si="19"/>
        <v/>
      </c>
      <c r="V129" s="123">
        <v>1</v>
      </c>
      <c r="W129" s="123" t="str">
        <f t="shared" si="20"/>
        <v/>
      </c>
      <c r="X129" s="123">
        <v>1</v>
      </c>
      <c r="Y129" s="123" t="str">
        <f t="shared" si="21"/>
        <v/>
      </c>
      <c r="Z129" s="126" t="str">
        <f t="shared" si="22"/>
        <v/>
      </c>
      <c r="AA129">
        <f t="shared" si="23"/>
        <v>1</v>
      </c>
      <c r="AB129" t="str">
        <f t="shared" si="17"/>
        <v/>
      </c>
      <c r="AC129" t="str">
        <f t="shared" si="17"/>
        <v/>
      </c>
      <c r="AD129">
        <f t="shared" si="24"/>
        <v>1</v>
      </c>
    </row>
    <row r="130" spans="2:30" ht="16.5" hidden="1" thickBot="1" x14ac:dyDescent="0.3">
      <c r="B130" s="122" t="str">
        <f t="shared" si="18"/>
        <v/>
      </c>
      <c r="C130" s="124"/>
      <c r="D130" s="124"/>
      <c r="E130" s="124"/>
      <c r="F130" s="125" t="str">
        <f>IF('תנאי סף'!AR130&lt;&gt;1,"",'תנאי סף'!F130)</f>
        <v/>
      </c>
      <c r="G130" s="106" t="str">
        <f>IF($F130="","",IF('תנאי סף'!$G130="",$AB$1,'תנאי סף'!$G130))</f>
        <v/>
      </c>
      <c r="H130" s="123"/>
      <c r="I130" s="106"/>
      <c r="J130" s="123"/>
      <c r="K130" s="106"/>
      <c r="L130" s="123"/>
      <c r="M130" s="106"/>
      <c r="N130" s="125"/>
      <c r="O130" s="125"/>
      <c r="P130" s="123"/>
      <c r="Q130" s="123"/>
      <c r="R130" s="123"/>
      <c r="S130" s="123"/>
      <c r="T130" s="123"/>
      <c r="U130" s="123" t="str">
        <f t="shared" si="19"/>
        <v/>
      </c>
      <c r="V130" s="123">
        <v>1</v>
      </c>
      <c r="W130" s="123" t="str">
        <f t="shared" si="20"/>
        <v/>
      </c>
      <c r="X130" s="123">
        <v>1</v>
      </c>
      <c r="Y130" s="123" t="str">
        <f t="shared" si="21"/>
        <v/>
      </c>
      <c r="Z130" s="126" t="str">
        <f t="shared" si="22"/>
        <v/>
      </c>
      <c r="AA130">
        <f t="shared" si="23"/>
        <v>1</v>
      </c>
      <c r="AB130" t="str">
        <f t="shared" si="17"/>
        <v/>
      </c>
      <c r="AC130" t="str">
        <f t="shared" si="17"/>
        <v/>
      </c>
      <c r="AD130">
        <f t="shared" si="24"/>
        <v>1</v>
      </c>
    </row>
    <row r="131" spans="2:30" ht="19.5" thickBot="1" x14ac:dyDescent="0.35">
      <c r="B131" s="477" t="s">
        <v>73</v>
      </c>
      <c r="C131" s="478"/>
      <c r="D131" s="478"/>
      <c r="E131" s="478"/>
      <c r="F131" s="478"/>
      <c r="G131" s="118">
        <f ca="1">SUM(G31:G130)</f>
        <v>231</v>
      </c>
      <c r="H131" s="118">
        <f t="shared" ref="H131:Z131" si="25">SUM(H31:H130)</f>
        <v>0</v>
      </c>
      <c r="I131" s="118">
        <f t="shared" si="25"/>
        <v>0</v>
      </c>
      <c r="J131" s="118">
        <f t="shared" si="25"/>
        <v>0</v>
      </c>
      <c r="K131" s="118">
        <f t="shared" si="25"/>
        <v>0</v>
      </c>
      <c r="L131" s="118">
        <f t="shared" si="25"/>
        <v>0</v>
      </c>
      <c r="M131" s="118">
        <f t="shared" si="25"/>
        <v>0</v>
      </c>
      <c r="N131" s="118">
        <f t="shared" si="25"/>
        <v>0</v>
      </c>
      <c r="O131" s="118">
        <f t="shared" si="25"/>
        <v>0</v>
      </c>
      <c r="P131" s="118">
        <f t="shared" si="25"/>
        <v>0</v>
      </c>
      <c r="Q131" s="118">
        <f t="shared" si="25"/>
        <v>0</v>
      </c>
      <c r="R131" s="118">
        <f t="shared" si="25"/>
        <v>0</v>
      </c>
      <c r="S131" s="118">
        <f t="shared" si="25"/>
        <v>0</v>
      </c>
      <c r="T131" s="118">
        <f t="shared" si="25"/>
        <v>0</v>
      </c>
      <c r="U131" s="118">
        <f t="shared" ca="1" si="25"/>
        <v>231</v>
      </c>
      <c r="V131" s="118">
        <f t="shared" si="25"/>
        <v>100</v>
      </c>
      <c r="W131" s="118">
        <f t="shared" ca="1" si="25"/>
        <v>231</v>
      </c>
      <c r="X131" s="118">
        <f t="shared" si="25"/>
        <v>100</v>
      </c>
      <c r="Y131" s="118">
        <f t="shared" ca="1" si="25"/>
        <v>231</v>
      </c>
      <c r="Z131" s="120">
        <f t="shared" ca="1" si="25"/>
        <v>1</v>
      </c>
    </row>
  </sheetData>
  <sheetProtection algorithmName="SHA-512" hashValue="FiMzsl5alD8QiS4vElMP5/1oT3qnsBFaTvwJLbE1aFo+vXalYU60bDtWyHcoeKiQv3MY1phjsl4SLbdScbbAeQ==" saltValue="zSUFF7yfeYEYEMuiIAYvTw==" spinCount="100000" sheet="1" scenarios="1" formatColumns="0" formatRows="0"/>
  <mergeCells count="19">
    <mergeCell ref="B131:F131"/>
    <mergeCell ref="P29:P30"/>
    <mergeCell ref="Q29:Q30"/>
    <mergeCell ref="R29:R30"/>
    <mergeCell ref="S29:S30"/>
    <mergeCell ref="Y29:Y30"/>
    <mergeCell ref="Z29:Z30"/>
    <mergeCell ref="G29:G30"/>
    <mergeCell ref="B1:Z1"/>
    <mergeCell ref="B29:B30"/>
    <mergeCell ref="C29:C30"/>
    <mergeCell ref="D29:D30"/>
    <mergeCell ref="E29:E30"/>
    <mergeCell ref="F29:F30"/>
    <mergeCell ref="U29:U30"/>
    <mergeCell ref="V29:V30"/>
    <mergeCell ref="W29:W30"/>
    <mergeCell ref="X29:X30"/>
    <mergeCell ref="T29:T30"/>
  </mergeCells>
  <conditionalFormatting sqref="B31:Z130">
    <cfRule type="expression" dxfId="245" priority="1" stopIfTrue="1">
      <formula>AND($F31="",B31&lt;&gt;"")</formula>
    </cfRule>
    <cfRule type="expression" dxfId="244" priority="2">
      <formula>$F31=""</formula>
    </cfRule>
    <cfRule type="expression" dxfId="243" priority="3">
      <formula>B$30&lt;&gt;""</formula>
    </cfRule>
  </conditionalFormatting>
  <dataValidations count="9">
    <dataValidation type="list" allowBlank="1" showInputMessage="1" showErrorMessage="1" sqref="H30:O30" xr:uid="{00000000-0002-0000-0800-000000000000}">
      <formula1>$AF$1:$AZ$1</formula1>
    </dataValidation>
    <dataValidation type="decimal" operator="notBetween" allowBlank="1" showInputMessage="1" showErrorMessage="1" errorTitle="נתון שגוי." error="ניתן להזין רק מספר" sqref="H31" xr:uid="{00000000-0002-0000-0800-000001000000}">
      <formula1>-999999999</formula1>
      <formula2>-999999998</formula2>
    </dataValidation>
    <dataValidation type="whole" operator="notBetween" allowBlank="1" showInputMessage="1" showErrorMessage="1" errorTitle="נתון שגוי." error="ניתן להזין רק מספר שלם" sqref="I31:I130" xr:uid="{00000000-0002-0000-0800-000002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800-000003000000}">
      <formula1>0</formula1>
    </dataValidation>
    <dataValidation type="whole" operator="greaterThanOrEqual" allowBlank="1" showInputMessage="1" showErrorMessage="1" errorTitle="נתון שגוי." error="ניתן להזין רק מספר שלם גדול או שווה ל-0." sqref="K31" xr:uid="{00000000-0002-0000-0800-000004000000}">
      <formula1>0</formula1>
    </dataValidation>
    <dataValidation type="decimal" operator="greaterThan" allowBlank="1" showInputMessage="1" showErrorMessage="1" errorTitle="נתון שגוי." error="ניתן להזין רק מספר גדול מ-0" sqref="L31:L130" xr:uid="{00000000-0002-0000-0800-000005000000}">
      <formula1>0</formula1>
    </dataValidation>
    <dataValidation type="whole" operator="greaterThan" allowBlank="1" showInputMessage="1" showErrorMessage="1" errorTitle="נתון שגוי." error="ניתן להזין רק מספר שלם גדול מ-0" sqref="M31:M130" xr:uid="{00000000-0002-0000-0800-000006000000}">
      <formula1>0</formula1>
    </dataValidation>
    <dataValidation type="list" allowBlank="1" showInputMessage="1" showErrorMessage="1" sqref="O31:O130" xr:uid="{00000000-0002-0000-0800-000007000000}">
      <formula1>BA31:BJ31</formula1>
    </dataValidation>
    <dataValidation operator="greaterThanOrEqual" allowBlank="1" showInputMessage="1" showErrorMessage="1" errorTitle="נתון שגוי." error="ניתן להזין רק מספר שלם גדול או שווה ל-0." sqref="G31:G130" xr:uid="{00000000-0002-0000-0800-000008000000}"/>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2825172E-495E-419E-AF5B-1B8004CB0984}">
            <xm:f>NOT(ISERROR(SEARCH($AB$1,B31)))</xm:f>
            <xm:f>$AB$1</xm:f>
            <x14:dxf>
              <fill>
                <patternFill>
                  <bgColor rgb="FFFF0000"/>
                </patternFill>
              </fill>
            </x14:dxf>
          </x14:cfRule>
          <xm:sqref>B31:Z130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Worksheet______28">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B31" sqref="B3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5" customWidth="1"/>
    <col min="8" max="8" width="13.140625" customWidth="1"/>
    <col min="9" max="20" width="21.42578125" hidden="1" customWidth="1"/>
    <col min="21" max="21" width="11.140625" bestFit="1" customWidth="1"/>
    <col min="22" max="25" width="21.42578125" hidden="1" customWidth="1"/>
    <col min="26" max="26" width="15.140625"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59" width="9.140625" hidden="1" customWidth="1"/>
    <col min="60" max="60" width="2.42578125" customWidth="1"/>
    <col min="61" max="61" width="2" bestFit="1" customWidth="1"/>
    <col min="62" max="62" width="3" bestFit="1" customWidth="1"/>
  </cols>
  <sheetData>
    <row r="1" spans="2:52" ht="21" customHeight="1" thickBot="1" x14ac:dyDescent="0.3">
      <c r="B1" s="458" t="str">
        <f ca="1">MID(CELL("filename",AC2),FIND("]",CELL("filename",AC2),1)+1,99)</f>
        <v>פרסום ושיווק</v>
      </c>
      <c r="C1" s="462"/>
      <c r="D1" s="462"/>
      <c r="E1" s="462"/>
      <c r="F1" s="462"/>
      <c r="G1" s="462"/>
      <c r="H1" s="462"/>
      <c r="I1" s="462"/>
      <c r="J1" s="462"/>
      <c r="K1" s="462"/>
      <c r="L1" s="462"/>
      <c r="M1" s="462"/>
      <c r="N1" s="462"/>
      <c r="O1" s="462"/>
      <c r="P1" s="462"/>
      <c r="Q1" s="462"/>
      <c r="R1" s="462"/>
      <c r="S1" s="462"/>
      <c r="T1" s="462"/>
      <c r="U1" s="462"/>
      <c r="V1" s="462"/>
      <c r="W1" s="462"/>
      <c r="X1" s="462"/>
      <c r="Y1" s="462"/>
      <c r="Z1" s="462"/>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8" t="str">
        <f>'פרמטרים לקריטריונים'!B181</f>
        <v>סעיף</v>
      </c>
      <c r="G4" s="388" t="str">
        <f>'פרמטרים לקריטריונים'!C181</f>
        <v>סכום סיוע</v>
      </c>
      <c r="H4" s="388" t="str">
        <f>'פרמטרים לקריטריונים'!D181</f>
        <v>ניקוד</v>
      </c>
      <c r="AD4" t="s">
        <v>128</v>
      </c>
      <c r="AE4" s="91">
        <v>1</v>
      </c>
      <c r="AF4" s="92">
        <v>2</v>
      </c>
      <c r="AG4" s="92">
        <v>3</v>
      </c>
      <c r="AH4" s="92">
        <v>4</v>
      </c>
      <c r="AI4" s="92">
        <v>5</v>
      </c>
      <c r="AJ4" s="92">
        <v>6</v>
      </c>
      <c r="AK4" s="92">
        <v>7</v>
      </c>
      <c r="AL4" s="92">
        <v>8</v>
      </c>
      <c r="AM4" s="92">
        <v>9</v>
      </c>
      <c r="AN4" s="93">
        <v>10</v>
      </c>
    </row>
    <row r="5" spans="2:52" hidden="1" outlineLevel="1" x14ac:dyDescent="0.25">
      <c r="F5" s="390" t="str">
        <f>'פרמטרים לקריטריונים'!B182</f>
        <v>עבור כל אמן עצמאי אחד</v>
      </c>
      <c r="G5" s="389" t="str">
        <f>'פרמטרים לקריטריונים'!C182</f>
        <v>-</v>
      </c>
      <c r="H5" s="389">
        <f>'פרמטרים לקריטריונים'!D182</f>
        <v>1</v>
      </c>
    </row>
    <row r="6" spans="2:52" hidden="1" outlineLevel="1" x14ac:dyDescent="0.25">
      <c r="F6" s="390" t="str">
        <f>'פרמטרים לקריטריונים'!B183</f>
        <v>היקף מימון של:</v>
      </c>
      <c r="G6" s="389">
        <f>'פרמטרים לקריטריונים'!C183</f>
        <v>1000</v>
      </c>
      <c r="H6" s="389">
        <f>'פרמטרים לקריטריונים'!D183</f>
        <v>1</v>
      </c>
    </row>
    <row r="7" spans="2:52" hidden="1" outlineLevel="1" x14ac:dyDescent="0.25"/>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9.75" customHeight="1"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$A$29-COUNTBLANK(G31:G130)</f>
        <v>3</v>
      </c>
      <c r="H26" s="94">
        <f t="shared" ref="H26:Y26" ca="1" si="1">$A$29-COUNTBLANK(H31:H130)</f>
        <v>3</v>
      </c>
      <c r="I26" s="94">
        <f t="shared" si="1"/>
        <v>0</v>
      </c>
      <c r="J26" s="94">
        <f t="shared" si="1"/>
        <v>0</v>
      </c>
      <c r="K26" s="94">
        <f t="shared" si="1"/>
        <v>0</v>
      </c>
      <c r="L26" s="94">
        <f t="shared" si="1"/>
        <v>0</v>
      </c>
      <c r="M26" s="94">
        <f t="shared" si="1"/>
        <v>0</v>
      </c>
      <c r="N26" s="94">
        <f t="shared" si="1"/>
        <v>0</v>
      </c>
      <c r="O26" s="94">
        <f t="shared" si="1"/>
        <v>0</v>
      </c>
      <c r="P26" s="94">
        <f t="shared" ca="1" si="1"/>
        <v>2</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AVERAGE(G31:G130)</f>
        <v>275835</v>
      </c>
      <c r="H27" s="94">
        <f t="shared" ref="H27:Z27" ca="1" si="2">AVERAGE(H31:H130)</f>
        <v>77</v>
      </c>
      <c r="I27" s="94" t="e">
        <f t="shared" si="2"/>
        <v>#DIV/0!</v>
      </c>
      <c r="J27" s="94" t="e">
        <f t="shared" si="2"/>
        <v>#DIV/0!</v>
      </c>
      <c r="K27" s="94" t="e">
        <f t="shared" si="2"/>
        <v>#DIV/0!</v>
      </c>
      <c r="L27" s="94" t="e">
        <f t="shared" si="2"/>
        <v>#DIV/0!</v>
      </c>
      <c r="M27" s="94" t="e">
        <f t="shared" si="2"/>
        <v>#DIV/0!</v>
      </c>
      <c r="N27" s="94" t="e">
        <f t="shared" si="2"/>
        <v>#DIV/0!</v>
      </c>
      <c r="O27" s="94" t="e">
        <f t="shared" si="2"/>
        <v>#DIV/0!</v>
      </c>
      <c r="P27" s="94">
        <f t="shared" ca="1" si="2"/>
        <v>53</v>
      </c>
      <c r="Q27" s="94" t="e">
        <f t="shared" si="2"/>
        <v>#DIV/0!</v>
      </c>
      <c r="R27" s="94" t="e">
        <f t="shared" si="2"/>
        <v>#DIV/0!</v>
      </c>
      <c r="S27" s="94" t="e">
        <f t="shared" si="2"/>
        <v>#DIV/0!</v>
      </c>
      <c r="T27" s="94" t="e">
        <f t="shared" si="2"/>
        <v>#DIV/0!</v>
      </c>
      <c r="U27" s="94">
        <f t="shared" ca="1" si="2"/>
        <v>352</v>
      </c>
      <c r="V27" s="94">
        <f t="shared" si="2"/>
        <v>1</v>
      </c>
      <c r="W27" s="94">
        <f t="shared" ca="1" si="2"/>
        <v>352</v>
      </c>
      <c r="X27" s="94">
        <f t="shared" si="2"/>
        <v>1</v>
      </c>
      <c r="Y27" s="94">
        <f t="shared" ca="1" si="2"/>
        <v>352</v>
      </c>
      <c r="Z27" s="94">
        <f t="shared" ca="1" si="2"/>
        <v>0.33333333333333331</v>
      </c>
    </row>
    <row r="28" spans="1:62" ht="16.5" hidden="1" thickBot="1" x14ac:dyDescent="0.3">
      <c r="B28" s="90" t="s">
        <v>73</v>
      </c>
      <c r="C28" s="90"/>
      <c r="D28" s="90"/>
      <c r="E28" s="90"/>
      <c r="F28" s="90"/>
      <c r="G28" s="94">
        <f>SUM(G31:G130)</f>
        <v>827505</v>
      </c>
      <c r="H28" s="94">
        <f t="shared" ref="H28:Y28" ca="1" si="3">SUM(H31:H130)</f>
        <v>231</v>
      </c>
      <c r="I28" s="94">
        <f t="shared" si="3"/>
        <v>0</v>
      </c>
      <c r="J28" s="94">
        <f t="shared" si="3"/>
        <v>0</v>
      </c>
      <c r="K28" s="94">
        <f t="shared" si="3"/>
        <v>0</v>
      </c>
      <c r="L28" s="94">
        <f t="shared" si="3"/>
        <v>0</v>
      </c>
      <c r="M28" s="94">
        <f t="shared" si="3"/>
        <v>0</v>
      </c>
      <c r="N28" s="94">
        <f t="shared" si="3"/>
        <v>0</v>
      </c>
      <c r="O28" s="94">
        <f t="shared" si="3"/>
        <v>0</v>
      </c>
      <c r="P28" s="94">
        <f t="shared" ca="1" si="3"/>
        <v>106</v>
      </c>
      <c r="Q28" s="94">
        <f t="shared" si="3"/>
        <v>0</v>
      </c>
      <c r="R28" s="94">
        <f t="shared" si="3"/>
        <v>0</v>
      </c>
      <c r="S28" s="94">
        <f t="shared" si="3"/>
        <v>0</v>
      </c>
      <c r="T28" s="94">
        <f t="shared" si="3"/>
        <v>0</v>
      </c>
      <c r="U28" s="94">
        <f t="shared" ca="1" si="3"/>
        <v>1056</v>
      </c>
      <c r="V28" s="94">
        <f t="shared" si="3"/>
        <v>100</v>
      </c>
      <c r="W28" s="94">
        <f t="shared" ca="1" si="3"/>
        <v>1056</v>
      </c>
      <c r="X28" s="94">
        <f t="shared" si="3"/>
        <v>100</v>
      </c>
      <c r="Y28" s="94">
        <f t="shared" ca="1" si="3"/>
        <v>1056</v>
      </c>
      <c r="AA28" s="94">
        <f>IF(SUM(AA31:AA130)=COUNT(AA31:AA130),1,0)</f>
        <v>0</v>
      </c>
    </row>
    <row r="29" spans="1:62" ht="30" customHeight="1" thickBot="1" x14ac:dyDescent="0.3">
      <c r="A29" s="95">
        <v>100</v>
      </c>
      <c r="B29" s="467" t="s">
        <v>130</v>
      </c>
      <c r="C29" s="469">
        <f>COLUMN()</f>
        <v>3</v>
      </c>
      <c r="D29" s="469">
        <f>COLUMN()</f>
        <v>4</v>
      </c>
      <c r="E29" s="469">
        <f>COLUMN()</f>
        <v>5</v>
      </c>
      <c r="F29" s="471" t="s">
        <v>131</v>
      </c>
      <c r="G29" s="89" t="s">
        <v>185</v>
      </c>
      <c r="H29" s="471" t="s">
        <v>132</v>
      </c>
      <c r="I29" s="97" t="s">
        <v>172</v>
      </c>
      <c r="J29" s="97" t="s">
        <v>173</v>
      </c>
      <c r="K29" s="97" t="s">
        <v>174</v>
      </c>
      <c r="L29" s="97" t="s">
        <v>175</v>
      </c>
      <c r="M29" s="97" t="s">
        <v>176</v>
      </c>
      <c r="N29" s="97" t="s">
        <v>177</v>
      </c>
      <c r="O29" s="97" t="s">
        <v>178</v>
      </c>
      <c r="P29" s="469">
        <f>COLUMN()</f>
        <v>16</v>
      </c>
      <c r="Q29" s="469">
        <f>COLUMN()</f>
        <v>17</v>
      </c>
      <c r="R29" s="469">
        <f>COLUMN()</f>
        <v>18</v>
      </c>
      <c r="S29" s="469">
        <f>COLUMN()</f>
        <v>19</v>
      </c>
      <c r="T29" s="469">
        <f>COLUMN()</f>
        <v>20</v>
      </c>
      <c r="U29" s="465" t="s">
        <v>179</v>
      </c>
      <c r="V29" s="469" t="s">
        <v>180</v>
      </c>
      <c r="W29" s="469" t="s">
        <v>181</v>
      </c>
      <c r="X29" s="469" t="s">
        <v>180</v>
      </c>
      <c r="Y29" s="469" t="s">
        <v>182</v>
      </c>
      <c r="Z29" s="475" t="s">
        <v>183</v>
      </c>
      <c r="AA29" s="87" t="s">
        <v>165</v>
      </c>
      <c r="AD29" t="str">
        <f>"בקרת "&amp;G29</f>
        <v>בקרת היקף מימון</v>
      </c>
      <c r="AE29" t="str">
        <f t="shared" ref="AE29:AV29" si="4">"בקרת "&amp;H29</f>
        <v>בקרת מספר אמנים עצמאיים</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68"/>
      <c r="C30" s="470"/>
      <c r="D30" s="470"/>
      <c r="E30" s="470"/>
      <c r="F30" s="472"/>
      <c r="G30" s="88" t="s">
        <v>121</v>
      </c>
      <c r="H30" s="472"/>
      <c r="I30" s="121"/>
      <c r="J30" s="121"/>
      <c r="K30" s="121"/>
      <c r="L30" s="121"/>
      <c r="M30" s="121"/>
      <c r="N30" s="121"/>
      <c r="O30" s="121"/>
      <c r="P30" s="470"/>
      <c r="Q30" s="470"/>
      <c r="R30" s="470"/>
      <c r="S30" s="470"/>
      <c r="T30" s="470"/>
      <c r="U30" s="466"/>
      <c r="V30" s="470"/>
      <c r="W30" s="470"/>
      <c r="X30" s="470"/>
      <c r="Y30" s="470"/>
      <c r="Z30" s="476"/>
      <c r="AB30">
        <v>0</v>
      </c>
      <c r="AC30">
        <v>1</v>
      </c>
      <c r="AD30" t="str">
        <f>G30</f>
        <v>מספר שלם שאינו שלילי</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232">
        <v>441993</v>
      </c>
      <c r="H31" s="106">
        <f ca="1">IF($F31="","",IF('תנאי סף'!$G31="",$AB$1,'תנאי סף'!$G31))</f>
        <v>125</v>
      </c>
      <c r="I31" s="106"/>
      <c r="J31" s="123"/>
      <c r="K31" s="106"/>
      <c r="L31" s="123"/>
      <c r="M31" s="106"/>
      <c r="N31" s="125"/>
      <c r="O31" s="125"/>
      <c r="P31" s="123"/>
      <c r="Q31" s="123"/>
      <c r="R31" s="123"/>
      <c r="S31" s="123"/>
      <c r="T31" s="123"/>
      <c r="U31" s="123">
        <f ca="1">IF($F31="","",IF($AA31&lt;&gt;1,$AB$1,IFERROR(TRUNC(G31/$G$6)*$H$6+H31*$H$5,$AB$1)))</f>
        <v>566</v>
      </c>
      <c r="V31" s="123">
        <v>1</v>
      </c>
      <c r="W31" s="123">
        <f ca="1">IF($F31="","",IF($AA31&lt;&gt;1,$AB$1,IFERROR(U31*V31,$AB$1)))</f>
        <v>566</v>
      </c>
      <c r="X31" s="123">
        <v>1</v>
      </c>
      <c r="Y31" s="123">
        <f ca="1">IF($F31="","",IF($AA31&lt;&gt;1,$AB$1,IFERROR(W31*X31,$AB$1)))</f>
        <v>566</v>
      </c>
      <c r="Z31" s="284">
        <f ca="1">IF($F31="","",IF(OR($AA31&lt;&gt;1,Y31=$AB$1),$AB$1,IFERROR(Y31/SUM($Y$31:$Y$130),0)))</f>
        <v>0.53598484848484851</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232">
        <v>183920</v>
      </c>
      <c r="H32" s="106">
        <f ca="1">IF($F32="","",IF('תנאי סף'!$G32="",$AB$1,'תנאי סף'!$G32))</f>
        <v>43</v>
      </c>
      <c r="I32" s="106"/>
      <c r="J32" s="123"/>
      <c r="K32" s="106"/>
      <c r="L32" s="123"/>
      <c r="M32" s="106"/>
      <c r="N32" s="125"/>
      <c r="O32" s="125"/>
      <c r="P32" s="123">
        <f ca="1">IF($F32="","",'ייעוץ ליווי וסיוע חשבונאי'!G32)</f>
        <v>43</v>
      </c>
      <c r="Q32" s="123"/>
      <c r="R32" s="123"/>
      <c r="S32" s="123"/>
      <c r="T32" s="123"/>
      <c r="U32" s="123">
        <f t="shared" ref="U32:U95" ca="1" si="9">IF($F32="","",IF($AA32&lt;&gt;1,$AB$1,IFERROR(TRUNC(G32/$G$6)*$H$6+H32*$H$5,$AB$1)))</f>
        <v>226</v>
      </c>
      <c r="V32" s="123">
        <v>1</v>
      </c>
      <c r="W32" s="123">
        <f t="shared" ref="W32:W95" ca="1" si="10">IF($F32="","",IF($AA32&lt;&gt;1,$AB$1,IFERROR(U32*V32,$AB$1)))</f>
        <v>226</v>
      </c>
      <c r="X32" s="123">
        <v>1</v>
      </c>
      <c r="Y32" s="123">
        <f t="shared" ref="Y32:Y95" ca="1" si="11">IF($F32="","",IF($AA32&lt;&gt;1,$AB$1,IFERROR(W32*X32,$AB$1)))</f>
        <v>226</v>
      </c>
      <c r="Z32" s="284">
        <f t="shared" ref="Z32:Z95" ca="1" si="12">IF($F32="","",IF(OR($AA32&lt;&gt;1,Y32=$AB$1),$AB$1,IFERROR(Y32/SUM($Y$31:$Y$130),0)))</f>
        <v>0.21401515151515152</v>
      </c>
      <c r="AA32">
        <f t="shared" ref="AA32:AA95" si="13">IF(SUM(AD32:AV32)=COUNT(AD32:AV32),1,0)</f>
        <v>1</v>
      </c>
      <c r="AB32">
        <f t="shared" ref="AB32:AC63" ca="1" si="14">IF($F32="","",AB$30)</f>
        <v>0</v>
      </c>
      <c r="AC32">
        <f t="shared" ca="1" si="14"/>
        <v>1</v>
      </c>
      <c r="AD32">
        <f t="shared" ref="AD32:AD95" si="15">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row>
    <row r="33" spans="2:30" x14ac:dyDescent="0.25">
      <c r="B33" s="122">
        <f t="shared" ca="1" si="8"/>
        <v>3</v>
      </c>
      <c r="C33" s="124"/>
      <c r="D33" s="124"/>
      <c r="E33" s="124"/>
      <c r="F33" s="125" t="str">
        <f ca="1">IF('תנאי סף'!AR33&lt;&gt;1,"",'תנאי סף'!F33)</f>
        <v>איב</v>
      </c>
      <c r="G33" s="232">
        <v>201592</v>
      </c>
      <c r="H33" s="106">
        <f ca="1">IF($F33="","",IF('תנאי סף'!$G33="",$AB$1,'תנאי סף'!$G33))</f>
        <v>63</v>
      </c>
      <c r="I33" s="106"/>
      <c r="J33" s="123"/>
      <c r="K33" s="106"/>
      <c r="L33" s="123"/>
      <c r="M33" s="106"/>
      <c r="N33" s="125"/>
      <c r="O33" s="125"/>
      <c r="P33" s="123">
        <f ca="1">IF($F33="","",'ייעוץ ליווי וסיוע חשבונאי'!G33)</f>
        <v>63</v>
      </c>
      <c r="Q33" s="123"/>
      <c r="R33" s="123"/>
      <c r="S33" s="123"/>
      <c r="T33" s="123"/>
      <c r="U33" s="123">
        <f t="shared" ca="1" si="9"/>
        <v>264</v>
      </c>
      <c r="V33" s="123">
        <v>1</v>
      </c>
      <c r="W33" s="123">
        <f t="shared" ca="1" si="10"/>
        <v>264</v>
      </c>
      <c r="X33" s="123">
        <v>1</v>
      </c>
      <c r="Y33" s="123">
        <f t="shared" ca="1" si="11"/>
        <v>264</v>
      </c>
      <c r="Z33" s="284">
        <f t="shared" ca="1" si="12"/>
        <v>0.25</v>
      </c>
      <c r="AA33">
        <f t="shared" si="13"/>
        <v>1</v>
      </c>
      <c r="AB33">
        <f t="shared" ca="1" si="14"/>
        <v>0</v>
      </c>
      <c r="AC33">
        <f t="shared" ca="1" si="14"/>
        <v>1</v>
      </c>
      <c r="AD33">
        <f t="shared" si="15"/>
        <v>1</v>
      </c>
    </row>
    <row r="34" spans="2:30" x14ac:dyDescent="0.25">
      <c r="B34" s="122" t="str">
        <f t="shared" ca="1" si="8"/>
        <v/>
      </c>
      <c r="C34" s="124"/>
      <c r="D34" s="124"/>
      <c r="E34" s="124"/>
      <c r="F34" s="125" t="str">
        <f ca="1">IF('תנאי סף'!AR34&lt;&gt;1,"",'תנאי סף'!F34)</f>
        <v/>
      </c>
      <c r="G34" s="232"/>
      <c r="H34" s="106" t="str">
        <f ca="1">IF($F34="","",IF('תנאי סף'!$G34="",$AB$1,'תנאי סף'!$G34))</f>
        <v/>
      </c>
      <c r="I34" s="106"/>
      <c r="J34" s="123"/>
      <c r="K34" s="106"/>
      <c r="L34" s="123"/>
      <c r="M34" s="106"/>
      <c r="N34" s="125"/>
      <c r="O34" s="125"/>
      <c r="P34" s="123" t="str">
        <f ca="1">IF($F34="","",'ייעוץ ליווי וסיוע חשבונאי'!G34)</f>
        <v/>
      </c>
      <c r="Q34" s="123"/>
      <c r="R34" s="123"/>
      <c r="S34" s="123"/>
      <c r="T34" s="123"/>
      <c r="U34" s="123" t="str">
        <f t="shared" ca="1" si="9"/>
        <v/>
      </c>
      <c r="V34" s="123">
        <v>1</v>
      </c>
      <c r="W34" s="123" t="str">
        <f t="shared" ca="1" si="10"/>
        <v/>
      </c>
      <c r="X34" s="123">
        <v>1</v>
      </c>
      <c r="Y34" s="123" t="str">
        <f t="shared" ca="1" si="11"/>
        <v/>
      </c>
      <c r="Z34" s="126" t="str">
        <f t="shared" ca="1" si="12"/>
        <v/>
      </c>
      <c r="AA34">
        <f t="shared" si="13"/>
        <v>0</v>
      </c>
      <c r="AB34" t="str">
        <f t="shared" ca="1" si="14"/>
        <v/>
      </c>
      <c r="AC34" t="str">
        <f t="shared" ca="1" si="14"/>
        <v/>
      </c>
      <c r="AD34">
        <f t="shared" si="15"/>
        <v>0</v>
      </c>
    </row>
    <row r="35" spans="2:30" x14ac:dyDescent="0.25">
      <c r="B35" s="122" t="str">
        <f t="shared" ca="1" si="8"/>
        <v/>
      </c>
      <c r="C35" s="124"/>
      <c r="D35" s="124"/>
      <c r="E35" s="124"/>
      <c r="F35" s="125" t="str">
        <f ca="1">IF('תנאי סף'!AR35&lt;&gt;1,"",'תנאי סף'!F35)</f>
        <v/>
      </c>
      <c r="G35" s="232"/>
      <c r="H35" s="106" t="str">
        <f ca="1">IF($F35="","",IF('תנאי סף'!$G35="",$AB$1,'תנאי סף'!$G35))</f>
        <v/>
      </c>
      <c r="I35" s="106"/>
      <c r="J35" s="123"/>
      <c r="K35" s="106"/>
      <c r="L35" s="123"/>
      <c r="M35" s="106"/>
      <c r="N35" s="125"/>
      <c r="O35" s="125"/>
      <c r="P35" s="123" t="str">
        <f ca="1">IF($F35="","",'ייעוץ ליווי וסיוע חשבונאי'!G35)</f>
        <v/>
      </c>
      <c r="Q35" s="123"/>
      <c r="R35" s="123"/>
      <c r="S35" s="123"/>
      <c r="T35" s="123"/>
      <c r="U35" s="123" t="str">
        <f t="shared" ca="1" si="9"/>
        <v/>
      </c>
      <c r="V35" s="123">
        <v>1</v>
      </c>
      <c r="W35" s="123" t="str">
        <f t="shared" ca="1" si="10"/>
        <v/>
      </c>
      <c r="X35" s="123">
        <v>1</v>
      </c>
      <c r="Y35" s="123" t="str">
        <f t="shared" ca="1" si="11"/>
        <v/>
      </c>
      <c r="Z35" s="126" t="str">
        <f t="shared" ca="1" si="12"/>
        <v/>
      </c>
      <c r="AA35">
        <f t="shared" si="13"/>
        <v>0</v>
      </c>
      <c r="AB35" t="str">
        <f t="shared" ca="1" si="14"/>
        <v/>
      </c>
      <c r="AC35" t="str">
        <f t="shared" ca="1" si="14"/>
        <v/>
      </c>
      <c r="AD35">
        <f t="shared" si="15"/>
        <v>0</v>
      </c>
    </row>
    <row r="36" spans="2:30" x14ac:dyDescent="0.25">
      <c r="B36" s="122" t="str">
        <f t="shared" ca="1" si="8"/>
        <v/>
      </c>
      <c r="C36" s="124"/>
      <c r="D36" s="124"/>
      <c r="E36" s="124"/>
      <c r="F36" s="125" t="str">
        <f ca="1">IF('תנאי סף'!AR36&lt;&gt;1,"",'תנאי סף'!F36)</f>
        <v/>
      </c>
      <c r="G36" s="232"/>
      <c r="H36" s="106" t="str">
        <f ca="1">IF($F36="","",IF('תנאי סף'!$G36="",$AB$1,'תנאי סף'!$G36))</f>
        <v/>
      </c>
      <c r="I36" s="106"/>
      <c r="J36" s="123"/>
      <c r="K36" s="106"/>
      <c r="L36" s="123"/>
      <c r="M36" s="106"/>
      <c r="N36" s="125"/>
      <c r="O36" s="125"/>
      <c r="P36" s="123" t="str">
        <f ca="1">IF($F36="","",'ייעוץ ליווי וסיוע חשבונאי'!G36)</f>
        <v/>
      </c>
      <c r="Q36" s="123"/>
      <c r="R36" s="123"/>
      <c r="S36" s="123"/>
      <c r="T36" s="123"/>
      <c r="U36" s="123" t="str">
        <f t="shared" ca="1" si="9"/>
        <v/>
      </c>
      <c r="V36" s="123">
        <v>1</v>
      </c>
      <c r="W36" s="123" t="str">
        <f t="shared" ca="1" si="10"/>
        <v/>
      </c>
      <c r="X36" s="123">
        <v>1</v>
      </c>
      <c r="Y36" s="123" t="str">
        <f t="shared" ca="1" si="11"/>
        <v/>
      </c>
      <c r="Z36" s="126" t="str">
        <f t="shared" ca="1" si="12"/>
        <v/>
      </c>
      <c r="AA36">
        <f t="shared" si="13"/>
        <v>0</v>
      </c>
      <c r="AB36" t="str">
        <f t="shared" ca="1" si="14"/>
        <v/>
      </c>
      <c r="AC36" t="str">
        <f t="shared" ca="1" si="14"/>
        <v/>
      </c>
      <c r="AD36">
        <f t="shared" si="15"/>
        <v>0</v>
      </c>
    </row>
    <row r="37" spans="2:30" x14ac:dyDescent="0.25">
      <c r="B37" s="122" t="str">
        <f t="shared" ca="1" si="8"/>
        <v/>
      </c>
      <c r="C37" s="124"/>
      <c r="D37" s="124"/>
      <c r="E37" s="124"/>
      <c r="F37" s="125" t="str">
        <f ca="1">IF('תנאי סף'!AR37&lt;&gt;1,"",'תנאי סף'!F37)</f>
        <v/>
      </c>
      <c r="G37" s="232"/>
      <c r="H37" s="106" t="str">
        <f ca="1">IF($F37="","",IF('תנאי סף'!$G37="",$AB$1,'תנאי סף'!$G37))</f>
        <v/>
      </c>
      <c r="I37" s="106"/>
      <c r="J37" s="123"/>
      <c r="K37" s="106"/>
      <c r="L37" s="123"/>
      <c r="M37" s="106"/>
      <c r="N37" s="125"/>
      <c r="O37" s="125"/>
      <c r="P37" s="123" t="str">
        <f ca="1">IF($F37="","",'ייעוץ ליווי וסיוע חשבונאי'!G37)</f>
        <v/>
      </c>
      <c r="Q37" s="123"/>
      <c r="R37" s="123"/>
      <c r="S37" s="123"/>
      <c r="T37" s="123"/>
      <c r="U37" s="123" t="str">
        <f t="shared" ca="1" si="9"/>
        <v/>
      </c>
      <c r="V37" s="123">
        <v>1</v>
      </c>
      <c r="W37" s="123" t="str">
        <f t="shared" ca="1" si="10"/>
        <v/>
      </c>
      <c r="X37" s="123">
        <v>1</v>
      </c>
      <c r="Y37" s="123" t="str">
        <f t="shared" ca="1" si="11"/>
        <v/>
      </c>
      <c r="Z37" s="126" t="str">
        <f t="shared" ca="1" si="12"/>
        <v/>
      </c>
      <c r="AA37">
        <f t="shared" si="13"/>
        <v>0</v>
      </c>
      <c r="AB37" t="str">
        <f t="shared" ca="1" si="14"/>
        <v/>
      </c>
      <c r="AC37" t="str">
        <f t="shared" ca="1" si="14"/>
        <v/>
      </c>
      <c r="AD37">
        <f t="shared" si="15"/>
        <v>0</v>
      </c>
    </row>
    <row r="38" spans="2:30" x14ac:dyDescent="0.25">
      <c r="B38" s="122" t="str">
        <f t="shared" ca="1" si="8"/>
        <v/>
      </c>
      <c r="C38" s="124"/>
      <c r="D38" s="124"/>
      <c r="E38" s="124"/>
      <c r="F38" s="125" t="str">
        <f ca="1">IF('תנאי סף'!AR38&lt;&gt;1,"",'תנאי סף'!F38)</f>
        <v/>
      </c>
      <c r="G38" s="232"/>
      <c r="H38" s="106" t="str">
        <f ca="1">IF($F38="","",IF('תנאי סף'!$G38="",$AB$1,'תנאי סף'!$G38))</f>
        <v/>
      </c>
      <c r="I38" s="106"/>
      <c r="J38" s="123"/>
      <c r="K38" s="106"/>
      <c r="L38" s="123"/>
      <c r="M38" s="106"/>
      <c r="N38" s="125"/>
      <c r="O38" s="125"/>
      <c r="P38" s="123" t="str">
        <f ca="1">IF($F38="","",'ייעוץ ליווי וסיוע חשבונאי'!G38)</f>
        <v/>
      </c>
      <c r="Q38" s="123"/>
      <c r="R38" s="123"/>
      <c r="S38" s="123"/>
      <c r="T38" s="123"/>
      <c r="U38" s="123" t="str">
        <f t="shared" ca="1" si="9"/>
        <v/>
      </c>
      <c r="V38" s="123">
        <v>1</v>
      </c>
      <c r="W38" s="123" t="str">
        <f t="shared" ca="1" si="10"/>
        <v/>
      </c>
      <c r="X38" s="123">
        <v>1</v>
      </c>
      <c r="Y38" s="123" t="str">
        <f t="shared" ca="1" si="11"/>
        <v/>
      </c>
      <c r="Z38" s="126" t="str">
        <f t="shared" ca="1" si="12"/>
        <v/>
      </c>
      <c r="AA38">
        <f t="shared" si="13"/>
        <v>0</v>
      </c>
      <c r="AB38" t="str">
        <f t="shared" ca="1" si="14"/>
        <v/>
      </c>
      <c r="AC38" t="str">
        <f t="shared" ca="1" si="14"/>
        <v/>
      </c>
      <c r="AD38">
        <f t="shared" si="15"/>
        <v>0</v>
      </c>
    </row>
    <row r="39" spans="2:30" x14ac:dyDescent="0.25">
      <c r="B39" s="122" t="str">
        <f t="shared" ca="1" si="8"/>
        <v/>
      </c>
      <c r="C39" s="124"/>
      <c r="D39" s="124"/>
      <c r="E39" s="124"/>
      <c r="F39" s="125" t="str">
        <f ca="1">IF('תנאי סף'!AR39&lt;&gt;1,"",'תנאי סף'!F39)</f>
        <v/>
      </c>
      <c r="G39" s="232"/>
      <c r="H39" s="106" t="str">
        <f ca="1">IF($F39="","",IF('תנאי סף'!$G39="",$AB$1,'תנאי סף'!$G39))</f>
        <v/>
      </c>
      <c r="I39" s="106"/>
      <c r="J39" s="123"/>
      <c r="K39" s="106"/>
      <c r="L39" s="123"/>
      <c r="M39" s="106"/>
      <c r="N39" s="125"/>
      <c r="O39" s="125"/>
      <c r="P39" s="123" t="str">
        <f ca="1">IF($F39="","",'ייעוץ ליווי וסיוע חשבונאי'!G39)</f>
        <v/>
      </c>
      <c r="Q39" s="123"/>
      <c r="R39" s="123"/>
      <c r="S39" s="123"/>
      <c r="T39" s="123"/>
      <c r="U39" s="123" t="str">
        <f t="shared" ca="1" si="9"/>
        <v/>
      </c>
      <c r="V39" s="123">
        <v>1</v>
      </c>
      <c r="W39" s="123" t="str">
        <f t="shared" ca="1" si="10"/>
        <v/>
      </c>
      <c r="X39" s="123">
        <v>1</v>
      </c>
      <c r="Y39" s="123" t="str">
        <f t="shared" ca="1" si="11"/>
        <v/>
      </c>
      <c r="Z39" s="126" t="str">
        <f t="shared" ca="1" si="12"/>
        <v/>
      </c>
      <c r="AA39">
        <f t="shared" si="13"/>
        <v>0</v>
      </c>
      <c r="AB39" t="str">
        <f t="shared" ca="1" si="14"/>
        <v/>
      </c>
      <c r="AC39" t="str">
        <f t="shared" ca="1" si="14"/>
        <v/>
      </c>
      <c r="AD39">
        <f t="shared" si="15"/>
        <v>0</v>
      </c>
    </row>
    <row r="40" spans="2:30" ht="16.5" thickBot="1" x14ac:dyDescent="0.3">
      <c r="B40" s="122" t="str">
        <f t="shared" ca="1" si="8"/>
        <v/>
      </c>
      <c r="C40" s="124"/>
      <c r="D40" s="124"/>
      <c r="E40" s="124"/>
      <c r="F40" s="125" t="str">
        <f ca="1">IF('תנאי סף'!AR40&lt;&gt;1,"",'תנאי סף'!F40)</f>
        <v/>
      </c>
      <c r="G40" s="232"/>
      <c r="H40" s="106" t="str">
        <f ca="1">IF($F40="","",IF('תנאי סף'!$G40="",$AB$1,'תנאי סף'!$G40))</f>
        <v/>
      </c>
      <c r="I40" s="106"/>
      <c r="J40" s="123"/>
      <c r="K40" s="106"/>
      <c r="L40" s="123"/>
      <c r="M40" s="106"/>
      <c r="N40" s="125"/>
      <c r="O40" s="125"/>
      <c r="P40" s="123" t="str">
        <f ca="1">IF($F40="","",'ייעוץ ליווי וסיוע חשבונאי'!G40)</f>
        <v/>
      </c>
      <c r="Q40" s="123"/>
      <c r="R40" s="123"/>
      <c r="S40" s="123"/>
      <c r="T40" s="123"/>
      <c r="U40" s="123" t="str">
        <f t="shared" ca="1" si="9"/>
        <v/>
      </c>
      <c r="V40" s="123">
        <v>1</v>
      </c>
      <c r="W40" s="123" t="str">
        <f t="shared" ca="1" si="10"/>
        <v/>
      </c>
      <c r="X40" s="123">
        <v>1</v>
      </c>
      <c r="Y40" s="123" t="str">
        <f t="shared" ca="1" si="11"/>
        <v/>
      </c>
      <c r="Z40" s="126" t="str">
        <f t="shared" ca="1" si="12"/>
        <v/>
      </c>
      <c r="AA40">
        <f t="shared" si="13"/>
        <v>0</v>
      </c>
      <c r="AB40" t="str">
        <f t="shared" ca="1" si="14"/>
        <v/>
      </c>
      <c r="AC40" t="str">
        <f t="shared" ca="1" si="14"/>
        <v/>
      </c>
      <c r="AD40">
        <f t="shared" si="15"/>
        <v>0</v>
      </c>
    </row>
    <row r="41" spans="2:30" hidden="1" x14ac:dyDescent="0.25">
      <c r="B41" s="122" t="str">
        <f t="shared" si="8"/>
        <v/>
      </c>
      <c r="C41" s="124"/>
      <c r="D41" s="124"/>
      <c r="E41" s="124"/>
      <c r="F41" s="125" t="str">
        <f>IF('תנאי סף'!AR41&lt;&gt;1,"",'תנאי סף'!F41)</f>
        <v/>
      </c>
      <c r="G41" s="232"/>
      <c r="H41" s="106" t="str">
        <f>IF($F41="","",IF('תנאי סף'!$G41="",$AB$1,'תנאי סף'!$G41))</f>
        <v/>
      </c>
      <c r="I41" s="106"/>
      <c r="J41" s="123"/>
      <c r="K41" s="106"/>
      <c r="L41" s="123"/>
      <c r="M41" s="106"/>
      <c r="N41" s="125"/>
      <c r="O41" s="125"/>
      <c r="P41" s="123" t="str">
        <f>IF($F41="","",'ייעוץ ליווי וסיוע חשבונאי'!G41)</f>
        <v/>
      </c>
      <c r="Q41" s="123"/>
      <c r="R41" s="123"/>
      <c r="S41" s="123"/>
      <c r="T41" s="123"/>
      <c r="U41" s="123" t="str">
        <f t="shared" si="9"/>
        <v/>
      </c>
      <c r="V41" s="123">
        <v>1</v>
      </c>
      <c r="W41" s="123" t="str">
        <f t="shared" si="10"/>
        <v/>
      </c>
      <c r="X41" s="123">
        <v>1</v>
      </c>
      <c r="Y41" s="123" t="str">
        <f t="shared" si="11"/>
        <v/>
      </c>
      <c r="Z41" s="126" t="str">
        <f t="shared" si="12"/>
        <v/>
      </c>
      <c r="AA41">
        <f t="shared" si="13"/>
        <v>0</v>
      </c>
      <c r="AB41" t="str">
        <f t="shared" si="14"/>
        <v/>
      </c>
      <c r="AC41" t="str">
        <f t="shared" si="14"/>
        <v/>
      </c>
      <c r="AD41">
        <f t="shared" si="15"/>
        <v>0</v>
      </c>
    </row>
    <row r="42" spans="2:30" hidden="1" x14ac:dyDescent="0.25">
      <c r="B42" s="122" t="str">
        <f t="shared" si="8"/>
        <v/>
      </c>
      <c r="C42" s="124"/>
      <c r="D42" s="124"/>
      <c r="E42" s="124"/>
      <c r="F42" s="125" t="str">
        <f>IF('תנאי סף'!AR42&lt;&gt;1,"",'תנאי סף'!F42)</f>
        <v/>
      </c>
      <c r="G42" s="232"/>
      <c r="H42" s="106" t="str">
        <f>IF($F42="","",IF('תנאי סף'!$G42="",$AB$1,'תנאי סף'!$G42))</f>
        <v/>
      </c>
      <c r="I42" s="106"/>
      <c r="J42" s="123"/>
      <c r="K42" s="106"/>
      <c r="L42" s="123"/>
      <c r="M42" s="106"/>
      <c r="N42" s="125"/>
      <c r="O42" s="125"/>
      <c r="P42" s="123" t="str">
        <f>IF($F42="","",'ייעוץ ליווי וסיוע חשבונאי'!G42)</f>
        <v/>
      </c>
      <c r="Q42" s="123"/>
      <c r="R42" s="123"/>
      <c r="S42" s="123"/>
      <c r="T42" s="123"/>
      <c r="U42" s="123" t="str">
        <f t="shared" si="9"/>
        <v/>
      </c>
      <c r="V42" s="123">
        <v>1</v>
      </c>
      <c r="W42" s="123" t="str">
        <f t="shared" si="10"/>
        <v/>
      </c>
      <c r="X42" s="123">
        <v>1</v>
      </c>
      <c r="Y42" s="123" t="str">
        <f t="shared" si="11"/>
        <v/>
      </c>
      <c r="Z42" s="126" t="str">
        <f t="shared" si="12"/>
        <v/>
      </c>
      <c r="AA42">
        <f t="shared" si="13"/>
        <v>0</v>
      </c>
      <c r="AB42" t="str">
        <f t="shared" si="14"/>
        <v/>
      </c>
      <c r="AC42" t="str">
        <f t="shared" si="14"/>
        <v/>
      </c>
      <c r="AD42">
        <f t="shared" si="15"/>
        <v>0</v>
      </c>
    </row>
    <row r="43" spans="2:30" hidden="1" x14ac:dyDescent="0.25">
      <c r="B43" s="122" t="str">
        <f t="shared" si="8"/>
        <v/>
      </c>
      <c r="C43" s="124"/>
      <c r="D43" s="124"/>
      <c r="E43" s="124"/>
      <c r="F43" s="125" t="str">
        <f>IF('תנאי סף'!AR43&lt;&gt;1,"",'תנאי סף'!F43)</f>
        <v/>
      </c>
      <c r="G43" s="232"/>
      <c r="H43" s="106" t="str">
        <f>IF($F43="","",IF('תנאי סף'!$G43="",$AB$1,'תנאי סף'!$G43))</f>
        <v/>
      </c>
      <c r="I43" s="106"/>
      <c r="J43" s="123"/>
      <c r="K43" s="106"/>
      <c r="L43" s="123"/>
      <c r="M43" s="106"/>
      <c r="N43" s="125"/>
      <c r="O43" s="125"/>
      <c r="P43" s="123" t="str">
        <f>IF($F43="","",'ייעוץ ליווי וסיוע חשבונאי'!G43)</f>
        <v/>
      </c>
      <c r="Q43" s="123"/>
      <c r="R43" s="123"/>
      <c r="S43" s="123"/>
      <c r="T43" s="123"/>
      <c r="U43" s="123" t="str">
        <f t="shared" si="9"/>
        <v/>
      </c>
      <c r="V43" s="123">
        <v>1</v>
      </c>
      <c r="W43" s="123" t="str">
        <f t="shared" si="10"/>
        <v/>
      </c>
      <c r="X43" s="123">
        <v>1</v>
      </c>
      <c r="Y43" s="123" t="str">
        <f t="shared" si="11"/>
        <v/>
      </c>
      <c r="Z43" s="126" t="str">
        <f t="shared" si="12"/>
        <v/>
      </c>
      <c r="AA43">
        <f t="shared" si="13"/>
        <v>0</v>
      </c>
      <c r="AB43" t="str">
        <f t="shared" si="14"/>
        <v/>
      </c>
      <c r="AC43" t="str">
        <f t="shared" si="14"/>
        <v/>
      </c>
      <c r="AD43">
        <f t="shared" si="15"/>
        <v>0</v>
      </c>
    </row>
    <row r="44" spans="2:30" hidden="1" x14ac:dyDescent="0.25">
      <c r="B44" s="122" t="str">
        <f t="shared" si="8"/>
        <v/>
      </c>
      <c r="C44" s="124"/>
      <c r="D44" s="124"/>
      <c r="E44" s="124"/>
      <c r="F44" s="125" t="str">
        <f>IF('תנאי סף'!AR44&lt;&gt;1,"",'תנאי סף'!F44)</f>
        <v/>
      </c>
      <c r="G44" s="232"/>
      <c r="H44" s="106" t="str">
        <f>IF($F44="","",IF('תנאי סף'!$G44="",$AB$1,'תנאי סף'!$G44))</f>
        <v/>
      </c>
      <c r="I44" s="106"/>
      <c r="J44" s="123"/>
      <c r="K44" s="106"/>
      <c r="L44" s="123"/>
      <c r="M44" s="106"/>
      <c r="N44" s="125"/>
      <c r="O44" s="125"/>
      <c r="P44" s="123" t="str">
        <f>IF($F44="","",'ייעוץ ליווי וסיוע חשבונאי'!G44)</f>
        <v/>
      </c>
      <c r="Q44" s="123"/>
      <c r="R44" s="123"/>
      <c r="S44" s="123"/>
      <c r="T44" s="123"/>
      <c r="U44" s="123" t="str">
        <f t="shared" si="9"/>
        <v/>
      </c>
      <c r="V44" s="123">
        <v>1</v>
      </c>
      <c r="W44" s="123" t="str">
        <f t="shared" si="10"/>
        <v/>
      </c>
      <c r="X44" s="123">
        <v>1</v>
      </c>
      <c r="Y44" s="123" t="str">
        <f t="shared" si="11"/>
        <v/>
      </c>
      <c r="Z44" s="126" t="str">
        <f t="shared" si="12"/>
        <v/>
      </c>
      <c r="AA44">
        <f t="shared" si="13"/>
        <v>0</v>
      </c>
      <c r="AB44" t="str">
        <f t="shared" si="14"/>
        <v/>
      </c>
      <c r="AC44" t="str">
        <f t="shared" si="14"/>
        <v/>
      </c>
      <c r="AD44">
        <f t="shared" si="15"/>
        <v>0</v>
      </c>
    </row>
    <row r="45" spans="2:30" hidden="1" x14ac:dyDescent="0.25">
      <c r="B45" s="122" t="str">
        <f t="shared" si="8"/>
        <v/>
      </c>
      <c r="C45" s="124"/>
      <c r="D45" s="124"/>
      <c r="E45" s="124"/>
      <c r="F45" s="125" t="str">
        <f>IF('תנאי סף'!AR45&lt;&gt;1,"",'תנאי סף'!F45)</f>
        <v/>
      </c>
      <c r="G45" s="232"/>
      <c r="H45" s="106" t="str">
        <f>IF($F45="","",IF('תנאי סף'!$G45="",$AB$1,'תנאי סף'!$G45))</f>
        <v/>
      </c>
      <c r="I45" s="106"/>
      <c r="J45" s="123"/>
      <c r="K45" s="106"/>
      <c r="L45" s="123"/>
      <c r="M45" s="106"/>
      <c r="N45" s="125"/>
      <c r="O45" s="125"/>
      <c r="P45" s="123" t="str">
        <f>IF($F45="","",'ייעוץ ליווי וסיוע חשבונאי'!G45)</f>
        <v/>
      </c>
      <c r="Q45" s="123"/>
      <c r="R45" s="123"/>
      <c r="S45" s="123"/>
      <c r="T45" s="123"/>
      <c r="U45" s="123" t="str">
        <f t="shared" si="9"/>
        <v/>
      </c>
      <c r="V45" s="123">
        <v>1</v>
      </c>
      <c r="W45" s="123" t="str">
        <f t="shared" si="10"/>
        <v/>
      </c>
      <c r="X45" s="123">
        <v>1</v>
      </c>
      <c r="Y45" s="123" t="str">
        <f t="shared" si="11"/>
        <v/>
      </c>
      <c r="Z45" s="126" t="str">
        <f t="shared" si="12"/>
        <v/>
      </c>
      <c r="AA45">
        <f t="shared" si="13"/>
        <v>0</v>
      </c>
      <c r="AB45" t="str">
        <f t="shared" si="14"/>
        <v/>
      </c>
      <c r="AC45" t="str">
        <f t="shared" si="14"/>
        <v/>
      </c>
      <c r="AD45">
        <f t="shared" si="15"/>
        <v>0</v>
      </c>
    </row>
    <row r="46" spans="2:30" hidden="1" x14ac:dyDescent="0.25">
      <c r="B46" s="122" t="str">
        <f t="shared" si="8"/>
        <v/>
      </c>
      <c r="C46" s="124"/>
      <c r="D46" s="124"/>
      <c r="E46" s="124"/>
      <c r="F46" s="125" t="str">
        <f>IF('תנאי סף'!AR46&lt;&gt;1,"",'תנאי סף'!F46)</f>
        <v/>
      </c>
      <c r="G46" s="232"/>
      <c r="H46" s="106" t="str">
        <f>IF($F46="","",IF('תנאי סף'!$G46="",$AB$1,'תנאי סף'!$G46))</f>
        <v/>
      </c>
      <c r="I46" s="106"/>
      <c r="J46" s="123"/>
      <c r="K46" s="106"/>
      <c r="L46" s="123"/>
      <c r="M46" s="106"/>
      <c r="N46" s="125"/>
      <c r="O46" s="125"/>
      <c r="P46" s="123" t="str">
        <f>IF($F46="","",'ייעוץ ליווי וסיוע חשבונאי'!G46)</f>
        <v/>
      </c>
      <c r="Q46" s="123"/>
      <c r="R46" s="123"/>
      <c r="S46" s="123"/>
      <c r="T46" s="123"/>
      <c r="U46" s="123" t="str">
        <f t="shared" si="9"/>
        <v/>
      </c>
      <c r="V46" s="123">
        <v>1</v>
      </c>
      <c r="W46" s="123" t="str">
        <f t="shared" si="10"/>
        <v/>
      </c>
      <c r="X46" s="123">
        <v>1</v>
      </c>
      <c r="Y46" s="123" t="str">
        <f t="shared" si="11"/>
        <v/>
      </c>
      <c r="Z46" s="126" t="str">
        <f t="shared" si="12"/>
        <v/>
      </c>
      <c r="AA46">
        <f t="shared" si="13"/>
        <v>0</v>
      </c>
      <c r="AB46" t="str">
        <f t="shared" si="14"/>
        <v/>
      </c>
      <c r="AC46" t="str">
        <f t="shared" si="14"/>
        <v/>
      </c>
      <c r="AD46">
        <f t="shared" si="15"/>
        <v>0</v>
      </c>
    </row>
    <row r="47" spans="2:30" hidden="1" x14ac:dyDescent="0.25">
      <c r="B47" s="122" t="str">
        <f t="shared" si="8"/>
        <v/>
      </c>
      <c r="C47" s="124"/>
      <c r="D47" s="124"/>
      <c r="E47" s="124"/>
      <c r="F47" s="125" t="str">
        <f>IF('תנאי סף'!AR47&lt;&gt;1,"",'תנאי סף'!F47)</f>
        <v/>
      </c>
      <c r="G47" s="232"/>
      <c r="H47" s="106" t="str">
        <f>IF($F47="","",IF('תנאי סף'!$G47="",$AB$1,'תנאי סף'!$G47))</f>
        <v/>
      </c>
      <c r="I47" s="106"/>
      <c r="J47" s="123"/>
      <c r="K47" s="106"/>
      <c r="L47" s="123"/>
      <c r="M47" s="106"/>
      <c r="N47" s="125"/>
      <c r="O47" s="125"/>
      <c r="P47" s="123" t="str">
        <f>IF($F47="","",'ייעוץ ליווי וסיוע חשבונאי'!G47)</f>
        <v/>
      </c>
      <c r="Q47" s="123"/>
      <c r="R47" s="123"/>
      <c r="S47" s="123"/>
      <c r="T47" s="123"/>
      <c r="U47" s="123" t="str">
        <f t="shared" si="9"/>
        <v/>
      </c>
      <c r="V47" s="123">
        <v>1</v>
      </c>
      <c r="W47" s="123" t="str">
        <f t="shared" si="10"/>
        <v/>
      </c>
      <c r="X47" s="123">
        <v>1</v>
      </c>
      <c r="Y47" s="123" t="str">
        <f t="shared" si="11"/>
        <v/>
      </c>
      <c r="Z47" s="126" t="str">
        <f t="shared" si="12"/>
        <v/>
      </c>
      <c r="AA47">
        <f t="shared" si="13"/>
        <v>0</v>
      </c>
      <c r="AB47" t="str">
        <f t="shared" si="14"/>
        <v/>
      </c>
      <c r="AC47" t="str">
        <f t="shared" si="14"/>
        <v/>
      </c>
      <c r="AD47">
        <f t="shared" si="15"/>
        <v>0</v>
      </c>
    </row>
    <row r="48" spans="2:30" hidden="1" x14ac:dyDescent="0.25">
      <c r="B48" s="122" t="str">
        <f t="shared" si="8"/>
        <v/>
      </c>
      <c r="C48" s="124"/>
      <c r="D48" s="124"/>
      <c r="E48" s="124"/>
      <c r="F48" s="125" t="str">
        <f>IF('תנאי סף'!AR48&lt;&gt;1,"",'תנאי סף'!F48)</f>
        <v/>
      </c>
      <c r="G48" s="232"/>
      <c r="H48" s="106" t="str">
        <f>IF($F48="","",IF('תנאי סף'!$G48="",$AB$1,'תנאי סף'!$G48))</f>
        <v/>
      </c>
      <c r="I48" s="106"/>
      <c r="J48" s="123"/>
      <c r="K48" s="106"/>
      <c r="L48" s="123"/>
      <c r="M48" s="106"/>
      <c r="N48" s="125"/>
      <c r="O48" s="125"/>
      <c r="P48" s="123" t="str">
        <f>IF($F48="","",'ייעוץ ליווי וסיוע חשבונאי'!G48)</f>
        <v/>
      </c>
      <c r="Q48" s="123"/>
      <c r="R48" s="123"/>
      <c r="S48" s="123"/>
      <c r="T48" s="123"/>
      <c r="U48" s="123" t="str">
        <f t="shared" si="9"/>
        <v/>
      </c>
      <c r="V48" s="123">
        <v>1</v>
      </c>
      <c r="W48" s="123" t="str">
        <f t="shared" si="10"/>
        <v/>
      </c>
      <c r="X48" s="123">
        <v>1</v>
      </c>
      <c r="Y48" s="123" t="str">
        <f t="shared" si="11"/>
        <v/>
      </c>
      <c r="Z48" s="126" t="str">
        <f t="shared" si="12"/>
        <v/>
      </c>
      <c r="AA48">
        <f t="shared" si="13"/>
        <v>0</v>
      </c>
      <c r="AB48" t="str">
        <f t="shared" si="14"/>
        <v/>
      </c>
      <c r="AC48" t="str">
        <f t="shared" si="14"/>
        <v/>
      </c>
      <c r="AD48">
        <f t="shared" si="15"/>
        <v>0</v>
      </c>
    </row>
    <row r="49" spans="2:30" hidden="1" x14ac:dyDescent="0.25">
      <c r="B49" s="122" t="str">
        <f t="shared" si="8"/>
        <v/>
      </c>
      <c r="C49" s="124"/>
      <c r="D49" s="124"/>
      <c r="E49" s="124"/>
      <c r="F49" s="125" t="str">
        <f>IF('תנאי סף'!AR49&lt;&gt;1,"",'תנאי סף'!F49)</f>
        <v/>
      </c>
      <c r="G49" s="232"/>
      <c r="H49" s="106" t="str">
        <f>IF($F49="","",IF('תנאי סף'!$G49="",$AB$1,'תנאי סף'!$G49))</f>
        <v/>
      </c>
      <c r="I49" s="106"/>
      <c r="J49" s="123"/>
      <c r="K49" s="106"/>
      <c r="L49" s="123"/>
      <c r="M49" s="106"/>
      <c r="N49" s="125"/>
      <c r="O49" s="125"/>
      <c r="P49" s="123" t="str">
        <f>IF($F49="","",'ייעוץ ליווי וסיוע חשבונאי'!G49)</f>
        <v/>
      </c>
      <c r="Q49" s="123"/>
      <c r="R49" s="123"/>
      <c r="S49" s="123"/>
      <c r="T49" s="123"/>
      <c r="U49" s="123" t="str">
        <f t="shared" si="9"/>
        <v/>
      </c>
      <c r="V49" s="123">
        <v>1</v>
      </c>
      <c r="W49" s="123" t="str">
        <f t="shared" si="10"/>
        <v/>
      </c>
      <c r="X49" s="123">
        <v>1</v>
      </c>
      <c r="Y49" s="123" t="str">
        <f t="shared" si="11"/>
        <v/>
      </c>
      <c r="Z49" s="126" t="str">
        <f t="shared" si="12"/>
        <v/>
      </c>
      <c r="AA49">
        <f t="shared" si="13"/>
        <v>0</v>
      </c>
      <c r="AB49" t="str">
        <f t="shared" si="14"/>
        <v/>
      </c>
      <c r="AC49" t="str">
        <f t="shared" si="14"/>
        <v/>
      </c>
      <c r="AD49">
        <f t="shared" si="15"/>
        <v>0</v>
      </c>
    </row>
    <row r="50" spans="2:30" hidden="1" x14ac:dyDescent="0.25">
      <c r="B50" s="122" t="str">
        <f t="shared" si="8"/>
        <v/>
      </c>
      <c r="C50" s="124"/>
      <c r="D50" s="124"/>
      <c r="E50" s="124"/>
      <c r="F50" s="125" t="str">
        <f>IF('תנאי סף'!AR50&lt;&gt;1,"",'תנאי סף'!F50)</f>
        <v/>
      </c>
      <c r="G50" s="232"/>
      <c r="H50" s="106" t="str">
        <f>IF($F50="","",IF('תנאי סף'!$G50="",$AB$1,'תנאי סף'!$G50))</f>
        <v/>
      </c>
      <c r="I50" s="106"/>
      <c r="J50" s="123"/>
      <c r="K50" s="106"/>
      <c r="L50" s="123"/>
      <c r="M50" s="106"/>
      <c r="N50" s="125"/>
      <c r="O50" s="125"/>
      <c r="P50" s="123" t="str">
        <f>IF($F50="","",'ייעוץ ליווי וסיוע חשבונאי'!G50)</f>
        <v/>
      </c>
      <c r="Q50" s="123"/>
      <c r="R50" s="123"/>
      <c r="S50" s="123"/>
      <c r="T50" s="123"/>
      <c r="U50" s="123" t="str">
        <f t="shared" si="9"/>
        <v/>
      </c>
      <c r="V50" s="123">
        <v>1</v>
      </c>
      <c r="W50" s="123" t="str">
        <f t="shared" si="10"/>
        <v/>
      </c>
      <c r="X50" s="123">
        <v>1</v>
      </c>
      <c r="Y50" s="123" t="str">
        <f t="shared" si="11"/>
        <v/>
      </c>
      <c r="Z50" s="126" t="str">
        <f t="shared" si="12"/>
        <v/>
      </c>
      <c r="AA50">
        <f t="shared" si="13"/>
        <v>0</v>
      </c>
      <c r="AB50" t="str">
        <f t="shared" si="14"/>
        <v/>
      </c>
      <c r="AC50" t="str">
        <f t="shared" si="14"/>
        <v/>
      </c>
      <c r="AD50">
        <f t="shared" si="15"/>
        <v>0</v>
      </c>
    </row>
    <row r="51" spans="2:30" hidden="1" x14ac:dyDescent="0.25">
      <c r="B51" s="122" t="str">
        <f t="shared" si="8"/>
        <v/>
      </c>
      <c r="C51" s="124"/>
      <c r="D51" s="124"/>
      <c r="E51" s="124"/>
      <c r="F51" s="125" t="str">
        <f>IF('תנאי סף'!AR51&lt;&gt;1,"",'תנאי סף'!F51)</f>
        <v/>
      </c>
      <c r="G51" s="232"/>
      <c r="H51" s="106" t="str">
        <f>IF($F51="","",IF('תנאי סף'!$G51="",$AB$1,'תנאי סף'!$G51))</f>
        <v/>
      </c>
      <c r="I51" s="106"/>
      <c r="J51" s="123"/>
      <c r="K51" s="106"/>
      <c r="L51" s="123"/>
      <c r="M51" s="106"/>
      <c r="N51" s="125"/>
      <c r="O51" s="125"/>
      <c r="P51" s="123" t="str">
        <f>IF($F51="","",'ייעוץ ליווי וסיוע חשבונאי'!G51)</f>
        <v/>
      </c>
      <c r="Q51" s="123"/>
      <c r="R51" s="123"/>
      <c r="S51" s="123"/>
      <c r="T51" s="123"/>
      <c r="U51" s="123" t="str">
        <f t="shared" si="9"/>
        <v/>
      </c>
      <c r="V51" s="123">
        <v>1</v>
      </c>
      <c r="W51" s="123" t="str">
        <f t="shared" si="10"/>
        <v/>
      </c>
      <c r="X51" s="123">
        <v>1</v>
      </c>
      <c r="Y51" s="123" t="str">
        <f t="shared" si="11"/>
        <v/>
      </c>
      <c r="Z51" s="126" t="str">
        <f t="shared" si="12"/>
        <v/>
      </c>
      <c r="AA51">
        <f t="shared" si="13"/>
        <v>0</v>
      </c>
      <c r="AB51" t="str">
        <f t="shared" si="14"/>
        <v/>
      </c>
      <c r="AC51" t="str">
        <f t="shared" si="14"/>
        <v/>
      </c>
      <c r="AD51">
        <f t="shared" si="15"/>
        <v>0</v>
      </c>
    </row>
    <row r="52" spans="2:30" hidden="1" x14ac:dyDescent="0.25">
      <c r="B52" s="122" t="str">
        <f t="shared" si="8"/>
        <v/>
      </c>
      <c r="C52" s="124"/>
      <c r="D52" s="124"/>
      <c r="E52" s="124"/>
      <c r="F52" s="125" t="str">
        <f>IF('תנאי סף'!AR52&lt;&gt;1,"",'תנאי סף'!F52)</f>
        <v/>
      </c>
      <c r="G52" s="232"/>
      <c r="H52" s="106" t="str">
        <f>IF($F52="","",IF('תנאי סף'!$G52="",$AB$1,'תנאי סף'!$G52))</f>
        <v/>
      </c>
      <c r="I52" s="106"/>
      <c r="J52" s="123"/>
      <c r="K52" s="106"/>
      <c r="L52" s="123"/>
      <c r="M52" s="106"/>
      <c r="N52" s="125"/>
      <c r="O52" s="125"/>
      <c r="P52" s="123" t="str">
        <f>IF($F52="","",'ייעוץ ליווי וסיוע חשבונאי'!G52)</f>
        <v/>
      </c>
      <c r="Q52" s="123"/>
      <c r="R52" s="123"/>
      <c r="S52" s="123"/>
      <c r="T52" s="123"/>
      <c r="U52" s="123" t="str">
        <f t="shared" si="9"/>
        <v/>
      </c>
      <c r="V52" s="123">
        <v>1</v>
      </c>
      <c r="W52" s="123" t="str">
        <f t="shared" si="10"/>
        <v/>
      </c>
      <c r="X52" s="123">
        <v>1</v>
      </c>
      <c r="Y52" s="123" t="str">
        <f t="shared" si="11"/>
        <v/>
      </c>
      <c r="Z52" s="126" t="str">
        <f t="shared" si="12"/>
        <v/>
      </c>
      <c r="AA52">
        <f t="shared" si="13"/>
        <v>0</v>
      </c>
      <c r="AB52" t="str">
        <f t="shared" si="14"/>
        <v/>
      </c>
      <c r="AC52" t="str">
        <f t="shared" si="14"/>
        <v/>
      </c>
      <c r="AD52">
        <f t="shared" si="15"/>
        <v>0</v>
      </c>
    </row>
    <row r="53" spans="2:30" hidden="1" x14ac:dyDescent="0.25">
      <c r="B53" s="122" t="str">
        <f t="shared" si="8"/>
        <v/>
      </c>
      <c r="C53" s="124"/>
      <c r="D53" s="124"/>
      <c r="E53" s="124"/>
      <c r="F53" s="125" t="str">
        <f>IF('תנאי סף'!AR53&lt;&gt;1,"",'תנאי סף'!F53)</f>
        <v/>
      </c>
      <c r="G53" s="232"/>
      <c r="H53" s="106" t="str">
        <f>IF($F53="","",IF('תנאי סף'!$G53="",$AB$1,'תנאי סף'!$G53))</f>
        <v/>
      </c>
      <c r="I53" s="106"/>
      <c r="J53" s="123"/>
      <c r="K53" s="106"/>
      <c r="L53" s="123"/>
      <c r="M53" s="106"/>
      <c r="N53" s="125"/>
      <c r="O53" s="125"/>
      <c r="P53" s="123" t="str">
        <f>IF($F53="","",'ייעוץ ליווי וסיוע חשבונאי'!G53)</f>
        <v/>
      </c>
      <c r="Q53" s="123"/>
      <c r="R53" s="123"/>
      <c r="S53" s="123"/>
      <c r="T53" s="123"/>
      <c r="U53" s="123" t="str">
        <f t="shared" si="9"/>
        <v/>
      </c>
      <c r="V53" s="123">
        <v>1</v>
      </c>
      <c r="W53" s="123" t="str">
        <f t="shared" si="10"/>
        <v/>
      </c>
      <c r="X53" s="123">
        <v>1</v>
      </c>
      <c r="Y53" s="123" t="str">
        <f t="shared" si="11"/>
        <v/>
      </c>
      <c r="Z53" s="126" t="str">
        <f t="shared" si="12"/>
        <v/>
      </c>
      <c r="AA53">
        <f t="shared" si="13"/>
        <v>0</v>
      </c>
      <c r="AB53" t="str">
        <f t="shared" si="14"/>
        <v/>
      </c>
      <c r="AC53" t="str">
        <f t="shared" si="14"/>
        <v/>
      </c>
      <c r="AD53">
        <f t="shared" si="15"/>
        <v>0</v>
      </c>
    </row>
    <row r="54" spans="2:30" hidden="1" x14ac:dyDescent="0.25">
      <c r="B54" s="122" t="str">
        <f t="shared" si="8"/>
        <v/>
      </c>
      <c r="C54" s="124"/>
      <c r="D54" s="124"/>
      <c r="E54" s="124"/>
      <c r="F54" s="125" t="str">
        <f>IF('תנאי סף'!AR54&lt;&gt;1,"",'תנאי סף'!F54)</f>
        <v/>
      </c>
      <c r="G54" s="232"/>
      <c r="H54" s="106" t="str">
        <f>IF($F54="","",IF('תנאי סף'!$G54="",$AB$1,'תנאי סף'!$G54))</f>
        <v/>
      </c>
      <c r="I54" s="106"/>
      <c r="J54" s="123"/>
      <c r="K54" s="106"/>
      <c r="L54" s="123"/>
      <c r="M54" s="106"/>
      <c r="N54" s="125"/>
      <c r="O54" s="125"/>
      <c r="P54" s="123" t="str">
        <f>IF($F54="","",'ייעוץ ליווי וסיוע חשבונאי'!G54)</f>
        <v/>
      </c>
      <c r="Q54" s="123"/>
      <c r="R54" s="123"/>
      <c r="S54" s="123"/>
      <c r="T54" s="123"/>
      <c r="U54" s="123" t="str">
        <f t="shared" si="9"/>
        <v/>
      </c>
      <c r="V54" s="123">
        <v>1</v>
      </c>
      <c r="W54" s="123" t="str">
        <f t="shared" si="10"/>
        <v/>
      </c>
      <c r="X54" s="123">
        <v>1</v>
      </c>
      <c r="Y54" s="123" t="str">
        <f t="shared" si="11"/>
        <v/>
      </c>
      <c r="Z54" s="126" t="str">
        <f t="shared" si="12"/>
        <v/>
      </c>
      <c r="AA54">
        <f t="shared" si="13"/>
        <v>0</v>
      </c>
      <c r="AB54" t="str">
        <f t="shared" si="14"/>
        <v/>
      </c>
      <c r="AC54" t="str">
        <f t="shared" si="14"/>
        <v/>
      </c>
      <c r="AD54">
        <f t="shared" si="15"/>
        <v>0</v>
      </c>
    </row>
    <row r="55" spans="2:30" hidden="1" x14ac:dyDescent="0.25">
      <c r="B55" s="122" t="str">
        <f t="shared" si="8"/>
        <v/>
      </c>
      <c r="C55" s="124"/>
      <c r="D55" s="124"/>
      <c r="E55" s="124"/>
      <c r="F55" s="125" t="str">
        <f>IF('תנאי סף'!AR55&lt;&gt;1,"",'תנאי סף'!F55)</f>
        <v/>
      </c>
      <c r="G55" s="232"/>
      <c r="H55" s="106" t="str">
        <f>IF($F55="","",IF('תנאי סף'!$G55="",$AB$1,'תנאי סף'!$G55))</f>
        <v/>
      </c>
      <c r="I55" s="106"/>
      <c r="J55" s="123"/>
      <c r="K55" s="106"/>
      <c r="L55" s="123"/>
      <c r="M55" s="106"/>
      <c r="N55" s="125"/>
      <c r="O55" s="125"/>
      <c r="P55" s="123" t="str">
        <f>IF($F55="","",'ייעוץ ליווי וסיוע חשבונאי'!G55)</f>
        <v/>
      </c>
      <c r="Q55" s="123"/>
      <c r="R55" s="123"/>
      <c r="S55" s="123"/>
      <c r="T55" s="123"/>
      <c r="U55" s="123" t="str">
        <f t="shared" si="9"/>
        <v/>
      </c>
      <c r="V55" s="123">
        <v>1</v>
      </c>
      <c r="W55" s="123" t="str">
        <f t="shared" si="10"/>
        <v/>
      </c>
      <c r="X55" s="123">
        <v>1</v>
      </c>
      <c r="Y55" s="123" t="str">
        <f t="shared" si="11"/>
        <v/>
      </c>
      <c r="Z55" s="126" t="str">
        <f t="shared" si="12"/>
        <v/>
      </c>
      <c r="AA55">
        <f t="shared" si="13"/>
        <v>0</v>
      </c>
      <c r="AB55" t="str">
        <f t="shared" si="14"/>
        <v/>
      </c>
      <c r="AC55" t="str">
        <f t="shared" si="14"/>
        <v/>
      </c>
      <c r="AD55">
        <f t="shared" si="15"/>
        <v>0</v>
      </c>
    </row>
    <row r="56" spans="2:30" hidden="1" x14ac:dyDescent="0.25">
      <c r="B56" s="122" t="str">
        <f t="shared" si="8"/>
        <v/>
      </c>
      <c r="C56" s="124"/>
      <c r="D56" s="124"/>
      <c r="E56" s="124"/>
      <c r="F56" s="125" t="str">
        <f>IF('תנאי סף'!AR56&lt;&gt;1,"",'תנאי סף'!F56)</f>
        <v/>
      </c>
      <c r="G56" s="232"/>
      <c r="H56" s="106" t="str">
        <f>IF($F56="","",IF('תנאי סף'!$G56="",$AB$1,'תנאי סף'!$G56))</f>
        <v/>
      </c>
      <c r="I56" s="106"/>
      <c r="J56" s="123"/>
      <c r="K56" s="106"/>
      <c r="L56" s="123"/>
      <c r="M56" s="106"/>
      <c r="N56" s="125"/>
      <c r="O56" s="125"/>
      <c r="P56" s="123" t="str">
        <f>IF($F56="","",'ייעוץ ליווי וסיוע חשבונאי'!G56)</f>
        <v/>
      </c>
      <c r="Q56" s="123"/>
      <c r="R56" s="123"/>
      <c r="S56" s="123"/>
      <c r="T56" s="123"/>
      <c r="U56" s="123" t="str">
        <f t="shared" si="9"/>
        <v/>
      </c>
      <c r="V56" s="123">
        <v>1</v>
      </c>
      <c r="W56" s="123" t="str">
        <f t="shared" si="10"/>
        <v/>
      </c>
      <c r="X56" s="123">
        <v>1</v>
      </c>
      <c r="Y56" s="123" t="str">
        <f t="shared" si="11"/>
        <v/>
      </c>
      <c r="Z56" s="126" t="str">
        <f t="shared" si="12"/>
        <v/>
      </c>
      <c r="AA56">
        <f t="shared" si="13"/>
        <v>0</v>
      </c>
      <c r="AB56" t="str">
        <f t="shared" si="14"/>
        <v/>
      </c>
      <c r="AC56" t="str">
        <f t="shared" si="14"/>
        <v/>
      </c>
      <c r="AD56">
        <f t="shared" si="15"/>
        <v>0</v>
      </c>
    </row>
    <row r="57" spans="2:30" hidden="1" x14ac:dyDescent="0.25">
      <c r="B57" s="122" t="str">
        <f t="shared" si="8"/>
        <v/>
      </c>
      <c r="C57" s="124"/>
      <c r="D57" s="124"/>
      <c r="E57" s="124"/>
      <c r="F57" s="125" t="str">
        <f>IF('תנאי סף'!AR57&lt;&gt;1,"",'תנאי סף'!F57)</f>
        <v/>
      </c>
      <c r="G57" s="232"/>
      <c r="H57" s="106" t="str">
        <f>IF($F57="","",IF('תנאי סף'!$G57="",$AB$1,'תנאי סף'!$G57))</f>
        <v/>
      </c>
      <c r="I57" s="106"/>
      <c r="J57" s="123"/>
      <c r="K57" s="106"/>
      <c r="L57" s="123"/>
      <c r="M57" s="106"/>
      <c r="N57" s="125"/>
      <c r="O57" s="125"/>
      <c r="P57" s="123" t="str">
        <f>IF($F57="","",'ייעוץ ליווי וסיוע חשבונאי'!G57)</f>
        <v/>
      </c>
      <c r="Q57" s="123"/>
      <c r="R57" s="123"/>
      <c r="S57" s="123"/>
      <c r="T57" s="123"/>
      <c r="U57" s="123" t="str">
        <f t="shared" si="9"/>
        <v/>
      </c>
      <c r="V57" s="123">
        <v>1</v>
      </c>
      <c r="W57" s="123" t="str">
        <f t="shared" si="10"/>
        <v/>
      </c>
      <c r="X57" s="123">
        <v>1</v>
      </c>
      <c r="Y57" s="123" t="str">
        <f t="shared" si="11"/>
        <v/>
      </c>
      <c r="Z57" s="126" t="str">
        <f t="shared" si="12"/>
        <v/>
      </c>
      <c r="AA57">
        <f t="shared" si="13"/>
        <v>0</v>
      </c>
      <c r="AB57" t="str">
        <f t="shared" si="14"/>
        <v/>
      </c>
      <c r="AC57" t="str">
        <f t="shared" si="14"/>
        <v/>
      </c>
      <c r="AD57">
        <f t="shared" si="15"/>
        <v>0</v>
      </c>
    </row>
    <row r="58" spans="2:30" hidden="1" x14ac:dyDescent="0.25">
      <c r="B58" s="122" t="str">
        <f t="shared" si="8"/>
        <v/>
      </c>
      <c r="C58" s="124"/>
      <c r="D58" s="124"/>
      <c r="E58" s="124"/>
      <c r="F58" s="125" t="str">
        <f>IF('תנאי סף'!AR58&lt;&gt;1,"",'תנאי סף'!F58)</f>
        <v/>
      </c>
      <c r="G58" s="232"/>
      <c r="H58" s="106" t="str">
        <f>IF($F58="","",IF('תנאי סף'!$G58="",$AB$1,'תנאי סף'!$G58))</f>
        <v/>
      </c>
      <c r="I58" s="106"/>
      <c r="J58" s="123"/>
      <c r="K58" s="106"/>
      <c r="L58" s="123"/>
      <c r="M58" s="106"/>
      <c r="N58" s="125"/>
      <c r="O58" s="125"/>
      <c r="P58" s="123" t="str">
        <f>IF($F58="","",'ייעוץ ליווי וסיוע חשבונאי'!G58)</f>
        <v/>
      </c>
      <c r="Q58" s="123"/>
      <c r="R58" s="123"/>
      <c r="S58" s="123"/>
      <c r="T58" s="123"/>
      <c r="U58" s="123" t="str">
        <f t="shared" si="9"/>
        <v/>
      </c>
      <c r="V58" s="123">
        <v>1</v>
      </c>
      <c r="W58" s="123" t="str">
        <f t="shared" si="10"/>
        <v/>
      </c>
      <c r="X58" s="123">
        <v>1</v>
      </c>
      <c r="Y58" s="123" t="str">
        <f t="shared" si="11"/>
        <v/>
      </c>
      <c r="Z58" s="126" t="str">
        <f t="shared" si="12"/>
        <v/>
      </c>
      <c r="AA58">
        <f t="shared" si="13"/>
        <v>0</v>
      </c>
      <c r="AB58" t="str">
        <f t="shared" si="14"/>
        <v/>
      </c>
      <c r="AC58" t="str">
        <f t="shared" si="14"/>
        <v/>
      </c>
      <c r="AD58">
        <f t="shared" si="15"/>
        <v>0</v>
      </c>
    </row>
    <row r="59" spans="2:30" hidden="1" x14ac:dyDescent="0.25">
      <c r="B59" s="122" t="str">
        <f t="shared" si="8"/>
        <v/>
      </c>
      <c r="C59" s="124"/>
      <c r="D59" s="124"/>
      <c r="E59" s="124"/>
      <c r="F59" s="125" t="str">
        <f>IF('תנאי סף'!AR59&lt;&gt;1,"",'תנאי סף'!F59)</f>
        <v/>
      </c>
      <c r="G59" s="232"/>
      <c r="H59" s="106" t="str">
        <f>IF($F59="","",IF('תנאי סף'!$G59="",$AB$1,'תנאי סף'!$G59))</f>
        <v/>
      </c>
      <c r="I59" s="106"/>
      <c r="J59" s="123"/>
      <c r="K59" s="106"/>
      <c r="L59" s="123"/>
      <c r="M59" s="106"/>
      <c r="N59" s="125"/>
      <c r="O59" s="125"/>
      <c r="P59" s="123" t="str">
        <f>IF($F59="","",'ייעוץ ליווי וסיוע חשבונאי'!G59)</f>
        <v/>
      </c>
      <c r="Q59" s="123"/>
      <c r="R59" s="123"/>
      <c r="S59" s="123"/>
      <c r="T59" s="123"/>
      <c r="U59" s="123" t="str">
        <f t="shared" si="9"/>
        <v/>
      </c>
      <c r="V59" s="123">
        <v>1</v>
      </c>
      <c r="W59" s="123" t="str">
        <f t="shared" si="10"/>
        <v/>
      </c>
      <c r="X59" s="123">
        <v>1</v>
      </c>
      <c r="Y59" s="123" t="str">
        <f t="shared" si="11"/>
        <v/>
      </c>
      <c r="Z59" s="126" t="str">
        <f t="shared" si="12"/>
        <v/>
      </c>
      <c r="AA59">
        <f t="shared" si="13"/>
        <v>0</v>
      </c>
      <c r="AB59" t="str">
        <f t="shared" si="14"/>
        <v/>
      </c>
      <c r="AC59" t="str">
        <f t="shared" si="14"/>
        <v/>
      </c>
      <c r="AD59">
        <f t="shared" si="15"/>
        <v>0</v>
      </c>
    </row>
    <row r="60" spans="2:30" hidden="1" x14ac:dyDescent="0.25">
      <c r="B60" s="122" t="str">
        <f t="shared" si="8"/>
        <v/>
      </c>
      <c r="C60" s="124"/>
      <c r="D60" s="124"/>
      <c r="E60" s="124"/>
      <c r="F60" s="125" t="str">
        <f>IF('תנאי סף'!AR60&lt;&gt;1,"",'תנאי סף'!F60)</f>
        <v/>
      </c>
      <c r="G60" s="232"/>
      <c r="H60" s="106" t="str">
        <f>IF($F60="","",IF('תנאי סף'!$G60="",$AB$1,'תנאי סף'!$G60))</f>
        <v/>
      </c>
      <c r="I60" s="106"/>
      <c r="J60" s="123"/>
      <c r="K60" s="106"/>
      <c r="L60" s="123"/>
      <c r="M60" s="106"/>
      <c r="N60" s="125"/>
      <c r="O60" s="125"/>
      <c r="P60" s="123" t="str">
        <f>IF($F60="","",'ייעוץ ליווי וסיוע חשבונאי'!G60)</f>
        <v/>
      </c>
      <c r="Q60" s="123"/>
      <c r="R60" s="123"/>
      <c r="S60" s="123"/>
      <c r="T60" s="123"/>
      <c r="U60" s="123" t="str">
        <f t="shared" si="9"/>
        <v/>
      </c>
      <c r="V60" s="123">
        <v>1</v>
      </c>
      <c r="W60" s="123" t="str">
        <f t="shared" si="10"/>
        <v/>
      </c>
      <c r="X60" s="123">
        <v>1</v>
      </c>
      <c r="Y60" s="123" t="str">
        <f t="shared" si="11"/>
        <v/>
      </c>
      <c r="Z60" s="126" t="str">
        <f t="shared" si="12"/>
        <v/>
      </c>
      <c r="AA60">
        <f t="shared" si="13"/>
        <v>0</v>
      </c>
      <c r="AB60" t="str">
        <f t="shared" si="14"/>
        <v/>
      </c>
      <c r="AC60" t="str">
        <f t="shared" si="14"/>
        <v/>
      </c>
      <c r="AD60">
        <f t="shared" si="15"/>
        <v>0</v>
      </c>
    </row>
    <row r="61" spans="2:30" hidden="1" x14ac:dyDescent="0.25">
      <c r="B61" s="122" t="str">
        <f t="shared" si="8"/>
        <v/>
      </c>
      <c r="C61" s="124"/>
      <c r="D61" s="124"/>
      <c r="E61" s="124"/>
      <c r="F61" s="125" t="str">
        <f>IF('תנאי סף'!AR61&lt;&gt;1,"",'תנאי סף'!F61)</f>
        <v/>
      </c>
      <c r="G61" s="232"/>
      <c r="H61" s="106" t="str">
        <f>IF($F61="","",IF('תנאי סף'!$G61="",$AB$1,'תנאי סף'!$G61))</f>
        <v/>
      </c>
      <c r="I61" s="106"/>
      <c r="J61" s="123"/>
      <c r="K61" s="106"/>
      <c r="L61" s="123"/>
      <c r="M61" s="106"/>
      <c r="N61" s="125"/>
      <c r="O61" s="125"/>
      <c r="P61" s="123" t="str">
        <f>IF($F61="","",'ייעוץ ליווי וסיוע חשבונאי'!G61)</f>
        <v/>
      </c>
      <c r="Q61" s="123"/>
      <c r="R61" s="123"/>
      <c r="S61" s="123"/>
      <c r="T61" s="123"/>
      <c r="U61" s="123" t="str">
        <f t="shared" si="9"/>
        <v/>
      </c>
      <c r="V61" s="123">
        <v>1</v>
      </c>
      <c r="W61" s="123" t="str">
        <f t="shared" si="10"/>
        <v/>
      </c>
      <c r="X61" s="123">
        <v>1</v>
      </c>
      <c r="Y61" s="123" t="str">
        <f t="shared" si="11"/>
        <v/>
      </c>
      <c r="Z61" s="126" t="str">
        <f t="shared" si="12"/>
        <v/>
      </c>
      <c r="AA61">
        <f t="shared" si="13"/>
        <v>0</v>
      </c>
      <c r="AB61" t="str">
        <f t="shared" si="14"/>
        <v/>
      </c>
      <c r="AC61" t="str">
        <f t="shared" si="14"/>
        <v/>
      </c>
      <c r="AD61">
        <f t="shared" si="15"/>
        <v>0</v>
      </c>
    </row>
    <row r="62" spans="2:30" hidden="1" x14ac:dyDescent="0.25">
      <c r="B62" s="122" t="str">
        <f t="shared" si="8"/>
        <v/>
      </c>
      <c r="C62" s="124"/>
      <c r="D62" s="124"/>
      <c r="E62" s="124"/>
      <c r="F62" s="125" t="str">
        <f>IF('תנאי סף'!AR62&lt;&gt;1,"",'תנאי סף'!F62)</f>
        <v/>
      </c>
      <c r="G62" s="232"/>
      <c r="H62" s="106" t="str">
        <f>IF($F62="","",IF('תנאי סף'!$G62="",$AB$1,'תנאי סף'!$G62))</f>
        <v/>
      </c>
      <c r="I62" s="106"/>
      <c r="J62" s="123"/>
      <c r="K62" s="106"/>
      <c r="L62" s="123"/>
      <c r="M62" s="106"/>
      <c r="N62" s="125"/>
      <c r="O62" s="125"/>
      <c r="P62" s="123" t="str">
        <f>IF($F62="","",'ייעוץ ליווי וסיוע חשבונאי'!G62)</f>
        <v/>
      </c>
      <c r="Q62" s="123"/>
      <c r="R62" s="123"/>
      <c r="S62" s="123"/>
      <c r="T62" s="123"/>
      <c r="U62" s="123" t="str">
        <f t="shared" si="9"/>
        <v/>
      </c>
      <c r="V62" s="123">
        <v>1</v>
      </c>
      <c r="W62" s="123" t="str">
        <f t="shared" si="10"/>
        <v/>
      </c>
      <c r="X62" s="123">
        <v>1</v>
      </c>
      <c r="Y62" s="123" t="str">
        <f t="shared" si="11"/>
        <v/>
      </c>
      <c r="Z62" s="126" t="str">
        <f t="shared" si="12"/>
        <v/>
      </c>
      <c r="AA62">
        <f t="shared" si="13"/>
        <v>0</v>
      </c>
      <c r="AB62" t="str">
        <f t="shared" si="14"/>
        <v/>
      </c>
      <c r="AC62" t="str">
        <f t="shared" si="14"/>
        <v/>
      </c>
      <c r="AD62">
        <f t="shared" si="15"/>
        <v>0</v>
      </c>
    </row>
    <row r="63" spans="2:30" hidden="1" x14ac:dyDescent="0.25">
      <c r="B63" s="122" t="str">
        <f t="shared" si="8"/>
        <v/>
      </c>
      <c r="C63" s="124"/>
      <c r="D63" s="124"/>
      <c r="E63" s="124"/>
      <c r="F63" s="125" t="str">
        <f>IF('תנאי סף'!AR63&lt;&gt;1,"",'תנאי סף'!F63)</f>
        <v/>
      </c>
      <c r="G63" s="232"/>
      <c r="H63" s="106" t="str">
        <f>IF($F63="","",IF('תנאי סף'!$G63="",$AB$1,'תנאי סף'!$G63))</f>
        <v/>
      </c>
      <c r="I63" s="106"/>
      <c r="J63" s="123"/>
      <c r="K63" s="106"/>
      <c r="L63" s="123"/>
      <c r="M63" s="106"/>
      <c r="N63" s="125"/>
      <c r="O63" s="125"/>
      <c r="P63" s="123" t="str">
        <f>IF($F63="","",'ייעוץ ליווי וסיוע חשבונאי'!G63)</f>
        <v/>
      </c>
      <c r="Q63" s="123"/>
      <c r="R63" s="123"/>
      <c r="S63" s="123"/>
      <c r="T63" s="123"/>
      <c r="U63" s="123" t="str">
        <f t="shared" si="9"/>
        <v/>
      </c>
      <c r="V63" s="123">
        <v>1</v>
      </c>
      <c r="W63" s="123" t="str">
        <f t="shared" si="10"/>
        <v/>
      </c>
      <c r="X63" s="123">
        <v>1</v>
      </c>
      <c r="Y63" s="123" t="str">
        <f t="shared" si="11"/>
        <v/>
      </c>
      <c r="Z63" s="126" t="str">
        <f t="shared" si="12"/>
        <v/>
      </c>
      <c r="AA63">
        <f t="shared" si="13"/>
        <v>0</v>
      </c>
      <c r="AB63" t="str">
        <f t="shared" si="14"/>
        <v/>
      </c>
      <c r="AC63" t="str">
        <f t="shared" si="14"/>
        <v/>
      </c>
      <c r="AD63">
        <f t="shared" si="15"/>
        <v>0</v>
      </c>
    </row>
    <row r="64" spans="2:30" hidden="1" x14ac:dyDescent="0.25">
      <c r="B64" s="122" t="str">
        <f t="shared" si="8"/>
        <v/>
      </c>
      <c r="C64" s="124"/>
      <c r="D64" s="124"/>
      <c r="E64" s="124"/>
      <c r="F64" s="125" t="str">
        <f>IF('תנאי סף'!AR64&lt;&gt;1,"",'תנאי סף'!F64)</f>
        <v/>
      </c>
      <c r="G64" s="232"/>
      <c r="H64" s="106" t="str">
        <f>IF($F64="","",IF('תנאי סף'!$G64="",$AB$1,'תנאי סף'!$G64))</f>
        <v/>
      </c>
      <c r="I64" s="106"/>
      <c r="J64" s="123"/>
      <c r="K64" s="106"/>
      <c r="L64" s="123"/>
      <c r="M64" s="106"/>
      <c r="N64" s="125"/>
      <c r="O64" s="125"/>
      <c r="P64" s="123" t="str">
        <f>IF($F64="","",'ייעוץ ליווי וסיוע חשבונאי'!G64)</f>
        <v/>
      </c>
      <c r="Q64" s="123"/>
      <c r="R64" s="123"/>
      <c r="S64" s="123"/>
      <c r="T64" s="123"/>
      <c r="U64" s="123" t="str">
        <f t="shared" si="9"/>
        <v/>
      </c>
      <c r="V64" s="123">
        <v>1</v>
      </c>
      <c r="W64" s="123" t="str">
        <f t="shared" si="10"/>
        <v/>
      </c>
      <c r="X64" s="123">
        <v>1</v>
      </c>
      <c r="Y64" s="123" t="str">
        <f t="shared" si="11"/>
        <v/>
      </c>
      <c r="Z64" s="126" t="str">
        <f t="shared" si="12"/>
        <v/>
      </c>
      <c r="AA64">
        <f t="shared" si="13"/>
        <v>0</v>
      </c>
      <c r="AB64" t="str">
        <f t="shared" ref="AB64:AC91" si="16">IF($F64="","",AB$30)</f>
        <v/>
      </c>
      <c r="AC64" t="str">
        <f t="shared" si="16"/>
        <v/>
      </c>
      <c r="AD64">
        <f t="shared" si="15"/>
        <v>0</v>
      </c>
    </row>
    <row r="65" spans="2:30" hidden="1" x14ac:dyDescent="0.25">
      <c r="B65" s="122" t="str">
        <f t="shared" si="8"/>
        <v/>
      </c>
      <c r="C65" s="124"/>
      <c r="D65" s="124"/>
      <c r="E65" s="124"/>
      <c r="F65" s="125" t="str">
        <f>IF('תנאי סף'!AR65&lt;&gt;1,"",'תנאי סף'!F65)</f>
        <v/>
      </c>
      <c r="G65" s="232"/>
      <c r="H65" s="106" t="str">
        <f>IF($F65="","",IF('תנאי סף'!$G65="",$AB$1,'תנאי סף'!$G65))</f>
        <v/>
      </c>
      <c r="I65" s="106"/>
      <c r="J65" s="123"/>
      <c r="K65" s="106"/>
      <c r="L65" s="123"/>
      <c r="M65" s="106"/>
      <c r="N65" s="125"/>
      <c r="O65" s="125"/>
      <c r="P65" s="123" t="str">
        <f>IF($F65="","",'ייעוץ ליווי וסיוע חשבונאי'!G65)</f>
        <v/>
      </c>
      <c r="Q65" s="123"/>
      <c r="R65" s="123"/>
      <c r="S65" s="123"/>
      <c r="T65" s="123"/>
      <c r="U65" s="123" t="str">
        <f t="shared" si="9"/>
        <v/>
      </c>
      <c r="V65" s="123">
        <v>1</v>
      </c>
      <c r="W65" s="123" t="str">
        <f t="shared" si="10"/>
        <v/>
      </c>
      <c r="X65" s="123">
        <v>1</v>
      </c>
      <c r="Y65" s="123" t="str">
        <f t="shared" si="11"/>
        <v/>
      </c>
      <c r="Z65" s="126" t="str">
        <f t="shared" si="12"/>
        <v/>
      </c>
      <c r="AA65">
        <f t="shared" si="13"/>
        <v>0</v>
      </c>
      <c r="AB65" t="str">
        <f t="shared" si="16"/>
        <v/>
      </c>
      <c r="AC65" t="str">
        <f t="shared" si="16"/>
        <v/>
      </c>
      <c r="AD65">
        <f t="shared" si="15"/>
        <v>0</v>
      </c>
    </row>
    <row r="66" spans="2:30" hidden="1" x14ac:dyDescent="0.25">
      <c r="B66" s="122" t="str">
        <f t="shared" si="8"/>
        <v/>
      </c>
      <c r="C66" s="124"/>
      <c r="D66" s="124"/>
      <c r="E66" s="124"/>
      <c r="F66" s="125" t="str">
        <f>IF('תנאי סף'!AR66&lt;&gt;1,"",'תנאי סף'!F66)</f>
        <v/>
      </c>
      <c r="G66" s="232"/>
      <c r="H66" s="106" t="str">
        <f>IF($F66="","",IF('תנאי סף'!$G66="",$AB$1,'תנאי סף'!$G66))</f>
        <v/>
      </c>
      <c r="I66" s="106"/>
      <c r="J66" s="123"/>
      <c r="K66" s="106"/>
      <c r="L66" s="123"/>
      <c r="M66" s="106"/>
      <c r="N66" s="125"/>
      <c r="O66" s="125"/>
      <c r="P66" s="123" t="str">
        <f>IF($F66="","",'ייעוץ ליווי וסיוע חשבונאי'!G66)</f>
        <v/>
      </c>
      <c r="Q66" s="123"/>
      <c r="R66" s="123"/>
      <c r="S66" s="123"/>
      <c r="T66" s="123"/>
      <c r="U66" s="123" t="str">
        <f t="shared" si="9"/>
        <v/>
      </c>
      <c r="V66" s="123">
        <v>1</v>
      </c>
      <c r="W66" s="123" t="str">
        <f t="shared" si="10"/>
        <v/>
      </c>
      <c r="X66" s="123">
        <v>1</v>
      </c>
      <c r="Y66" s="123" t="str">
        <f t="shared" si="11"/>
        <v/>
      </c>
      <c r="Z66" s="126" t="str">
        <f t="shared" si="12"/>
        <v/>
      </c>
      <c r="AA66">
        <f t="shared" si="13"/>
        <v>0</v>
      </c>
      <c r="AB66" t="str">
        <f t="shared" si="16"/>
        <v/>
      </c>
      <c r="AC66" t="str">
        <f t="shared" si="16"/>
        <v/>
      </c>
      <c r="AD66">
        <f t="shared" si="15"/>
        <v>0</v>
      </c>
    </row>
    <row r="67" spans="2:30" hidden="1" x14ac:dyDescent="0.25">
      <c r="B67" s="122" t="str">
        <f t="shared" si="8"/>
        <v/>
      </c>
      <c r="C67" s="124"/>
      <c r="D67" s="124"/>
      <c r="E67" s="124"/>
      <c r="F67" s="125" t="str">
        <f>IF('תנאי סף'!AR67&lt;&gt;1,"",'תנאי סף'!F67)</f>
        <v/>
      </c>
      <c r="G67" s="232"/>
      <c r="H67" s="106" t="str">
        <f>IF($F67="","",IF('תנאי סף'!$G67="",$AB$1,'תנאי סף'!$G67))</f>
        <v/>
      </c>
      <c r="I67" s="106"/>
      <c r="J67" s="123"/>
      <c r="K67" s="106"/>
      <c r="L67" s="123"/>
      <c r="M67" s="106"/>
      <c r="N67" s="125"/>
      <c r="O67" s="125"/>
      <c r="P67" s="123" t="str">
        <f>IF($F67="","",'ייעוץ ליווי וסיוע חשבונאי'!G67)</f>
        <v/>
      </c>
      <c r="Q67" s="123"/>
      <c r="R67" s="123"/>
      <c r="S67" s="123"/>
      <c r="T67" s="123"/>
      <c r="U67" s="123" t="str">
        <f t="shared" si="9"/>
        <v/>
      </c>
      <c r="V67" s="123">
        <v>1</v>
      </c>
      <c r="W67" s="123" t="str">
        <f t="shared" si="10"/>
        <v/>
      </c>
      <c r="X67" s="123">
        <v>1</v>
      </c>
      <c r="Y67" s="123" t="str">
        <f t="shared" si="11"/>
        <v/>
      </c>
      <c r="Z67" s="126" t="str">
        <f t="shared" si="12"/>
        <v/>
      </c>
      <c r="AA67">
        <f t="shared" si="13"/>
        <v>0</v>
      </c>
      <c r="AB67" t="str">
        <f t="shared" si="16"/>
        <v/>
      </c>
      <c r="AC67" t="str">
        <f t="shared" si="16"/>
        <v/>
      </c>
      <c r="AD67">
        <f t="shared" si="15"/>
        <v>0</v>
      </c>
    </row>
    <row r="68" spans="2:30" hidden="1" x14ac:dyDescent="0.25">
      <c r="B68" s="122" t="str">
        <f t="shared" si="8"/>
        <v/>
      </c>
      <c r="C68" s="124"/>
      <c r="D68" s="124"/>
      <c r="E68" s="124"/>
      <c r="F68" s="125" t="str">
        <f>IF('תנאי סף'!AR68&lt;&gt;1,"",'תנאי סף'!F68)</f>
        <v/>
      </c>
      <c r="G68" s="232"/>
      <c r="H68" s="106" t="str">
        <f>IF($F68="","",IF('תנאי סף'!$G68="",$AB$1,'תנאי סף'!$G68))</f>
        <v/>
      </c>
      <c r="I68" s="106"/>
      <c r="J68" s="123"/>
      <c r="K68" s="106"/>
      <c r="L68" s="123"/>
      <c r="M68" s="106"/>
      <c r="N68" s="125"/>
      <c r="O68" s="125"/>
      <c r="P68" s="123" t="str">
        <f>IF($F68="","",'ייעוץ ליווי וסיוע חשבונאי'!G68)</f>
        <v/>
      </c>
      <c r="Q68" s="123"/>
      <c r="R68" s="123"/>
      <c r="S68" s="123"/>
      <c r="T68" s="123"/>
      <c r="U68" s="123" t="str">
        <f t="shared" si="9"/>
        <v/>
      </c>
      <c r="V68" s="123">
        <v>1</v>
      </c>
      <c r="W68" s="123" t="str">
        <f t="shared" si="10"/>
        <v/>
      </c>
      <c r="X68" s="123">
        <v>1</v>
      </c>
      <c r="Y68" s="123" t="str">
        <f t="shared" si="11"/>
        <v/>
      </c>
      <c r="Z68" s="126" t="str">
        <f t="shared" si="12"/>
        <v/>
      </c>
      <c r="AA68">
        <f t="shared" si="13"/>
        <v>0</v>
      </c>
      <c r="AB68" t="str">
        <f t="shared" si="16"/>
        <v/>
      </c>
      <c r="AC68" t="str">
        <f t="shared" si="16"/>
        <v/>
      </c>
      <c r="AD68">
        <f t="shared" si="15"/>
        <v>0</v>
      </c>
    </row>
    <row r="69" spans="2:30" hidden="1" x14ac:dyDescent="0.25">
      <c r="B69" s="122" t="str">
        <f t="shared" si="8"/>
        <v/>
      </c>
      <c r="C69" s="124"/>
      <c r="D69" s="124"/>
      <c r="E69" s="124"/>
      <c r="F69" s="125" t="str">
        <f>IF('תנאי סף'!AR69&lt;&gt;1,"",'תנאי סף'!F69)</f>
        <v/>
      </c>
      <c r="G69" s="232"/>
      <c r="H69" s="106" t="str">
        <f>IF($F69="","",IF('תנאי סף'!$G69="",$AB$1,'תנאי סף'!$G69))</f>
        <v/>
      </c>
      <c r="I69" s="106"/>
      <c r="J69" s="123"/>
      <c r="K69" s="106"/>
      <c r="L69" s="123"/>
      <c r="M69" s="106"/>
      <c r="N69" s="125"/>
      <c r="O69" s="125"/>
      <c r="P69" s="123" t="str">
        <f>IF($F69="","",'ייעוץ ליווי וסיוע חשבונאי'!G69)</f>
        <v/>
      </c>
      <c r="Q69" s="123"/>
      <c r="R69" s="123"/>
      <c r="S69" s="123"/>
      <c r="T69" s="123"/>
      <c r="U69" s="123" t="str">
        <f t="shared" si="9"/>
        <v/>
      </c>
      <c r="V69" s="123">
        <v>1</v>
      </c>
      <c r="W69" s="123" t="str">
        <f t="shared" si="10"/>
        <v/>
      </c>
      <c r="X69" s="123">
        <v>1</v>
      </c>
      <c r="Y69" s="123" t="str">
        <f t="shared" si="11"/>
        <v/>
      </c>
      <c r="Z69" s="126" t="str">
        <f t="shared" si="12"/>
        <v/>
      </c>
      <c r="AA69">
        <f t="shared" si="13"/>
        <v>0</v>
      </c>
      <c r="AB69" t="str">
        <f t="shared" si="16"/>
        <v/>
      </c>
      <c r="AC69" t="str">
        <f t="shared" si="16"/>
        <v/>
      </c>
      <c r="AD69">
        <f t="shared" si="15"/>
        <v>0</v>
      </c>
    </row>
    <row r="70" spans="2:30" hidden="1" x14ac:dyDescent="0.25">
      <c r="B70" s="122" t="str">
        <f t="shared" si="8"/>
        <v/>
      </c>
      <c r="C70" s="124"/>
      <c r="D70" s="124"/>
      <c r="E70" s="124"/>
      <c r="F70" s="125" t="str">
        <f>IF('תנאי סף'!AR70&lt;&gt;1,"",'תנאי סף'!F70)</f>
        <v/>
      </c>
      <c r="G70" s="232"/>
      <c r="H70" s="106" t="str">
        <f>IF($F70="","",IF('תנאי סף'!$G70="",$AB$1,'תנאי סף'!$G70))</f>
        <v/>
      </c>
      <c r="I70" s="106"/>
      <c r="J70" s="123"/>
      <c r="K70" s="106"/>
      <c r="L70" s="123"/>
      <c r="M70" s="106"/>
      <c r="N70" s="125"/>
      <c r="O70" s="125"/>
      <c r="P70" s="123" t="str">
        <f>IF($F70="","",'ייעוץ ליווי וסיוע חשבונאי'!G70)</f>
        <v/>
      </c>
      <c r="Q70" s="123"/>
      <c r="R70" s="123"/>
      <c r="S70" s="123"/>
      <c r="T70" s="123"/>
      <c r="U70" s="123" t="str">
        <f t="shared" si="9"/>
        <v/>
      </c>
      <c r="V70" s="123">
        <v>1</v>
      </c>
      <c r="W70" s="123" t="str">
        <f t="shared" si="10"/>
        <v/>
      </c>
      <c r="X70" s="123">
        <v>1</v>
      </c>
      <c r="Y70" s="123" t="str">
        <f t="shared" si="11"/>
        <v/>
      </c>
      <c r="Z70" s="126" t="str">
        <f t="shared" si="12"/>
        <v/>
      </c>
      <c r="AA70">
        <f t="shared" si="13"/>
        <v>0</v>
      </c>
      <c r="AB70" t="str">
        <f t="shared" si="16"/>
        <v/>
      </c>
      <c r="AC70" t="str">
        <f t="shared" si="16"/>
        <v/>
      </c>
      <c r="AD70">
        <f t="shared" si="15"/>
        <v>0</v>
      </c>
    </row>
    <row r="71" spans="2:30" hidden="1" x14ac:dyDescent="0.25">
      <c r="B71" s="122" t="str">
        <f t="shared" si="8"/>
        <v/>
      </c>
      <c r="C71" s="124"/>
      <c r="D71" s="124"/>
      <c r="E71" s="124"/>
      <c r="F71" s="125" t="str">
        <f>IF('תנאי סף'!AR71&lt;&gt;1,"",'תנאי סף'!F71)</f>
        <v/>
      </c>
      <c r="G71" s="232"/>
      <c r="H71" s="106" t="str">
        <f>IF($F71="","",IF('תנאי סף'!$G71="",$AB$1,'תנאי סף'!$G71))</f>
        <v/>
      </c>
      <c r="I71" s="106"/>
      <c r="J71" s="123"/>
      <c r="K71" s="106"/>
      <c r="L71" s="123"/>
      <c r="M71" s="106"/>
      <c r="N71" s="125"/>
      <c r="O71" s="125"/>
      <c r="P71" s="123" t="str">
        <f>IF($F71="","",'ייעוץ ליווי וסיוע חשבונאי'!G71)</f>
        <v/>
      </c>
      <c r="Q71" s="123"/>
      <c r="R71" s="123"/>
      <c r="S71" s="123"/>
      <c r="T71" s="123"/>
      <c r="U71" s="123" t="str">
        <f t="shared" si="9"/>
        <v/>
      </c>
      <c r="V71" s="123">
        <v>1</v>
      </c>
      <c r="W71" s="123" t="str">
        <f t="shared" si="10"/>
        <v/>
      </c>
      <c r="X71" s="123">
        <v>1</v>
      </c>
      <c r="Y71" s="123" t="str">
        <f t="shared" si="11"/>
        <v/>
      </c>
      <c r="Z71" s="126" t="str">
        <f t="shared" si="12"/>
        <v/>
      </c>
      <c r="AA71">
        <f t="shared" si="13"/>
        <v>0</v>
      </c>
      <c r="AB71" t="str">
        <f t="shared" si="16"/>
        <v/>
      </c>
      <c r="AC71" t="str">
        <f t="shared" si="16"/>
        <v/>
      </c>
      <c r="AD71">
        <f t="shared" si="15"/>
        <v>0</v>
      </c>
    </row>
    <row r="72" spans="2:30" hidden="1" x14ac:dyDescent="0.25">
      <c r="B72" s="122" t="str">
        <f t="shared" si="8"/>
        <v/>
      </c>
      <c r="C72" s="124"/>
      <c r="D72" s="124"/>
      <c r="E72" s="124"/>
      <c r="F72" s="125" t="str">
        <f>IF('תנאי סף'!AR72&lt;&gt;1,"",'תנאי סף'!F72)</f>
        <v/>
      </c>
      <c r="G72" s="232"/>
      <c r="H72" s="106" t="str">
        <f>IF($F72="","",IF('תנאי סף'!$G72="",$AB$1,'תנאי סף'!$G72))</f>
        <v/>
      </c>
      <c r="I72" s="106"/>
      <c r="J72" s="123"/>
      <c r="K72" s="106"/>
      <c r="L72" s="123"/>
      <c r="M72" s="106"/>
      <c r="N72" s="125"/>
      <c r="O72" s="125"/>
      <c r="P72" s="123" t="str">
        <f>IF($F72="","",'ייעוץ ליווי וסיוע חשבונאי'!G72)</f>
        <v/>
      </c>
      <c r="Q72" s="123"/>
      <c r="R72" s="123"/>
      <c r="S72" s="123"/>
      <c r="T72" s="123"/>
      <c r="U72" s="123" t="str">
        <f t="shared" si="9"/>
        <v/>
      </c>
      <c r="V72" s="123">
        <v>1</v>
      </c>
      <c r="W72" s="123" t="str">
        <f t="shared" si="10"/>
        <v/>
      </c>
      <c r="X72" s="123">
        <v>1</v>
      </c>
      <c r="Y72" s="123" t="str">
        <f t="shared" si="11"/>
        <v/>
      </c>
      <c r="Z72" s="126" t="str">
        <f t="shared" si="12"/>
        <v/>
      </c>
      <c r="AA72">
        <f t="shared" si="13"/>
        <v>0</v>
      </c>
      <c r="AB72" t="str">
        <f t="shared" si="16"/>
        <v/>
      </c>
      <c r="AC72" t="str">
        <f t="shared" si="16"/>
        <v/>
      </c>
      <c r="AD72">
        <f t="shared" si="15"/>
        <v>0</v>
      </c>
    </row>
    <row r="73" spans="2:30" hidden="1" x14ac:dyDescent="0.25">
      <c r="B73" s="122" t="str">
        <f t="shared" si="8"/>
        <v/>
      </c>
      <c r="C73" s="124"/>
      <c r="D73" s="124"/>
      <c r="E73" s="124"/>
      <c r="F73" s="125" t="str">
        <f>IF('תנאי סף'!AR73&lt;&gt;1,"",'תנאי סף'!F73)</f>
        <v/>
      </c>
      <c r="G73" s="232"/>
      <c r="H73" s="106" t="str">
        <f>IF($F73="","",IF('תנאי סף'!$G73="",$AB$1,'תנאי סף'!$G73))</f>
        <v/>
      </c>
      <c r="I73" s="106"/>
      <c r="J73" s="123"/>
      <c r="K73" s="106"/>
      <c r="L73" s="123"/>
      <c r="M73" s="106"/>
      <c r="N73" s="125"/>
      <c r="O73" s="125"/>
      <c r="P73" s="123" t="str">
        <f>IF($F73="","",'ייעוץ ליווי וסיוע חשבונאי'!G73)</f>
        <v/>
      </c>
      <c r="Q73" s="123"/>
      <c r="R73" s="123"/>
      <c r="S73" s="123"/>
      <c r="T73" s="123"/>
      <c r="U73" s="123" t="str">
        <f t="shared" si="9"/>
        <v/>
      </c>
      <c r="V73" s="123">
        <v>1</v>
      </c>
      <c r="W73" s="123" t="str">
        <f t="shared" si="10"/>
        <v/>
      </c>
      <c r="X73" s="123">
        <v>1</v>
      </c>
      <c r="Y73" s="123" t="str">
        <f t="shared" si="11"/>
        <v/>
      </c>
      <c r="Z73" s="126" t="str">
        <f t="shared" si="12"/>
        <v/>
      </c>
      <c r="AA73">
        <f t="shared" si="13"/>
        <v>0</v>
      </c>
      <c r="AB73" t="str">
        <f t="shared" si="16"/>
        <v/>
      </c>
      <c r="AC73" t="str">
        <f t="shared" si="16"/>
        <v/>
      </c>
      <c r="AD73">
        <f t="shared" si="15"/>
        <v>0</v>
      </c>
    </row>
    <row r="74" spans="2:30" hidden="1" x14ac:dyDescent="0.25">
      <c r="B74" s="122" t="str">
        <f t="shared" si="8"/>
        <v/>
      </c>
      <c r="C74" s="124"/>
      <c r="D74" s="124"/>
      <c r="E74" s="124"/>
      <c r="F74" s="125" t="str">
        <f>IF('תנאי סף'!AR74&lt;&gt;1,"",'תנאי סף'!F74)</f>
        <v/>
      </c>
      <c r="G74" s="232"/>
      <c r="H74" s="106" t="str">
        <f>IF($F74="","",IF('תנאי סף'!$G74="",$AB$1,'תנאי סף'!$G74))</f>
        <v/>
      </c>
      <c r="I74" s="106"/>
      <c r="J74" s="123"/>
      <c r="K74" s="106"/>
      <c r="L74" s="123"/>
      <c r="M74" s="106"/>
      <c r="N74" s="125"/>
      <c r="O74" s="125"/>
      <c r="P74" s="123" t="str">
        <f>IF($F74="","",'ייעוץ ליווי וסיוע חשבונאי'!G74)</f>
        <v/>
      </c>
      <c r="Q74" s="123"/>
      <c r="R74" s="123"/>
      <c r="S74" s="123"/>
      <c r="T74" s="123"/>
      <c r="U74" s="123" t="str">
        <f t="shared" si="9"/>
        <v/>
      </c>
      <c r="V74" s="123">
        <v>1</v>
      </c>
      <c r="W74" s="123" t="str">
        <f t="shared" si="10"/>
        <v/>
      </c>
      <c r="X74" s="123">
        <v>1</v>
      </c>
      <c r="Y74" s="123" t="str">
        <f t="shared" si="11"/>
        <v/>
      </c>
      <c r="Z74" s="126" t="str">
        <f t="shared" si="12"/>
        <v/>
      </c>
      <c r="AA74">
        <f t="shared" si="13"/>
        <v>0</v>
      </c>
      <c r="AB74" t="str">
        <f t="shared" si="16"/>
        <v/>
      </c>
      <c r="AC74" t="str">
        <f t="shared" si="16"/>
        <v/>
      </c>
      <c r="AD74">
        <f t="shared" si="15"/>
        <v>0</v>
      </c>
    </row>
    <row r="75" spans="2:30" hidden="1" x14ac:dyDescent="0.25">
      <c r="B75" s="122" t="str">
        <f t="shared" si="8"/>
        <v/>
      </c>
      <c r="C75" s="124"/>
      <c r="D75" s="124"/>
      <c r="E75" s="124"/>
      <c r="F75" s="125" t="str">
        <f>IF('תנאי סף'!AR75&lt;&gt;1,"",'תנאי סף'!F75)</f>
        <v/>
      </c>
      <c r="G75" s="232"/>
      <c r="H75" s="106" t="str">
        <f>IF($F75="","",IF('תנאי סף'!$G75="",$AB$1,'תנאי סף'!$G75))</f>
        <v/>
      </c>
      <c r="I75" s="106"/>
      <c r="J75" s="123"/>
      <c r="K75" s="106"/>
      <c r="L75" s="123"/>
      <c r="M75" s="106"/>
      <c r="N75" s="125"/>
      <c r="O75" s="125"/>
      <c r="P75" s="123" t="str">
        <f>IF($F75="","",'ייעוץ ליווי וסיוע חשבונאי'!G75)</f>
        <v/>
      </c>
      <c r="Q75" s="123"/>
      <c r="R75" s="123"/>
      <c r="S75" s="123"/>
      <c r="T75" s="123"/>
      <c r="U75" s="123" t="str">
        <f t="shared" si="9"/>
        <v/>
      </c>
      <c r="V75" s="123">
        <v>1</v>
      </c>
      <c r="W75" s="123" t="str">
        <f t="shared" si="10"/>
        <v/>
      </c>
      <c r="X75" s="123">
        <v>1</v>
      </c>
      <c r="Y75" s="123" t="str">
        <f t="shared" si="11"/>
        <v/>
      </c>
      <c r="Z75" s="126" t="str">
        <f t="shared" si="12"/>
        <v/>
      </c>
      <c r="AA75">
        <f t="shared" si="13"/>
        <v>0</v>
      </c>
      <c r="AB75" t="str">
        <f t="shared" si="16"/>
        <v/>
      </c>
      <c r="AC75" t="str">
        <f t="shared" si="16"/>
        <v/>
      </c>
      <c r="AD75">
        <f t="shared" si="15"/>
        <v>0</v>
      </c>
    </row>
    <row r="76" spans="2:30" hidden="1" x14ac:dyDescent="0.25">
      <c r="B76" s="122" t="str">
        <f t="shared" si="8"/>
        <v/>
      </c>
      <c r="C76" s="124"/>
      <c r="D76" s="124"/>
      <c r="E76" s="124"/>
      <c r="F76" s="125" t="str">
        <f>IF('תנאי סף'!AR76&lt;&gt;1,"",'תנאי סף'!F76)</f>
        <v/>
      </c>
      <c r="G76" s="232"/>
      <c r="H76" s="106" t="str">
        <f>IF($F76="","",IF('תנאי סף'!$G76="",$AB$1,'תנאי סף'!$G76))</f>
        <v/>
      </c>
      <c r="I76" s="106"/>
      <c r="J76" s="123"/>
      <c r="K76" s="106"/>
      <c r="L76" s="123"/>
      <c r="M76" s="106"/>
      <c r="N76" s="125"/>
      <c r="O76" s="125"/>
      <c r="P76" s="123" t="str">
        <f>IF($F76="","",'ייעוץ ליווי וסיוע חשבונאי'!G76)</f>
        <v/>
      </c>
      <c r="Q76" s="123"/>
      <c r="R76" s="123"/>
      <c r="S76" s="123"/>
      <c r="T76" s="123"/>
      <c r="U76" s="123" t="str">
        <f t="shared" si="9"/>
        <v/>
      </c>
      <c r="V76" s="123">
        <v>1</v>
      </c>
      <c r="W76" s="123" t="str">
        <f t="shared" si="10"/>
        <v/>
      </c>
      <c r="X76" s="123">
        <v>1</v>
      </c>
      <c r="Y76" s="123" t="str">
        <f t="shared" si="11"/>
        <v/>
      </c>
      <c r="Z76" s="126" t="str">
        <f t="shared" si="12"/>
        <v/>
      </c>
      <c r="AA76">
        <f t="shared" si="13"/>
        <v>0</v>
      </c>
      <c r="AB76" t="str">
        <f t="shared" si="16"/>
        <v/>
      </c>
      <c r="AC76" t="str">
        <f t="shared" si="16"/>
        <v/>
      </c>
      <c r="AD76">
        <f t="shared" si="15"/>
        <v>0</v>
      </c>
    </row>
    <row r="77" spans="2:30" hidden="1" x14ac:dyDescent="0.25">
      <c r="B77" s="122" t="str">
        <f t="shared" si="8"/>
        <v/>
      </c>
      <c r="C77" s="124"/>
      <c r="D77" s="124"/>
      <c r="E77" s="124"/>
      <c r="F77" s="125" t="str">
        <f>IF('תנאי סף'!AR77&lt;&gt;1,"",'תנאי סף'!F77)</f>
        <v/>
      </c>
      <c r="G77" s="232"/>
      <c r="H77" s="106" t="str">
        <f>IF($F77="","",IF('תנאי סף'!$G77="",$AB$1,'תנאי סף'!$G77))</f>
        <v/>
      </c>
      <c r="I77" s="106"/>
      <c r="J77" s="123"/>
      <c r="K77" s="106"/>
      <c r="L77" s="123"/>
      <c r="M77" s="106"/>
      <c r="N77" s="125"/>
      <c r="O77" s="125"/>
      <c r="P77" s="123" t="str">
        <f>IF($F77="","",'ייעוץ ליווי וסיוע חשבונאי'!G77)</f>
        <v/>
      </c>
      <c r="Q77" s="123"/>
      <c r="R77" s="123"/>
      <c r="S77" s="123"/>
      <c r="T77" s="123"/>
      <c r="U77" s="123" t="str">
        <f t="shared" si="9"/>
        <v/>
      </c>
      <c r="V77" s="123">
        <v>1</v>
      </c>
      <c r="W77" s="123" t="str">
        <f t="shared" si="10"/>
        <v/>
      </c>
      <c r="X77" s="123">
        <v>1</v>
      </c>
      <c r="Y77" s="123" t="str">
        <f t="shared" si="11"/>
        <v/>
      </c>
      <c r="Z77" s="126" t="str">
        <f t="shared" si="12"/>
        <v/>
      </c>
      <c r="AA77">
        <f t="shared" si="13"/>
        <v>0</v>
      </c>
      <c r="AB77" t="str">
        <f t="shared" si="16"/>
        <v/>
      </c>
      <c r="AC77" t="str">
        <f t="shared" si="16"/>
        <v/>
      </c>
      <c r="AD77">
        <f t="shared" si="15"/>
        <v>0</v>
      </c>
    </row>
    <row r="78" spans="2:30" hidden="1" x14ac:dyDescent="0.25">
      <c r="B78" s="122" t="str">
        <f t="shared" si="8"/>
        <v/>
      </c>
      <c r="C78" s="124"/>
      <c r="D78" s="124"/>
      <c r="E78" s="124"/>
      <c r="F78" s="125" t="str">
        <f>IF('תנאי סף'!AR78&lt;&gt;1,"",'תנאי סף'!F78)</f>
        <v/>
      </c>
      <c r="G78" s="232"/>
      <c r="H78" s="106" t="str">
        <f>IF($F78="","",IF('תנאי סף'!$G78="",$AB$1,'תנאי סף'!$G78))</f>
        <v/>
      </c>
      <c r="I78" s="106"/>
      <c r="J78" s="123"/>
      <c r="K78" s="106"/>
      <c r="L78" s="123"/>
      <c r="M78" s="106"/>
      <c r="N78" s="125"/>
      <c r="O78" s="125"/>
      <c r="P78" s="123" t="str">
        <f>IF($F78="","",'ייעוץ ליווי וסיוע חשבונאי'!G78)</f>
        <v/>
      </c>
      <c r="Q78" s="123"/>
      <c r="R78" s="123"/>
      <c r="S78" s="123"/>
      <c r="T78" s="123"/>
      <c r="U78" s="123" t="str">
        <f t="shared" si="9"/>
        <v/>
      </c>
      <c r="V78" s="123">
        <v>1</v>
      </c>
      <c r="W78" s="123" t="str">
        <f t="shared" si="10"/>
        <v/>
      </c>
      <c r="X78" s="123">
        <v>1</v>
      </c>
      <c r="Y78" s="123" t="str">
        <f t="shared" si="11"/>
        <v/>
      </c>
      <c r="Z78" s="126" t="str">
        <f t="shared" si="12"/>
        <v/>
      </c>
      <c r="AA78">
        <f t="shared" si="13"/>
        <v>0</v>
      </c>
      <c r="AB78" t="str">
        <f t="shared" si="16"/>
        <v/>
      </c>
      <c r="AC78" t="str">
        <f t="shared" si="16"/>
        <v/>
      </c>
      <c r="AD78">
        <f t="shared" si="15"/>
        <v>0</v>
      </c>
    </row>
    <row r="79" spans="2:30" hidden="1" x14ac:dyDescent="0.25">
      <c r="B79" s="122" t="str">
        <f t="shared" si="8"/>
        <v/>
      </c>
      <c r="C79" s="124"/>
      <c r="D79" s="124"/>
      <c r="E79" s="124"/>
      <c r="F79" s="125" t="str">
        <f>IF('תנאי סף'!AR79&lt;&gt;1,"",'תנאי סף'!F79)</f>
        <v/>
      </c>
      <c r="G79" s="232"/>
      <c r="H79" s="106" t="str">
        <f>IF($F79="","",IF('תנאי סף'!$G79="",$AB$1,'תנאי סף'!$G79))</f>
        <v/>
      </c>
      <c r="I79" s="106"/>
      <c r="J79" s="123"/>
      <c r="K79" s="106"/>
      <c r="L79" s="123"/>
      <c r="M79" s="106"/>
      <c r="N79" s="125"/>
      <c r="O79" s="125"/>
      <c r="P79" s="123" t="str">
        <f>IF($F79="","",'ייעוץ ליווי וסיוע חשבונאי'!G79)</f>
        <v/>
      </c>
      <c r="Q79" s="123"/>
      <c r="R79" s="123"/>
      <c r="S79" s="123"/>
      <c r="T79" s="123"/>
      <c r="U79" s="123" t="str">
        <f t="shared" si="9"/>
        <v/>
      </c>
      <c r="V79" s="123">
        <v>1</v>
      </c>
      <c r="W79" s="123" t="str">
        <f t="shared" si="10"/>
        <v/>
      </c>
      <c r="X79" s="123">
        <v>1</v>
      </c>
      <c r="Y79" s="123" t="str">
        <f t="shared" si="11"/>
        <v/>
      </c>
      <c r="Z79" s="126" t="str">
        <f t="shared" si="12"/>
        <v/>
      </c>
      <c r="AA79">
        <f t="shared" si="13"/>
        <v>0</v>
      </c>
      <c r="AB79" t="str">
        <f t="shared" si="16"/>
        <v/>
      </c>
      <c r="AC79" t="str">
        <f t="shared" si="16"/>
        <v/>
      </c>
      <c r="AD79">
        <f t="shared" si="15"/>
        <v>0</v>
      </c>
    </row>
    <row r="80" spans="2:30" hidden="1" x14ac:dyDescent="0.25">
      <c r="B80" s="122" t="str">
        <f t="shared" si="8"/>
        <v/>
      </c>
      <c r="C80" s="124"/>
      <c r="D80" s="124"/>
      <c r="E80" s="124"/>
      <c r="F80" s="125" t="str">
        <f>IF('תנאי סף'!AR80&lt;&gt;1,"",'תנאי סף'!F80)</f>
        <v/>
      </c>
      <c r="G80" s="232"/>
      <c r="H80" s="106" t="str">
        <f>IF($F80="","",IF('תנאי סף'!$G80="",$AB$1,'תנאי סף'!$G80))</f>
        <v/>
      </c>
      <c r="I80" s="106"/>
      <c r="J80" s="123"/>
      <c r="K80" s="106"/>
      <c r="L80" s="123"/>
      <c r="M80" s="106"/>
      <c r="N80" s="125"/>
      <c r="O80" s="125"/>
      <c r="P80" s="123" t="str">
        <f>IF($F80="","",'ייעוץ ליווי וסיוע חשבונאי'!G80)</f>
        <v/>
      </c>
      <c r="Q80" s="123"/>
      <c r="R80" s="123"/>
      <c r="S80" s="123"/>
      <c r="T80" s="123"/>
      <c r="U80" s="123" t="str">
        <f t="shared" si="9"/>
        <v/>
      </c>
      <c r="V80" s="123">
        <v>1</v>
      </c>
      <c r="W80" s="123" t="str">
        <f t="shared" si="10"/>
        <v/>
      </c>
      <c r="X80" s="123">
        <v>1</v>
      </c>
      <c r="Y80" s="123" t="str">
        <f t="shared" si="11"/>
        <v/>
      </c>
      <c r="Z80" s="126" t="str">
        <f t="shared" si="12"/>
        <v/>
      </c>
      <c r="AA80">
        <f t="shared" si="13"/>
        <v>0</v>
      </c>
      <c r="AB80" t="str">
        <f t="shared" si="16"/>
        <v/>
      </c>
      <c r="AC80" t="str">
        <f t="shared" si="16"/>
        <v/>
      </c>
      <c r="AD80">
        <f t="shared" si="15"/>
        <v>0</v>
      </c>
    </row>
    <row r="81" spans="2:30" hidden="1" x14ac:dyDescent="0.25">
      <c r="B81" s="122" t="str">
        <f t="shared" si="8"/>
        <v/>
      </c>
      <c r="C81" s="124"/>
      <c r="D81" s="124"/>
      <c r="E81" s="124"/>
      <c r="F81" s="125" t="str">
        <f>IF('תנאי סף'!AR81&lt;&gt;1,"",'תנאי סף'!F81)</f>
        <v/>
      </c>
      <c r="G81" s="232"/>
      <c r="H81" s="106" t="str">
        <f>IF($F81="","",IF('תנאי סף'!$G81="",$AB$1,'תנאי סף'!$G81))</f>
        <v/>
      </c>
      <c r="I81" s="106"/>
      <c r="J81" s="123"/>
      <c r="K81" s="106"/>
      <c r="L81" s="123"/>
      <c r="M81" s="106"/>
      <c r="N81" s="125"/>
      <c r="O81" s="125"/>
      <c r="P81" s="123" t="str">
        <f>IF($F81="","",'ייעוץ ליווי וסיוע חשבונאי'!G81)</f>
        <v/>
      </c>
      <c r="Q81" s="123"/>
      <c r="R81" s="123"/>
      <c r="S81" s="123"/>
      <c r="T81" s="123"/>
      <c r="U81" s="123" t="str">
        <f t="shared" si="9"/>
        <v/>
      </c>
      <c r="V81" s="123">
        <v>1</v>
      </c>
      <c r="W81" s="123" t="str">
        <f t="shared" si="10"/>
        <v/>
      </c>
      <c r="X81" s="123">
        <v>1</v>
      </c>
      <c r="Y81" s="123" t="str">
        <f t="shared" si="11"/>
        <v/>
      </c>
      <c r="Z81" s="126" t="str">
        <f t="shared" si="12"/>
        <v/>
      </c>
      <c r="AA81">
        <f t="shared" si="13"/>
        <v>0</v>
      </c>
      <c r="AB81" t="str">
        <f t="shared" si="16"/>
        <v/>
      </c>
      <c r="AC81" t="str">
        <f t="shared" si="16"/>
        <v/>
      </c>
      <c r="AD81">
        <f t="shared" si="15"/>
        <v>0</v>
      </c>
    </row>
    <row r="82" spans="2:30" hidden="1" x14ac:dyDescent="0.25">
      <c r="B82" s="122" t="str">
        <f t="shared" si="8"/>
        <v/>
      </c>
      <c r="C82" s="124"/>
      <c r="D82" s="124"/>
      <c r="E82" s="124"/>
      <c r="F82" s="125" t="str">
        <f>IF('תנאי סף'!AR82&lt;&gt;1,"",'תנאי סף'!F82)</f>
        <v/>
      </c>
      <c r="G82" s="232"/>
      <c r="H82" s="106" t="str">
        <f>IF($F82="","",IF('תנאי סף'!$G82="",$AB$1,'תנאי סף'!$G82))</f>
        <v/>
      </c>
      <c r="I82" s="106"/>
      <c r="J82" s="123"/>
      <c r="K82" s="106"/>
      <c r="L82" s="123"/>
      <c r="M82" s="106"/>
      <c r="N82" s="125"/>
      <c r="O82" s="125"/>
      <c r="P82" s="123" t="str">
        <f>IF($F82="","",'ייעוץ ליווי וסיוע חשבונאי'!G82)</f>
        <v/>
      </c>
      <c r="Q82" s="123"/>
      <c r="R82" s="123"/>
      <c r="S82" s="123"/>
      <c r="T82" s="123"/>
      <c r="U82" s="123" t="str">
        <f t="shared" si="9"/>
        <v/>
      </c>
      <c r="V82" s="123">
        <v>1</v>
      </c>
      <c r="W82" s="123" t="str">
        <f t="shared" si="10"/>
        <v/>
      </c>
      <c r="X82" s="123">
        <v>1</v>
      </c>
      <c r="Y82" s="123" t="str">
        <f t="shared" si="11"/>
        <v/>
      </c>
      <c r="Z82" s="126" t="str">
        <f t="shared" si="12"/>
        <v/>
      </c>
      <c r="AA82">
        <f t="shared" si="13"/>
        <v>0</v>
      </c>
      <c r="AB82" t="str">
        <f t="shared" si="16"/>
        <v/>
      </c>
      <c r="AC82" t="str">
        <f t="shared" si="16"/>
        <v/>
      </c>
      <c r="AD82">
        <f t="shared" si="15"/>
        <v>0</v>
      </c>
    </row>
    <row r="83" spans="2:30" hidden="1" x14ac:dyDescent="0.25">
      <c r="B83" s="122" t="str">
        <f t="shared" si="8"/>
        <v/>
      </c>
      <c r="C83" s="124"/>
      <c r="D83" s="124"/>
      <c r="E83" s="124"/>
      <c r="F83" s="125" t="str">
        <f>IF('תנאי סף'!AR83&lt;&gt;1,"",'תנאי סף'!F83)</f>
        <v/>
      </c>
      <c r="G83" s="232"/>
      <c r="H83" s="106" t="str">
        <f>IF($F83="","",IF('תנאי סף'!$G83="",$AB$1,'תנאי סף'!$G83))</f>
        <v/>
      </c>
      <c r="I83" s="106"/>
      <c r="J83" s="123"/>
      <c r="K83" s="106"/>
      <c r="L83" s="123"/>
      <c r="M83" s="106"/>
      <c r="N83" s="125"/>
      <c r="O83" s="125"/>
      <c r="P83" s="123" t="str">
        <f>IF($F83="","",'ייעוץ ליווי וסיוע חשבונאי'!G83)</f>
        <v/>
      </c>
      <c r="Q83" s="123"/>
      <c r="R83" s="123"/>
      <c r="S83" s="123"/>
      <c r="T83" s="123"/>
      <c r="U83" s="123" t="str">
        <f t="shared" si="9"/>
        <v/>
      </c>
      <c r="V83" s="123">
        <v>1</v>
      </c>
      <c r="W83" s="123" t="str">
        <f t="shared" si="10"/>
        <v/>
      </c>
      <c r="X83" s="123">
        <v>1</v>
      </c>
      <c r="Y83" s="123" t="str">
        <f t="shared" si="11"/>
        <v/>
      </c>
      <c r="Z83" s="126" t="str">
        <f t="shared" si="12"/>
        <v/>
      </c>
      <c r="AA83">
        <f t="shared" si="13"/>
        <v>0</v>
      </c>
      <c r="AB83" t="str">
        <f t="shared" si="16"/>
        <v/>
      </c>
      <c r="AC83" t="str">
        <f t="shared" si="16"/>
        <v/>
      </c>
      <c r="AD83">
        <f t="shared" si="15"/>
        <v>0</v>
      </c>
    </row>
    <row r="84" spans="2:30" hidden="1" x14ac:dyDescent="0.25">
      <c r="B84" s="122" t="str">
        <f t="shared" si="8"/>
        <v/>
      </c>
      <c r="C84" s="124"/>
      <c r="D84" s="124"/>
      <c r="E84" s="124"/>
      <c r="F84" s="125" t="str">
        <f>IF('תנאי סף'!AR84&lt;&gt;1,"",'תנאי סף'!F84)</f>
        <v/>
      </c>
      <c r="G84" s="232"/>
      <c r="H84" s="106" t="str">
        <f>IF($F84="","",IF('תנאי סף'!$G84="",$AB$1,'תנאי סף'!$G84))</f>
        <v/>
      </c>
      <c r="I84" s="106"/>
      <c r="J84" s="123"/>
      <c r="K84" s="106"/>
      <c r="L84" s="123"/>
      <c r="M84" s="106"/>
      <c r="N84" s="125"/>
      <c r="O84" s="125"/>
      <c r="P84" s="123" t="str">
        <f>IF($F84="","",'ייעוץ ליווי וסיוע חשבונאי'!G84)</f>
        <v/>
      </c>
      <c r="Q84" s="123"/>
      <c r="R84" s="123"/>
      <c r="S84" s="123"/>
      <c r="T84" s="123"/>
      <c r="U84" s="123" t="str">
        <f t="shared" si="9"/>
        <v/>
      </c>
      <c r="V84" s="123">
        <v>1</v>
      </c>
      <c r="W84" s="123" t="str">
        <f t="shared" si="10"/>
        <v/>
      </c>
      <c r="X84" s="123">
        <v>1</v>
      </c>
      <c r="Y84" s="123" t="str">
        <f t="shared" si="11"/>
        <v/>
      </c>
      <c r="Z84" s="126" t="str">
        <f t="shared" si="12"/>
        <v/>
      </c>
      <c r="AA84">
        <f t="shared" si="13"/>
        <v>0</v>
      </c>
      <c r="AB84" t="str">
        <f t="shared" si="16"/>
        <v/>
      </c>
      <c r="AC84" t="str">
        <f t="shared" si="16"/>
        <v/>
      </c>
      <c r="AD84">
        <f t="shared" si="15"/>
        <v>0</v>
      </c>
    </row>
    <row r="85" spans="2:30" hidden="1" x14ac:dyDescent="0.25">
      <c r="B85" s="122" t="str">
        <f t="shared" si="8"/>
        <v/>
      </c>
      <c r="C85" s="124"/>
      <c r="D85" s="124"/>
      <c r="E85" s="124"/>
      <c r="F85" s="125" t="str">
        <f>IF('תנאי סף'!AR85&lt;&gt;1,"",'תנאי סף'!F85)</f>
        <v/>
      </c>
      <c r="G85" s="232"/>
      <c r="H85" s="106" t="str">
        <f>IF($F85="","",IF('תנאי סף'!$G85="",$AB$1,'תנאי סף'!$G85))</f>
        <v/>
      </c>
      <c r="I85" s="106"/>
      <c r="J85" s="123"/>
      <c r="K85" s="106"/>
      <c r="L85" s="123"/>
      <c r="M85" s="106"/>
      <c r="N85" s="125"/>
      <c r="O85" s="125"/>
      <c r="P85" s="123" t="str">
        <f>IF($F85="","",'ייעוץ ליווי וסיוע חשבונאי'!G85)</f>
        <v/>
      </c>
      <c r="Q85" s="123"/>
      <c r="R85" s="123"/>
      <c r="S85" s="123"/>
      <c r="T85" s="123"/>
      <c r="U85" s="123" t="str">
        <f t="shared" si="9"/>
        <v/>
      </c>
      <c r="V85" s="123">
        <v>1</v>
      </c>
      <c r="W85" s="123" t="str">
        <f t="shared" si="10"/>
        <v/>
      </c>
      <c r="X85" s="123">
        <v>1</v>
      </c>
      <c r="Y85" s="123" t="str">
        <f t="shared" si="11"/>
        <v/>
      </c>
      <c r="Z85" s="126" t="str">
        <f t="shared" si="12"/>
        <v/>
      </c>
      <c r="AA85">
        <f t="shared" si="13"/>
        <v>0</v>
      </c>
      <c r="AB85" t="str">
        <f t="shared" si="16"/>
        <v/>
      </c>
      <c r="AC85" t="str">
        <f t="shared" si="16"/>
        <v/>
      </c>
      <c r="AD85">
        <f t="shared" si="15"/>
        <v>0</v>
      </c>
    </row>
    <row r="86" spans="2:30" hidden="1" x14ac:dyDescent="0.25">
      <c r="B86" s="122" t="str">
        <f t="shared" si="8"/>
        <v/>
      </c>
      <c r="C86" s="124"/>
      <c r="D86" s="124"/>
      <c r="E86" s="124"/>
      <c r="F86" s="125" t="str">
        <f>IF('תנאי סף'!AR86&lt;&gt;1,"",'תנאי סף'!F86)</f>
        <v/>
      </c>
      <c r="G86" s="232"/>
      <c r="H86" s="106" t="str">
        <f>IF($F86="","",IF('תנאי סף'!$G86="",$AB$1,'תנאי סף'!$G86))</f>
        <v/>
      </c>
      <c r="I86" s="106"/>
      <c r="J86" s="123"/>
      <c r="K86" s="106"/>
      <c r="L86" s="123"/>
      <c r="M86" s="106"/>
      <c r="N86" s="125"/>
      <c r="O86" s="125"/>
      <c r="P86" s="123" t="str">
        <f>IF($F86="","",'ייעוץ ליווי וסיוע חשבונאי'!G86)</f>
        <v/>
      </c>
      <c r="Q86" s="123"/>
      <c r="R86" s="123"/>
      <c r="S86" s="123"/>
      <c r="T86" s="123"/>
      <c r="U86" s="123" t="str">
        <f t="shared" si="9"/>
        <v/>
      </c>
      <c r="V86" s="123">
        <v>1</v>
      </c>
      <c r="W86" s="123" t="str">
        <f t="shared" si="10"/>
        <v/>
      </c>
      <c r="X86" s="123">
        <v>1</v>
      </c>
      <c r="Y86" s="123" t="str">
        <f t="shared" si="11"/>
        <v/>
      </c>
      <c r="Z86" s="126" t="str">
        <f t="shared" si="12"/>
        <v/>
      </c>
      <c r="AA86">
        <f t="shared" si="13"/>
        <v>0</v>
      </c>
      <c r="AB86" t="str">
        <f t="shared" si="16"/>
        <v/>
      </c>
      <c r="AC86" t="str">
        <f t="shared" si="16"/>
        <v/>
      </c>
      <c r="AD86">
        <f t="shared" si="15"/>
        <v>0</v>
      </c>
    </row>
    <row r="87" spans="2:30" hidden="1" x14ac:dyDescent="0.25">
      <c r="B87" s="122" t="str">
        <f t="shared" si="8"/>
        <v/>
      </c>
      <c r="C87" s="124"/>
      <c r="D87" s="124"/>
      <c r="E87" s="124"/>
      <c r="F87" s="125" t="str">
        <f>IF('תנאי סף'!AR87&lt;&gt;1,"",'תנאי סף'!F87)</f>
        <v/>
      </c>
      <c r="G87" s="232"/>
      <c r="H87" s="106" t="str">
        <f>IF($F87="","",IF('תנאי סף'!$G87="",$AB$1,'תנאי סף'!$G87))</f>
        <v/>
      </c>
      <c r="I87" s="106"/>
      <c r="J87" s="123"/>
      <c r="K87" s="106"/>
      <c r="L87" s="123"/>
      <c r="M87" s="106"/>
      <c r="N87" s="125"/>
      <c r="O87" s="125"/>
      <c r="P87" s="123" t="str">
        <f>IF($F87="","",'ייעוץ ליווי וסיוע חשבונאי'!G87)</f>
        <v/>
      </c>
      <c r="Q87" s="123"/>
      <c r="R87" s="123"/>
      <c r="S87" s="123"/>
      <c r="T87" s="123"/>
      <c r="U87" s="123" t="str">
        <f t="shared" si="9"/>
        <v/>
      </c>
      <c r="V87" s="123">
        <v>1</v>
      </c>
      <c r="W87" s="123" t="str">
        <f t="shared" si="10"/>
        <v/>
      </c>
      <c r="X87" s="123">
        <v>1</v>
      </c>
      <c r="Y87" s="123" t="str">
        <f t="shared" si="11"/>
        <v/>
      </c>
      <c r="Z87" s="126" t="str">
        <f t="shared" si="12"/>
        <v/>
      </c>
      <c r="AA87">
        <f t="shared" si="13"/>
        <v>0</v>
      </c>
      <c r="AB87" t="str">
        <f t="shared" si="16"/>
        <v/>
      </c>
      <c r="AC87" t="str">
        <f t="shared" si="16"/>
        <v/>
      </c>
      <c r="AD87">
        <f t="shared" si="15"/>
        <v>0</v>
      </c>
    </row>
    <row r="88" spans="2:30" hidden="1" x14ac:dyDescent="0.25">
      <c r="B88" s="122" t="str">
        <f t="shared" si="8"/>
        <v/>
      </c>
      <c r="C88" s="124"/>
      <c r="D88" s="124"/>
      <c r="E88" s="124"/>
      <c r="F88" s="125" t="str">
        <f>IF('תנאי סף'!AR88&lt;&gt;1,"",'תנאי סף'!F88)</f>
        <v/>
      </c>
      <c r="G88" s="232"/>
      <c r="H88" s="106" t="str">
        <f>IF($F88="","",IF('תנאי סף'!$G88="",$AB$1,'תנאי סף'!$G88))</f>
        <v/>
      </c>
      <c r="I88" s="106"/>
      <c r="J88" s="123"/>
      <c r="K88" s="106"/>
      <c r="L88" s="123"/>
      <c r="M88" s="106"/>
      <c r="N88" s="125"/>
      <c r="O88" s="125"/>
      <c r="P88" s="123" t="str">
        <f>IF($F88="","",'ייעוץ ליווי וסיוע חשבונאי'!G88)</f>
        <v/>
      </c>
      <c r="Q88" s="123"/>
      <c r="R88" s="123"/>
      <c r="S88" s="123"/>
      <c r="T88" s="123"/>
      <c r="U88" s="123" t="str">
        <f t="shared" si="9"/>
        <v/>
      </c>
      <c r="V88" s="123">
        <v>1</v>
      </c>
      <c r="W88" s="123" t="str">
        <f t="shared" si="10"/>
        <v/>
      </c>
      <c r="X88" s="123">
        <v>1</v>
      </c>
      <c r="Y88" s="123" t="str">
        <f t="shared" si="11"/>
        <v/>
      </c>
      <c r="Z88" s="126" t="str">
        <f t="shared" si="12"/>
        <v/>
      </c>
      <c r="AA88">
        <f t="shared" si="13"/>
        <v>0</v>
      </c>
      <c r="AB88" t="str">
        <f t="shared" si="16"/>
        <v/>
      </c>
      <c r="AC88" t="str">
        <f t="shared" si="16"/>
        <v/>
      </c>
      <c r="AD88">
        <f t="shared" si="15"/>
        <v>0</v>
      </c>
    </row>
    <row r="89" spans="2:30" hidden="1" x14ac:dyDescent="0.25">
      <c r="B89" s="122" t="str">
        <f t="shared" si="8"/>
        <v/>
      </c>
      <c r="C89" s="124"/>
      <c r="D89" s="124"/>
      <c r="E89" s="124"/>
      <c r="F89" s="125" t="str">
        <f>IF('תנאי סף'!AR89&lt;&gt;1,"",'תנאי סף'!F89)</f>
        <v/>
      </c>
      <c r="G89" s="232"/>
      <c r="H89" s="106" t="str">
        <f>IF($F89="","",IF('תנאי סף'!$G89="",$AB$1,'תנאי סף'!$G89))</f>
        <v/>
      </c>
      <c r="I89" s="106"/>
      <c r="J89" s="123"/>
      <c r="K89" s="106"/>
      <c r="L89" s="123"/>
      <c r="M89" s="106"/>
      <c r="N89" s="125"/>
      <c r="O89" s="125"/>
      <c r="P89" s="123" t="str">
        <f>IF($F89="","",'ייעוץ ליווי וסיוע חשבונאי'!G89)</f>
        <v/>
      </c>
      <c r="Q89" s="123"/>
      <c r="R89" s="123"/>
      <c r="S89" s="123"/>
      <c r="T89" s="123"/>
      <c r="U89" s="123" t="str">
        <f t="shared" si="9"/>
        <v/>
      </c>
      <c r="V89" s="123">
        <v>1</v>
      </c>
      <c r="W89" s="123" t="str">
        <f t="shared" si="10"/>
        <v/>
      </c>
      <c r="X89" s="123">
        <v>1</v>
      </c>
      <c r="Y89" s="123" t="str">
        <f t="shared" si="11"/>
        <v/>
      </c>
      <c r="Z89" s="126" t="str">
        <f t="shared" si="12"/>
        <v/>
      </c>
      <c r="AA89">
        <f t="shared" si="13"/>
        <v>0</v>
      </c>
      <c r="AB89" t="str">
        <f t="shared" si="16"/>
        <v/>
      </c>
      <c r="AC89" t="str">
        <f t="shared" si="16"/>
        <v/>
      </c>
      <c r="AD89">
        <f t="shared" si="15"/>
        <v>0</v>
      </c>
    </row>
    <row r="90" spans="2:30" hidden="1" x14ac:dyDescent="0.25">
      <c r="B90" s="122" t="str">
        <f t="shared" si="8"/>
        <v/>
      </c>
      <c r="C90" s="124"/>
      <c r="D90" s="124"/>
      <c r="E90" s="124"/>
      <c r="F90" s="125" t="str">
        <f>IF('תנאי סף'!AR90&lt;&gt;1,"",'תנאי סף'!F90)</f>
        <v/>
      </c>
      <c r="G90" s="232"/>
      <c r="H90" s="106" t="str">
        <f>IF($F90="","",IF('תנאי סף'!$G90="",$AB$1,'תנאי סף'!$G90))</f>
        <v/>
      </c>
      <c r="I90" s="106"/>
      <c r="J90" s="123"/>
      <c r="K90" s="106"/>
      <c r="L90" s="123"/>
      <c r="M90" s="106"/>
      <c r="N90" s="125"/>
      <c r="O90" s="125"/>
      <c r="P90" s="123" t="str">
        <f>IF($F90="","",'ייעוץ ליווי וסיוע חשבונאי'!G90)</f>
        <v/>
      </c>
      <c r="Q90" s="123"/>
      <c r="R90" s="123"/>
      <c r="S90" s="123"/>
      <c r="T90" s="123"/>
      <c r="U90" s="123" t="str">
        <f t="shared" si="9"/>
        <v/>
      </c>
      <c r="V90" s="123">
        <v>1</v>
      </c>
      <c r="W90" s="123" t="str">
        <f t="shared" si="10"/>
        <v/>
      </c>
      <c r="X90" s="123">
        <v>1</v>
      </c>
      <c r="Y90" s="123" t="str">
        <f t="shared" si="11"/>
        <v/>
      </c>
      <c r="Z90" s="126" t="str">
        <f t="shared" si="12"/>
        <v/>
      </c>
      <c r="AA90">
        <f t="shared" si="13"/>
        <v>0</v>
      </c>
      <c r="AB90" t="str">
        <f t="shared" si="16"/>
        <v/>
      </c>
      <c r="AC90" t="str">
        <f t="shared" si="16"/>
        <v/>
      </c>
      <c r="AD90">
        <f t="shared" si="15"/>
        <v>0</v>
      </c>
    </row>
    <row r="91" spans="2:30" hidden="1" x14ac:dyDescent="0.25">
      <c r="B91" s="122" t="str">
        <f t="shared" si="8"/>
        <v/>
      </c>
      <c r="C91" s="124"/>
      <c r="D91" s="124"/>
      <c r="E91" s="124"/>
      <c r="F91" s="125" t="str">
        <f>IF('תנאי סף'!AR91&lt;&gt;1,"",'תנאי סף'!F91)</f>
        <v/>
      </c>
      <c r="G91" s="232"/>
      <c r="H91" s="106" t="str">
        <f>IF($F91="","",IF('תנאי סף'!$G91="",$AB$1,'תנאי סף'!$G91))</f>
        <v/>
      </c>
      <c r="I91" s="106"/>
      <c r="J91" s="123"/>
      <c r="K91" s="106"/>
      <c r="L91" s="123"/>
      <c r="M91" s="106"/>
      <c r="N91" s="125"/>
      <c r="O91" s="125"/>
      <c r="P91" s="123" t="str">
        <f>IF($F91="","",'ייעוץ ליווי וסיוע חשבונאי'!G91)</f>
        <v/>
      </c>
      <c r="Q91" s="123"/>
      <c r="R91" s="123"/>
      <c r="S91" s="123"/>
      <c r="T91" s="123"/>
      <c r="U91" s="123" t="str">
        <f t="shared" si="9"/>
        <v/>
      </c>
      <c r="V91" s="123">
        <v>1</v>
      </c>
      <c r="W91" s="123" t="str">
        <f t="shared" si="10"/>
        <v/>
      </c>
      <c r="X91" s="123">
        <v>1</v>
      </c>
      <c r="Y91" s="123" t="str">
        <f t="shared" si="11"/>
        <v/>
      </c>
      <c r="Z91" s="126" t="str">
        <f t="shared" si="12"/>
        <v/>
      </c>
      <c r="AA91">
        <f t="shared" si="13"/>
        <v>0</v>
      </c>
      <c r="AB91" t="str">
        <f t="shared" si="16"/>
        <v/>
      </c>
      <c r="AC91" t="str">
        <f t="shared" si="16"/>
        <v/>
      </c>
      <c r="AD91">
        <f t="shared" si="15"/>
        <v>0</v>
      </c>
    </row>
    <row r="92" spans="2:30" hidden="1" x14ac:dyDescent="0.25">
      <c r="B92" s="122" t="str">
        <f t="shared" si="8"/>
        <v/>
      </c>
      <c r="C92" s="124"/>
      <c r="D92" s="124"/>
      <c r="E92" s="124"/>
      <c r="F92" s="125" t="str">
        <f>IF('תנאי סף'!AR92&lt;&gt;1,"",'תנאי סף'!F92)</f>
        <v/>
      </c>
      <c r="G92" s="232"/>
      <c r="H92" s="106" t="str">
        <f>IF($F92="","",IF('תנאי סף'!$G92="",$AB$1,'תנאי סף'!$G92))</f>
        <v/>
      </c>
      <c r="I92" s="106"/>
      <c r="J92" s="123"/>
      <c r="K92" s="106"/>
      <c r="L92" s="123"/>
      <c r="M92" s="106"/>
      <c r="N92" s="125"/>
      <c r="O92" s="125"/>
      <c r="P92" s="123" t="str">
        <f>IF($F92="","",'ייעוץ ליווי וסיוע חשבונאי'!G92)</f>
        <v/>
      </c>
      <c r="Q92" s="123"/>
      <c r="R92" s="123"/>
      <c r="S92" s="123"/>
      <c r="T92" s="123"/>
      <c r="U92" s="123" t="str">
        <f t="shared" si="9"/>
        <v/>
      </c>
      <c r="V92" s="123">
        <v>1</v>
      </c>
      <c r="W92" s="123" t="str">
        <f t="shared" si="10"/>
        <v/>
      </c>
      <c r="X92" s="123">
        <v>1</v>
      </c>
      <c r="Y92" s="123" t="str">
        <f t="shared" si="11"/>
        <v/>
      </c>
      <c r="Z92" s="126" t="str">
        <f t="shared" si="12"/>
        <v/>
      </c>
      <c r="AA92">
        <f t="shared" si="13"/>
        <v>0</v>
      </c>
      <c r="AB92" t="str">
        <f t="shared" ref="AB92:AC130" si="17">IF($F92="","",AB$30)</f>
        <v/>
      </c>
      <c r="AC92" t="str">
        <f t="shared" si="17"/>
        <v/>
      </c>
      <c r="AD92">
        <f t="shared" si="15"/>
        <v>0</v>
      </c>
    </row>
    <row r="93" spans="2:30" hidden="1" x14ac:dyDescent="0.25">
      <c r="B93" s="122" t="str">
        <f t="shared" si="8"/>
        <v/>
      </c>
      <c r="C93" s="124"/>
      <c r="D93" s="124"/>
      <c r="E93" s="124"/>
      <c r="F93" s="125" t="str">
        <f>IF('תנאי סף'!AR93&lt;&gt;1,"",'תנאי סף'!F93)</f>
        <v/>
      </c>
      <c r="G93" s="232"/>
      <c r="H93" s="106" t="str">
        <f>IF($F93="","",IF('תנאי סף'!$G93="",$AB$1,'תנאי סף'!$G93))</f>
        <v/>
      </c>
      <c r="I93" s="106"/>
      <c r="J93" s="123"/>
      <c r="K93" s="106"/>
      <c r="L93" s="123"/>
      <c r="M93" s="106"/>
      <c r="N93" s="125"/>
      <c r="O93" s="125"/>
      <c r="P93" s="123" t="str">
        <f>IF($F93="","",'ייעוץ ליווי וסיוע חשבונאי'!G93)</f>
        <v/>
      </c>
      <c r="Q93" s="123"/>
      <c r="R93" s="123"/>
      <c r="S93" s="123"/>
      <c r="T93" s="123"/>
      <c r="U93" s="123" t="str">
        <f t="shared" si="9"/>
        <v/>
      </c>
      <c r="V93" s="123">
        <v>1</v>
      </c>
      <c r="W93" s="123" t="str">
        <f t="shared" si="10"/>
        <v/>
      </c>
      <c r="X93" s="123">
        <v>1</v>
      </c>
      <c r="Y93" s="123" t="str">
        <f t="shared" si="11"/>
        <v/>
      </c>
      <c r="Z93" s="126" t="str">
        <f t="shared" si="12"/>
        <v/>
      </c>
      <c r="AA93">
        <f t="shared" si="13"/>
        <v>0</v>
      </c>
      <c r="AB93" t="str">
        <f t="shared" si="17"/>
        <v/>
      </c>
      <c r="AC93" t="str">
        <f t="shared" si="17"/>
        <v/>
      </c>
      <c r="AD93">
        <f t="shared" si="15"/>
        <v>0</v>
      </c>
    </row>
    <row r="94" spans="2:30" hidden="1" x14ac:dyDescent="0.25">
      <c r="B94" s="122" t="str">
        <f t="shared" si="8"/>
        <v/>
      </c>
      <c r="C94" s="124"/>
      <c r="D94" s="124"/>
      <c r="E94" s="124"/>
      <c r="F94" s="125" t="str">
        <f>IF('תנאי סף'!AR94&lt;&gt;1,"",'תנאי סף'!F94)</f>
        <v/>
      </c>
      <c r="G94" s="232"/>
      <c r="H94" s="106" t="str">
        <f>IF($F94="","",IF('תנאי סף'!$G94="",$AB$1,'תנאי סף'!$G94))</f>
        <v/>
      </c>
      <c r="I94" s="106"/>
      <c r="J94" s="123"/>
      <c r="K94" s="106"/>
      <c r="L94" s="123"/>
      <c r="M94" s="106"/>
      <c r="N94" s="125"/>
      <c r="O94" s="125"/>
      <c r="P94" s="123" t="str">
        <f>IF($F94="","",'ייעוץ ליווי וסיוע חשבונאי'!G94)</f>
        <v/>
      </c>
      <c r="Q94" s="123"/>
      <c r="R94" s="123"/>
      <c r="S94" s="123"/>
      <c r="T94" s="123"/>
      <c r="U94" s="123" t="str">
        <f t="shared" si="9"/>
        <v/>
      </c>
      <c r="V94" s="123">
        <v>1</v>
      </c>
      <c r="W94" s="123" t="str">
        <f t="shared" si="10"/>
        <v/>
      </c>
      <c r="X94" s="123">
        <v>1</v>
      </c>
      <c r="Y94" s="123" t="str">
        <f t="shared" si="11"/>
        <v/>
      </c>
      <c r="Z94" s="126" t="str">
        <f t="shared" si="12"/>
        <v/>
      </c>
      <c r="AA94">
        <f t="shared" si="13"/>
        <v>0</v>
      </c>
      <c r="AB94" t="str">
        <f t="shared" si="17"/>
        <v/>
      </c>
      <c r="AC94" t="str">
        <f t="shared" si="17"/>
        <v/>
      </c>
      <c r="AD94">
        <f t="shared" si="15"/>
        <v>0</v>
      </c>
    </row>
    <row r="95" spans="2:30" hidden="1" x14ac:dyDescent="0.25">
      <c r="B95" s="122" t="str">
        <f t="shared" si="8"/>
        <v/>
      </c>
      <c r="C95" s="124"/>
      <c r="D95" s="124"/>
      <c r="E95" s="124"/>
      <c r="F95" s="125" t="str">
        <f>IF('תנאי סף'!AR95&lt;&gt;1,"",'תנאי סף'!F95)</f>
        <v/>
      </c>
      <c r="G95" s="232"/>
      <c r="H95" s="106" t="str">
        <f>IF($F95="","",IF('תנאי סף'!$G95="",$AB$1,'תנאי סף'!$G95))</f>
        <v/>
      </c>
      <c r="I95" s="106"/>
      <c r="J95" s="123"/>
      <c r="K95" s="106"/>
      <c r="L95" s="123"/>
      <c r="M95" s="106"/>
      <c r="N95" s="125"/>
      <c r="O95" s="125"/>
      <c r="P95" s="123" t="str">
        <f>IF($F95="","",'ייעוץ ליווי וסיוע חשבונאי'!G95)</f>
        <v/>
      </c>
      <c r="Q95" s="123"/>
      <c r="R95" s="123"/>
      <c r="S95" s="123"/>
      <c r="T95" s="123"/>
      <c r="U95" s="123" t="str">
        <f t="shared" si="9"/>
        <v/>
      </c>
      <c r="V95" s="123">
        <v>1</v>
      </c>
      <c r="W95" s="123" t="str">
        <f t="shared" si="10"/>
        <v/>
      </c>
      <c r="X95" s="123">
        <v>1</v>
      </c>
      <c r="Y95" s="123" t="str">
        <f t="shared" si="11"/>
        <v/>
      </c>
      <c r="Z95" s="126" t="str">
        <f t="shared" si="12"/>
        <v/>
      </c>
      <c r="AA95">
        <f t="shared" si="13"/>
        <v>0</v>
      </c>
      <c r="AB95" t="str">
        <f t="shared" si="17"/>
        <v/>
      </c>
      <c r="AC95" t="str">
        <f t="shared" si="17"/>
        <v/>
      </c>
      <c r="AD95">
        <f t="shared" si="15"/>
        <v>0</v>
      </c>
    </row>
    <row r="96" spans="2:30" hidden="1" x14ac:dyDescent="0.25">
      <c r="B96" s="122" t="str">
        <f t="shared" ref="B96:B130" si="18">IF(F96="","",ROW()-30)</f>
        <v/>
      </c>
      <c r="C96" s="124"/>
      <c r="D96" s="124"/>
      <c r="E96" s="124"/>
      <c r="F96" s="125" t="str">
        <f>IF('תנאי סף'!AR96&lt;&gt;1,"",'תנאי סף'!F96)</f>
        <v/>
      </c>
      <c r="G96" s="232"/>
      <c r="H96" s="106" t="str">
        <f>IF($F96="","",IF('תנאי סף'!$G96="",$AB$1,'תנאי סף'!$G96))</f>
        <v/>
      </c>
      <c r="I96" s="106"/>
      <c r="J96" s="123"/>
      <c r="K96" s="106"/>
      <c r="L96" s="123"/>
      <c r="M96" s="106"/>
      <c r="N96" s="125"/>
      <c r="O96" s="125"/>
      <c r="P96" s="123" t="str">
        <f>IF($F96="","",'ייעוץ ליווי וסיוע חשבונאי'!G96)</f>
        <v/>
      </c>
      <c r="Q96" s="123"/>
      <c r="R96" s="123"/>
      <c r="S96" s="123"/>
      <c r="T96" s="123"/>
      <c r="U96" s="123" t="str">
        <f t="shared" ref="U96:U130" si="19">IF($F96="","",IF($AA96&lt;&gt;1,$AB$1,IFERROR(TRUNC(G96/$G$6)*$H$6+H96*$H$5,$AB$1)))</f>
        <v/>
      </c>
      <c r="V96" s="123">
        <v>1</v>
      </c>
      <c r="W96" s="123" t="str">
        <f t="shared" ref="W96:W130" si="20">IF($F96="","",IF($AA96&lt;&gt;1,$AB$1,IFERROR(U96*V96,$AB$1)))</f>
        <v/>
      </c>
      <c r="X96" s="123">
        <v>1</v>
      </c>
      <c r="Y96" s="123" t="str">
        <f t="shared" ref="Y96:Y130" si="21">IF($F96="","",IF($AA96&lt;&gt;1,$AB$1,IFERROR(W96*X96,$AB$1)))</f>
        <v/>
      </c>
      <c r="Z96" s="126" t="str">
        <f t="shared" ref="Z96:Z130" si="22">IF($F96="","",IF(OR($AA96&lt;&gt;1,Y96=$AB$1),$AB$1,IFERROR(Y96/SUM($Y$31:$Y$130),0)))</f>
        <v/>
      </c>
      <c r="AA96">
        <f t="shared" ref="AA96:AA130" si="23">IF(SUM(AD96:AV96)=COUNT(AD96:AV96),1,0)</f>
        <v>0</v>
      </c>
      <c r="AB96" t="str">
        <f t="shared" si="17"/>
        <v/>
      </c>
      <c r="AC96" t="str">
        <f t="shared" si="17"/>
        <v/>
      </c>
      <c r="AD96">
        <f t="shared" ref="AD96:AD130" si="24">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row>
    <row r="97" spans="2:30" hidden="1" x14ac:dyDescent="0.25">
      <c r="B97" s="122" t="str">
        <f t="shared" si="18"/>
        <v/>
      </c>
      <c r="C97" s="124"/>
      <c r="D97" s="124"/>
      <c r="E97" s="124"/>
      <c r="F97" s="125" t="str">
        <f>IF('תנאי סף'!AR97&lt;&gt;1,"",'תנאי סף'!F97)</f>
        <v/>
      </c>
      <c r="G97" s="232"/>
      <c r="H97" s="106" t="str">
        <f>IF($F97="","",IF('תנאי סף'!$G97="",$AB$1,'תנאי סף'!$G97))</f>
        <v/>
      </c>
      <c r="I97" s="106"/>
      <c r="J97" s="123"/>
      <c r="K97" s="106"/>
      <c r="L97" s="123"/>
      <c r="M97" s="106"/>
      <c r="N97" s="125"/>
      <c r="O97" s="125"/>
      <c r="P97" s="123" t="str">
        <f>IF($F97="","",'ייעוץ ליווי וסיוע חשבונאי'!G97)</f>
        <v/>
      </c>
      <c r="Q97" s="123"/>
      <c r="R97" s="123"/>
      <c r="S97" s="123"/>
      <c r="T97" s="123"/>
      <c r="U97" s="123" t="str">
        <f t="shared" si="19"/>
        <v/>
      </c>
      <c r="V97" s="123">
        <v>1</v>
      </c>
      <c r="W97" s="123" t="str">
        <f t="shared" si="20"/>
        <v/>
      </c>
      <c r="X97" s="123">
        <v>1</v>
      </c>
      <c r="Y97" s="123" t="str">
        <f t="shared" si="21"/>
        <v/>
      </c>
      <c r="Z97" s="126" t="str">
        <f t="shared" si="22"/>
        <v/>
      </c>
      <c r="AA97">
        <f t="shared" si="23"/>
        <v>0</v>
      </c>
      <c r="AB97" t="str">
        <f t="shared" si="17"/>
        <v/>
      </c>
      <c r="AC97" t="str">
        <f t="shared" si="17"/>
        <v/>
      </c>
      <c r="AD97">
        <f t="shared" si="24"/>
        <v>0</v>
      </c>
    </row>
    <row r="98" spans="2:30" hidden="1" x14ac:dyDescent="0.25">
      <c r="B98" s="122" t="str">
        <f t="shared" si="18"/>
        <v/>
      </c>
      <c r="C98" s="124"/>
      <c r="D98" s="124"/>
      <c r="E98" s="124"/>
      <c r="F98" s="125" t="str">
        <f>IF('תנאי סף'!AR98&lt;&gt;1,"",'תנאי סף'!F98)</f>
        <v/>
      </c>
      <c r="G98" s="232"/>
      <c r="H98" s="106" t="str">
        <f>IF($F98="","",IF('תנאי סף'!$G98="",$AB$1,'תנאי סף'!$G98))</f>
        <v/>
      </c>
      <c r="I98" s="106"/>
      <c r="J98" s="123"/>
      <c r="K98" s="106"/>
      <c r="L98" s="123"/>
      <c r="M98" s="106"/>
      <c r="N98" s="125"/>
      <c r="O98" s="125"/>
      <c r="P98" s="123" t="str">
        <f>IF($F98="","",'ייעוץ ליווי וסיוע חשבונאי'!G98)</f>
        <v/>
      </c>
      <c r="Q98" s="123"/>
      <c r="R98" s="123"/>
      <c r="S98" s="123"/>
      <c r="T98" s="123"/>
      <c r="U98" s="123" t="str">
        <f t="shared" si="19"/>
        <v/>
      </c>
      <c r="V98" s="123">
        <v>1</v>
      </c>
      <c r="W98" s="123" t="str">
        <f t="shared" si="20"/>
        <v/>
      </c>
      <c r="X98" s="123">
        <v>1</v>
      </c>
      <c r="Y98" s="123" t="str">
        <f t="shared" si="21"/>
        <v/>
      </c>
      <c r="Z98" s="126" t="str">
        <f t="shared" si="22"/>
        <v/>
      </c>
      <c r="AA98">
        <f t="shared" si="23"/>
        <v>0</v>
      </c>
      <c r="AB98" t="str">
        <f t="shared" si="17"/>
        <v/>
      </c>
      <c r="AC98" t="str">
        <f t="shared" si="17"/>
        <v/>
      </c>
      <c r="AD98">
        <f t="shared" si="24"/>
        <v>0</v>
      </c>
    </row>
    <row r="99" spans="2:30" hidden="1" x14ac:dyDescent="0.25">
      <c r="B99" s="122" t="str">
        <f t="shared" si="18"/>
        <v/>
      </c>
      <c r="C99" s="124"/>
      <c r="D99" s="124"/>
      <c r="E99" s="124"/>
      <c r="F99" s="125" t="str">
        <f>IF('תנאי סף'!AR99&lt;&gt;1,"",'תנאי סף'!F99)</f>
        <v/>
      </c>
      <c r="G99" s="232"/>
      <c r="H99" s="106" t="str">
        <f>IF($F99="","",IF('תנאי סף'!$G99="",$AB$1,'תנאי סף'!$G99))</f>
        <v/>
      </c>
      <c r="I99" s="106"/>
      <c r="J99" s="123"/>
      <c r="K99" s="106"/>
      <c r="L99" s="123"/>
      <c r="M99" s="106"/>
      <c r="N99" s="125"/>
      <c r="O99" s="125"/>
      <c r="P99" s="123" t="str">
        <f>IF($F99="","",'ייעוץ ליווי וסיוע חשבונאי'!G99)</f>
        <v/>
      </c>
      <c r="Q99" s="123"/>
      <c r="R99" s="123"/>
      <c r="S99" s="123"/>
      <c r="T99" s="123"/>
      <c r="U99" s="123" t="str">
        <f t="shared" si="19"/>
        <v/>
      </c>
      <c r="V99" s="123">
        <v>1</v>
      </c>
      <c r="W99" s="123" t="str">
        <f t="shared" si="20"/>
        <v/>
      </c>
      <c r="X99" s="123">
        <v>1</v>
      </c>
      <c r="Y99" s="123" t="str">
        <f t="shared" si="21"/>
        <v/>
      </c>
      <c r="Z99" s="126" t="str">
        <f t="shared" si="22"/>
        <v/>
      </c>
      <c r="AA99">
        <f t="shared" si="23"/>
        <v>0</v>
      </c>
      <c r="AB99" t="str">
        <f t="shared" si="17"/>
        <v/>
      </c>
      <c r="AC99" t="str">
        <f t="shared" si="17"/>
        <v/>
      </c>
      <c r="AD99">
        <f t="shared" si="24"/>
        <v>0</v>
      </c>
    </row>
    <row r="100" spans="2:30" hidden="1" x14ac:dyDescent="0.25">
      <c r="B100" s="122" t="str">
        <f t="shared" si="18"/>
        <v/>
      </c>
      <c r="C100" s="124"/>
      <c r="D100" s="124"/>
      <c r="E100" s="124"/>
      <c r="F100" s="125" t="str">
        <f>IF('תנאי סף'!AR100&lt;&gt;1,"",'תנאי סף'!F100)</f>
        <v/>
      </c>
      <c r="G100" s="232"/>
      <c r="H100" s="106" t="str">
        <f>IF($F100="","",IF('תנאי סף'!$G100="",$AB$1,'תנאי סף'!$G100))</f>
        <v/>
      </c>
      <c r="I100" s="106"/>
      <c r="J100" s="123"/>
      <c r="K100" s="106"/>
      <c r="L100" s="123"/>
      <c r="M100" s="106"/>
      <c r="N100" s="125"/>
      <c r="O100" s="125"/>
      <c r="P100" s="123" t="str">
        <f>IF($F100="","",'ייעוץ ליווי וסיוע חשבונאי'!G100)</f>
        <v/>
      </c>
      <c r="Q100" s="123"/>
      <c r="R100" s="123"/>
      <c r="S100" s="123"/>
      <c r="T100" s="123"/>
      <c r="U100" s="123" t="str">
        <f t="shared" si="19"/>
        <v/>
      </c>
      <c r="V100" s="123">
        <v>1</v>
      </c>
      <c r="W100" s="123" t="str">
        <f t="shared" si="20"/>
        <v/>
      </c>
      <c r="X100" s="123">
        <v>1</v>
      </c>
      <c r="Y100" s="123" t="str">
        <f t="shared" si="21"/>
        <v/>
      </c>
      <c r="Z100" s="126" t="str">
        <f t="shared" si="22"/>
        <v/>
      </c>
      <c r="AA100">
        <f t="shared" si="23"/>
        <v>0</v>
      </c>
      <c r="AB100" t="str">
        <f t="shared" si="17"/>
        <v/>
      </c>
      <c r="AC100" t="str">
        <f t="shared" si="17"/>
        <v/>
      </c>
      <c r="AD100">
        <f t="shared" si="24"/>
        <v>0</v>
      </c>
    </row>
    <row r="101" spans="2:30" hidden="1" x14ac:dyDescent="0.25">
      <c r="B101" s="122" t="str">
        <f t="shared" si="18"/>
        <v/>
      </c>
      <c r="C101" s="124"/>
      <c r="D101" s="124"/>
      <c r="E101" s="124"/>
      <c r="F101" s="125" t="str">
        <f>IF('תנאי סף'!AR101&lt;&gt;1,"",'תנאי סף'!F101)</f>
        <v/>
      </c>
      <c r="G101" s="232"/>
      <c r="H101" s="106" t="str">
        <f>IF($F101="","",IF('תנאי סף'!$G101="",$AB$1,'תנאי סף'!$G101))</f>
        <v/>
      </c>
      <c r="I101" s="106"/>
      <c r="J101" s="123"/>
      <c r="K101" s="106"/>
      <c r="L101" s="123"/>
      <c r="M101" s="106"/>
      <c r="N101" s="125"/>
      <c r="O101" s="125"/>
      <c r="P101" s="123" t="str">
        <f>IF($F101="","",'ייעוץ ליווי וסיוע חשבונאי'!G101)</f>
        <v/>
      </c>
      <c r="Q101" s="123"/>
      <c r="R101" s="123"/>
      <c r="S101" s="123"/>
      <c r="T101" s="123"/>
      <c r="U101" s="123" t="str">
        <f t="shared" si="19"/>
        <v/>
      </c>
      <c r="V101" s="123">
        <v>1</v>
      </c>
      <c r="W101" s="123" t="str">
        <f t="shared" si="20"/>
        <v/>
      </c>
      <c r="X101" s="123">
        <v>1</v>
      </c>
      <c r="Y101" s="123" t="str">
        <f t="shared" si="21"/>
        <v/>
      </c>
      <c r="Z101" s="126" t="str">
        <f t="shared" si="22"/>
        <v/>
      </c>
      <c r="AA101">
        <f t="shared" si="23"/>
        <v>0</v>
      </c>
      <c r="AB101" t="str">
        <f t="shared" si="17"/>
        <v/>
      </c>
      <c r="AC101" t="str">
        <f t="shared" si="17"/>
        <v/>
      </c>
      <c r="AD101">
        <f t="shared" si="24"/>
        <v>0</v>
      </c>
    </row>
    <row r="102" spans="2:30" hidden="1" x14ac:dyDescent="0.25">
      <c r="B102" s="122" t="str">
        <f t="shared" si="18"/>
        <v/>
      </c>
      <c r="C102" s="124"/>
      <c r="D102" s="124"/>
      <c r="E102" s="124"/>
      <c r="F102" s="125" t="str">
        <f>IF('תנאי סף'!AR102&lt;&gt;1,"",'תנאי סף'!F102)</f>
        <v/>
      </c>
      <c r="G102" s="232"/>
      <c r="H102" s="106" t="str">
        <f>IF($F102="","",IF('תנאי סף'!$G102="",$AB$1,'תנאי סף'!$G102))</f>
        <v/>
      </c>
      <c r="I102" s="106"/>
      <c r="J102" s="123"/>
      <c r="K102" s="106"/>
      <c r="L102" s="123"/>
      <c r="M102" s="106"/>
      <c r="N102" s="125"/>
      <c r="O102" s="125"/>
      <c r="P102" s="123" t="str">
        <f>IF($F102="","",'ייעוץ ליווי וסיוע חשבונאי'!G102)</f>
        <v/>
      </c>
      <c r="Q102" s="123"/>
      <c r="R102" s="123"/>
      <c r="S102" s="123"/>
      <c r="T102" s="123"/>
      <c r="U102" s="123" t="str">
        <f t="shared" si="19"/>
        <v/>
      </c>
      <c r="V102" s="123">
        <v>1</v>
      </c>
      <c r="W102" s="123" t="str">
        <f t="shared" si="20"/>
        <v/>
      </c>
      <c r="X102" s="123">
        <v>1</v>
      </c>
      <c r="Y102" s="123" t="str">
        <f t="shared" si="21"/>
        <v/>
      </c>
      <c r="Z102" s="126" t="str">
        <f t="shared" si="22"/>
        <v/>
      </c>
      <c r="AA102">
        <f t="shared" si="23"/>
        <v>0</v>
      </c>
      <c r="AB102" t="str">
        <f t="shared" si="17"/>
        <v/>
      </c>
      <c r="AC102" t="str">
        <f t="shared" si="17"/>
        <v/>
      </c>
      <c r="AD102">
        <f t="shared" si="24"/>
        <v>0</v>
      </c>
    </row>
    <row r="103" spans="2:30" hidden="1" x14ac:dyDescent="0.25">
      <c r="B103" s="122" t="str">
        <f t="shared" si="18"/>
        <v/>
      </c>
      <c r="C103" s="124"/>
      <c r="D103" s="124"/>
      <c r="E103" s="124"/>
      <c r="F103" s="125" t="str">
        <f>IF('תנאי סף'!AR103&lt;&gt;1,"",'תנאי סף'!F103)</f>
        <v/>
      </c>
      <c r="G103" s="232"/>
      <c r="H103" s="106" t="str">
        <f>IF($F103="","",IF('תנאי סף'!$G103="",$AB$1,'תנאי סף'!$G103))</f>
        <v/>
      </c>
      <c r="I103" s="106"/>
      <c r="J103" s="123"/>
      <c r="K103" s="106"/>
      <c r="L103" s="123"/>
      <c r="M103" s="106"/>
      <c r="N103" s="125"/>
      <c r="O103" s="125"/>
      <c r="P103" s="123" t="str">
        <f>IF($F103="","",'ייעוץ ליווי וסיוע חשבונאי'!G103)</f>
        <v/>
      </c>
      <c r="Q103" s="123"/>
      <c r="R103" s="123"/>
      <c r="S103" s="123"/>
      <c r="T103" s="123"/>
      <c r="U103" s="123" t="str">
        <f t="shared" si="19"/>
        <v/>
      </c>
      <c r="V103" s="123">
        <v>1</v>
      </c>
      <c r="W103" s="123" t="str">
        <f t="shared" si="20"/>
        <v/>
      </c>
      <c r="X103" s="123">
        <v>1</v>
      </c>
      <c r="Y103" s="123" t="str">
        <f t="shared" si="21"/>
        <v/>
      </c>
      <c r="Z103" s="126" t="str">
        <f t="shared" si="22"/>
        <v/>
      </c>
      <c r="AA103">
        <f t="shared" si="23"/>
        <v>0</v>
      </c>
      <c r="AB103" t="str">
        <f t="shared" si="17"/>
        <v/>
      </c>
      <c r="AC103" t="str">
        <f t="shared" si="17"/>
        <v/>
      </c>
      <c r="AD103">
        <f t="shared" si="24"/>
        <v>0</v>
      </c>
    </row>
    <row r="104" spans="2:30" hidden="1" x14ac:dyDescent="0.25">
      <c r="B104" s="122" t="str">
        <f t="shared" si="18"/>
        <v/>
      </c>
      <c r="C104" s="124"/>
      <c r="D104" s="124"/>
      <c r="E104" s="124"/>
      <c r="F104" s="125" t="str">
        <f>IF('תנאי סף'!AR104&lt;&gt;1,"",'תנאי סף'!F104)</f>
        <v/>
      </c>
      <c r="G104" s="232"/>
      <c r="H104" s="106" t="str">
        <f>IF($F104="","",IF('תנאי סף'!$G104="",$AB$1,'תנאי סף'!$G104))</f>
        <v/>
      </c>
      <c r="I104" s="106"/>
      <c r="J104" s="123"/>
      <c r="K104" s="106"/>
      <c r="L104" s="123"/>
      <c r="M104" s="106"/>
      <c r="N104" s="125"/>
      <c r="O104" s="125"/>
      <c r="P104" s="123" t="str">
        <f>IF($F104="","",'ייעוץ ליווי וסיוע חשבונאי'!G104)</f>
        <v/>
      </c>
      <c r="Q104" s="123"/>
      <c r="R104" s="123"/>
      <c r="S104" s="123"/>
      <c r="T104" s="123"/>
      <c r="U104" s="123" t="str">
        <f t="shared" si="19"/>
        <v/>
      </c>
      <c r="V104" s="123">
        <v>1</v>
      </c>
      <c r="W104" s="123" t="str">
        <f t="shared" si="20"/>
        <v/>
      </c>
      <c r="X104" s="123">
        <v>1</v>
      </c>
      <c r="Y104" s="123" t="str">
        <f t="shared" si="21"/>
        <v/>
      </c>
      <c r="Z104" s="126" t="str">
        <f t="shared" si="22"/>
        <v/>
      </c>
      <c r="AA104">
        <f t="shared" si="23"/>
        <v>0</v>
      </c>
      <c r="AB104" t="str">
        <f t="shared" si="17"/>
        <v/>
      </c>
      <c r="AC104" t="str">
        <f t="shared" si="17"/>
        <v/>
      </c>
      <c r="AD104">
        <f t="shared" si="24"/>
        <v>0</v>
      </c>
    </row>
    <row r="105" spans="2:30" hidden="1" x14ac:dyDescent="0.25">
      <c r="B105" s="122" t="str">
        <f t="shared" si="18"/>
        <v/>
      </c>
      <c r="C105" s="124"/>
      <c r="D105" s="124"/>
      <c r="E105" s="124"/>
      <c r="F105" s="125" t="str">
        <f>IF('תנאי סף'!AR105&lt;&gt;1,"",'תנאי סף'!F105)</f>
        <v/>
      </c>
      <c r="G105" s="232"/>
      <c r="H105" s="106" t="str">
        <f>IF($F105="","",IF('תנאי סף'!$G105="",$AB$1,'תנאי סף'!$G105))</f>
        <v/>
      </c>
      <c r="I105" s="106"/>
      <c r="J105" s="123"/>
      <c r="K105" s="106"/>
      <c r="L105" s="123"/>
      <c r="M105" s="106"/>
      <c r="N105" s="125"/>
      <c r="O105" s="125"/>
      <c r="P105" s="123" t="str">
        <f>IF($F105="","",'ייעוץ ליווי וסיוע חשבונאי'!G105)</f>
        <v/>
      </c>
      <c r="Q105" s="123"/>
      <c r="R105" s="123"/>
      <c r="S105" s="123"/>
      <c r="T105" s="123"/>
      <c r="U105" s="123" t="str">
        <f t="shared" si="19"/>
        <v/>
      </c>
      <c r="V105" s="123">
        <v>1</v>
      </c>
      <c r="W105" s="123" t="str">
        <f t="shared" si="20"/>
        <v/>
      </c>
      <c r="X105" s="123">
        <v>1</v>
      </c>
      <c r="Y105" s="123" t="str">
        <f t="shared" si="21"/>
        <v/>
      </c>
      <c r="Z105" s="126" t="str">
        <f t="shared" si="22"/>
        <v/>
      </c>
      <c r="AA105">
        <f t="shared" si="23"/>
        <v>0</v>
      </c>
      <c r="AB105" t="str">
        <f t="shared" si="17"/>
        <v/>
      </c>
      <c r="AC105" t="str">
        <f t="shared" si="17"/>
        <v/>
      </c>
      <c r="AD105">
        <f t="shared" si="24"/>
        <v>0</v>
      </c>
    </row>
    <row r="106" spans="2:30" hidden="1" x14ac:dyDescent="0.25">
      <c r="B106" s="122" t="str">
        <f t="shared" si="18"/>
        <v/>
      </c>
      <c r="C106" s="124"/>
      <c r="D106" s="124"/>
      <c r="E106" s="124"/>
      <c r="F106" s="125" t="str">
        <f>IF('תנאי סף'!AR106&lt;&gt;1,"",'תנאי סף'!F106)</f>
        <v/>
      </c>
      <c r="G106" s="232"/>
      <c r="H106" s="106" t="str">
        <f>IF($F106="","",IF('תנאי סף'!$G106="",$AB$1,'תנאי סף'!$G106))</f>
        <v/>
      </c>
      <c r="I106" s="106"/>
      <c r="J106" s="123"/>
      <c r="K106" s="106"/>
      <c r="L106" s="123"/>
      <c r="M106" s="106"/>
      <c r="N106" s="125"/>
      <c r="O106" s="125"/>
      <c r="P106" s="123" t="str">
        <f>IF($F106="","",'ייעוץ ליווי וסיוע חשבונאי'!G106)</f>
        <v/>
      </c>
      <c r="Q106" s="123"/>
      <c r="R106" s="123"/>
      <c r="S106" s="123"/>
      <c r="T106" s="123"/>
      <c r="U106" s="123" t="str">
        <f t="shared" si="19"/>
        <v/>
      </c>
      <c r="V106" s="123">
        <v>1</v>
      </c>
      <c r="W106" s="123" t="str">
        <f t="shared" si="20"/>
        <v/>
      </c>
      <c r="X106" s="123">
        <v>1</v>
      </c>
      <c r="Y106" s="123" t="str">
        <f t="shared" si="21"/>
        <v/>
      </c>
      <c r="Z106" s="126" t="str">
        <f t="shared" si="22"/>
        <v/>
      </c>
      <c r="AA106">
        <f t="shared" si="23"/>
        <v>0</v>
      </c>
      <c r="AB106" t="str">
        <f t="shared" si="17"/>
        <v/>
      </c>
      <c r="AC106" t="str">
        <f t="shared" si="17"/>
        <v/>
      </c>
      <c r="AD106">
        <f t="shared" si="24"/>
        <v>0</v>
      </c>
    </row>
    <row r="107" spans="2:30" hidden="1" x14ac:dyDescent="0.25">
      <c r="B107" s="122" t="str">
        <f t="shared" si="18"/>
        <v/>
      </c>
      <c r="C107" s="124"/>
      <c r="D107" s="124"/>
      <c r="E107" s="124"/>
      <c r="F107" s="125" t="str">
        <f>IF('תנאי סף'!AR107&lt;&gt;1,"",'תנאי סף'!F107)</f>
        <v/>
      </c>
      <c r="G107" s="232"/>
      <c r="H107" s="106" t="str">
        <f>IF($F107="","",IF('תנאי סף'!$G107="",$AB$1,'תנאי סף'!$G107))</f>
        <v/>
      </c>
      <c r="I107" s="106"/>
      <c r="J107" s="123"/>
      <c r="K107" s="106"/>
      <c r="L107" s="123"/>
      <c r="M107" s="106"/>
      <c r="N107" s="125"/>
      <c r="O107" s="125"/>
      <c r="P107" s="123" t="str">
        <f>IF($F107="","",'ייעוץ ליווי וסיוע חשבונאי'!G107)</f>
        <v/>
      </c>
      <c r="Q107" s="123"/>
      <c r="R107" s="123"/>
      <c r="S107" s="123"/>
      <c r="T107" s="123"/>
      <c r="U107" s="123" t="str">
        <f t="shared" si="19"/>
        <v/>
      </c>
      <c r="V107" s="123">
        <v>1</v>
      </c>
      <c r="W107" s="123" t="str">
        <f t="shared" si="20"/>
        <v/>
      </c>
      <c r="X107" s="123">
        <v>1</v>
      </c>
      <c r="Y107" s="123" t="str">
        <f t="shared" si="21"/>
        <v/>
      </c>
      <c r="Z107" s="126" t="str">
        <f t="shared" si="22"/>
        <v/>
      </c>
      <c r="AA107">
        <f t="shared" si="23"/>
        <v>0</v>
      </c>
      <c r="AB107" t="str">
        <f t="shared" si="17"/>
        <v/>
      </c>
      <c r="AC107" t="str">
        <f t="shared" si="17"/>
        <v/>
      </c>
      <c r="AD107">
        <f t="shared" si="24"/>
        <v>0</v>
      </c>
    </row>
    <row r="108" spans="2:30" hidden="1" x14ac:dyDescent="0.25">
      <c r="B108" s="122" t="str">
        <f t="shared" si="18"/>
        <v/>
      </c>
      <c r="C108" s="124"/>
      <c r="D108" s="124"/>
      <c r="E108" s="124"/>
      <c r="F108" s="125" t="str">
        <f>IF('תנאי סף'!AR108&lt;&gt;1,"",'תנאי סף'!F108)</f>
        <v/>
      </c>
      <c r="G108" s="232"/>
      <c r="H108" s="106" t="str">
        <f>IF($F108="","",IF('תנאי סף'!$G108="",$AB$1,'תנאי סף'!$G108))</f>
        <v/>
      </c>
      <c r="I108" s="106"/>
      <c r="J108" s="123"/>
      <c r="K108" s="106"/>
      <c r="L108" s="123"/>
      <c r="M108" s="106"/>
      <c r="N108" s="125"/>
      <c r="O108" s="125"/>
      <c r="P108" s="123" t="str">
        <f>IF($F108="","",'ייעוץ ליווי וסיוע חשבונאי'!G108)</f>
        <v/>
      </c>
      <c r="Q108" s="123"/>
      <c r="R108" s="123"/>
      <c r="S108" s="123"/>
      <c r="T108" s="123"/>
      <c r="U108" s="123" t="str">
        <f t="shared" si="19"/>
        <v/>
      </c>
      <c r="V108" s="123">
        <v>1</v>
      </c>
      <c r="W108" s="123" t="str">
        <f t="shared" si="20"/>
        <v/>
      </c>
      <c r="X108" s="123">
        <v>1</v>
      </c>
      <c r="Y108" s="123" t="str">
        <f t="shared" si="21"/>
        <v/>
      </c>
      <c r="Z108" s="126" t="str">
        <f t="shared" si="22"/>
        <v/>
      </c>
      <c r="AA108">
        <f t="shared" si="23"/>
        <v>0</v>
      </c>
      <c r="AB108" t="str">
        <f t="shared" si="17"/>
        <v/>
      </c>
      <c r="AC108" t="str">
        <f t="shared" si="17"/>
        <v/>
      </c>
      <c r="AD108">
        <f t="shared" si="24"/>
        <v>0</v>
      </c>
    </row>
    <row r="109" spans="2:30" hidden="1" x14ac:dyDescent="0.25">
      <c r="B109" s="122" t="str">
        <f t="shared" si="18"/>
        <v/>
      </c>
      <c r="C109" s="124"/>
      <c r="D109" s="124"/>
      <c r="E109" s="124"/>
      <c r="F109" s="125" t="str">
        <f>IF('תנאי סף'!AR109&lt;&gt;1,"",'תנאי סף'!F109)</f>
        <v/>
      </c>
      <c r="G109" s="232"/>
      <c r="H109" s="106" t="str">
        <f>IF($F109="","",IF('תנאי סף'!$G109="",$AB$1,'תנאי סף'!$G109))</f>
        <v/>
      </c>
      <c r="I109" s="106"/>
      <c r="J109" s="123"/>
      <c r="K109" s="106"/>
      <c r="L109" s="123"/>
      <c r="M109" s="106"/>
      <c r="N109" s="125"/>
      <c r="O109" s="125"/>
      <c r="P109" s="123" t="str">
        <f>IF($F109="","",'ייעוץ ליווי וסיוע חשבונאי'!G109)</f>
        <v/>
      </c>
      <c r="Q109" s="123"/>
      <c r="R109" s="123"/>
      <c r="S109" s="123"/>
      <c r="T109" s="123"/>
      <c r="U109" s="123" t="str">
        <f t="shared" si="19"/>
        <v/>
      </c>
      <c r="V109" s="123">
        <v>1</v>
      </c>
      <c r="W109" s="123" t="str">
        <f t="shared" si="20"/>
        <v/>
      </c>
      <c r="X109" s="123">
        <v>1</v>
      </c>
      <c r="Y109" s="123" t="str">
        <f t="shared" si="21"/>
        <v/>
      </c>
      <c r="Z109" s="126" t="str">
        <f t="shared" si="22"/>
        <v/>
      </c>
      <c r="AA109">
        <f t="shared" si="23"/>
        <v>0</v>
      </c>
      <c r="AB109" t="str">
        <f t="shared" si="17"/>
        <v/>
      </c>
      <c r="AC109" t="str">
        <f t="shared" si="17"/>
        <v/>
      </c>
      <c r="AD109">
        <f t="shared" si="24"/>
        <v>0</v>
      </c>
    </row>
    <row r="110" spans="2:30" hidden="1" x14ac:dyDescent="0.25">
      <c r="B110" s="122" t="str">
        <f t="shared" si="18"/>
        <v/>
      </c>
      <c r="C110" s="124"/>
      <c r="D110" s="124"/>
      <c r="E110" s="124"/>
      <c r="F110" s="125" t="str">
        <f>IF('תנאי סף'!AR110&lt;&gt;1,"",'תנאי סף'!F110)</f>
        <v/>
      </c>
      <c r="G110" s="232"/>
      <c r="H110" s="106" t="str">
        <f>IF($F110="","",IF('תנאי סף'!$G110="",$AB$1,'תנאי סף'!$G110))</f>
        <v/>
      </c>
      <c r="I110" s="106"/>
      <c r="J110" s="123"/>
      <c r="K110" s="106"/>
      <c r="L110" s="123"/>
      <c r="M110" s="106"/>
      <c r="N110" s="125"/>
      <c r="O110" s="125"/>
      <c r="P110" s="123" t="str">
        <f>IF($F110="","",'ייעוץ ליווי וסיוע חשבונאי'!G110)</f>
        <v/>
      </c>
      <c r="Q110" s="123"/>
      <c r="R110" s="123"/>
      <c r="S110" s="123"/>
      <c r="T110" s="123"/>
      <c r="U110" s="123" t="str">
        <f t="shared" si="19"/>
        <v/>
      </c>
      <c r="V110" s="123">
        <v>1</v>
      </c>
      <c r="W110" s="123" t="str">
        <f t="shared" si="20"/>
        <v/>
      </c>
      <c r="X110" s="123">
        <v>1</v>
      </c>
      <c r="Y110" s="123" t="str">
        <f t="shared" si="21"/>
        <v/>
      </c>
      <c r="Z110" s="126" t="str">
        <f t="shared" si="22"/>
        <v/>
      </c>
      <c r="AA110">
        <f t="shared" si="23"/>
        <v>0</v>
      </c>
      <c r="AB110" t="str">
        <f t="shared" si="17"/>
        <v/>
      </c>
      <c r="AC110" t="str">
        <f t="shared" si="17"/>
        <v/>
      </c>
      <c r="AD110">
        <f t="shared" si="24"/>
        <v>0</v>
      </c>
    </row>
    <row r="111" spans="2:30" hidden="1" x14ac:dyDescent="0.25">
      <c r="B111" s="122" t="str">
        <f t="shared" si="18"/>
        <v/>
      </c>
      <c r="C111" s="124"/>
      <c r="D111" s="124"/>
      <c r="E111" s="124"/>
      <c r="F111" s="125" t="str">
        <f>IF('תנאי סף'!AR111&lt;&gt;1,"",'תנאי סף'!F111)</f>
        <v/>
      </c>
      <c r="G111" s="232"/>
      <c r="H111" s="106" t="str">
        <f>IF($F111="","",IF('תנאי סף'!$G111="",$AB$1,'תנאי סף'!$G111))</f>
        <v/>
      </c>
      <c r="I111" s="106"/>
      <c r="J111" s="123"/>
      <c r="K111" s="106"/>
      <c r="L111" s="123"/>
      <c r="M111" s="106"/>
      <c r="N111" s="125"/>
      <c r="O111" s="125"/>
      <c r="P111" s="123" t="str">
        <f>IF($F111="","",'ייעוץ ליווי וסיוע חשבונאי'!G111)</f>
        <v/>
      </c>
      <c r="Q111" s="123"/>
      <c r="R111" s="123"/>
      <c r="S111" s="123"/>
      <c r="T111" s="123"/>
      <c r="U111" s="123" t="str">
        <f t="shared" si="19"/>
        <v/>
      </c>
      <c r="V111" s="123">
        <v>1</v>
      </c>
      <c r="W111" s="123" t="str">
        <f t="shared" si="20"/>
        <v/>
      </c>
      <c r="X111" s="123">
        <v>1</v>
      </c>
      <c r="Y111" s="123" t="str">
        <f t="shared" si="21"/>
        <v/>
      </c>
      <c r="Z111" s="126" t="str">
        <f t="shared" si="22"/>
        <v/>
      </c>
      <c r="AA111">
        <f t="shared" si="23"/>
        <v>0</v>
      </c>
      <c r="AB111" t="str">
        <f t="shared" si="17"/>
        <v/>
      </c>
      <c r="AC111" t="str">
        <f t="shared" si="17"/>
        <v/>
      </c>
      <c r="AD111">
        <f t="shared" si="24"/>
        <v>0</v>
      </c>
    </row>
    <row r="112" spans="2:30" hidden="1" x14ac:dyDescent="0.25">
      <c r="B112" s="122" t="str">
        <f t="shared" si="18"/>
        <v/>
      </c>
      <c r="C112" s="124"/>
      <c r="D112" s="124"/>
      <c r="E112" s="124"/>
      <c r="F112" s="125" t="str">
        <f>IF('תנאי סף'!AR112&lt;&gt;1,"",'תנאי סף'!F112)</f>
        <v/>
      </c>
      <c r="G112" s="232"/>
      <c r="H112" s="106" t="str">
        <f>IF($F112="","",IF('תנאי סף'!$G112="",$AB$1,'תנאי סף'!$G112))</f>
        <v/>
      </c>
      <c r="I112" s="106"/>
      <c r="J112" s="123"/>
      <c r="K112" s="106"/>
      <c r="L112" s="123"/>
      <c r="M112" s="106"/>
      <c r="N112" s="125"/>
      <c r="O112" s="125"/>
      <c r="P112" s="123" t="str">
        <f>IF($F112="","",'ייעוץ ליווי וסיוע חשבונאי'!G112)</f>
        <v/>
      </c>
      <c r="Q112" s="123"/>
      <c r="R112" s="123"/>
      <c r="S112" s="123"/>
      <c r="T112" s="123"/>
      <c r="U112" s="123" t="str">
        <f t="shared" si="19"/>
        <v/>
      </c>
      <c r="V112" s="123">
        <v>1</v>
      </c>
      <c r="W112" s="123" t="str">
        <f t="shared" si="20"/>
        <v/>
      </c>
      <c r="X112" s="123">
        <v>1</v>
      </c>
      <c r="Y112" s="123" t="str">
        <f t="shared" si="21"/>
        <v/>
      </c>
      <c r="Z112" s="126" t="str">
        <f t="shared" si="22"/>
        <v/>
      </c>
      <c r="AA112">
        <f t="shared" si="23"/>
        <v>0</v>
      </c>
      <c r="AB112" t="str">
        <f t="shared" si="17"/>
        <v/>
      </c>
      <c r="AC112" t="str">
        <f t="shared" si="17"/>
        <v/>
      </c>
      <c r="AD112">
        <f t="shared" si="24"/>
        <v>0</v>
      </c>
    </row>
    <row r="113" spans="2:30" hidden="1" x14ac:dyDescent="0.25">
      <c r="B113" s="122" t="str">
        <f t="shared" si="18"/>
        <v/>
      </c>
      <c r="C113" s="124"/>
      <c r="D113" s="124"/>
      <c r="E113" s="124"/>
      <c r="F113" s="125" t="str">
        <f>IF('תנאי סף'!AR113&lt;&gt;1,"",'תנאי סף'!F113)</f>
        <v/>
      </c>
      <c r="G113" s="232"/>
      <c r="H113" s="106" t="str">
        <f>IF($F113="","",IF('תנאי סף'!$G113="",$AB$1,'תנאי סף'!$G113))</f>
        <v/>
      </c>
      <c r="I113" s="106"/>
      <c r="J113" s="123"/>
      <c r="K113" s="106"/>
      <c r="L113" s="123"/>
      <c r="M113" s="106"/>
      <c r="N113" s="125"/>
      <c r="O113" s="125"/>
      <c r="P113" s="123" t="str">
        <f>IF($F113="","",'ייעוץ ליווי וסיוע חשבונאי'!G113)</f>
        <v/>
      </c>
      <c r="Q113" s="123"/>
      <c r="R113" s="123"/>
      <c r="S113" s="123"/>
      <c r="T113" s="123"/>
      <c r="U113" s="123" t="str">
        <f t="shared" si="19"/>
        <v/>
      </c>
      <c r="V113" s="123">
        <v>1</v>
      </c>
      <c r="W113" s="123" t="str">
        <f t="shared" si="20"/>
        <v/>
      </c>
      <c r="X113" s="123">
        <v>1</v>
      </c>
      <c r="Y113" s="123" t="str">
        <f t="shared" si="21"/>
        <v/>
      </c>
      <c r="Z113" s="126" t="str">
        <f t="shared" si="22"/>
        <v/>
      </c>
      <c r="AA113">
        <f t="shared" si="23"/>
        <v>0</v>
      </c>
      <c r="AB113" t="str">
        <f t="shared" si="17"/>
        <v/>
      </c>
      <c r="AC113" t="str">
        <f t="shared" si="17"/>
        <v/>
      </c>
      <c r="AD113">
        <f t="shared" si="24"/>
        <v>0</v>
      </c>
    </row>
    <row r="114" spans="2:30" hidden="1" x14ac:dyDescent="0.25">
      <c r="B114" s="122" t="str">
        <f t="shared" si="18"/>
        <v/>
      </c>
      <c r="C114" s="124"/>
      <c r="D114" s="124"/>
      <c r="E114" s="124"/>
      <c r="F114" s="125" t="str">
        <f>IF('תנאי סף'!AR114&lt;&gt;1,"",'תנאי סף'!F114)</f>
        <v/>
      </c>
      <c r="G114" s="232"/>
      <c r="H114" s="106" t="str">
        <f>IF($F114="","",IF('תנאי סף'!$G114="",$AB$1,'תנאי סף'!$G114))</f>
        <v/>
      </c>
      <c r="I114" s="106"/>
      <c r="J114" s="123"/>
      <c r="K114" s="106"/>
      <c r="L114" s="123"/>
      <c r="M114" s="106"/>
      <c r="N114" s="125"/>
      <c r="O114" s="125"/>
      <c r="P114" s="123" t="str">
        <f>IF($F114="","",'ייעוץ ליווי וסיוע חשבונאי'!G114)</f>
        <v/>
      </c>
      <c r="Q114" s="123"/>
      <c r="R114" s="123"/>
      <c r="S114" s="123"/>
      <c r="T114" s="123"/>
      <c r="U114" s="123" t="str">
        <f t="shared" si="19"/>
        <v/>
      </c>
      <c r="V114" s="123">
        <v>1</v>
      </c>
      <c r="W114" s="123" t="str">
        <f t="shared" si="20"/>
        <v/>
      </c>
      <c r="X114" s="123">
        <v>1</v>
      </c>
      <c r="Y114" s="123" t="str">
        <f t="shared" si="21"/>
        <v/>
      </c>
      <c r="Z114" s="126" t="str">
        <f t="shared" si="22"/>
        <v/>
      </c>
      <c r="AA114">
        <f t="shared" si="23"/>
        <v>0</v>
      </c>
      <c r="AB114" t="str">
        <f t="shared" si="17"/>
        <v/>
      </c>
      <c r="AC114" t="str">
        <f t="shared" si="17"/>
        <v/>
      </c>
      <c r="AD114">
        <f t="shared" si="24"/>
        <v>0</v>
      </c>
    </row>
    <row r="115" spans="2:30" hidden="1" x14ac:dyDescent="0.25">
      <c r="B115" s="122" t="str">
        <f t="shared" si="18"/>
        <v/>
      </c>
      <c r="C115" s="124"/>
      <c r="D115" s="124"/>
      <c r="E115" s="124"/>
      <c r="F115" s="125" t="str">
        <f>IF('תנאי סף'!AR115&lt;&gt;1,"",'תנאי סף'!F115)</f>
        <v/>
      </c>
      <c r="G115" s="232"/>
      <c r="H115" s="106" t="str">
        <f>IF($F115="","",IF('תנאי סף'!$G115="",$AB$1,'תנאי סף'!$G115))</f>
        <v/>
      </c>
      <c r="I115" s="106"/>
      <c r="J115" s="123"/>
      <c r="K115" s="106"/>
      <c r="L115" s="123"/>
      <c r="M115" s="106"/>
      <c r="N115" s="125"/>
      <c r="O115" s="125"/>
      <c r="P115" s="123" t="str">
        <f>IF($F115="","",'ייעוץ ליווי וסיוע חשבונאי'!G115)</f>
        <v/>
      </c>
      <c r="Q115" s="123"/>
      <c r="R115" s="123"/>
      <c r="S115" s="123"/>
      <c r="T115" s="123"/>
      <c r="U115" s="123" t="str">
        <f t="shared" si="19"/>
        <v/>
      </c>
      <c r="V115" s="123">
        <v>1</v>
      </c>
      <c r="W115" s="123" t="str">
        <f t="shared" si="20"/>
        <v/>
      </c>
      <c r="X115" s="123">
        <v>1</v>
      </c>
      <c r="Y115" s="123" t="str">
        <f t="shared" si="21"/>
        <v/>
      </c>
      <c r="Z115" s="126" t="str">
        <f t="shared" si="22"/>
        <v/>
      </c>
      <c r="AA115">
        <f t="shared" si="23"/>
        <v>0</v>
      </c>
      <c r="AB115" t="str">
        <f t="shared" si="17"/>
        <v/>
      </c>
      <c r="AC115" t="str">
        <f t="shared" si="17"/>
        <v/>
      </c>
      <c r="AD115">
        <f t="shared" si="24"/>
        <v>0</v>
      </c>
    </row>
    <row r="116" spans="2:30" hidden="1" x14ac:dyDescent="0.25">
      <c r="B116" s="122" t="str">
        <f t="shared" si="18"/>
        <v/>
      </c>
      <c r="C116" s="124"/>
      <c r="D116" s="124"/>
      <c r="E116" s="124"/>
      <c r="F116" s="125" t="str">
        <f>IF('תנאי סף'!AR116&lt;&gt;1,"",'תנאי סף'!F116)</f>
        <v/>
      </c>
      <c r="G116" s="232"/>
      <c r="H116" s="106" t="str">
        <f>IF($F116="","",IF('תנאי סף'!$G116="",$AB$1,'תנאי סף'!$G116))</f>
        <v/>
      </c>
      <c r="I116" s="106"/>
      <c r="J116" s="123"/>
      <c r="K116" s="106"/>
      <c r="L116" s="123"/>
      <c r="M116" s="106"/>
      <c r="N116" s="125"/>
      <c r="O116" s="125"/>
      <c r="P116" s="123" t="str">
        <f>IF($F116="","",'ייעוץ ליווי וסיוע חשבונאי'!G116)</f>
        <v/>
      </c>
      <c r="Q116" s="123"/>
      <c r="R116" s="123"/>
      <c r="S116" s="123"/>
      <c r="T116" s="123"/>
      <c r="U116" s="123" t="str">
        <f t="shared" si="19"/>
        <v/>
      </c>
      <c r="V116" s="123">
        <v>1</v>
      </c>
      <c r="W116" s="123" t="str">
        <f t="shared" si="20"/>
        <v/>
      </c>
      <c r="X116" s="123">
        <v>1</v>
      </c>
      <c r="Y116" s="123" t="str">
        <f t="shared" si="21"/>
        <v/>
      </c>
      <c r="Z116" s="126" t="str">
        <f t="shared" si="22"/>
        <v/>
      </c>
      <c r="AA116">
        <f t="shared" si="23"/>
        <v>0</v>
      </c>
      <c r="AB116" t="str">
        <f t="shared" si="17"/>
        <v/>
      </c>
      <c r="AC116" t="str">
        <f t="shared" si="17"/>
        <v/>
      </c>
      <c r="AD116">
        <f t="shared" si="24"/>
        <v>0</v>
      </c>
    </row>
    <row r="117" spans="2:30" hidden="1" x14ac:dyDescent="0.25">
      <c r="B117" s="122" t="str">
        <f t="shared" si="18"/>
        <v/>
      </c>
      <c r="C117" s="124"/>
      <c r="D117" s="124"/>
      <c r="E117" s="124"/>
      <c r="F117" s="125" t="str">
        <f>IF('תנאי סף'!AR117&lt;&gt;1,"",'תנאי סף'!F117)</f>
        <v/>
      </c>
      <c r="G117" s="232"/>
      <c r="H117" s="106" t="str">
        <f>IF($F117="","",IF('תנאי סף'!$G117="",$AB$1,'תנאי סף'!$G117))</f>
        <v/>
      </c>
      <c r="I117" s="106"/>
      <c r="J117" s="123"/>
      <c r="K117" s="106"/>
      <c r="L117" s="123"/>
      <c r="M117" s="106"/>
      <c r="N117" s="125"/>
      <c r="O117" s="125"/>
      <c r="P117" s="123" t="str">
        <f>IF($F117="","",'ייעוץ ליווי וסיוע חשבונאי'!G117)</f>
        <v/>
      </c>
      <c r="Q117" s="123"/>
      <c r="R117" s="123"/>
      <c r="S117" s="123"/>
      <c r="T117" s="123"/>
      <c r="U117" s="123" t="str">
        <f t="shared" si="19"/>
        <v/>
      </c>
      <c r="V117" s="123">
        <v>1</v>
      </c>
      <c r="W117" s="123" t="str">
        <f t="shared" si="20"/>
        <v/>
      </c>
      <c r="X117" s="123">
        <v>1</v>
      </c>
      <c r="Y117" s="123" t="str">
        <f t="shared" si="21"/>
        <v/>
      </c>
      <c r="Z117" s="126" t="str">
        <f t="shared" si="22"/>
        <v/>
      </c>
      <c r="AA117">
        <f t="shared" si="23"/>
        <v>0</v>
      </c>
      <c r="AB117" t="str">
        <f t="shared" si="17"/>
        <v/>
      </c>
      <c r="AC117" t="str">
        <f t="shared" si="17"/>
        <v/>
      </c>
      <c r="AD117">
        <f t="shared" si="24"/>
        <v>0</v>
      </c>
    </row>
    <row r="118" spans="2:30" hidden="1" x14ac:dyDescent="0.25">
      <c r="B118" s="122" t="str">
        <f t="shared" si="18"/>
        <v/>
      </c>
      <c r="C118" s="124"/>
      <c r="D118" s="124"/>
      <c r="E118" s="124"/>
      <c r="F118" s="125" t="str">
        <f>IF('תנאי סף'!AR118&lt;&gt;1,"",'תנאי סף'!F118)</f>
        <v/>
      </c>
      <c r="G118" s="232"/>
      <c r="H118" s="106" t="str">
        <f>IF($F118="","",IF('תנאי סף'!$G118="",$AB$1,'תנאי סף'!$G118))</f>
        <v/>
      </c>
      <c r="I118" s="106"/>
      <c r="J118" s="123"/>
      <c r="K118" s="106"/>
      <c r="L118" s="123"/>
      <c r="M118" s="106"/>
      <c r="N118" s="125"/>
      <c r="O118" s="125"/>
      <c r="P118" s="123" t="str">
        <f>IF($F118="","",'ייעוץ ליווי וסיוע חשבונאי'!G118)</f>
        <v/>
      </c>
      <c r="Q118" s="123"/>
      <c r="R118" s="123"/>
      <c r="S118" s="123"/>
      <c r="T118" s="123"/>
      <c r="U118" s="123" t="str">
        <f t="shared" si="19"/>
        <v/>
      </c>
      <c r="V118" s="123">
        <v>1</v>
      </c>
      <c r="W118" s="123" t="str">
        <f t="shared" si="20"/>
        <v/>
      </c>
      <c r="X118" s="123">
        <v>1</v>
      </c>
      <c r="Y118" s="123" t="str">
        <f t="shared" si="21"/>
        <v/>
      </c>
      <c r="Z118" s="126" t="str">
        <f t="shared" si="22"/>
        <v/>
      </c>
      <c r="AA118">
        <f t="shared" si="23"/>
        <v>0</v>
      </c>
      <c r="AB118" t="str">
        <f t="shared" si="17"/>
        <v/>
      </c>
      <c r="AC118" t="str">
        <f t="shared" si="17"/>
        <v/>
      </c>
      <c r="AD118">
        <f t="shared" si="24"/>
        <v>0</v>
      </c>
    </row>
    <row r="119" spans="2:30" hidden="1" x14ac:dyDescent="0.25">
      <c r="B119" s="122" t="str">
        <f t="shared" si="18"/>
        <v/>
      </c>
      <c r="C119" s="124"/>
      <c r="D119" s="124"/>
      <c r="E119" s="124"/>
      <c r="F119" s="125" t="str">
        <f>IF('תנאי סף'!AR119&lt;&gt;1,"",'תנאי סף'!F119)</f>
        <v/>
      </c>
      <c r="G119" s="232"/>
      <c r="H119" s="106" t="str">
        <f>IF($F119="","",IF('תנאי סף'!$G119="",$AB$1,'תנאי סף'!$G119))</f>
        <v/>
      </c>
      <c r="I119" s="106"/>
      <c r="J119" s="123"/>
      <c r="K119" s="106"/>
      <c r="L119" s="123"/>
      <c r="M119" s="106"/>
      <c r="N119" s="125"/>
      <c r="O119" s="125"/>
      <c r="P119" s="123" t="str">
        <f>IF($F119="","",'ייעוץ ליווי וסיוע חשבונאי'!G119)</f>
        <v/>
      </c>
      <c r="Q119" s="123"/>
      <c r="R119" s="123"/>
      <c r="S119" s="123"/>
      <c r="T119" s="123"/>
      <c r="U119" s="123" t="str">
        <f t="shared" si="19"/>
        <v/>
      </c>
      <c r="V119" s="123">
        <v>1</v>
      </c>
      <c r="W119" s="123" t="str">
        <f t="shared" si="20"/>
        <v/>
      </c>
      <c r="X119" s="123">
        <v>1</v>
      </c>
      <c r="Y119" s="123" t="str">
        <f t="shared" si="21"/>
        <v/>
      </c>
      <c r="Z119" s="126" t="str">
        <f t="shared" si="22"/>
        <v/>
      </c>
      <c r="AA119">
        <f t="shared" si="23"/>
        <v>0</v>
      </c>
      <c r="AB119" t="str">
        <f t="shared" si="17"/>
        <v/>
      </c>
      <c r="AC119" t="str">
        <f t="shared" si="17"/>
        <v/>
      </c>
      <c r="AD119">
        <f t="shared" si="24"/>
        <v>0</v>
      </c>
    </row>
    <row r="120" spans="2:30" hidden="1" x14ac:dyDescent="0.25">
      <c r="B120" s="122" t="str">
        <f t="shared" si="18"/>
        <v/>
      </c>
      <c r="C120" s="124"/>
      <c r="D120" s="124"/>
      <c r="E120" s="124"/>
      <c r="F120" s="125" t="str">
        <f>IF('תנאי סף'!AR120&lt;&gt;1,"",'תנאי סף'!F120)</f>
        <v/>
      </c>
      <c r="G120" s="232"/>
      <c r="H120" s="106" t="str">
        <f>IF($F120="","",IF('תנאי סף'!$G120="",$AB$1,'תנאי סף'!$G120))</f>
        <v/>
      </c>
      <c r="I120" s="106"/>
      <c r="J120" s="123"/>
      <c r="K120" s="106"/>
      <c r="L120" s="123"/>
      <c r="M120" s="106"/>
      <c r="N120" s="125"/>
      <c r="O120" s="125"/>
      <c r="P120" s="123" t="str">
        <f>IF($F120="","",'ייעוץ ליווי וסיוע חשבונאי'!G120)</f>
        <v/>
      </c>
      <c r="Q120" s="123"/>
      <c r="R120" s="123"/>
      <c r="S120" s="123"/>
      <c r="T120" s="123"/>
      <c r="U120" s="123" t="str">
        <f t="shared" si="19"/>
        <v/>
      </c>
      <c r="V120" s="123">
        <v>1</v>
      </c>
      <c r="W120" s="123" t="str">
        <f t="shared" si="20"/>
        <v/>
      </c>
      <c r="X120" s="123">
        <v>1</v>
      </c>
      <c r="Y120" s="123" t="str">
        <f t="shared" si="21"/>
        <v/>
      </c>
      <c r="Z120" s="126" t="str">
        <f t="shared" si="22"/>
        <v/>
      </c>
      <c r="AA120">
        <f t="shared" si="23"/>
        <v>0</v>
      </c>
      <c r="AB120" t="str">
        <f t="shared" si="17"/>
        <v/>
      </c>
      <c r="AC120" t="str">
        <f t="shared" si="17"/>
        <v/>
      </c>
      <c r="AD120">
        <f t="shared" si="24"/>
        <v>0</v>
      </c>
    </row>
    <row r="121" spans="2:30" hidden="1" x14ac:dyDescent="0.25">
      <c r="B121" s="122" t="str">
        <f t="shared" si="18"/>
        <v/>
      </c>
      <c r="C121" s="124"/>
      <c r="D121" s="124"/>
      <c r="E121" s="124"/>
      <c r="F121" s="125" t="str">
        <f>IF('תנאי סף'!AR121&lt;&gt;1,"",'תנאי סף'!F121)</f>
        <v/>
      </c>
      <c r="G121" s="232"/>
      <c r="H121" s="106" t="str">
        <f>IF($F121="","",IF('תנאי סף'!$G121="",$AB$1,'תנאי סף'!$G121))</f>
        <v/>
      </c>
      <c r="I121" s="106"/>
      <c r="J121" s="123"/>
      <c r="K121" s="106"/>
      <c r="L121" s="123"/>
      <c r="M121" s="106"/>
      <c r="N121" s="125"/>
      <c r="O121" s="125"/>
      <c r="P121" s="123" t="str">
        <f>IF($F121="","",'ייעוץ ליווי וסיוע חשבונאי'!G121)</f>
        <v/>
      </c>
      <c r="Q121" s="123"/>
      <c r="R121" s="123"/>
      <c r="S121" s="123"/>
      <c r="T121" s="123"/>
      <c r="U121" s="123" t="str">
        <f t="shared" si="19"/>
        <v/>
      </c>
      <c r="V121" s="123">
        <v>1</v>
      </c>
      <c r="W121" s="123" t="str">
        <f t="shared" si="20"/>
        <v/>
      </c>
      <c r="X121" s="123">
        <v>1</v>
      </c>
      <c r="Y121" s="123" t="str">
        <f t="shared" si="21"/>
        <v/>
      </c>
      <c r="Z121" s="126" t="str">
        <f t="shared" si="22"/>
        <v/>
      </c>
      <c r="AA121">
        <f t="shared" si="23"/>
        <v>0</v>
      </c>
      <c r="AB121" t="str">
        <f t="shared" si="17"/>
        <v/>
      </c>
      <c r="AC121" t="str">
        <f t="shared" si="17"/>
        <v/>
      </c>
      <c r="AD121">
        <f t="shared" si="24"/>
        <v>0</v>
      </c>
    </row>
    <row r="122" spans="2:30" hidden="1" x14ac:dyDescent="0.25">
      <c r="B122" s="122" t="str">
        <f t="shared" si="18"/>
        <v/>
      </c>
      <c r="C122" s="124"/>
      <c r="D122" s="124"/>
      <c r="E122" s="124"/>
      <c r="F122" s="125" t="str">
        <f>IF('תנאי סף'!AR122&lt;&gt;1,"",'תנאי סף'!F122)</f>
        <v/>
      </c>
      <c r="G122" s="232"/>
      <c r="H122" s="106" t="str">
        <f>IF($F122="","",IF('תנאי סף'!$G122="",$AB$1,'תנאי סף'!$G122))</f>
        <v/>
      </c>
      <c r="I122" s="106"/>
      <c r="J122" s="123"/>
      <c r="K122" s="106"/>
      <c r="L122" s="123"/>
      <c r="M122" s="106"/>
      <c r="N122" s="125"/>
      <c r="O122" s="125"/>
      <c r="P122" s="123" t="str">
        <f>IF($F122="","",'ייעוץ ליווי וסיוע חשבונאי'!G122)</f>
        <v/>
      </c>
      <c r="Q122" s="123"/>
      <c r="R122" s="123"/>
      <c r="S122" s="123"/>
      <c r="T122" s="123"/>
      <c r="U122" s="123" t="str">
        <f t="shared" si="19"/>
        <v/>
      </c>
      <c r="V122" s="123">
        <v>1</v>
      </c>
      <c r="W122" s="123" t="str">
        <f t="shared" si="20"/>
        <v/>
      </c>
      <c r="X122" s="123">
        <v>1</v>
      </c>
      <c r="Y122" s="123" t="str">
        <f t="shared" si="21"/>
        <v/>
      </c>
      <c r="Z122" s="126" t="str">
        <f t="shared" si="22"/>
        <v/>
      </c>
      <c r="AA122">
        <f t="shared" si="23"/>
        <v>0</v>
      </c>
      <c r="AB122" t="str">
        <f t="shared" si="17"/>
        <v/>
      </c>
      <c r="AC122" t="str">
        <f t="shared" si="17"/>
        <v/>
      </c>
      <c r="AD122">
        <f t="shared" si="24"/>
        <v>0</v>
      </c>
    </row>
    <row r="123" spans="2:30" hidden="1" x14ac:dyDescent="0.25">
      <c r="B123" s="122" t="str">
        <f t="shared" si="18"/>
        <v/>
      </c>
      <c r="C123" s="124"/>
      <c r="D123" s="124"/>
      <c r="E123" s="124"/>
      <c r="F123" s="125" t="str">
        <f>IF('תנאי סף'!AR123&lt;&gt;1,"",'תנאי סף'!F123)</f>
        <v/>
      </c>
      <c r="G123" s="232"/>
      <c r="H123" s="106" t="str">
        <f>IF($F123="","",IF('תנאי סף'!$G123="",$AB$1,'תנאי סף'!$G123))</f>
        <v/>
      </c>
      <c r="I123" s="106"/>
      <c r="J123" s="123"/>
      <c r="K123" s="106"/>
      <c r="L123" s="123"/>
      <c r="M123" s="106"/>
      <c r="N123" s="125"/>
      <c r="O123" s="125"/>
      <c r="P123" s="123" t="str">
        <f>IF($F123="","",'ייעוץ ליווי וסיוע חשבונאי'!G123)</f>
        <v/>
      </c>
      <c r="Q123" s="123"/>
      <c r="R123" s="123"/>
      <c r="S123" s="123"/>
      <c r="T123" s="123"/>
      <c r="U123" s="123" t="str">
        <f t="shared" si="19"/>
        <v/>
      </c>
      <c r="V123" s="123">
        <v>1</v>
      </c>
      <c r="W123" s="123" t="str">
        <f t="shared" si="20"/>
        <v/>
      </c>
      <c r="X123" s="123">
        <v>1</v>
      </c>
      <c r="Y123" s="123" t="str">
        <f t="shared" si="21"/>
        <v/>
      </c>
      <c r="Z123" s="126" t="str">
        <f t="shared" si="22"/>
        <v/>
      </c>
      <c r="AA123">
        <f t="shared" si="23"/>
        <v>0</v>
      </c>
      <c r="AB123" t="str">
        <f t="shared" si="17"/>
        <v/>
      </c>
      <c r="AC123" t="str">
        <f t="shared" si="17"/>
        <v/>
      </c>
      <c r="AD123">
        <f t="shared" si="24"/>
        <v>0</v>
      </c>
    </row>
    <row r="124" spans="2:30" hidden="1" x14ac:dyDescent="0.25">
      <c r="B124" s="122" t="str">
        <f t="shared" si="18"/>
        <v/>
      </c>
      <c r="C124" s="124"/>
      <c r="D124" s="124"/>
      <c r="E124" s="124"/>
      <c r="F124" s="125" t="str">
        <f>IF('תנאי סף'!AR124&lt;&gt;1,"",'תנאי סף'!F124)</f>
        <v/>
      </c>
      <c r="G124" s="232"/>
      <c r="H124" s="106" t="str">
        <f>IF($F124="","",IF('תנאי סף'!$G124="",$AB$1,'תנאי סף'!$G124))</f>
        <v/>
      </c>
      <c r="I124" s="106"/>
      <c r="J124" s="123"/>
      <c r="K124" s="106"/>
      <c r="L124" s="123"/>
      <c r="M124" s="106"/>
      <c r="N124" s="125"/>
      <c r="O124" s="125"/>
      <c r="P124" s="123" t="str">
        <f>IF($F124="","",'ייעוץ ליווי וסיוע חשבונאי'!G124)</f>
        <v/>
      </c>
      <c r="Q124" s="123"/>
      <c r="R124" s="123"/>
      <c r="S124" s="123"/>
      <c r="T124" s="123"/>
      <c r="U124" s="123" t="str">
        <f t="shared" si="19"/>
        <v/>
      </c>
      <c r="V124" s="123">
        <v>1</v>
      </c>
      <c r="W124" s="123" t="str">
        <f t="shared" si="20"/>
        <v/>
      </c>
      <c r="X124" s="123">
        <v>1</v>
      </c>
      <c r="Y124" s="123" t="str">
        <f t="shared" si="21"/>
        <v/>
      </c>
      <c r="Z124" s="126" t="str">
        <f t="shared" si="22"/>
        <v/>
      </c>
      <c r="AA124">
        <f t="shared" si="23"/>
        <v>0</v>
      </c>
      <c r="AB124" t="str">
        <f t="shared" si="17"/>
        <v/>
      </c>
      <c r="AC124" t="str">
        <f t="shared" si="17"/>
        <v/>
      </c>
      <c r="AD124">
        <f t="shared" si="24"/>
        <v>0</v>
      </c>
    </row>
    <row r="125" spans="2:30" hidden="1" x14ac:dyDescent="0.25">
      <c r="B125" s="122" t="str">
        <f t="shared" si="18"/>
        <v/>
      </c>
      <c r="C125" s="124"/>
      <c r="D125" s="124"/>
      <c r="E125" s="124"/>
      <c r="F125" s="125" t="str">
        <f>IF('תנאי סף'!AR125&lt;&gt;1,"",'תנאי סף'!F125)</f>
        <v/>
      </c>
      <c r="G125" s="232"/>
      <c r="H125" s="106" t="str">
        <f>IF($F125="","",IF('תנאי סף'!$G125="",$AB$1,'תנאי סף'!$G125))</f>
        <v/>
      </c>
      <c r="I125" s="106"/>
      <c r="J125" s="123"/>
      <c r="K125" s="106"/>
      <c r="L125" s="123"/>
      <c r="M125" s="106"/>
      <c r="N125" s="125"/>
      <c r="O125" s="125"/>
      <c r="P125" s="123" t="str">
        <f>IF($F125="","",'ייעוץ ליווי וסיוע חשבונאי'!G125)</f>
        <v/>
      </c>
      <c r="Q125" s="123"/>
      <c r="R125" s="123"/>
      <c r="S125" s="123"/>
      <c r="T125" s="123"/>
      <c r="U125" s="123" t="str">
        <f t="shared" si="19"/>
        <v/>
      </c>
      <c r="V125" s="123">
        <v>1</v>
      </c>
      <c r="W125" s="123" t="str">
        <f t="shared" si="20"/>
        <v/>
      </c>
      <c r="X125" s="123">
        <v>1</v>
      </c>
      <c r="Y125" s="123" t="str">
        <f t="shared" si="21"/>
        <v/>
      </c>
      <c r="Z125" s="126" t="str">
        <f t="shared" si="22"/>
        <v/>
      </c>
      <c r="AA125">
        <f t="shared" si="23"/>
        <v>0</v>
      </c>
      <c r="AB125" t="str">
        <f t="shared" si="17"/>
        <v/>
      </c>
      <c r="AC125" t="str">
        <f t="shared" si="17"/>
        <v/>
      </c>
      <c r="AD125">
        <f t="shared" si="24"/>
        <v>0</v>
      </c>
    </row>
    <row r="126" spans="2:30" hidden="1" x14ac:dyDescent="0.25">
      <c r="B126" s="122" t="str">
        <f t="shared" si="18"/>
        <v/>
      </c>
      <c r="C126" s="124"/>
      <c r="D126" s="124"/>
      <c r="E126" s="124"/>
      <c r="F126" s="125" t="str">
        <f>IF('תנאי סף'!AR126&lt;&gt;1,"",'תנאי סף'!F126)</f>
        <v/>
      </c>
      <c r="G126" s="232"/>
      <c r="H126" s="106" t="str">
        <f>IF($F126="","",IF('תנאי סף'!$G126="",$AB$1,'תנאי סף'!$G126))</f>
        <v/>
      </c>
      <c r="I126" s="106"/>
      <c r="J126" s="123"/>
      <c r="K126" s="106"/>
      <c r="L126" s="123"/>
      <c r="M126" s="106"/>
      <c r="N126" s="125"/>
      <c r="O126" s="125"/>
      <c r="P126" s="123" t="str">
        <f>IF($F126="","",'ייעוץ ליווי וסיוע חשבונאי'!G126)</f>
        <v/>
      </c>
      <c r="Q126" s="123"/>
      <c r="R126" s="123"/>
      <c r="S126" s="123"/>
      <c r="T126" s="123"/>
      <c r="U126" s="123" t="str">
        <f t="shared" si="19"/>
        <v/>
      </c>
      <c r="V126" s="123">
        <v>1</v>
      </c>
      <c r="W126" s="123" t="str">
        <f t="shared" si="20"/>
        <v/>
      </c>
      <c r="X126" s="123">
        <v>1</v>
      </c>
      <c r="Y126" s="123" t="str">
        <f t="shared" si="21"/>
        <v/>
      </c>
      <c r="Z126" s="126" t="str">
        <f t="shared" si="22"/>
        <v/>
      </c>
      <c r="AA126">
        <f t="shared" si="23"/>
        <v>0</v>
      </c>
      <c r="AB126" t="str">
        <f t="shared" si="17"/>
        <v/>
      </c>
      <c r="AC126" t="str">
        <f t="shared" si="17"/>
        <v/>
      </c>
      <c r="AD126">
        <f t="shared" si="24"/>
        <v>0</v>
      </c>
    </row>
    <row r="127" spans="2:30" hidden="1" x14ac:dyDescent="0.25">
      <c r="B127" s="122" t="str">
        <f t="shared" si="18"/>
        <v/>
      </c>
      <c r="C127" s="124"/>
      <c r="D127" s="124"/>
      <c r="E127" s="124"/>
      <c r="F127" s="125" t="str">
        <f>IF('תנאי סף'!AR127&lt;&gt;1,"",'תנאי סף'!F127)</f>
        <v/>
      </c>
      <c r="G127" s="232"/>
      <c r="H127" s="106" t="str">
        <f>IF($F127="","",IF('תנאי סף'!$G127="",$AB$1,'תנאי סף'!$G127))</f>
        <v/>
      </c>
      <c r="I127" s="106"/>
      <c r="J127" s="123"/>
      <c r="K127" s="106"/>
      <c r="L127" s="123"/>
      <c r="M127" s="106"/>
      <c r="N127" s="125"/>
      <c r="O127" s="125"/>
      <c r="P127" s="123" t="str">
        <f>IF($F127="","",'ייעוץ ליווי וסיוע חשבונאי'!G127)</f>
        <v/>
      </c>
      <c r="Q127" s="123"/>
      <c r="R127" s="123"/>
      <c r="S127" s="123"/>
      <c r="T127" s="123"/>
      <c r="U127" s="123" t="str">
        <f t="shared" si="19"/>
        <v/>
      </c>
      <c r="V127" s="123">
        <v>1</v>
      </c>
      <c r="W127" s="123" t="str">
        <f t="shared" si="20"/>
        <v/>
      </c>
      <c r="X127" s="123">
        <v>1</v>
      </c>
      <c r="Y127" s="123" t="str">
        <f t="shared" si="21"/>
        <v/>
      </c>
      <c r="Z127" s="126" t="str">
        <f t="shared" si="22"/>
        <v/>
      </c>
      <c r="AA127">
        <f t="shared" si="23"/>
        <v>0</v>
      </c>
      <c r="AB127" t="str">
        <f t="shared" si="17"/>
        <v/>
      </c>
      <c r="AC127" t="str">
        <f t="shared" si="17"/>
        <v/>
      </c>
      <c r="AD127">
        <f t="shared" si="24"/>
        <v>0</v>
      </c>
    </row>
    <row r="128" spans="2:30" hidden="1" x14ac:dyDescent="0.25">
      <c r="B128" s="122" t="str">
        <f t="shared" si="18"/>
        <v/>
      </c>
      <c r="C128" s="124"/>
      <c r="D128" s="124"/>
      <c r="E128" s="124"/>
      <c r="F128" s="125" t="str">
        <f>IF('תנאי סף'!AR128&lt;&gt;1,"",'תנאי סף'!F128)</f>
        <v/>
      </c>
      <c r="G128" s="232"/>
      <c r="H128" s="106" t="str">
        <f>IF($F128="","",IF('תנאי סף'!$G128="",$AB$1,'תנאי סף'!$G128))</f>
        <v/>
      </c>
      <c r="I128" s="106"/>
      <c r="J128" s="123"/>
      <c r="K128" s="106"/>
      <c r="L128" s="123"/>
      <c r="M128" s="106"/>
      <c r="N128" s="125"/>
      <c r="O128" s="125"/>
      <c r="P128" s="123" t="str">
        <f>IF($F128="","",'ייעוץ ליווי וסיוע חשבונאי'!G128)</f>
        <v/>
      </c>
      <c r="Q128" s="123"/>
      <c r="R128" s="123"/>
      <c r="S128" s="123"/>
      <c r="T128" s="123"/>
      <c r="U128" s="123" t="str">
        <f t="shared" si="19"/>
        <v/>
      </c>
      <c r="V128" s="123">
        <v>1</v>
      </c>
      <c r="W128" s="123" t="str">
        <f t="shared" si="20"/>
        <v/>
      </c>
      <c r="X128" s="123">
        <v>1</v>
      </c>
      <c r="Y128" s="123" t="str">
        <f t="shared" si="21"/>
        <v/>
      </c>
      <c r="Z128" s="126" t="str">
        <f t="shared" si="22"/>
        <v/>
      </c>
      <c r="AA128">
        <f t="shared" si="23"/>
        <v>0</v>
      </c>
      <c r="AB128" t="str">
        <f t="shared" si="17"/>
        <v/>
      </c>
      <c r="AC128" t="str">
        <f t="shared" si="17"/>
        <v/>
      </c>
      <c r="AD128">
        <f t="shared" si="24"/>
        <v>0</v>
      </c>
    </row>
    <row r="129" spans="2:30" hidden="1" x14ac:dyDescent="0.25">
      <c r="B129" s="122" t="str">
        <f t="shared" si="18"/>
        <v/>
      </c>
      <c r="C129" s="124"/>
      <c r="D129" s="124"/>
      <c r="E129" s="124"/>
      <c r="F129" s="125" t="str">
        <f>IF('תנאי סף'!AR129&lt;&gt;1,"",'תנאי סף'!F129)</f>
        <v/>
      </c>
      <c r="G129" s="232"/>
      <c r="H129" s="106" t="str">
        <f>IF($F129="","",IF('תנאי סף'!$G129="",$AB$1,'תנאי סף'!$G129))</f>
        <v/>
      </c>
      <c r="I129" s="106"/>
      <c r="J129" s="123"/>
      <c r="K129" s="106"/>
      <c r="L129" s="123"/>
      <c r="M129" s="106"/>
      <c r="N129" s="125"/>
      <c r="O129" s="125"/>
      <c r="P129" s="123" t="str">
        <f>IF($F129="","",'ייעוץ ליווי וסיוע חשבונאי'!G129)</f>
        <v/>
      </c>
      <c r="Q129" s="123"/>
      <c r="R129" s="123"/>
      <c r="S129" s="123"/>
      <c r="T129" s="123"/>
      <c r="U129" s="123" t="str">
        <f t="shared" si="19"/>
        <v/>
      </c>
      <c r="V129" s="123">
        <v>1</v>
      </c>
      <c r="W129" s="123" t="str">
        <f t="shared" si="20"/>
        <v/>
      </c>
      <c r="X129" s="123">
        <v>1</v>
      </c>
      <c r="Y129" s="123" t="str">
        <f t="shared" si="21"/>
        <v/>
      </c>
      <c r="Z129" s="126" t="str">
        <f t="shared" si="22"/>
        <v/>
      </c>
      <c r="AA129">
        <f t="shared" si="23"/>
        <v>0</v>
      </c>
      <c r="AB129" t="str">
        <f t="shared" si="17"/>
        <v/>
      </c>
      <c r="AC129" t="str">
        <f t="shared" si="17"/>
        <v/>
      </c>
      <c r="AD129">
        <f t="shared" si="24"/>
        <v>0</v>
      </c>
    </row>
    <row r="130" spans="2:30" ht="16.5" hidden="1" thickBot="1" x14ac:dyDescent="0.3">
      <c r="B130" s="122" t="str">
        <f t="shared" si="18"/>
        <v/>
      </c>
      <c r="C130" s="124"/>
      <c r="D130" s="124"/>
      <c r="E130" s="124"/>
      <c r="F130" s="125" t="str">
        <f>IF('תנאי סף'!AR130&lt;&gt;1,"",'תנאי סף'!F130)</f>
        <v/>
      </c>
      <c r="G130" s="232"/>
      <c r="H130" s="106" t="str">
        <f>IF($F130="","",IF('תנאי סף'!$G130="",$AB$1,'תנאי סף'!$G130))</f>
        <v/>
      </c>
      <c r="I130" s="106"/>
      <c r="J130" s="123"/>
      <c r="K130" s="106"/>
      <c r="L130" s="123"/>
      <c r="M130" s="106"/>
      <c r="N130" s="125"/>
      <c r="O130" s="125"/>
      <c r="P130" s="123" t="str">
        <f>IF($F130="","",'ייעוץ ליווי וסיוע חשבונאי'!G130)</f>
        <v/>
      </c>
      <c r="Q130" s="123"/>
      <c r="R130" s="123"/>
      <c r="S130" s="123"/>
      <c r="T130" s="123"/>
      <c r="U130" s="123" t="str">
        <f t="shared" si="19"/>
        <v/>
      </c>
      <c r="V130" s="123">
        <v>1</v>
      </c>
      <c r="W130" s="123" t="str">
        <f t="shared" si="20"/>
        <v/>
      </c>
      <c r="X130" s="123">
        <v>1</v>
      </c>
      <c r="Y130" s="123" t="str">
        <f t="shared" si="21"/>
        <v/>
      </c>
      <c r="Z130" s="126" t="str">
        <f t="shared" si="22"/>
        <v/>
      </c>
      <c r="AA130">
        <f t="shared" si="23"/>
        <v>0</v>
      </c>
      <c r="AB130" t="str">
        <f t="shared" si="17"/>
        <v/>
      </c>
      <c r="AC130" t="str">
        <f t="shared" si="17"/>
        <v/>
      </c>
      <c r="AD130">
        <f t="shared" si="24"/>
        <v>0</v>
      </c>
    </row>
    <row r="131" spans="2:30" ht="19.5" thickBot="1" x14ac:dyDescent="0.35">
      <c r="B131" s="477" t="s">
        <v>73</v>
      </c>
      <c r="C131" s="478"/>
      <c r="D131" s="478"/>
      <c r="E131" s="478"/>
      <c r="F131" s="478"/>
      <c r="G131" s="118">
        <f>SUM(G31:G130)</f>
        <v>827505</v>
      </c>
      <c r="H131" s="118">
        <f t="shared" ref="H131:Z131" ca="1" si="25">SUM(H31:H130)</f>
        <v>231</v>
      </c>
      <c r="I131" s="118">
        <f t="shared" si="25"/>
        <v>0</v>
      </c>
      <c r="J131" s="118">
        <f t="shared" si="25"/>
        <v>0</v>
      </c>
      <c r="K131" s="118">
        <f t="shared" si="25"/>
        <v>0</v>
      </c>
      <c r="L131" s="118">
        <f t="shared" si="25"/>
        <v>0</v>
      </c>
      <c r="M131" s="118">
        <f t="shared" si="25"/>
        <v>0</v>
      </c>
      <c r="N131" s="118">
        <f t="shared" si="25"/>
        <v>0</v>
      </c>
      <c r="O131" s="118">
        <f t="shared" si="25"/>
        <v>0</v>
      </c>
      <c r="P131" s="118">
        <f t="shared" ca="1" si="25"/>
        <v>106</v>
      </c>
      <c r="Q131" s="118">
        <f t="shared" si="25"/>
        <v>0</v>
      </c>
      <c r="R131" s="118">
        <f t="shared" si="25"/>
        <v>0</v>
      </c>
      <c r="S131" s="118">
        <f t="shared" si="25"/>
        <v>0</v>
      </c>
      <c r="T131" s="118">
        <f t="shared" si="25"/>
        <v>0</v>
      </c>
      <c r="U131" s="118">
        <f t="shared" ca="1" si="25"/>
        <v>1056</v>
      </c>
      <c r="V131" s="118">
        <f t="shared" si="25"/>
        <v>100</v>
      </c>
      <c r="W131" s="118">
        <f t="shared" ca="1" si="25"/>
        <v>1056</v>
      </c>
      <c r="X131" s="118">
        <f t="shared" si="25"/>
        <v>100</v>
      </c>
      <c r="Y131" s="118">
        <f t="shared" ca="1" si="25"/>
        <v>1056</v>
      </c>
      <c r="Z131" s="120">
        <f t="shared" ca="1" si="25"/>
        <v>1</v>
      </c>
    </row>
  </sheetData>
  <sheetProtection algorithmName="SHA-512" hashValue="viRngZ4Hf/20E3GZKnKJJNNBNdMNmG8Eh2rF0LbY2kMEclzwLn6bb/EP4uNEZLwoj3IzDAsKHG7GWNTarpNBtw==" saltValue="vU7INDat0GPhdURfHR0bQQ==" spinCount="100000" sheet="1" scenarios="1" formatColumns="0" formatRows="0"/>
  <mergeCells count="19">
    <mergeCell ref="B131:F131"/>
    <mergeCell ref="Q29:Q30"/>
    <mergeCell ref="R29:R30"/>
    <mergeCell ref="S29:S30"/>
    <mergeCell ref="T29:T30"/>
    <mergeCell ref="W29:W30"/>
    <mergeCell ref="X29:X30"/>
    <mergeCell ref="Y29:Y30"/>
    <mergeCell ref="Z29:Z30"/>
    <mergeCell ref="B1:Z1"/>
    <mergeCell ref="B29:B30"/>
    <mergeCell ref="C29:C30"/>
    <mergeCell ref="D29:D30"/>
    <mergeCell ref="E29:E30"/>
    <mergeCell ref="F29:F30"/>
    <mergeCell ref="H29:H30"/>
    <mergeCell ref="P29:P30"/>
    <mergeCell ref="U29:U30"/>
    <mergeCell ref="V29:V30"/>
  </mergeCells>
  <conditionalFormatting sqref="B31:Z130">
    <cfRule type="expression" dxfId="241" priority="1" stopIfTrue="1">
      <formula>AND($F31="",B31&lt;&gt;"")</formula>
    </cfRule>
    <cfRule type="expression" dxfId="240" priority="2">
      <formula>$F31=""</formula>
    </cfRule>
    <cfRule type="expression" dxfId="239" priority="3">
      <formula>B$30&lt;&gt;""</formula>
    </cfRule>
  </conditionalFormatting>
  <dataValidations count="9">
    <dataValidation type="list" allowBlank="1" showInputMessage="1" showErrorMessage="1" sqref="O31:O130" xr:uid="{00000000-0002-0000-0900-000000000000}">
      <formula1>BA31:BJ31</formula1>
    </dataValidation>
    <dataValidation type="whole" operator="greaterThan" allowBlank="1" showInputMessage="1" showErrorMessage="1" errorTitle="נתון שגוי." error="ניתן להזין רק מספר שלם גדול מ-0" sqref="M31:M130" xr:uid="{00000000-0002-0000-0900-000001000000}">
      <formula1>0</formula1>
    </dataValidation>
    <dataValidation type="decimal" operator="greaterThan" allowBlank="1" showInputMessage="1" showErrorMessage="1" errorTitle="נתון שגוי." error="ניתן להזין רק מספר גדול מ-0" sqref="L31:L130" xr:uid="{00000000-0002-0000-0900-000002000000}">
      <formula1>0</formula1>
    </dataValidation>
    <dataValidation type="whole" operator="greaterThanOrEqual" allowBlank="1" showInputMessage="1" showErrorMessage="1" errorTitle="נתון שגוי." error="ניתן להזין רק מספר שלם גדול או שווה ל-0." sqref="K31" xr:uid="{00000000-0002-0000-0900-000003000000}">
      <formula1>0</formula1>
    </dataValidation>
    <dataValidation type="decimal" operator="greaterThanOrEqual" allowBlank="1" showInputMessage="1" showErrorMessage="1" errorTitle="נתון שגוי." error="ניתן להזין רק מספר גדול או שווה ל-0." sqref="J31:J130" xr:uid="{00000000-0002-0000-0900-000004000000}">
      <formula1>0</formula1>
    </dataValidation>
    <dataValidation type="whole" operator="notBetween" allowBlank="1" showInputMessage="1" showErrorMessage="1" errorTitle="נתון שגוי." error="ניתן להזין רק מספר שלם" sqref="I31:I130" xr:uid="{00000000-0002-0000-0900-000005000000}">
      <formula1>-999999999</formula1>
      <formula2>-999999998</formula2>
    </dataValidation>
    <dataValidation type="decimal" operator="notBetween" allowBlank="1" showInputMessage="1" showErrorMessage="1" errorTitle="נתון שגוי." error="ניתן להזין רק מספר" sqref="H31:H130" xr:uid="{00000000-0002-0000-0900-000006000000}">
      <formula1>-999999999</formula1>
      <formula2>-999999998</formula2>
    </dataValidation>
    <dataValidation type="list" allowBlank="1" showInputMessage="1" showErrorMessage="1" sqref="G30 I30:O30" xr:uid="{00000000-0002-0000-0900-000007000000}">
      <formula1>$AF$1:$AZ$1</formula1>
    </dataValidation>
    <dataValidation type="whole" operator="greaterThanOrEqual" allowBlank="1" showInputMessage="1" showErrorMessage="1" errorTitle="נתון שגוי." error="ניתן להזין רק מספר שלום גדול או שווה ל-0." sqref="G31:G130" xr:uid="{00000000-0002-0000-0900-000008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FDFAADF1-2FC5-41F5-A824-598059C61D85}">
            <xm:f>NOT(ISERROR(SEARCH($AB$1,B31)))</xm:f>
            <xm:f>$AB$1</xm:f>
            <x14:dxf>
              <fill>
                <patternFill>
                  <bgColor rgb="FFFF0000"/>
                </patternFill>
              </fill>
            </x14:dxf>
          </x14:cfRule>
          <xm:sqref>B31:Z130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Worksheet______29">
    <tabColor theme="4" tint="-0.249977111117893"/>
  </sheetPr>
  <dimension ref="A1:BB131"/>
  <sheetViews>
    <sheetView rightToLeft="1" view="pageBreakPreview" topLeftCell="B1" zoomScaleNormal="100" zoomScaleSheetLayoutView="100" workbookViewId="0">
      <pane ySplit="30" topLeftCell="A31" activePane="bottomLeft" state="frozen"/>
      <selection activeCell="G37" sqref="G37"/>
      <selection pane="bottomLeft" activeCell="B31" sqref="B3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21.140625" customWidth="1"/>
    <col min="8" max="8" width="23" customWidth="1"/>
    <col min="9" max="15" width="21.42578125" hidden="1" customWidth="1"/>
    <col min="16" max="16" width="14.5703125" hidden="1" customWidth="1"/>
    <col min="17" max="20" width="21.42578125" hidden="1" customWidth="1"/>
    <col min="21" max="21" width="14.85546875" customWidth="1"/>
    <col min="22" max="25" width="21.42578125" hidden="1" customWidth="1"/>
    <col min="26" max="26" width="14.140625"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54" width="9.140625" hidden="1" customWidth="1"/>
    <col min="55" max="62" width="9.140625" customWidth="1"/>
  </cols>
  <sheetData>
    <row r="1" spans="2:52" ht="21" customHeight="1" thickBot="1" x14ac:dyDescent="0.3">
      <c r="B1" s="458" t="str">
        <f ca="1">MID(CELL("filename",AC2),FIND("]",CELL("filename",AC2),1)+1,99)</f>
        <v>העמדת חלל לצורכי האמנים</v>
      </c>
      <c r="C1" s="462"/>
      <c r="D1" s="462"/>
      <c r="E1" s="462"/>
      <c r="F1" s="462"/>
      <c r="G1" s="462"/>
      <c r="H1" s="462"/>
      <c r="I1" s="462"/>
      <c r="J1" s="462"/>
      <c r="K1" s="462"/>
      <c r="L1" s="462"/>
      <c r="M1" s="462"/>
      <c r="N1" s="462"/>
      <c r="O1" s="462"/>
      <c r="P1" s="462"/>
      <c r="Q1" s="462"/>
      <c r="R1" s="462"/>
      <c r="S1" s="462"/>
      <c r="T1" s="462"/>
      <c r="U1" s="462"/>
      <c r="V1" s="462"/>
      <c r="W1" s="462"/>
      <c r="X1" s="462"/>
      <c r="Y1" s="462"/>
      <c r="Z1" s="462"/>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8" t="str">
        <f>'פרמטרים לקריטריונים'!B211</f>
        <v>סעיף</v>
      </c>
      <c r="G4" s="388" t="str">
        <f>'פרמטרים לקריטריונים'!C211</f>
        <v>ניקוד</v>
      </c>
      <c r="AD4" t="s">
        <v>128</v>
      </c>
      <c r="AE4" s="91" t="str">
        <f t="array" ref="AE4:AF4">TRANSPOSE($F$7:$F$8)</f>
        <v>חלל להעלת מופעים/חזרות</v>
      </c>
      <c r="AF4" s="92" t="str">
        <v>חלל לאחסון ציוד ותפאורה</v>
      </c>
      <c r="AG4" s="92"/>
      <c r="AH4" s="92"/>
      <c r="AI4" s="92"/>
      <c r="AJ4" s="92"/>
      <c r="AK4" s="92"/>
      <c r="AL4" s="92"/>
      <c r="AM4" s="92"/>
      <c r="AN4" s="93"/>
    </row>
    <row r="5" spans="2:52" hidden="1" outlineLevel="1" x14ac:dyDescent="0.25">
      <c r="F5" s="390" t="str">
        <f>'פרמטרים לקריטריונים'!B212</f>
        <v>כל מ"ר חלל</v>
      </c>
      <c r="G5" s="389">
        <f>'פרמטרים לקריטריונים'!C212</f>
        <v>1</v>
      </c>
    </row>
    <row r="6" spans="2:52" hidden="1" outlineLevel="1" x14ac:dyDescent="0.25">
      <c r="F6" s="388" t="str">
        <f>'פרמטרים לקריטריונים'!B213</f>
        <v>סעיף</v>
      </c>
      <c r="G6" s="388" t="str">
        <f>'פרמטרים לקריטריונים'!C213</f>
        <v>מכפיל</v>
      </c>
    </row>
    <row r="7" spans="2:52" hidden="1" outlineLevel="1" x14ac:dyDescent="0.25">
      <c r="F7" s="390" t="str">
        <f>'פרמטרים לקריטריונים'!B214</f>
        <v>חלל להעלת מופעים/חזרות</v>
      </c>
      <c r="G7" s="389">
        <f>'פרמטרים לקריטריונים'!C214</f>
        <v>2</v>
      </c>
    </row>
    <row r="8" spans="2:52" hidden="1" outlineLevel="1" x14ac:dyDescent="0.25">
      <c r="F8" s="390" t="str">
        <f>'פרמטרים לקריטריונים'!B215</f>
        <v>חלל לאחסון ציוד ותפאורה</v>
      </c>
      <c r="G8" s="389">
        <f>'פרמטרים לקריטריונים'!C215</f>
        <v>1</v>
      </c>
    </row>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54" hidden="1" outlineLevel="1" x14ac:dyDescent="0.25"/>
    <row r="18" spans="1:54" hidden="1" outlineLevel="1" x14ac:dyDescent="0.25"/>
    <row r="19" spans="1:54" hidden="1" outlineLevel="1" x14ac:dyDescent="0.25"/>
    <row r="20" spans="1:54" hidden="1" outlineLevel="1" x14ac:dyDescent="0.25"/>
    <row r="21" spans="1:54" ht="9.75" customHeight="1" collapsed="1" thickBot="1" x14ac:dyDescent="0.3"/>
    <row r="22" spans="1:54" hidden="1" x14ac:dyDescent="0.25"/>
    <row r="23" spans="1:54" hidden="1" x14ac:dyDescent="0.25"/>
    <row r="24" spans="1:54" hidden="1" x14ac:dyDescent="0.25"/>
    <row r="25" spans="1:54"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54" hidden="1" x14ac:dyDescent="0.25">
      <c r="B26" t="s">
        <v>168</v>
      </c>
      <c r="F26" s="94">
        <f ca="1">$A$29-COUNTBLANK(F31:F130)</f>
        <v>3</v>
      </c>
      <c r="G26" s="94">
        <f>$A$29-COUNTBLANK(G31:G130)</f>
        <v>3</v>
      </c>
      <c r="H26" s="94">
        <f t="shared" ref="H26:Y26" si="1">$A$29-COUNTBLANK(H31:H130)</f>
        <v>3</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54" hidden="1" x14ac:dyDescent="0.25">
      <c r="B27" s="90" t="s">
        <v>169</v>
      </c>
      <c r="C27" s="90"/>
      <c r="D27" s="90"/>
      <c r="E27" s="90"/>
      <c r="F27" s="90"/>
      <c r="G27" s="94">
        <f>AVERAGE(G31:G130)</f>
        <v>6145.333333333333</v>
      </c>
      <c r="H27" s="94">
        <f t="shared" ref="H27:Z27" si="2">AVERAGE(H31:H130)</f>
        <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12290.666666666666</v>
      </c>
      <c r="V27" s="94">
        <f t="shared" si="2"/>
        <v>1</v>
      </c>
      <c r="W27" s="94">
        <f t="shared" ca="1" si="2"/>
        <v>12290.666666666666</v>
      </c>
      <c r="X27" s="94">
        <f t="shared" si="2"/>
        <v>1</v>
      </c>
      <c r="Y27" s="94">
        <f t="shared" ca="1" si="2"/>
        <v>12290.666666666666</v>
      </c>
      <c r="Z27" s="94">
        <f t="shared" ca="1" si="2"/>
        <v>0.33333333333333331</v>
      </c>
    </row>
    <row r="28" spans="1:54" ht="16.5" hidden="1" thickBot="1" x14ac:dyDescent="0.3">
      <c r="B28" s="90" t="s">
        <v>73</v>
      </c>
      <c r="C28" s="90"/>
      <c r="D28" s="90"/>
      <c r="E28" s="90"/>
      <c r="F28" s="90"/>
      <c r="G28" s="94">
        <f>SUM(G31:G130)</f>
        <v>18436</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36872</v>
      </c>
      <c r="V28" s="94">
        <f t="shared" si="3"/>
        <v>100</v>
      </c>
      <c r="W28" s="94">
        <f t="shared" ca="1" si="3"/>
        <v>36872</v>
      </c>
      <c r="X28" s="94">
        <f t="shared" si="3"/>
        <v>100</v>
      </c>
      <c r="Y28" s="94">
        <f t="shared" ca="1" si="3"/>
        <v>36872</v>
      </c>
      <c r="AA28" s="94">
        <f>IF(SUM(AA31:AA130)=COUNT(AA31:AA130),1,0)</f>
        <v>0</v>
      </c>
    </row>
    <row r="29" spans="1:54" ht="44.25" customHeight="1" thickBot="1" x14ac:dyDescent="0.3">
      <c r="A29" s="95">
        <v>100</v>
      </c>
      <c r="B29" s="467" t="s">
        <v>130</v>
      </c>
      <c r="C29" s="469">
        <f>COLUMN()</f>
        <v>3</v>
      </c>
      <c r="D29" s="469">
        <f>COLUMN()</f>
        <v>4</v>
      </c>
      <c r="E29" s="469">
        <f>COLUMN()</f>
        <v>5</v>
      </c>
      <c r="F29" s="471" t="s">
        <v>131</v>
      </c>
      <c r="G29" s="89" t="s">
        <v>186</v>
      </c>
      <c r="H29" s="89" t="s">
        <v>187</v>
      </c>
      <c r="I29" s="97" t="s">
        <v>172</v>
      </c>
      <c r="J29" s="97" t="s">
        <v>173</v>
      </c>
      <c r="K29" s="97" t="s">
        <v>174</v>
      </c>
      <c r="L29" s="97" t="s">
        <v>175</v>
      </c>
      <c r="M29" s="97" t="s">
        <v>176</v>
      </c>
      <c r="N29" s="97" t="s">
        <v>177</v>
      </c>
      <c r="O29" s="97" t="s">
        <v>178</v>
      </c>
      <c r="P29" s="97">
        <f>COLUMN()</f>
        <v>16</v>
      </c>
      <c r="Q29" s="97">
        <f>COLUMN()</f>
        <v>17</v>
      </c>
      <c r="R29" s="97">
        <f>COLUMN()</f>
        <v>18</v>
      </c>
      <c r="S29" s="97">
        <f>COLUMN()</f>
        <v>19</v>
      </c>
      <c r="T29" s="97">
        <f>COLUMN()</f>
        <v>20</v>
      </c>
      <c r="U29" s="465" t="s">
        <v>179</v>
      </c>
      <c r="V29" s="469" t="s">
        <v>180</v>
      </c>
      <c r="W29" s="469" t="s">
        <v>181</v>
      </c>
      <c r="X29" s="469" t="s">
        <v>180</v>
      </c>
      <c r="Y29" s="469" t="s">
        <v>182</v>
      </c>
      <c r="Z29" s="475" t="s">
        <v>183</v>
      </c>
      <c r="AA29" s="87" t="s">
        <v>165</v>
      </c>
      <c r="AD29" t="str">
        <f>"בקרת "&amp;G29</f>
        <v>בקרת סך מ"ר חלל לצורך העלאת מופעים או עריכת חזרות</v>
      </c>
      <c r="AE29" t="str">
        <f t="shared" ref="AE29:AV29" si="4">"בקרת "&amp;H29</f>
        <v>בקרת סך מ"ר חלל לצורך אחסון ציוד ותפאורה</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54" ht="23.25" customHeight="1" thickBot="1" x14ac:dyDescent="0.3">
      <c r="A30" s="96"/>
      <c r="B30" s="468"/>
      <c r="C30" s="470"/>
      <c r="D30" s="470"/>
      <c r="E30" s="470"/>
      <c r="F30" s="472"/>
      <c r="G30" s="88" t="s">
        <v>121</v>
      </c>
      <c r="H30" s="88" t="s">
        <v>121</v>
      </c>
      <c r="I30" s="121"/>
      <c r="J30" s="121"/>
      <c r="K30" s="121"/>
      <c r="L30" s="121"/>
      <c r="M30" s="121"/>
      <c r="N30" s="121"/>
      <c r="O30" s="121"/>
      <c r="P30" s="121"/>
      <c r="Q30" s="121"/>
      <c r="R30" s="121"/>
      <c r="S30" s="121"/>
      <c r="T30" s="121"/>
      <c r="U30" s="466"/>
      <c r="V30" s="470"/>
      <c r="W30" s="470"/>
      <c r="X30" s="470"/>
      <c r="Y30" s="470"/>
      <c r="Z30" s="476"/>
      <c r="AB30">
        <v>0</v>
      </c>
      <c r="AC30">
        <v>1</v>
      </c>
      <c r="AD30" t="str">
        <f>G30</f>
        <v>מספר שלם שאינו שלילי</v>
      </c>
      <c r="AE30" t="str">
        <f>H30</f>
        <v>מספר שלם שאינו שלילי</v>
      </c>
      <c r="AF30">
        <f t="shared" ref="AF30:AV30" si="5">I30</f>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חלל להעלת מופעים/חזרות</v>
      </c>
      <c r="BB30" t="str">
        <f>AF4</f>
        <v>חלל לאחסון ציוד ותפאורה</v>
      </c>
    </row>
    <row r="31" spans="1:54" x14ac:dyDescent="0.25">
      <c r="B31" s="122">
        <f ca="1">IF(F31="","",ROW()-30)</f>
        <v>1</v>
      </c>
      <c r="C31" s="124"/>
      <c r="D31" s="124"/>
      <c r="E31" s="124"/>
      <c r="F31" s="125" t="str">
        <f ca="1">IF('תנאי סף'!AR31&lt;&gt;1,"",'תנאי סף'!F31)</f>
        <v>כוריאוגרפים</v>
      </c>
      <c r="G31" s="232">
        <v>10892</v>
      </c>
      <c r="H31" s="232">
        <v>0</v>
      </c>
      <c r="I31" s="106"/>
      <c r="J31" s="123"/>
      <c r="K31" s="106"/>
      <c r="L31" s="123"/>
      <c r="M31" s="106"/>
      <c r="N31" s="125"/>
      <c r="O31" s="125"/>
      <c r="P31" s="123"/>
      <c r="Q31" s="123"/>
      <c r="R31" s="123"/>
      <c r="S31" s="123"/>
      <c r="T31" s="123"/>
      <c r="U31" s="123">
        <f ca="1">IF($F31="","",IF($AA31&lt;&gt;1,$AB$1,G31*$G$5*$G$7+H31*$G$5*$G$8))</f>
        <v>21784</v>
      </c>
      <c r="V31" s="123">
        <v>1</v>
      </c>
      <c r="W31" s="123">
        <f ca="1">IF($F31="","",IF($AA31&lt;&gt;1,$AB$1,IFERROR(U31*V31,$AB$1)))</f>
        <v>21784</v>
      </c>
      <c r="X31" s="123">
        <v>1</v>
      </c>
      <c r="Y31" s="123">
        <f ca="1">IF($F31="","",IF($AA31&lt;&gt;1,$AB$1,IFERROR(W31*X31,$AB$1)))</f>
        <v>21784</v>
      </c>
      <c r="Z31" s="284">
        <f ca="1">IF($F31="","",IF(OR($AA31&lt;&gt;1,Y31=$AB$1),$AB$1,IFERROR(Y31/SUM($Y$31:$Y$130),0)))</f>
        <v>0.59080060750705143</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BA31" t="str">
        <f ca="1">IF($F31="","",BA$30)</f>
        <v>חלל להעלת מופעים/חזרות</v>
      </c>
      <c r="BB31" t="str">
        <f t="shared" ref="BB31:BB46" ca="1" si="6">IF($F31="","",BB$30)</f>
        <v>חלל לאחסון ציוד ותפאורה</v>
      </c>
    </row>
    <row r="32" spans="1:54" x14ac:dyDescent="0.25">
      <c r="B32" s="122">
        <f t="shared" ref="B32:B95" ca="1" si="7">IF(F32="","",ROW()-30)</f>
        <v>2</v>
      </c>
      <c r="C32" s="124"/>
      <c r="D32" s="124"/>
      <c r="E32" s="124"/>
      <c r="F32" s="125" t="str">
        <f ca="1">IF('תנאי סף'!AR32&lt;&gt;1,"",'תנאי סף'!F32)</f>
        <v>פ. בלומנטל</v>
      </c>
      <c r="G32" s="232">
        <v>3600</v>
      </c>
      <c r="H32" s="232">
        <v>0</v>
      </c>
      <c r="I32" s="106"/>
      <c r="J32" s="123"/>
      <c r="K32" s="106"/>
      <c r="L32" s="123"/>
      <c r="M32" s="106"/>
      <c r="N32" s="125"/>
      <c r="O32" s="125"/>
      <c r="P32" s="123"/>
      <c r="Q32" s="123"/>
      <c r="R32" s="123"/>
      <c r="S32" s="123"/>
      <c r="T32" s="123"/>
      <c r="U32" s="123">
        <f t="shared" ref="U32:U95" ca="1" si="8">IF($F32="","",IF($AA32&lt;&gt;1,$AB$1,G32*$G$5*$G$7+H32*$G$5*$G$8))</f>
        <v>7200</v>
      </c>
      <c r="V32" s="123">
        <v>1</v>
      </c>
      <c r="W32" s="123">
        <f t="shared" ref="W32:W95" ca="1" si="9">IF($F32="","",IF($AA32&lt;&gt;1,$AB$1,IFERROR(U32*V32,$AB$1)))</f>
        <v>7200</v>
      </c>
      <c r="X32" s="123">
        <v>1</v>
      </c>
      <c r="Y32" s="123">
        <f t="shared" ref="Y32:Y95" ca="1" si="10">IF($F32="","",IF($AA32&lt;&gt;1,$AB$1,IFERROR(W32*X32,$AB$1)))</f>
        <v>7200</v>
      </c>
      <c r="Z32" s="284">
        <f t="shared" ref="Z32:Z95" ca="1" si="11">IF($F32="","",IF(OR($AA32&lt;&gt;1,Y32=$AB$1),$AB$1,IFERROR(Y32/SUM($Y$31:$Y$130),0)))</f>
        <v>0.19527012367107832</v>
      </c>
      <c r="AA32">
        <f t="shared" ref="AA32:AA95" si="12">IF(SUM(AD32:AV32)=COUNT(AD32:AV32),1,0)</f>
        <v>1</v>
      </c>
      <c r="AB32">
        <f t="shared" ref="AB32:AC63" ca="1" si="13">IF($F32="","",AB$30)</f>
        <v>0</v>
      </c>
      <c r="AC32">
        <f t="shared" ca="1" si="13"/>
        <v>1</v>
      </c>
      <c r="AD32">
        <f t="shared" ref="AD32:AE95" si="14">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14"/>
        <v>1</v>
      </c>
      <c r="BA32" t="str">
        <f t="shared" ref="BA32:BB63" ca="1" si="15">IF($F32="","",BA$30)</f>
        <v>חלל להעלת מופעים/חזרות</v>
      </c>
      <c r="BB32" t="str">
        <f t="shared" ca="1" si="6"/>
        <v>חלל לאחסון ציוד ותפאורה</v>
      </c>
    </row>
    <row r="33" spans="2:54" x14ac:dyDescent="0.25">
      <c r="B33" s="122">
        <f t="shared" ca="1" si="7"/>
        <v>3</v>
      </c>
      <c r="C33" s="124"/>
      <c r="D33" s="124"/>
      <c r="E33" s="124"/>
      <c r="F33" s="125" t="str">
        <f ca="1">IF('תנאי סף'!AR33&lt;&gt;1,"",'תנאי סף'!F33)</f>
        <v>איב</v>
      </c>
      <c r="G33" s="232">
        <v>3944</v>
      </c>
      <c r="H33" s="232">
        <v>0</v>
      </c>
      <c r="I33" s="106"/>
      <c r="J33" s="123"/>
      <c r="K33" s="106"/>
      <c r="L33" s="123"/>
      <c r="M33" s="106"/>
      <c r="N33" s="125"/>
      <c r="O33" s="125"/>
      <c r="P33" s="123"/>
      <c r="Q33" s="123"/>
      <c r="R33" s="123"/>
      <c r="S33" s="123"/>
      <c r="T33" s="123"/>
      <c r="U33" s="123">
        <f t="shared" ca="1" si="8"/>
        <v>7888</v>
      </c>
      <c r="V33" s="123">
        <v>1</v>
      </c>
      <c r="W33" s="123">
        <f t="shared" ca="1" si="9"/>
        <v>7888</v>
      </c>
      <c r="X33" s="123">
        <v>1</v>
      </c>
      <c r="Y33" s="123">
        <f t="shared" ca="1" si="10"/>
        <v>7888</v>
      </c>
      <c r="Z33" s="284">
        <f t="shared" ca="1" si="11"/>
        <v>0.21392926882187024</v>
      </c>
      <c r="AA33">
        <f t="shared" si="12"/>
        <v>1</v>
      </c>
      <c r="AB33">
        <f t="shared" ca="1" si="13"/>
        <v>0</v>
      </c>
      <c r="AC33">
        <f t="shared" ca="1" si="13"/>
        <v>1</v>
      </c>
      <c r="AD33">
        <f t="shared" si="14"/>
        <v>1</v>
      </c>
      <c r="AE33">
        <f t="shared" si="14"/>
        <v>1</v>
      </c>
      <c r="BA33" t="str">
        <f t="shared" ca="1" si="15"/>
        <v>חלל להעלת מופעים/חזרות</v>
      </c>
      <c r="BB33" t="str">
        <f t="shared" ca="1" si="6"/>
        <v>חלל לאחסון ציוד ותפאורה</v>
      </c>
    </row>
    <row r="34" spans="2:54" x14ac:dyDescent="0.25">
      <c r="B34" s="122" t="str">
        <f t="shared" ca="1" si="7"/>
        <v/>
      </c>
      <c r="C34" s="124"/>
      <c r="D34" s="124"/>
      <c r="E34" s="124"/>
      <c r="F34" s="125" t="str">
        <f ca="1">IF('תנאי סף'!AR34&lt;&gt;1,"",'תנאי סף'!F34)</f>
        <v/>
      </c>
      <c r="G34" s="232"/>
      <c r="H34" s="232"/>
      <c r="I34" s="106"/>
      <c r="J34" s="123"/>
      <c r="K34" s="106"/>
      <c r="L34" s="123"/>
      <c r="M34" s="106"/>
      <c r="N34" s="125"/>
      <c r="O34" s="125"/>
      <c r="P34" s="123"/>
      <c r="Q34" s="123"/>
      <c r="R34" s="123"/>
      <c r="S34" s="123"/>
      <c r="T34" s="123"/>
      <c r="U34" s="123" t="str">
        <f t="shared" ca="1" si="8"/>
        <v/>
      </c>
      <c r="V34" s="123">
        <v>1</v>
      </c>
      <c r="W34" s="123" t="str">
        <f t="shared" ca="1" si="9"/>
        <v/>
      </c>
      <c r="X34" s="123">
        <v>1</v>
      </c>
      <c r="Y34" s="123" t="str">
        <f t="shared" ca="1" si="10"/>
        <v/>
      </c>
      <c r="Z34" s="126" t="str">
        <f t="shared" ca="1" si="11"/>
        <v/>
      </c>
      <c r="AA34">
        <f t="shared" si="12"/>
        <v>0</v>
      </c>
      <c r="AB34" t="str">
        <f t="shared" ca="1" si="13"/>
        <v/>
      </c>
      <c r="AC34" t="str">
        <f t="shared" ca="1" si="13"/>
        <v/>
      </c>
      <c r="AD34">
        <f t="shared" si="14"/>
        <v>0</v>
      </c>
      <c r="AE34">
        <f t="shared" si="14"/>
        <v>0</v>
      </c>
      <c r="BA34" t="str">
        <f t="shared" ca="1" si="15"/>
        <v/>
      </c>
      <c r="BB34" t="str">
        <f t="shared" ca="1" si="6"/>
        <v/>
      </c>
    </row>
    <row r="35" spans="2:54" x14ac:dyDescent="0.25">
      <c r="B35" s="122" t="str">
        <f t="shared" ca="1" si="7"/>
        <v/>
      </c>
      <c r="C35" s="124"/>
      <c r="D35" s="124"/>
      <c r="E35" s="124"/>
      <c r="F35" s="125" t="str">
        <f ca="1">IF('תנאי סף'!AR35&lt;&gt;1,"",'תנאי סף'!F35)</f>
        <v/>
      </c>
      <c r="G35" s="232"/>
      <c r="H35" s="232"/>
      <c r="I35" s="106"/>
      <c r="J35" s="123"/>
      <c r="K35" s="106"/>
      <c r="L35" s="123"/>
      <c r="M35" s="106"/>
      <c r="N35" s="125"/>
      <c r="O35" s="125"/>
      <c r="P35" s="123"/>
      <c r="Q35" s="123"/>
      <c r="R35" s="123"/>
      <c r="S35" s="123"/>
      <c r="T35" s="123"/>
      <c r="U35" s="123" t="str">
        <f t="shared" ca="1" si="8"/>
        <v/>
      </c>
      <c r="V35" s="123">
        <v>1</v>
      </c>
      <c r="W35" s="123" t="str">
        <f t="shared" ca="1" si="9"/>
        <v/>
      </c>
      <c r="X35" s="123">
        <v>1</v>
      </c>
      <c r="Y35" s="123" t="str">
        <f t="shared" ca="1" si="10"/>
        <v/>
      </c>
      <c r="Z35" s="126" t="str">
        <f t="shared" ca="1" si="11"/>
        <v/>
      </c>
      <c r="AA35">
        <f t="shared" si="12"/>
        <v>0</v>
      </c>
      <c r="AB35" t="str">
        <f t="shared" ca="1" si="13"/>
        <v/>
      </c>
      <c r="AC35" t="str">
        <f t="shared" ca="1" si="13"/>
        <v/>
      </c>
      <c r="AD35">
        <f t="shared" si="14"/>
        <v>0</v>
      </c>
      <c r="AE35">
        <f t="shared" si="14"/>
        <v>0</v>
      </c>
      <c r="BA35" t="str">
        <f t="shared" ca="1" si="15"/>
        <v/>
      </c>
      <c r="BB35" t="str">
        <f t="shared" ca="1" si="6"/>
        <v/>
      </c>
    </row>
    <row r="36" spans="2:54" x14ac:dyDescent="0.25">
      <c r="B36" s="122" t="str">
        <f t="shared" ca="1" si="7"/>
        <v/>
      </c>
      <c r="C36" s="124"/>
      <c r="D36" s="124"/>
      <c r="E36" s="124"/>
      <c r="F36" s="125" t="str">
        <f ca="1">IF('תנאי סף'!AR36&lt;&gt;1,"",'תנאי סף'!F36)</f>
        <v/>
      </c>
      <c r="G36" s="232"/>
      <c r="H36" s="232"/>
      <c r="I36" s="106"/>
      <c r="J36" s="123"/>
      <c r="K36" s="106"/>
      <c r="L36" s="123"/>
      <c r="M36" s="106"/>
      <c r="N36" s="125"/>
      <c r="O36" s="125"/>
      <c r="P36" s="123"/>
      <c r="Q36" s="123"/>
      <c r="R36" s="123"/>
      <c r="S36" s="123"/>
      <c r="T36" s="123"/>
      <c r="U36" s="123" t="str">
        <f t="shared" ca="1" si="8"/>
        <v/>
      </c>
      <c r="V36" s="123">
        <v>1</v>
      </c>
      <c r="W36" s="123" t="str">
        <f t="shared" ca="1" si="9"/>
        <v/>
      </c>
      <c r="X36" s="123">
        <v>1</v>
      </c>
      <c r="Y36" s="123" t="str">
        <f t="shared" ca="1" si="10"/>
        <v/>
      </c>
      <c r="Z36" s="126" t="str">
        <f t="shared" ca="1" si="11"/>
        <v/>
      </c>
      <c r="AA36">
        <f t="shared" si="12"/>
        <v>0</v>
      </c>
      <c r="AB36" t="str">
        <f t="shared" ca="1" si="13"/>
        <v/>
      </c>
      <c r="AC36" t="str">
        <f t="shared" ca="1" si="13"/>
        <v/>
      </c>
      <c r="AD36">
        <f t="shared" si="14"/>
        <v>0</v>
      </c>
      <c r="AE36">
        <f t="shared" si="14"/>
        <v>0</v>
      </c>
      <c r="BA36" t="str">
        <f t="shared" ca="1" si="15"/>
        <v/>
      </c>
      <c r="BB36" t="str">
        <f t="shared" ca="1" si="6"/>
        <v/>
      </c>
    </row>
    <row r="37" spans="2:54" x14ac:dyDescent="0.25">
      <c r="B37" s="122" t="str">
        <f t="shared" ca="1" si="7"/>
        <v/>
      </c>
      <c r="C37" s="124"/>
      <c r="D37" s="124"/>
      <c r="E37" s="124"/>
      <c r="F37" s="125" t="str">
        <f ca="1">IF('תנאי סף'!AR37&lt;&gt;1,"",'תנאי סף'!F37)</f>
        <v/>
      </c>
      <c r="G37" s="232"/>
      <c r="H37" s="232"/>
      <c r="I37" s="106"/>
      <c r="J37" s="123"/>
      <c r="K37" s="106"/>
      <c r="L37" s="123"/>
      <c r="M37" s="106"/>
      <c r="N37" s="125"/>
      <c r="O37" s="125"/>
      <c r="P37" s="123"/>
      <c r="Q37" s="123"/>
      <c r="R37" s="123"/>
      <c r="S37" s="123"/>
      <c r="T37" s="123"/>
      <c r="U37" s="123" t="str">
        <f t="shared" ca="1" si="8"/>
        <v/>
      </c>
      <c r="V37" s="123">
        <v>1</v>
      </c>
      <c r="W37" s="123" t="str">
        <f t="shared" ca="1" si="9"/>
        <v/>
      </c>
      <c r="X37" s="123">
        <v>1</v>
      </c>
      <c r="Y37" s="123" t="str">
        <f t="shared" ca="1" si="10"/>
        <v/>
      </c>
      <c r="Z37" s="126" t="str">
        <f t="shared" ca="1" si="11"/>
        <v/>
      </c>
      <c r="AA37">
        <f t="shared" si="12"/>
        <v>0</v>
      </c>
      <c r="AB37" t="str">
        <f t="shared" ca="1" si="13"/>
        <v/>
      </c>
      <c r="AC37" t="str">
        <f t="shared" ca="1" si="13"/>
        <v/>
      </c>
      <c r="AD37">
        <f t="shared" si="14"/>
        <v>0</v>
      </c>
      <c r="AE37">
        <f t="shared" si="14"/>
        <v>0</v>
      </c>
      <c r="BA37" t="str">
        <f t="shared" ca="1" si="15"/>
        <v/>
      </c>
      <c r="BB37" t="str">
        <f t="shared" ca="1" si="6"/>
        <v/>
      </c>
    </row>
    <row r="38" spans="2:54" x14ac:dyDescent="0.25">
      <c r="B38" s="122" t="str">
        <f t="shared" ca="1" si="7"/>
        <v/>
      </c>
      <c r="C38" s="124"/>
      <c r="D38" s="124"/>
      <c r="E38" s="124"/>
      <c r="F38" s="125" t="str">
        <f ca="1">IF('תנאי סף'!AR38&lt;&gt;1,"",'תנאי סף'!F38)</f>
        <v/>
      </c>
      <c r="G38" s="232"/>
      <c r="H38" s="232"/>
      <c r="I38" s="106"/>
      <c r="J38" s="123"/>
      <c r="K38" s="106"/>
      <c r="L38" s="123"/>
      <c r="M38" s="106"/>
      <c r="N38" s="125"/>
      <c r="O38" s="125"/>
      <c r="P38" s="123"/>
      <c r="Q38" s="123"/>
      <c r="R38" s="123"/>
      <c r="S38" s="123"/>
      <c r="T38" s="123"/>
      <c r="U38" s="123" t="str">
        <f t="shared" ca="1" si="8"/>
        <v/>
      </c>
      <c r="V38" s="123">
        <v>1</v>
      </c>
      <c r="W38" s="123" t="str">
        <f t="shared" ca="1" si="9"/>
        <v/>
      </c>
      <c r="X38" s="123">
        <v>1</v>
      </c>
      <c r="Y38" s="123" t="str">
        <f t="shared" ca="1" si="10"/>
        <v/>
      </c>
      <c r="Z38" s="126" t="str">
        <f t="shared" ca="1" si="11"/>
        <v/>
      </c>
      <c r="AA38">
        <f t="shared" si="12"/>
        <v>0</v>
      </c>
      <c r="AB38" t="str">
        <f t="shared" ca="1" si="13"/>
        <v/>
      </c>
      <c r="AC38" t="str">
        <f t="shared" ca="1" si="13"/>
        <v/>
      </c>
      <c r="AD38">
        <f t="shared" si="14"/>
        <v>0</v>
      </c>
      <c r="AE38">
        <f t="shared" si="14"/>
        <v>0</v>
      </c>
      <c r="BA38" t="str">
        <f t="shared" ca="1" si="15"/>
        <v/>
      </c>
      <c r="BB38" t="str">
        <f t="shared" ca="1" si="6"/>
        <v/>
      </c>
    </row>
    <row r="39" spans="2:54" x14ac:dyDescent="0.25">
      <c r="B39" s="122" t="str">
        <f t="shared" ca="1" si="7"/>
        <v/>
      </c>
      <c r="C39" s="124"/>
      <c r="D39" s="124"/>
      <c r="E39" s="124"/>
      <c r="F39" s="125" t="str">
        <f ca="1">IF('תנאי סף'!AR39&lt;&gt;1,"",'תנאי סף'!F39)</f>
        <v/>
      </c>
      <c r="G39" s="232"/>
      <c r="H39" s="232"/>
      <c r="I39" s="106"/>
      <c r="J39" s="123"/>
      <c r="K39" s="106"/>
      <c r="L39" s="123"/>
      <c r="M39" s="106"/>
      <c r="N39" s="125"/>
      <c r="O39" s="125"/>
      <c r="P39" s="123"/>
      <c r="Q39" s="123"/>
      <c r="R39" s="123"/>
      <c r="S39" s="123"/>
      <c r="T39" s="123"/>
      <c r="U39" s="123" t="str">
        <f t="shared" ca="1" si="8"/>
        <v/>
      </c>
      <c r="V39" s="123">
        <v>1</v>
      </c>
      <c r="W39" s="123" t="str">
        <f t="shared" ca="1" si="9"/>
        <v/>
      </c>
      <c r="X39" s="123">
        <v>1</v>
      </c>
      <c r="Y39" s="123" t="str">
        <f t="shared" ca="1" si="10"/>
        <v/>
      </c>
      <c r="Z39" s="126" t="str">
        <f t="shared" ca="1" si="11"/>
        <v/>
      </c>
      <c r="AA39">
        <f t="shared" si="12"/>
        <v>0</v>
      </c>
      <c r="AB39" t="str">
        <f t="shared" ca="1" si="13"/>
        <v/>
      </c>
      <c r="AC39" t="str">
        <f t="shared" ca="1" si="13"/>
        <v/>
      </c>
      <c r="AD39">
        <f t="shared" si="14"/>
        <v>0</v>
      </c>
      <c r="AE39">
        <f t="shared" si="14"/>
        <v>0</v>
      </c>
      <c r="BA39" t="str">
        <f t="shared" ca="1" si="15"/>
        <v/>
      </c>
      <c r="BB39" t="str">
        <f t="shared" ca="1" si="6"/>
        <v/>
      </c>
    </row>
    <row r="40" spans="2:54" ht="16.5" thickBot="1" x14ac:dyDescent="0.3">
      <c r="B40" s="122" t="str">
        <f t="shared" ca="1" si="7"/>
        <v/>
      </c>
      <c r="C40" s="124"/>
      <c r="D40" s="124"/>
      <c r="E40" s="124"/>
      <c r="F40" s="125" t="str">
        <f ca="1">IF('תנאי סף'!AR40&lt;&gt;1,"",'תנאי סף'!F40)</f>
        <v/>
      </c>
      <c r="G40" s="232"/>
      <c r="H40" s="232"/>
      <c r="I40" s="106"/>
      <c r="J40" s="123"/>
      <c r="K40" s="106"/>
      <c r="L40" s="123"/>
      <c r="M40" s="106"/>
      <c r="N40" s="125"/>
      <c r="O40" s="125"/>
      <c r="P40" s="123"/>
      <c r="Q40" s="123"/>
      <c r="R40" s="123"/>
      <c r="S40" s="123"/>
      <c r="T40" s="123"/>
      <c r="U40" s="123" t="str">
        <f t="shared" ca="1" si="8"/>
        <v/>
      </c>
      <c r="V40" s="123">
        <v>1</v>
      </c>
      <c r="W40" s="123" t="str">
        <f t="shared" ca="1" si="9"/>
        <v/>
      </c>
      <c r="X40" s="123">
        <v>1</v>
      </c>
      <c r="Y40" s="123" t="str">
        <f t="shared" ca="1" si="10"/>
        <v/>
      </c>
      <c r="Z40" s="126" t="str">
        <f t="shared" ca="1" si="11"/>
        <v/>
      </c>
      <c r="AA40">
        <f t="shared" si="12"/>
        <v>0</v>
      </c>
      <c r="AB40" t="str">
        <f t="shared" ca="1" si="13"/>
        <v/>
      </c>
      <c r="AC40" t="str">
        <f t="shared" ca="1" si="13"/>
        <v/>
      </c>
      <c r="AD40">
        <f t="shared" si="14"/>
        <v>0</v>
      </c>
      <c r="AE40">
        <f t="shared" si="14"/>
        <v>0</v>
      </c>
      <c r="BA40" t="str">
        <f t="shared" ca="1" si="15"/>
        <v/>
      </c>
      <c r="BB40" t="str">
        <f t="shared" ca="1" si="6"/>
        <v/>
      </c>
    </row>
    <row r="41" spans="2:54" hidden="1" x14ac:dyDescent="0.25">
      <c r="B41" s="122" t="str">
        <f t="shared" si="7"/>
        <v/>
      </c>
      <c r="C41" s="124"/>
      <c r="D41" s="124"/>
      <c r="E41" s="124"/>
      <c r="F41" s="125" t="str">
        <f>IF('תנאי סף'!AR41&lt;&gt;1,"",'תנאי סף'!F41)</f>
        <v/>
      </c>
      <c r="G41" s="232"/>
      <c r="H41" s="232"/>
      <c r="I41" s="106"/>
      <c r="J41" s="123"/>
      <c r="K41" s="106"/>
      <c r="L41" s="123"/>
      <c r="M41" s="106"/>
      <c r="N41" s="125"/>
      <c r="O41" s="125"/>
      <c r="P41" s="123"/>
      <c r="Q41" s="123"/>
      <c r="R41" s="123"/>
      <c r="S41" s="123"/>
      <c r="T41" s="123"/>
      <c r="U41" s="123" t="str">
        <f t="shared" si="8"/>
        <v/>
      </c>
      <c r="V41" s="123">
        <v>1</v>
      </c>
      <c r="W41" s="123" t="str">
        <f t="shared" si="9"/>
        <v/>
      </c>
      <c r="X41" s="123">
        <v>1</v>
      </c>
      <c r="Y41" s="123" t="str">
        <f t="shared" si="10"/>
        <v/>
      </c>
      <c r="Z41" s="126" t="str">
        <f t="shared" si="11"/>
        <v/>
      </c>
      <c r="AA41">
        <f t="shared" si="12"/>
        <v>0</v>
      </c>
      <c r="AB41" t="str">
        <f t="shared" si="13"/>
        <v/>
      </c>
      <c r="AC41" t="str">
        <f t="shared" si="13"/>
        <v/>
      </c>
      <c r="AD41">
        <f t="shared" si="14"/>
        <v>0</v>
      </c>
      <c r="AE41">
        <f t="shared" si="14"/>
        <v>0</v>
      </c>
      <c r="BA41" t="str">
        <f t="shared" si="15"/>
        <v/>
      </c>
      <c r="BB41" t="str">
        <f t="shared" si="6"/>
        <v/>
      </c>
    </row>
    <row r="42" spans="2:54" hidden="1" x14ac:dyDescent="0.25">
      <c r="B42" s="122" t="str">
        <f t="shared" si="7"/>
        <v/>
      </c>
      <c r="C42" s="124"/>
      <c r="D42" s="124"/>
      <c r="E42" s="124"/>
      <c r="F42" s="125" t="str">
        <f>IF('תנאי סף'!AR42&lt;&gt;1,"",'תנאי סף'!F42)</f>
        <v/>
      </c>
      <c r="G42" s="232"/>
      <c r="H42" s="232"/>
      <c r="I42" s="106"/>
      <c r="J42" s="123"/>
      <c r="K42" s="106"/>
      <c r="L42" s="123"/>
      <c r="M42" s="106"/>
      <c r="N42" s="125"/>
      <c r="O42" s="125"/>
      <c r="P42" s="123"/>
      <c r="Q42" s="123"/>
      <c r="R42" s="123"/>
      <c r="S42" s="123"/>
      <c r="T42" s="123"/>
      <c r="U42" s="123" t="str">
        <f t="shared" si="8"/>
        <v/>
      </c>
      <c r="V42" s="123">
        <v>1</v>
      </c>
      <c r="W42" s="123" t="str">
        <f t="shared" si="9"/>
        <v/>
      </c>
      <c r="X42" s="123">
        <v>1</v>
      </c>
      <c r="Y42" s="123" t="str">
        <f t="shared" si="10"/>
        <v/>
      </c>
      <c r="Z42" s="126" t="str">
        <f t="shared" si="11"/>
        <v/>
      </c>
      <c r="AA42">
        <f t="shared" si="12"/>
        <v>0</v>
      </c>
      <c r="AB42" t="str">
        <f t="shared" si="13"/>
        <v/>
      </c>
      <c r="AC42" t="str">
        <f t="shared" si="13"/>
        <v/>
      </c>
      <c r="AD42">
        <f t="shared" si="14"/>
        <v>0</v>
      </c>
      <c r="AE42">
        <f t="shared" si="14"/>
        <v>0</v>
      </c>
      <c r="BA42" t="str">
        <f t="shared" si="15"/>
        <v/>
      </c>
      <c r="BB42" t="str">
        <f t="shared" si="6"/>
        <v/>
      </c>
    </row>
    <row r="43" spans="2:54" hidden="1" x14ac:dyDescent="0.25">
      <c r="B43" s="122" t="str">
        <f t="shared" si="7"/>
        <v/>
      </c>
      <c r="C43" s="124"/>
      <c r="D43" s="124"/>
      <c r="E43" s="124"/>
      <c r="F43" s="125" t="str">
        <f>IF('תנאי סף'!AR43&lt;&gt;1,"",'תנאי סף'!F43)</f>
        <v/>
      </c>
      <c r="G43" s="232"/>
      <c r="H43" s="232"/>
      <c r="I43" s="106"/>
      <c r="J43" s="123"/>
      <c r="K43" s="106"/>
      <c r="L43" s="123"/>
      <c r="M43" s="106"/>
      <c r="N43" s="125"/>
      <c r="O43" s="125"/>
      <c r="P43" s="123"/>
      <c r="Q43" s="123"/>
      <c r="R43" s="123"/>
      <c r="S43" s="123"/>
      <c r="T43" s="123"/>
      <c r="U43" s="123" t="str">
        <f t="shared" si="8"/>
        <v/>
      </c>
      <c r="V43" s="123">
        <v>1</v>
      </c>
      <c r="W43" s="123" t="str">
        <f t="shared" si="9"/>
        <v/>
      </c>
      <c r="X43" s="123">
        <v>1</v>
      </c>
      <c r="Y43" s="123" t="str">
        <f t="shared" si="10"/>
        <v/>
      </c>
      <c r="Z43" s="126" t="str">
        <f t="shared" si="11"/>
        <v/>
      </c>
      <c r="AA43">
        <f t="shared" si="12"/>
        <v>0</v>
      </c>
      <c r="AB43" t="str">
        <f t="shared" si="13"/>
        <v/>
      </c>
      <c r="AC43" t="str">
        <f t="shared" si="13"/>
        <v/>
      </c>
      <c r="AD43">
        <f t="shared" si="14"/>
        <v>0</v>
      </c>
      <c r="AE43">
        <f t="shared" si="14"/>
        <v>0</v>
      </c>
      <c r="BA43" t="str">
        <f t="shared" si="15"/>
        <v/>
      </c>
      <c r="BB43" t="str">
        <f t="shared" si="6"/>
        <v/>
      </c>
    </row>
    <row r="44" spans="2:54" hidden="1" x14ac:dyDescent="0.25">
      <c r="B44" s="122" t="str">
        <f t="shared" si="7"/>
        <v/>
      </c>
      <c r="C44" s="124"/>
      <c r="D44" s="124"/>
      <c r="E44" s="124"/>
      <c r="F44" s="125" t="str">
        <f>IF('תנאי סף'!AR44&lt;&gt;1,"",'תנאי סף'!F44)</f>
        <v/>
      </c>
      <c r="G44" s="232"/>
      <c r="H44" s="232"/>
      <c r="I44" s="106"/>
      <c r="J44" s="123"/>
      <c r="K44" s="106"/>
      <c r="L44" s="123"/>
      <c r="M44" s="106"/>
      <c r="N44" s="125"/>
      <c r="O44" s="125"/>
      <c r="P44" s="123"/>
      <c r="Q44" s="123"/>
      <c r="R44" s="123"/>
      <c r="S44" s="123"/>
      <c r="T44" s="123"/>
      <c r="U44" s="123" t="str">
        <f t="shared" si="8"/>
        <v/>
      </c>
      <c r="V44" s="123">
        <v>1</v>
      </c>
      <c r="W44" s="123" t="str">
        <f t="shared" si="9"/>
        <v/>
      </c>
      <c r="X44" s="123">
        <v>1</v>
      </c>
      <c r="Y44" s="123" t="str">
        <f t="shared" si="10"/>
        <v/>
      </c>
      <c r="Z44" s="126" t="str">
        <f t="shared" si="11"/>
        <v/>
      </c>
      <c r="AA44">
        <f t="shared" si="12"/>
        <v>0</v>
      </c>
      <c r="AB44" t="str">
        <f t="shared" si="13"/>
        <v/>
      </c>
      <c r="AC44" t="str">
        <f t="shared" si="13"/>
        <v/>
      </c>
      <c r="AD44">
        <f t="shared" si="14"/>
        <v>0</v>
      </c>
      <c r="AE44">
        <f t="shared" si="14"/>
        <v>0</v>
      </c>
      <c r="BA44" t="str">
        <f t="shared" si="15"/>
        <v/>
      </c>
      <c r="BB44" t="str">
        <f t="shared" si="6"/>
        <v/>
      </c>
    </row>
    <row r="45" spans="2:54" hidden="1" x14ac:dyDescent="0.25">
      <c r="B45" s="122" t="str">
        <f t="shared" si="7"/>
        <v/>
      </c>
      <c r="C45" s="124"/>
      <c r="D45" s="124"/>
      <c r="E45" s="124"/>
      <c r="F45" s="125" t="str">
        <f>IF('תנאי סף'!AR45&lt;&gt;1,"",'תנאי סף'!F45)</f>
        <v/>
      </c>
      <c r="G45" s="232"/>
      <c r="H45" s="232"/>
      <c r="I45" s="106"/>
      <c r="J45" s="123"/>
      <c r="K45" s="106"/>
      <c r="L45" s="123"/>
      <c r="M45" s="106"/>
      <c r="N45" s="125"/>
      <c r="O45" s="125"/>
      <c r="P45" s="123"/>
      <c r="Q45" s="123"/>
      <c r="R45" s="123"/>
      <c r="S45" s="123"/>
      <c r="T45" s="123"/>
      <c r="U45" s="123" t="str">
        <f t="shared" si="8"/>
        <v/>
      </c>
      <c r="V45" s="123">
        <v>1</v>
      </c>
      <c r="W45" s="123" t="str">
        <f t="shared" si="9"/>
        <v/>
      </c>
      <c r="X45" s="123">
        <v>1</v>
      </c>
      <c r="Y45" s="123" t="str">
        <f t="shared" si="10"/>
        <v/>
      </c>
      <c r="Z45" s="126" t="str">
        <f t="shared" si="11"/>
        <v/>
      </c>
      <c r="AA45">
        <f t="shared" si="12"/>
        <v>0</v>
      </c>
      <c r="AB45" t="str">
        <f t="shared" si="13"/>
        <v/>
      </c>
      <c r="AC45" t="str">
        <f t="shared" si="13"/>
        <v/>
      </c>
      <c r="AD45">
        <f t="shared" si="14"/>
        <v>0</v>
      </c>
      <c r="AE45">
        <f t="shared" si="14"/>
        <v>0</v>
      </c>
      <c r="BA45" t="str">
        <f t="shared" si="15"/>
        <v/>
      </c>
      <c r="BB45" t="str">
        <f t="shared" si="6"/>
        <v/>
      </c>
    </row>
    <row r="46" spans="2:54" hidden="1" x14ac:dyDescent="0.25">
      <c r="B46" s="122" t="str">
        <f t="shared" si="7"/>
        <v/>
      </c>
      <c r="C46" s="124"/>
      <c r="D46" s="124"/>
      <c r="E46" s="124"/>
      <c r="F46" s="125" t="str">
        <f>IF('תנאי סף'!AR46&lt;&gt;1,"",'תנאי סף'!F46)</f>
        <v/>
      </c>
      <c r="G46" s="232"/>
      <c r="H46" s="232"/>
      <c r="I46" s="106"/>
      <c r="J46" s="123"/>
      <c r="K46" s="106"/>
      <c r="L46" s="123"/>
      <c r="M46" s="106"/>
      <c r="N46" s="125"/>
      <c r="O46" s="125"/>
      <c r="P46" s="123"/>
      <c r="Q46" s="123"/>
      <c r="R46" s="123"/>
      <c r="S46" s="123"/>
      <c r="T46" s="123"/>
      <c r="U46" s="123" t="str">
        <f t="shared" si="8"/>
        <v/>
      </c>
      <c r="V46" s="123">
        <v>1</v>
      </c>
      <c r="W46" s="123" t="str">
        <f t="shared" si="9"/>
        <v/>
      </c>
      <c r="X46" s="123">
        <v>1</v>
      </c>
      <c r="Y46" s="123" t="str">
        <f t="shared" si="10"/>
        <v/>
      </c>
      <c r="Z46" s="126" t="str">
        <f t="shared" si="11"/>
        <v/>
      </c>
      <c r="AA46">
        <f t="shared" si="12"/>
        <v>0</v>
      </c>
      <c r="AB46" t="str">
        <f t="shared" si="13"/>
        <v/>
      </c>
      <c r="AC46" t="str">
        <f t="shared" si="13"/>
        <v/>
      </c>
      <c r="AD46">
        <f t="shared" si="14"/>
        <v>0</v>
      </c>
      <c r="AE46">
        <f t="shared" si="14"/>
        <v>0</v>
      </c>
      <c r="BA46" t="str">
        <f t="shared" si="15"/>
        <v/>
      </c>
      <c r="BB46" t="str">
        <f t="shared" si="6"/>
        <v/>
      </c>
    </row>
    <row r="47" spans="2:54" hidden="1" x14ac:dyDescent="0.25">
      <c r="B47" s="122" t="str">
        <f t="shared" si="7"/>
        <v/>
      </c>
      <c r="C47" s="124"/>
      <c r="D47" s="124"/>
      <c r="E47" s="124"/>
      <c r="F47" s="125" t="str">
        <f>IF('תנאי סף'!AR47&lt;&gt;1,"",'תנאי סף'!F47)</f>
        <v/>
      </c>
      <c r="G47" s="232"/>
      <c r="H47" s="232"/>
      <c r="I47" s="106"/>
      <c r="J47" s="123"/>
      <c r="K47" s="106"/>
      <c r="L47" s="123"/>
      <c r="M47" s="106"/>
      <c r="N47" s="125"/>
      <c r="O47" s="125"/>
      <c r="P47" s="123"/>
      <c r="Q47" s="123"/>
      <c r="R47" s="123"/>
      <c r="S47" s="123"/>
      <c r="T47" s="123"/>
      <c r="U47" s="123" t="str">
        <f t="shared" si="8"/>
        <v/>
      </c>
      <c r="V47" s="123">
        <v>1</v>
      </c>
      <c r="W47" s="123" t="str">
        <f t="shared" si="9"/>
        <v/>
      </c>
      <c r="X47" s="123">
        <v>1</v>
      </c>
      <c r="Y47" s="123" t="str">
        <f t="shared" si="10"/>
        <v/>
      </c>
      <c r="Z47" s="126" t="str">
        <f t="shared" si="11"/>
        <v/>
      </c>
      <c r="AA47">
        <f t="shared" si="12"/>
        <v>0</v>
      </c>
      <c r="AB47" t="str">
        <f t="shared" si="13"/>
        <v/>
      </c>
      <c r="AC47" t="str">
        <f t="shared" si="13"/>
        <v/>
      </c>
      <c r="AD47">
        <f t="shared" si="14"/>
        <v>0</v>
      </c>
      <c r="AE47">
        <f t="shared" si="14"/>
        <v>0</v>
      </c>
      <c r="BA47" t="str">
        <f t="shared" si="15"/>
        <v/>
      </c>
      <c r="BB47" t="str">
        <f t="shared" si="15"/>
        <v/>
      </c>
    </row>
    <row r="48" spans="2:54" hidden="1" x14ac:dyDescent="0.25">
      <c r="B48" s="122" t="str">
        <f t="shared" si="7"/>
        <v/>
      </c>
      <c r="C48" s="124"/>
      <c r="D48" s="124"/>
      <c r="E48" s="124"/>
      <c r="F48" s="125" t="str">
        <f>IF('תנאי סף'!AR48&lt;&gt;1,"",'תנאי סף'!F48)</f>
        <v/>
      </c>
      <c r="G48" s="232"/>
      <c r="H48" s="232"/>
      <c r="I48" s="106"/>
      <c r="J48" s="123"/>
      <c r="K48" s="106"/>
      <c r="L48" s="123"/>
      <c r="M48" s="106"/>
      <c r="N48" s="125"/>
      <c r="O48" s="125"/>
      <c r="P48" s="123"/>
      <c r="Q48" s="123"/>
      <c r="R48" s="123"/>
      <c r="S48" s="123"/>
      <c r="T48" s="123"/>
      <c r="U48" s="123" t="str">
        <f t="shared" si="8"/>
        <v/>
      </c>
      <c r="V48" s="123">
        <v>1</v>
      </c>
      <c r="W48" s="123" t="str">
        <f t="shared" si="9"/>
        <v/>
      </c>
      <c r="X48" s="123">
        <v>1</v>
      </c>
      <c r="Y48" s="123" t="str">
        <f t="shared" si="10"/>
        <v/>
      </c>
      <c r="Z48" s="126" t="str">
        <f t="shared" si="11"/>
        <v/>
      </c>
      <c r="AA48">
        <f t="shared" si="12"/>
        <v>0</v>
      </c>
      <c r="AB48" t="str">
        <f t="shared" si="13"/>
        <v/>
      </c>
      <c r="AC48" t="str">
        <f t="shared" si="13"/>
        <v/>
      </c>
      <c r="AD48">
        <f t="shared" si="14"/>
        <v>0</v>
      </c>
      <c r="AE48">
        <f t="shared" si="14"/>
        <v>0</v>
      </c>
      <c r="BA48" t="str">
        <f t="shared" si="15"/>
        <v/>
      </c>
      <c r="BB48" t="str">
        <f t="shared" si="15"/>
        <v/>
      </c>
    </row>
    <row r="49" spans="2:54" hidden="1" x14ac:dyDescent="0.25">
      <c r="B49" s="122" t="str">
        <f t="shared" si="7"/>
        <v/>
      </c>
      <c r="C49" s="124"/>
      <c r="D49" s="124"/>
      <c r="E49" s="124"/>
      <c r="F49" s="125" t="str">
        <f>IF('תנאי סף'!AR49&lt;&gt;1,"",'תנאי סף'!F49)</f>
        <v/>
      </c>
      <c r="G49" s="232"/>
      <c r="H49" s="232"/>
      <c r="I49" s="106"/>
      <c r="J49" s="123"/>
      <c r="K49" s="106"/>
      <c r="L49" s="123"/>
      <c r="M49" s="106"/>
      <c r="N49" s="125"/>
      <c r="O49" s="125"/>
      <c r="P49" s="123"/>
      <c r="Q49" s="123"/>
      <c r="R49" s="123"/>
      <c r="S49" s="123"/>
      <c r="T49" s="123"/>
      <c r="U49" s="123" t="str">
        <f t="shared" si="8"/>
        <v/>
      </c>
      <c r="V49" s="123">
        <v>1</v>
      </c>
      <c r="W49" s="123" t="str">
        <f t="shared" si="9"/>
        <v/>
      </c>
      <c r="X49" s="123">
        <v>1</v>
      </c>
      <c r="Y49" s="123" t="str">
        <f t="shared" si="10"/>
        <v/>
      </c>
      <c r="Z49" s="126" t="str">
        <f t="shared" si="11"/>
        <v/>
      </c>
      <c r="AA49">
        <f t="shared" si="12"/>
        <v>0</v>
      </c>
      <c r="AB49" t="str">
        <f t="shared" si="13"/>
        <v/>
      </c>
      <c r="AC49" t="str">
        <f t="shared" si="13"/>
        <v/>
      </c>
      <c r="AD49">
        <f t="shared" si="14"/>
        <v>0</v>
      </c>
      <c r="AE49">
        <f t="shared" si="14"/>
        <v>0</v>
      </c>
      <c r="BA49" t="str">
        <f t="shared" si="15"/>
        <v/>
      </c>
      <c r="BB49" t="str">
        <f t="shared" si="15"/>
        <v/>
      </c>
    </row>
    <row r="50" spans="2:54" hidden="1" x14ac:dyDescent="0.25">
      <c r="B50" s="122" t="str">
        <f t="shared" si="7"/>
        <v/>
      </c>
      <c r="C50" s="124"/>
      <c r="D50" s="124"/>
      <c r="E50" s="124"/>
      <c r="F50" s="125" t="str">
        <f>IF('תנאי סף'!AR50&lt;&gt;1,"",'תנאי סף'!F50)</f>
        <v/>
      </c>
      <c r="G50" s="232"/>
      <c r="H50" s="232"/>
      <c r="I50" s="106"/>
      <c r="J50" s="123"/>
      <c r="K50" s="106"/>
      <c r="L50" s="123"/>
      <c r="M50" s="106"/>
      <c r="N50" s="125"/>
      <c r="O50" s="125"/>
      <c r="P50" s="123"/>
      <c r="Q50" s="123"/>
      <c r="R50" s="123"/>
      <c r="S50" s="123"/>
      <c r="T50" s="123"/>
      <c r="U50" s="123" t="str">
        <f t="shared" si="8"/>
        <v/>
      </c>
      <c r="V50" s="123">
        <v>1</v>
      </c>
      <c r="W50" s="123" t="str">
        <f t="shared" si="9"/>
        <v/>
      </c>
      <c r="X50" s="123">
        <v>1</v>
      </c>
      <c r="Y50" s="123" t="str">
        <f t="shared" si="10"/>
        <v/>
      </c>
      <c r="Z50" s="126" t="str">
        <f t="shared" si="11"/>
        <v/>
      </c>
      <c r="AA50">
        <f t="shared" si="12"/>
        <v>0</v>
      </c>
      <c r="AB50" t="str">
        <f t="shared" si="13"/>
        <v/>
      </c>
      <c r="AC50" t="str">
        <f t="shared" si="13"/>
        <v/>
      </c>
      <c r="AD50">
        <f t="shared" si="14"/>
        <v>0</v>
      </c>
      <c r="AE50">
        <f t="shared" si="14"/>
        <v>0</v>
      </c>
      <c r="BA50" t="str">
        <f t="shared" si="15"/>
        <v/>
      </c>
      <c r="BB50" t="str">
        <f t="shared" si="15"/>
        <v/>
      </c>
    </row>
    <row r="51" spans="2:54" hidden="1" x14ac:dyDescent="0.25">
      <c r="B51" s="122" t="str">
        <f t="shared" si="7"/>
        <v/>
      </c>
      <c r="C51" s="124"/>
      <c r="D51" s="124"/>
      <c r="E51" s="124"/>
      <c r="F51" s="125" t="str">
        <f>IF('תנאי סף'!AR51&lt;&gt;1,"",'תנאי סף'!F51)</f>
        <v/>
      </c>
      <c r="G51" s="232"/>
      <c r="H51" s="232"/>
      <c r="I51" s="106"/>
      <c r="J51" s="123"/>
      <c r="K51" s="106"/>
      <c r="L51" s="123"/>
      <c r="M51" s="106"/>
      <c r="N51" s="125"/>
      <c r="O51" s="125"/>
      <c r="P51" s="123"/>
      <c r="Q51" s="123"/>
      <c r="R51" s="123"/>
      <c r="S51" s="123"/>
      <c r="T51" s="123"/>
      <c r="U51" s="123" t="str">
        <f t="shared" si="8"/>
        <v/>
      </c>
      <c r="V51" s="123">
        <v>1</v>
      </c>
      <c r="W51" s="123" t="str">
        <f t="shared" si="9"/>
        <v/>
      </c>
      <c r="X51" s="123">
        <v>1</v>
      </c>
      <c r="Y51" s="123" t="str">
        <f t="shared" si="10"/>
        <v/>
      </c>
      <c r="Z51" s="126" t="str">
        <f t="shared" si="11"/>
        <v/>
      </c>
      <c r="AA51">
        <f t="shared" si="12"/>
        <v>0</v>
      </c>
      <c r="AB51" t="str">
        <f t="shared" si="13"/>
        <v/>
      </c>
      <c r="AC51" t="str">
        <f t="shared" si="13"/>
        <v/>
      </c>
      <c r="AD51">
        <f t="shared" si="14"/>
        <v>0</v>
      </c>
      <c r="AE51">
        <f t="shared" si="14"/>
        <v>0</v>
      </c>
      <c r="BA51" t="str">
        <f t="shared" si="15"/>
        <v/>
      </c>
      <c r="BB51" t="str">
        <f t="shared" si="15"/>
        <v/>
      </c>
    </row>
    <row r="52" spans="2:54" hidden="1" x14ac:dyDescent="0.25">
      <c r="B52" s="122" t="str">
        <f t="shared" si="7"/>
        <v/>
      </c>
      <c r="C52" s="124"/>
      <c r="D52" s="124"/>
      <c r="E52" s="124"/>
      <c r="F52" s="125" t="str">
        <f>IF('תנאי סף'!AR52&lt;&gt;1,"",'תנאי סף'!F52)</f>
        <v/>
      </c>
      <c r="G52" s="232"/>
      <c r="H52" s="232"/>
      <c r="I52" s="106"/>
      <c r="J52" s="123"/>
      <c r="K52" s="106"/>
      <c r="L52" s="123"/>
      <c r="M52" s="106"/>
      <c r="N52" s="125"/>
      <c r="O52" s="125"/>
      <c r="P52" s="123"/>
      <c r="Q52" s="123"/>
      <c r="R52" s="123"/>
      <c r="S52" s="123"/>
      <c r="T52" s="123"/>
      <c r="U52" s="123" t="str">
        <f t="shared" si="8"/>
        <v/>
      </c>
      <c r="V52" s="123">
        <v>1</v>
      </c>
      <c r="W52" s="123" t="str">
        <f t="shared" si="9"/>
        <v/>
      </c>
      <c r="X52" s="123">
        <v>1</v>
      </c>
      <c r="Y52" s="123" t="str">
        <f t="shared" si="10"/>
        <v/>
      </c>
      <c r="Z52" s="126" t="str">
        <f t="shared" si="11"/>
        <v/>
      </c>
      <c r="AA52">
        <f t="shared" si="12"/>
        <v>0</v>
      </c>
      <c r="AB52" t="str">
        <f t="shared" si="13"/>
        <v/>
      </c>
      <c r="AC52" t="str">
        <f t="shared" si="13"/>
        <v/>
      </c>
      <c r="AD52">
        <f t="shared" si="14"/>
        <v>0</v>
      </c>
      <c r="AE52">
        <f t="shared" si="14"/>
        <v>0</v>
      </c>
      <c r="BA52" t="str">
        <f t="shared" si="15"/>
        <v/>
      </c>
      <c r="BB52" t="str">
        <f t="shared" si="15"/>
        <v/>
      </c>
    </row>
    <row r="53" spans="2:54" hidden="1" x14ac:dyDescent="0.25">
      <c r="B53" s="122" t="str">
        <f t="shared" si="7"/>
        <v/>
      </c>
      <c r="C53" s="124"/>
      <c r="D53" s="124"/>
      <c r="E53" s="124"/>
      <c r="F53" s="125" t="str">
        <f>IF('תנאי סף'!AR53&lt;&gt;1,"",'תנאי סף'!F53)</f>
        <v/>
      </c>
      <c r="G53" s="232"/>
      <c r="H53" s="232"/>
      <c r="I53" s="106"/>
      <c r="J53" s="123"/>
      <c r="K53" s="106"/>
      <c r="L53" s="123"/>
      <c r="M53" s="106"/>
      <c r="N53" s="125"/>
      <c r="O53" s="125"/>
      <c r="P53" s="123"/>
      <c r="Q53" s="123"/>
      <c r="R53" s="123"/>
      <c r="S53" s="123"/>
      <c r="T53" s="123"/>
      <c r="U53" s="123" t="str">
        <f t="shared" si="8"/>
        <v/>
      </c>
      <c r="V53" s="123">
        <v>1</v>
      </c>
      <c r="W53" s="123" t="str">
        <f t="shared" si="9"/>
        <v/>
      </c>
      <c r="X53" s="123">
        <v>1</v>
      </c>
      <c r="Y53" s="123" t="str">
        <f t="shared" si="10"/>
        <v/>
      </c>
      <c r="Z53" s="126" t="str">
        <f t="shared" si="11"/>
        <v/>
      </c>
      <c r="AA53">
        <f t="shared" si="12"/>
        <v>0</v>
      </c>
      <c r="AB53" t="str">
        <f t="shared" si="13"/>
        <v/>
      </c>
      <c r="AC53" t="str">
        <f t="shared" si="13"/>
        <v/>
      </c>
      <c r="AD53">
        <f t="shared" si="14"/>
        <v>0</v>
      </c>
      <c r="AE53">
        <f t="shared" si="14"/>
        <v>0</v>
      </c>
      <c r="BA53" t="str">
        <f t="shared" si="15"/>
        <v/>
      </c>
      <c r="BB53" t="str">
        <f t="shared" si="15"/>
        <v/>
      </c>
    </row>
    <row r="54" spans="2:54" hidden="1" x14ac:dyDescent="0.25">
      <c r="B54" s="122" t="str">
        <f t="shared" si="7"/>
        <v/>
      </c>
      <c r="C54" s="124"/>
      <c r="D54" s="124"/>
      <c r="E54" s="124"/>
      <c r="F54" s="125" t="str">
        <f>IF('תנאי סף'!AR54&lt;&gt;1,"",'תנאי סף'!F54)</f>
        <v/>
      </c>
      <c r="G54" s="232"/>
      <c r="H54" s="232"/>
      <c r="I54" s="106"/>
      <c r="J54" s="123"/>
      <c r="K54" s="106"/>
      <c r="L54" s="123"/>
      <c r="M54" s="106"/>
      <c r="N54" s="125"/>
      <c r="O54" s="125"/>
      <c r="P54" s="123"/>
      <c r="Q54" s="123"/>
      <c r="R54" s="123"/>
      <c r="S54" s="123"/>
      <c r="T54" s="123"/>
      <c r="U54" s="123" t="str">
        <f t="shared" si="8"/>
        <v/>
      </c>
      <c r="V54" s="123">
        <v>1</v>
      </c>
      <c r="W54" s="123" t="str">
        <f t="shared" si="9"/>
        <v/>
      </c>
      <c r="X54" s="123">
        <v>1</v>
      </c>
      <c r="Y54" s="123" t="str">
        <f t="shared" si="10"/>
        <v/>
      </c>
      <c r="Z54" s="126" t="str">
        <f t="shared" si="11"/>
        <v/>
      </c>
      <c r="AA54">
        <f t="shared" si="12"/>
        <v>0</v>
      </c>
      <c r="AB54" t="str">
        <f t="shared" si="13"/>
        <v/>
      </c>
      <c r="AC54" t="str">
        <f t="shared" si="13"/>
        <v/>
      </c>
      <c r="AD54">
        <f t="shared" si="14"/>
        <v>0</v>
      </c>
      <c r="AE54">
        <f t="shared" si="14"/>
        <v>0</v>
      </c>
      <c r="BA54" t="str">
        <f t="shared" si="15"/>
        <v/>
      </c>
      <c r="BB54" t="str">
        <f t="shared" si="15"/>
        <v/>
      </c>
    </row>
    <row r="55" spans="2:54" hidden="1" x14ac:dyDescent="0.25">
      <c r="B55" s="122" t="str">
        <f t="shared" si="7"/>
        <v/>
      </c>
      <c r="C55" s="124"/>
      <c r="D55" s="124"/>
      <c r="E55" s="124"/>
      <c r="F55" s="125" t="str">
        <f>IF('תנאי סף'!AR55&lt;&gt;1,"",'תנאי סף'!F55)</f>
        <v/>
      </c>
      <c r="G55" s="232"/>
      <c r="H55" s="232"/>
      <c r="I55" s="106"/>
      <c r="J55" s="123"/>
      <c r="K55" s="106"/>
      <c r="L55" s="123"/>
      <c r="M55" s="106"/>
      <c r="N55" s="125"/>
      <c r="O55" s="125"/>
      <c r="P55" s="123"/>
      <c r="Q55" s="123"/>
      <c r="R55" s="123"/>
      <c r="S55" s="123"/>
      <c r="T55" s="123"/>
      <c r="U55" s="123" t="str">
        <f t="shared" si="8"/>
        <v/>
      </c>
      <c r="V55" s="123">
        <v>1</v>
      </c>
      <c r="W55" s="123" t="str">
        <f t="shared" si="9"/>
        <v/>
      </c>
      <c r="X55" s="123">
        <v>1</v>
      </c>
      <c r="Y55" s="123" t="str">
        <f t="shared" si="10"/>
        <v/>
      </c>
      <c r="Z55" s="126" t="str">
        <f t="shared" si="11"/>
        <v/>
      </c>
      <c r="AA55">
        <f t="shared" si="12"/>
        <v>0</v>
      </c>
      <c r="AB55" t="str">
        <f t="shared" si="13"/>
        <v/>
      </c>
      <c r="AC55" t="str">
        <f t="shared" si="13"/>
        <v/>
      </c>
      <c r="AD55">
        <f t="shared" si="14"/>
        <v>0</v>
      </c>
      <c r="AE55">
        <f t="shared" si="14"/>
        <v>0</v>
      </c>
      <c r="BA55" t="str">
        <f t="shared" si="15"/>
        <v/>
      </c>
      <c r="BB55" t="str">
        <f t="shared" si="15"/>
        <v/>
      </c>
    </row>
    <row r="56" spans="2:54" hidden="1" x14ac:dyDescent="0.25">
      <c r="B56" s="122" t="str">
        <f t="shared" si="7"/>
        <v/>
      </c>
      <c r="C56" s="124"/>
      <c r="D56" s="124"/>
      <c r="E56" s="124"/>
      <c r="F56" s="125" t="str">
        <f>IF('תנאי סף'!AR56&lt;&gt;1,"",'תנאי סף'!F56)</f>
        <v/>
      </c>
      <c r="G56" s="232"/>
      <c r="H56" s="232"/>
      <c r="I56" s="106"/>
      <c r="J56" s="123"/>
      <c r="K56" s="106"/>
      <c r="L56" s="123"/>
      <c r="M56" s="106"/>
      <c r="N56" s="125"/>
      <c r="O56" s="125"/>
      <c r="P56" s="123"/>
      <c r="Q56" s="123"/>
      <c r="R56" s="123"/>
      <c r="S56" s="123"/>
      <c r="T56" s="123"/>
      <c r="U56" s="123" t="str">
        <f t="shared" si="8"/>
        <v/>
      </c>
      <c r="V56" s="123">
        <v>1</v>
      </c>
      <c r="W56" s="123" t="str">
        <f t="shared" si="9"/>
        <v/>
      </c>
      <c r="X56" s="123">
        <v>1</v>
      </c>
      <c r="Y56" s="123" t="str">
        <f t="shared" si="10"/>
        <v/>
      </c>
      <c r="Z56" s="126" t="str">
        <f t="shared" si="11"/>
        <v/>
      </c>
      <c r="AA56">
        <f t="shared" si="12"/>
        <v>0</v>
      </c>
      <c r="AB56" t="str">
        <f t="shared" si="13"/>
        <v/>
      </c>
      <c r="AC56" t="str">
        <f t="shared" si="13"/>
        <v/>
      </c>
      <c r="AD56">
        <f t="shared" si="14"/>
        <v>0</v>
      </c>
      <c r="AE56">
        <f t="shared" si="14"/>
        <v>0</v>
      </c>
      <c r="BA56" t="str">
        <f t="shared" si="15"/>
        <v/>
      </c>
      <c r="BB56" t="str">
        <f t="shared" si="15"/>
        <v/>
      </c>
    </row>
    <row r="57" spans="2:54" hidden="1" x14ac:dyDescent="0.25">
      <c r="B57" s="122" t="str">
        <f t="shared" si="7"/>
        <v/>
      </c>
      <c r="C57" s="124"/>
      <c r="D57" s="124"/>
      <c r="E57" s="124"/>
      <c r="F57" s="125" t="str">
        <f>IF('תנאי סף'!AR57&lt;&gt;1,"",'תנאי סף'!F57)</f>
        <v/>
      </c>
      <c r="G57" s="232"/>
      <c r="H57" s="232"/>
      <c r="I57" s="106"/>
      <c r="J57" s="123"/>
      <c r="K57" s="106"/>
      <c r="L57" s="123"/>
      <c r="M57" s="106"/>
      <c r="N57" s="125"/>
      <c r="O57" s="125"/>
      <c r="P57" s="123"/>
      <c r="Q57" s="123"/>
      <c r="R57" s="123"/>
      <c r="S57" s="123"/>
      <c r="T57" s="123"/>
      <c r="U57" s="123" t="str">
        <f t="shared" si="8"/>
        <v/>
      </c>
      <c r="V57" s="123">
        <v>1</v>
      </c>
      <c r="W57" s="123" t="str">
        <f t="shared" si="9"/>
        <v/>
      </c>
      <c r="X57" s="123">
        <v>1</v>
      </c>
      <c r="Y57" s="123" t="str">
        <f t="shared" si="10"/>
        <v/>
      </c>
      <c r="Z57" s="126" t="str">
        <f t="shared" si="11"/>
        <v/>
      </c>
      <c r="AA57">
        <f t="shared" si="12"/>
        <v>0</v>
      </c>
      <c r="AB57" t="str">
        <f t="shared" si="13"/>
        <v/>
      </c>
      <c r="AC57" t="str">
        <f t="shared" si="13"/>
        <v/>
      </c>
      <c r="AD57">
        <f t="shared" si="14"/>
        <v>0</v>
      </c>
      <c r="AE57">
        <f t="shared" si="14"/>
        <v>0</v>
      </c>
      <c r="BA57" t="str">
        <f t="shared" si="15"/>
        <v/>
      </c>
      <c r="BB57" t="str">
        <f t="shared" si="15"/>
        <v/>
      </c>
    </row>
    <row r="58" spans="2:54" hidden="1" x14ac:dyDescent="0.25">
      <c r="B58" s="122" t="str">
        <f t="shared" si="7"/>
        <v/>
      </c>
      <c r="C58" s="124"/>
      <c r="D58" s="124"/>
      <c r="E58" s="124"/>
      <c r="F58" s="125" t="str">
        <f>IF('תנאי סף'!AR58&lt;&gt;1,"",'תנאי סף'!F58)</f>
        <v/>
      </c>
      <c r="G58" s="232"/>
      <c r="H58" s="232"/>
      <c r="I58" s="106"/>
      <c r="J58" s="123"/>
      <c r="K58" s="106"/>
      <c r="L58" s="123"/>
      <c r="M58" s="106"/>
      <c r="N58" s="125"/>
      <c r="O58" s="125"/>
      <c r="P58" s="123"/>
      <c r="Q58" s="123"/>
      <c r="R58" s="123"/>
      <c r="S58" s="123"/>
      <c r="T58" s="123"/>
      <c r="U58" s="123" t="str">
        <f t="shared" si="8"/>
        <v/>
      </c>
      <c r="V58" s="123">
        <v>1</v>
      </c>
      <c r="W58" s="123" t="str">
        <f t="shared" si="9"/>
        <v/>
      </c>
      <c r="X58" s="123">
        <v>1</v>
      </c>
      <c r="Y58" s="123" t="str">
        <f t="shared" si="10"/>
        <v/>
      </c>
      <c r="Z58" s="126" t="str">
        <f t="shared" si="11"/>
        <v/>
      </c>
      <c r="AA58">
        <f t="shared" si="12"/>
        <v>0</v>
      </c>
      <c r="AB58" t="str">
        <f t="shared" si="13"/>
        <v/>
      </c>
      <c r="AC58" t="str">
        <f t="shared" si="13"/>
        <v/>
      </c>
      <c r="AD58">
        <f t="shared" si="14"/>
        <v>0</v>
      </c>
      <c r="AE58">
        <f t="shared" si="14"/>
        <v>0</v>
      </c>
      <c r="BA58" t="str">
        <f t="shared" si="15"/>
        <v/>
      </c>
      <c r="BB58" t="str">
        <f t="shared" si="15"/>
        <v/>
      </c>
    </row>
    <row r="59" spans="2:54" hidden="1" x14ac:dyDescent="0.25">
      <c r="B59" s="122" t="str">
        <f t="shared" si="7"/>
        <v/>
      </c>
      <c r="C59" s="124"/>
      <c r="D59" s="124"/>
      <c r="E59" s="124"/>
      <c r="F59" s="125" t="str">
        <f>IF('תנאי סף'!AR59&lt;&gt;1,"",'תנאי סף'!F59)</f>
        <v/>
      </c>
      <c r="G59" s="232"/>
      <c r="H59" s="232"/>
      <c r="I59" s="106"/>
      <c r="J59" s="123"/>
      <c r="K59" s="106"/>
      <c r="L59" s="123"/>
      <c r="M59" s="106"/>
      <c r="N59" s="125"/>
      <c r="O59" s="125"/>
      <c r="P59" s="123"/>
      <c r="Q59" s="123"/>
      <c r="R59" s="123"/>
      <c r="S59" s="123"/>
      <c r="T59" s="123"/>
      <c r="U59" s="123" t="str">
        <f t="shared" si="8"/>
        <v/>
      </c>
      <c r="V59" s="123">
        <v>1</v>
      </c>
      <c r="W59" s="123" t="str">
        <f t="shared" si="9"/>
        <v/>
      </c>
      <c r="X59" s="123">
        <v>1</v>
      </c>
      <c r="Y59" s="123" t="str">
        <f t="shared" si="10"/>
        <v/>
      </c>
      <c r="Z59" s="126" t="str">
        <f t="shared" si="11"/>
        <v/>
      </c>
      <c r="AA59">
        <f t="shared" si="12"/>
        <v>0</v>
      </c>
      <c r="AB59" t="str">
        <f t="shared" si="13"/>
        <v/>
      </c>
      <c r="AC59" t="str">
        <f t="shared" si="13"/>
        <v/>
      </c>
      <c r="AD59">
        <f t="shared" si="14"/>
        <v>0</v>
      </c>
      <c r="AE59">
        <f t="shared" si="14"/>
        <v>0</v>
      </c>
      <c r="BA59" t="str">
        <f t="shared" si="15"/>
        <v/>
      </c>
      <c r="BB59" t="str">
        <f t="shared" si="15"/>
        <v/>
      </c>
    </row>
    <row r="60" spans="2:54" hidden="1" x14ac:dyDescent="0.25">
      <c r="B60" s="122" t="str">
        <f t="shared" si="7"/>
        <v/>
      </c>
      <c r="C60" s="124"/>
      <c r="D60" s="124"/>
      <c r="E60" s="124"/>
      <c r="F60" s="125" t="str">
        <f>IF('תנאי סף'!AR60&lt;&gt;1,"",'תנאי סף'!F60)</f>
        <v/>
      </c>
      <c r="G60" s="232"/>
      <c r="H60" s="232"/>
      <c r="I60" s="106"/>
      <c r="J60" s="123"/>
      <c r="K60" s="106"/>
      <c r="L60" s="123"/>
      <c r="M60" s="106"/>
      <c r="N60" s="125"/>
      <c r="O60" s="125"/>
      <c r="P60" s="123"/>
      <c r="Q60" s="123"/>
      <c r="R60" s="123"/>
      <c r="S60" s="123"/>
      <c r="T60" s="123"/>
      <c r="U60" s="123" t="str">
        <f t="shared" si="8"/>
        <v/>
      </c>
      <c r="V60" s="123">
        <v>1</v>
      </c>
      <c r="W60" s="123" t="str">
        <f t="shared" si="9"/>
        <v/>
      </c>
      <c r="X60" s="123">
        <v>1</v>
      </c>
      <c r="Y60" s="123" t="str">
        <f t="shared" si="10"/>
        <v/>
      </c>
      <c r="Z60" s="126" t="str">
        <f t="shared" si="11"/>
        <v/>
      </c>
      <c r="AA60">
        <f t="shared" si="12"/>
        <v>0</v>
      </c>
      <c r="AB60" t="str">
        <f t="shared" si="13"/>
        <v/>
      </c>
      <c r="AC60" t="str">
        <f t="shared" si="13"/>
        <v/>
      </c>
      <c r="AD60">
        <f t="shared" si="14"/>
        <v>0</v>
      </c>
      <c r="AE60">
        <f t="shared" si="14"/>
        <v>0</v>
      </c>
      <c r="BA60" t="str">
        <f t="shared" si="15"/>
        <v/>
      </c>
      <c r="BB60" t="str">
        <f t="shared" si="15"/>
        <v/>
      </c>
    </row>
    <row r="61" spans="2:54" hidden="1" x14ac:dyDescent="0.25">
      <c r="B61" s="122" t="str">
        <f t="shared" si="7"/>
        <v/>
      </c>
      <c r="C61" s="124"/>
      <c r="D61" s="124"/>
      <c r="E61" s="124"/>
      <c r="F61" s="125" t="str">
        <f>IF('תנאי סף'!AR61&lt;&gt;1,"",'תנאי סף'!F61)</f>
        <v/>
      </c>
      <c r="G61" s="232"/>
      <c r="H61" s="232"/>
      <c r="I61" s="106"/>
      <c r="J61" s="123"/>
      <c r="K61" s="106"/>
      <c r="L61" s="123"/>
      <c r="M61" s="106"/>
      <c r="N61" s="125"/>
      <c r="O61" s="125"/>
      <c r="P61" s="123"/>
      <c r="Q61" s="123"/>
      <c r="R61" s="123"/>
      <c r="S61" s="123"/>
      <c r="T61" s="123"/>
      <c r="U61" s="123" t="str">
        <f t="shared" si="8"/>
        <v/>
      </c>
      <c r="V61" s="123">
        <v>1</v>
      </c>
      <c r="W61" s="123" t="str">
        <f t="shared" si="9"/>
        <v/>
      </c>
      <c r="X61" s="123">
        <v>1</v>
      </c>
      <c r="Y61" s="123" t="str">
        <f t="shared" si="10"/>
        <v/>
      </c>
      <c r="Z61" s="126" t="str">
        <f t="shared" si="11"/>
        <v/>
      </c>
      <c r="AA61">
        <f t="shared" si="12"/>
        <v>0</v>
      </c>
      <c r="AB61" t="str">
        <f t="shared" si="13"/>
        <v/>
      </c>
      <c r="AC61" t="str">
        <f t="shared" si="13"/>
        <v/>
      </c>
      <c r="AD61">
        <f t="shared" si="14"/>
        <v>0</v>
      </c>
      <c r="AE61">
        <f t="shared" si="14"/>
        <v>0</v>
      </c>
      <c r="BA61" t="str">
        <f t="shared" si="15"/>
        <v/>
      </c>
      <c r="BB61" t="str">
        <f t="shared" si="15"/>
        <v/>
      </c>
    </row>
    <row r="62" spans="2:54" hidden="1" x14ac:dyDescent="0.25">
      <c r="B62" s="122" t="str">
        <f t="shared" si="7"/>
        <v/>
      </c>
      <c r="C62" s="124"/>
      <c r="D62" s="124"/>
      <c r="E62" s="124"/>
      <c r="F62" s="125" t="str">
        <f>IF('תנאי סף'!AR62&lt;&gt;1,"",'תנאי סף'!F62)</f>
        <v/>
      </c>
      <c r="G62" s="232"/>
      <c r="H62" s="232"/>
      <c r="I62" s="106"/>
      <c r="J62" s="123"/>
      <c r="K62" s="106"/>
      <c r="L62" s="123"/>
      <c r="M62" s="106"/>
      <c r="N62" s="125"/>
      <c r="O62" s="125"/>
      <c r="P62" s="123"/>
      <c r="Q62" s="123"/>
      <c r="R62" s="123"/>
      <c r="S62" s="123"/>
      <c r="T62" s="123"/>
      <c r="U62" s="123" t="str">
        <f t="shared" si="8"/>
        <v/>
      </c>
      <c r="V62" s="123">
        <v>1</v>
      </c>
      <c r="W62" s="123" t="str">
        <f t="shared" si="9"/>
        <v/>
      </c>
      <c r="X62" s="123">
        <v>1</v>
      </c>
      <c r="Y62" s="123" t="str">
        <f t="shared" si="10"/>
        <v/>
      </c>
      <c r="Z62" s="126" t="str">
        <f t="shared" si="11"/>
        <v/>
      </c>
      <c r="AA62">
        <f t="shared" si="12"/>
        <v>0</v>
      </c>
      <c r="AB62" t="str">
        <f t="shared" si="13"/>
        <v/>
      </c>
      <c r="AC62" t="str">
        <f t="shared" si="13"/>
        <v/>
      </c>
      <c r="AD62">
        <f t="shared" si="14"/>
        <v>0</v>
      </c>
      <c r="AE62">
        <f t="shared" si="14"/>
        <v>0</v>
      </c>
      <c r="BA62" t="str">
        <f t="shared" si="15"/>
        <v/>
      </c>
      <c r="BB62" t="str">
        <f t="shared" si="15"/>
        <v/>
      </c>
    </row>
    <row r="63" spans="2:54" hidden="1" x14ac:dyDescent="0.25">
      <c r="B63" s="122" t="str">
        <f t="shared" si="7"/>
        <v/>
      </c>
      <c r="C63" s="124"/>
      <c r="D63" s="124"/>
      <c r="E63" s="124"/>
      <c r="F63" s="125" t="str">
        <f>IF('תנאי סף'!AR63&lt;&gt;1,"",'תנאי סף'!F63)</f>
        <v/>
      </c>
      <c r="G63" s="232"/>
      <c r="H63" s="232"/>
      <c r="I63" s="106"/>
      <c r="J63" s="123"/>
      <c r="K63" s="106"/>
      <c r="L63" s="123"/>
      <c r="M63" s="106"/>
      <c r="N63" s="125"/>
      <c r="O63" s="125"/>
      <c r="P63" s="123"/>
      <c r="Q63" s="123"/>
      <c r="R63" s="123"/>
      <c r="S63" s="123"/>
      <c r="T63" s="123"/>
      <c r="U63" s="123" t="str">
        <f t="shared" si="8"/>
        <v/>
      </c>
      <c r="V63" s="123">
        <v>1</v>
      </c>
      <c r="W63" s="123" t="str">
        <f t="shared" si="9"/>
        <v/>
      </c>
      <c r="X63" s="123">
        <v>1</v>
      </c>
      <c r="Y63" s="123" t="str">
        <f t="shared" si="10"/>
        <v/>
      </c>
      <c r="Z63" s="126" t="str">
        <f t="shared" si="11"/>
        <v/>
      </c>
      <c r="AA63">
        <f t="shared" si="12"/>
        <v>0</v>
      </c>
      <c r="AB63" t="str">
        <f t="shared" si="13"/>
        <v/>
      </c>
      <c r="AC63" t="str">
        <f t="shared" si="13"/>
        <v/>
      </c>
      <c r="AD63">
        <f t="shared" si="14"/>
        <v>0</v>
      </c>
      <c r="AE63">
        <f t="shared" si="14"/>
        <v>0</v>
      </c>
      <c r="BA63" t="str">
        <f t="shared" si="15"/>
        <v/>
      </c>
      <c r="BB63" t="str">
        <f t="shared" si="15"/>
        <v/>
      </c>
    </row>
    <row r="64" spans="2:54" hidden="1" x14ac:dyDescent="0.25">
      <c r="B64" s="122" t="str">
        <f t="shared" si="7"/>
        <v/>
      </c>
      <c r="C64" s="124"/>
      <c r="D64" s="124"/>
      <c r="E64" s="124"/>
      <c r="F64" s="125" t="str">
        <f>IF('תנאי סף'!AR64&lt;&gt;1,"",'תנאי סף'!F64)</f>
        <v/>
      </c>
      <c r="G64" s="232"/>
      <c r="H64" s="232"/>
      <c r="I64" s="106"/>
      <c r="J64" s="123"/>
      <c r="K64" s="106"/>
      <c r="L64" s="123"/>
      <c r="M64" s="106"/>
      <c r="N64" s="125"/>
      <c r="O64" s="125"/>
      <c r="P64" s="123"/>
      <c r="Q64" s="123"/>
      <c r="R64" s="123"/>
      <c r="S64" s="123"/>
      <c r="T64" s="123"/>
      <c r="U64" s="123" t="str">
        <f t="shared" si="8"/>
        <v/>
      </c>
      <c r="V64" s="123">
        <v>1</v>
      </c>
      <c r="W64" s="123" t="str">
        <f t="shared" si="9"/>
        <v/>
      </c>
      <c r="X64" s="123">
        <v>1</v>
      </c>
      <c r="Y64" s="123" t="str">
        <f t="shared" si="10"/>
        <v/>
      </c>
      <c r="Z64" s="126" t="str">
        <f t="shared" si="11"/>
        <v/>
      </c>
      <c r="AA64">
        <f t="shared" si="12"/>
        <v>0</v>
      </c>
      <c r="AB64" t="str">
        <f t="shared" ref="AB64:AC91" si="16">IF($F64="","",AB$30)</f>
        <v/>
      </c>
      <c r="AC64" t="str">
        <f t="shared" si="16"/>
        <v/>
      </c>
      <c r="AD64">
        <f t="shared" si="14"/>
        <v>0</v>
      </c>
      <c r="AE64">
        <f t="shared" si="14"/>
        <v>0</v>
      </c>
      <c r="BA64" t="str">
        <f t="shared" ref="BA64:BB95" si="17">IF($F64="","",BA$30)</f>
        <v/>
      </c>
      <c r="BB64" t="str">
        <f t="shared" si="17"/>
        <v/>
      </c>
    </row>
    <row r="65" spans="2:54" hidden="1" x14ac:dyDescent="0.25">
      <c r="B65" s="122" t="str">
        <f t="shared" si="7"/>
        <v/>
      </c>
      <c r="C65" s="124"/>
      <c r="D65" s="124"/>
      <c r="E65" s="124"/>
      <c r="F65" s="125" t="str">
        <f>IF('תנאי סף'!AR65&lt;&gt;1,"",'תנאי סף'!F65)</f>
        <v/>
      </c>
      <c r="G65" s="232"/>
      <c r="H65" s="232"/>
      <c r="I65" s="106"/>
      <c r="J65" s="123"/>
      <c r="K65" s="106"/>
      <c r="L65" s="123"/>
      <c r="M65" s="106"/>
      <c r="N65" s="125"/>
      <c r="O65" s="125"/>
      <c r="P65" s="123"/>
      <c r="Q65" s="123"/>
      <c r="R65" s="123"/>
      <c r="S65" s="123"/>
      <c r="T65" s="123"/>
      <c r="U65" s="123" t="str">
        <f t="shared" si="8"/>
        <v/>
      </c>
      <c r="V65" s="123">
        <v>1</v>
      </c>
      <c r="W65" s="123" t="str">
        <f t="shared" si="9"/>
        <v/>
      </c>
      <c r="X65" s="123">
        <v>1</v>
      </c>
      <c r="Y65" s="123" t="str">
        <f t="shared" si="10"/>
        <v/>
      </c>
      <c r="Z65" s="126" t="str">
        <f t="shared" si="11"/>
        <v/>
      </c>
      <c r="AA65">
        <f t="shared" si="12"/>
        <v>0</v>
      </c>
      <c r="AB65" t="str">
        <f t="shared" si="16"/>
        <v/>
      </c>
      <c r="AC65" t="str">
        <f t="shared" si="16"/>
        <v/>
      </c>
      <c r="AD65">
        <f t="shared" si="14"/>
        <v>0</v>
      </c>
      <c r="AE65">
        <f t="shared" si="14"/>
        <v>0</v>
      </c>
      <c r="BA65" t="str">
        <f t="shared" si="17"/>
        <v/>
      </c>
      <c r="BB65" t="str">
        <f t="shared" si="17"/>
        <v/>
      </c>
    </row>
    <row r="66" spans="2:54" hidden="1" x14ac:dyDescent="0.25">
      <c r="B66" s="122" t="str">
        <f t="shared" si="7"/>
        <v/>
      </c>
      <c r="C66" s="124"/>
      <c r="D66" s="124"/>
      <c r="E66" s="124"/>
      <c r="F66" s="125" t="str">
        <f>IF('תנאי סף'!AR66&lt;&gt;1,"",'תנאי סף'!F66)</f>
        <v/>
      </c>
      <c r="G66" s="232"/>
      <c r="H66" s="232"/>
      <c r="I66" s="106"/>
      <c r="J66" s="123"/>
      <c r="K66" s="106"/>
      <c r="L66" s="123"/>
      <c r="M66" s="106"/>
      <c r="N66" s="125"/>
      <c r="O66" s="125"/>
      <c r="P66" s="123"/>
      <c r="Q66" s="123"/>
      <c r="R66" s="123"/>
      <c r="S66" s="123"/>
      <c r="T66" s="123"/>
      <c r="U66" s="123" t="str">
        <f t="shared" si="8"/>
        <v/>
      </c>
      <c r="V66" s="123">
        <v>1</v>
      </c>
      <c r="W66" s="123" t="str">
        <f t="shared" si="9"/>
        <v/>
      </c>
      <c r="X66" s="123">
        <v>1</v>
      </c>
      <c r="Y66" s="123" t="str">
        <f t="shared" si="10"/>
        <v/>
      </c>
      <c r="Z66" s="126" t="str">
        <f t="shared" si="11"/>
        <v/>
      </c>
      <c r="AA66">
        <f t="shared" si="12"/>
        <v>0</v>
      </c>
      <c r="AB66" t="str">
        <f t="shared" si="16"/>
        <v/>
      </c>
      <c r="AC66" t="str">
        <f t="shared" si="16"/>
        <v/>
      </c>
      <c r="AD66">
        <f t="shared" si="14"/>
        <v>0</v>
      </c>
      <c r="AE66">
        <f t="shared" si="14"/>
        <v>0</v>
      </c>
      <c r="BA66" t="str">
        <f t="shared" si="17"/>
        <v/>
      </c>
      <c r="BB66" t="str">
        <f t="shared" si="17"/>
        <v/>
      </c>
    </row>
    <row r="67" spans="2:54" hidden="1" x14ac:dyDescent="0.25">
      <c r="B67" s="122" t="str">
        <f t="shared" si="7"/>
        <v/>
      </c>
      <c r="C67" s="124"/>
      <c r="D67" s="124"/>
      <c r="E67" s="124"/>
      <c r="F67" s="125" t="str">
        <f>IF('תנאי סף'!AR67&lt;&gt;1,"",'תנאי סף'!F67)</f>
        <v/>
      </c>
      <c r="G67" s="232"/>
      <c r="H67" s="232"/>
      <c r="I67" s="106"/>
      <c r="J67" s="123"/>
      <c r="K67" s="106"/>
      <c r="L67" s="123"/>
      <c r="M67" s="106"/>
      <c r="N67" s="125"/>
      <c r="O67" s="125"/>
      <c r="P67" s="123"/>
      <c r="Q67" s="123"/>
      <c r="R67" s="123"/>
      <c r="S67" s="123"/>
      <c r="T67" s="123"/>
      <c r="U67" s="123" t="str">
        <f t="shared" si="8"/>
        <v/>
      </c>
      <c r="V67" s="123">
        <v>1</v>
      </c>
      <c r="W67" s="123" t="str">
        <f t="shared" si="9"/>
        <v/>
      </c>
      <c r="X67" s="123">
        <v>1</v>
      </c>
      <c r="Y67" s="123" t="str">
        <f t="shared" si="10"/>
        <v/>
      </c>
      <c r="Z67" s="126" t="str">
        <f t="shared" si="11"/>
        <v/>
      </c>
      <c r="AA67">
        <f t="shared" si="12"/>
        <v>0</v>
      </c>
      <c r="AB67" t="str">
        <f t="shared" si="16"/>
        <v/>
      </c>
      <c r="AC67" t="str">
        <f t="shared" si="16"/>
        <v/>
      </c>
      <c r="AD67">
        <f t="shared" si="14"/>
        <v>0</v>
      </c>
      <c r="AE67">
        <f t="shared" si="14"/>
        <v>0</v>
      </c>
      <c r="BA67" t="str">
        <f t="shared" si="17"/>
        <v/>
      </c>
      <c r="BB67" t="str">
        <f t="shared" si="17"/>
        <v/>
      </c>
    </row>
    <row r="68" spans="2:54" hidden="1" x14ac:dyDescent="0.25">
      <c r="B68" s="122" t="str">
        <f t="shared" si="7"/>
        <v/>
      </c>
      <c r="C68" s="124"/>
      <c r="D68" s="124"/>
      <c r="E68" s="124"/>
      <c r="F68" s="125" t="str">
        <f>IF('תנאי סף'!AR68&lt;&gt;1,"",'תנאי סף'!F68)</f>
        <v/>
      </c>
      <c r="G68" s="232"/>
      <c r="H68" s="232"/>
      <c r="I68" s="106"/>
      <c r="J68" s="123"/>
      <c r="K68" s="106"/>
      <c r="L68" s="123"/>
      <c r="M68" s="106"/>
      <c r="N68" s="125"/>
      <c r="O68" s="125"/>
      <c r="P68" s="123"/>
      <c r="Q68" s="123"/>
      <c r="R68" s="123"/>
      <c r="S68" s="123"/>
      <c r="T68" s="123"/>
      <c r="U68" s="123" t="str">
        <f t="shared" si="8"/>
        <v/>
      </c>
      <c r="V68" s="123">
        <v>1</v>
      </c>
      <c r="W68" s="123" t="str">
        <f t="shared" si="9"/>
        <v/>
      </c>
      <c r="X68" s="123">
        <v>1</v>
      </c>
      <c r="Y68" s="123" t="str">
        <f t="shared" si="10"/>
        <v/>
      </c>
      <c r="Z68" s="126" t="str">
        <f t="shared" si="11"/>
        <v/>
      </c>
      <c r="AA68">
        <f t="shared" si="12"/>
        <v>0</v>
      </c>
      <c r="AB68" t="str">
        <f t="shared" si="16"/>
        <v/>
      </c>
      <c r="AC68" t="str">
        <f t="shared" si="16"/>
        <v/>
      </c>
      <c r="AD68">
        <f t="shared" si="14"/>
        <v>0</v>
      </c>
      <c r="AE68">
        <f t="shared" si="14"/>
        <v>0</v>
      </c>
      <c r="BA68" t="str">
        <f t="shared" si="17"/>
        <v/>
      </c>
      <c r="BB68" t="str">
        <f t="shared" si="17"/>
        <v/>
      </c>
    </row>
    <row r="69" spans="2:54" hidden="1" x14ac:dyDescent="0.25">
      <c r="B69" s="122" t="str">
        <f t="shared" si="7"/>
        <v/>
      </c>
      <c r="C69" s="124"/>
      <c r="D69" s="124"/>
      <c r="E69" s="124"/>
      <c r="F69" s="125" t="str">
        <f>IF('תנאי סף'!AR69&lt;&gt;1,"",'תנאי סף'!F69)</f>
        <v/>
      </c>
      <c r="G69" s="232"/>
      <c r="H69" s="232"/>
      <c r="I69" s="106"/>
      <c r="J69" s="123"/>
      <c r="K69" s="106"/>
      <c r="L69" s="123"/>
      <c r="M69" s="106"/>
      <c r="N69" s="125"/>
      <c r="O69" s="125"/>
      <c r="P69" s="123"/>
      <c r="Q69" s="123"/>
      <c r="R69" s="123"/>
      <c r="S69" s="123"/>
      <c r="T69" s="123"/>
      <c r="U69" s="123" t="str">
        <f t="shared" si="8"/>
        <v/>
      </c>
      <c r="V69" s="123">
        <v>1</v>
      </c>
      <c r="W69" s="123" t="str">
        <f t="shared" si="9"/>
        <v/>
      </c>
      <c r="X69" s="123">
        <v>1</v>
      </c>
      <c r="Y69" s="123" t="str">
        <f t="shared" si="10"/>
        <v/>
      </c>
      <c r="Z69" s="126" t="str">
        <f t="shared" si="11"/>
        <v/>
      </c>
      <c r="AA69">
        <f t="shared" si="12"/>
        <v>0</v>
      </c>
      <c r="AB69" t="str">
        <f t="shared" si="16"/>
        <v/>
      </c>
      <c r="AC69" t="str">
        <f t="shared" si="16"/>
        <v/>
      </c>
      <c r="AD69">
        <f t="shared" si="14"/>
        <v>0</v>
      </c>
      <c r="AE69">
        <f t="shared" si="14"/>
        <v>0</v>
      </c>
      <c r="BA69" t="str">
        <f t="shared" si="17"/>
        <v/>
      </c>
      <c r="BB69" t="str">
        <f t="shared" si="17"/>
        <v/>
      </c>
    </row>
    <row r="70" spans="2:54" hidden="1" x14ac:dyDescent="0.25">
      <c r="B70" s="122" t="str">
        <f t="shared" si="7"/>
        <v/>
      </c>
      <c r="C70" s="124"/>
      <c r="D70" s="124"/>
      <c r="E70" s="124"/>
      <c r="F70" s="125" t="str">
        <f>IF('תנאי סף'!AR70&lt;&gt;1,"",'תנאי סף'!F70)</f>
        <v/>
      </c>
      <c r="G70" s="232"/>
      <c r="H70" s="232"/>
      <c r="I70" s="106"/>
      <c r="J70" s="123"/>
      <c r="K70" s="106"/>
      <c r="L70" s="123"/>
      <c r="M70" s="106"/>
      <c r="N70" s="125"/>
      <c r="O70" s="125"/>
      <c r="P70" s="123"/>
      <c r="Q70" s="123"/>
      <c r="R70" s="123"/>
      <c r="S70" s="123"/>
      <c r="T70" s="123"/>
      <c r="U70" s="123" t="str">
        <f t="shared" si="8"/>
        <v/>
      </c>
      <c r="V70" s="123">
        <v>1</v>
      </c>
      <c r="W70" s="123" t="str">
        <f t="shared" si="9"/>
        <v/>
      </c>
      <c r="X70" s="123">
        <v>1</v>
      </c>
      <c r="Y70" s="123" t="str">
        <f t="shared" si="10"/>
        <v/>
      </c>
      <c r="Z70" s="126" t="str">
        <f t="shared" si="11"/>
        <v/>
      </c>
      <c r="AA70">
        <f t="shared" si="12"/>
        <v>0</v>
      </c>
      <c r="AB70" t="str">
        <f t="shared" si="16"/>
        <v/>
      </c>
      <c r="AC70" t="str">
        <f t="shared" si="16"/>
        <v/>
      </c>
      <c r="AD70">
        <f t="shared" si="14"/>
        <v>0</v>
      </c>
      <c r="AE70">
        <f t="shared" si="14"/>
        <v>0</v>
      </c>
      <c r="BA70" t="str">
        <f t="shared" si="17"/>
        <v/>
      </c>
      <c r="BB70" t="str">
        <f t="shared" si="17"/>
        <v/>
      </c>
    </row>
    <row r="71" spans="2:54" hidden="1" x14ac:dyDescent="0.25">
      <c r="B71" s="122" t="str">
        <f t="shared" si="7"/>
        <v/>
      </c>
      <c r="C71" s="124"/>
      <c r="D71" s="124"/>
      <c r="E71" s="124"/>
      <c r="F71" s="125" t="str">
        <f>IF('תנאי סף'!AR71&lt;&gt;1,"",'תנאי סף'!F71)</f>
        <v/>
      </c>
      <c r="G71" s="232"/>
      <c r="H71" s="232"/>
      <c r="I71" s="106"/>
      <c r="J71" s="123"/>
      <c r="K71" s="106"/>
      <c r="L71" s="123"/>
      <c r="M71" s="106"/>
      <c r="N71" s="125"/>
      <c r="O71" s="125"/>
      <c r="P71" s="123"/>
      <c r="Q71" s="123"/>
      <c r="R71" s="123"/>
      <c r="S71" s="123"/>
      <c r="T71" s="123"/>
      <c r="U71" s="123" t="str">
        <f t="shared" si="8"/>
        <v/>
      </c>
      <c r="V71" s="123">
        <v>1</v>
      </c>
      <c r="W71" s="123" t="str">
        <f t="shared" si="9"/>
        <v/>
      </c>
      <c r="X71" s="123">
        <v>1</v>
      </c>
      <c r="Y71" s="123" t="str">
        <f t="shared" si="10"/>
        <v/>
      </c>
      <c r="Z71" s="126" t="str">
        <f t="shared" si="11"/>
        <v/>
      </c>
      <c r="AA71">
        <f t="shared" si="12"/>
        <v>0</v>
      </c>
      <c r="AB71" t="str">
        <f t="shared" si="16"/>
        <v/>
      </c>
      <c r="AC71" t="str">
        <f t="shared" si="16"/>
        <v/>
      </c>
      <c r="AD71">
        <f t="shared" si="14"/>
        <v>0</v>
      </c>
      <c r="AE71">
        <f t="shared" si="14"/>
        <v>0</v>
      </c>
      <c r="BA71" t="str">
        <f t="shared" si="17"/>
        <v/>
      </c>
      <c r="BB71" t="str">
        <f t="shared" si="17"/>
        <v/>
      </c>
    </row>
    <row r="72" spans="2:54" hidden="1" x14ac:dyDescent="0.25">
      <c r="B72" s="122" t="str">
        <f t="shared" si="7"/>
        <v/>
      </c>
      <c r="C72" s="124"/>
      <c r="D72" s="124"/>
      <c r="E72" s="124"/>
      <c r="F72" s="125" t="str">
        <f>IF('תנאי סף'!AR72&lt;&gt;1,"",'תנאי סף'!F72)</f>
        <v/>
      </c>
      <c r="G72" s="232"/>
      <c r="H72" s="232"/>
      <c r="I72" s="106"/>
      <c r="J72" s="123"/>
      <c r="K72" s="106"/>
      <c r="L72" s="123"/>
      <c r="M72" s="106"/>
      <c r="N72" s="125"/>
      <c r="O72" s="125"/>
      <c r="P72" s="123"/>
      <c r="Q72" s="123"/>
      <c r="R72" s="123"/>
      <c r="S72" s="123"/>
      <c r="T72" s="123"/>
      <c r="U72" s="123" t="str">
        <f t="shared" si="8"/>
        <v/>
      </c>
      <c r="V72" s="123">
        <v>1</v>
      </c>
      <c r="W72" s="123" t="str">
        <f t="shared" si="9"/>
        <v/>
      </c>
      <c r="X72" s="123">
        <v>1</v>
      </c>
      <c r="Y72" s="123" t="str">
        <f t="shared" si="10"/>
        <v/>
      </c>
      <c r="Z72" s="126" t="str">
        <f t="shared" si="11"/>
        <v/>
      </c>
      <c r="AA72">
        <f t="shared" si="12"/>
        <v>0</v>
      </c>
      <c r="AB72" t="str">
        <f t="shared" si="16"/>
        <v/>
      </c>
      <c r="AC72" t="str">
        <f t="shared" si="16"/>
        <v/>
      </c>
      <c r="AD72">
        <f t="shared" si="14"/>
        <v>0</v>
      </c>
      <c r="AE72">
        <f t="shared" si="14"/>
        <v>0</v>
      </c>
      <c r="BA72" t="str">
        <f t="shared" si="17"/>
        <v/>
      </c>
      <c r="BB72" t="str">
        <f t="shared" si="17"/>
        <v/>
      </c>
    </row>
    <row r="73" spans="2:54" hidden="1" x14ac:dyDescent="0.25">
      <c r="B73" s="122" t="str">
        <f t="shared" si="7"/>
        <v/>
      </c>
      <c r="C73" s="124"/>
      <c r="D73" s="124"/>
      <c r="E73" s="124"/>
      <c r="F73" s="125" t="str">
        <f>IF('תנאי סף'!AR73&lt;&gt;1,"",'תנאי סף'!F73)</f>
        <v/>
      </c>
      <c r="G73" s="232"/>
      <c r="H73" s="232"/>
      <c r="I73" s="106"/>
      <c r="J73" s="123"/>
      <c r="K73" s="106"/>
      <c r="L73" s="123"/>
      <c r="M73" s="106"/>
      <c r="N73" s="125"/>
      <c r="O73" s="125"/>
      <c r="P73" s="123"/>
      <c r="Q73" s="123"/>
      <c r="R73" s="123"/>
      <c r="S73" s="123"/>
      <c r="T73" s="123"/>
      <c r="U73" s="123" t="str">
        <f t="shared" si="8"/>
        <v/>
      </c>
      <c r="V73" s="123">
        <v>1</v>
      </c>
      <c r="W73" s="123" t="str">
        <f t="shared" si="9"/>
        <v/>
      </c>
      <c r="X73" s="123">
        <v>1</v>
      </c>
      <c r="Y73" s="123" t="str">
        <f t="shared" si="10"/>
        <v/>
      </c>
      <c r="Z73" s="126" t="str">
        <f t="shared" si="11"/>
        <v/>
      </c>
      <c r="AA73">
        <f t="shared" si="12"/>
        <v>0</v>
      </c>
      <c r="AB73" t="str">
        <f t="shared" si="16"/>
        <v/>
      </c>
      <c r="AC73" t="str">
        <f t="shared" si="16"/>
        <v/>
      </c>
      <c r="AD73">
        <f t="shared" si="14"/>
        <v>0</v>
      </c>
      <c r="AE73">
        <f t="shared" si="14"/>
        <v>0</v>
      </c>
      <c r="BA73" t="str">
        <f t="shared" si="17"/>
        <v/>
      </c>
      <c r="BB73" t="str">
        <f t="shared" si="17"/>
        <v/>
      </c>
    </row>
    <row r="74" spans="2:54" hidden="1" x14ac:dyDescent="0.25">
      <c r="B74" s="122" t="str">
        <f t="shared" si="7"/>
        <v/>
      </c>
      <c r="C74" s="124"/>
      <c r="D74" s="124"/>
      <c r="E74" s="124"/>
      <c r="F74" s="125" t="str">
        <f>IF('תנאי סף'!AR74&lt;&gt;1,"",'תנאי סף'!F74)</f>
        <v/>
      </c>
      <c r="G74" s="232"/>
      <c r="H74" s="232"/>
      <c r="I74" s="106"/>
      <c r="J74" s="123"/>
      <c r="K74" s="106"/>
      <c r="L74" s="123"/>
      <c r="M74" s="106"/>
      <c r="N74" s="125"/>
      <c r="O74" s="125"/>
      <c r="P74" s="123"/>
      <c r="Q74" s="123"/>
      <c r="R74" s="123"/>
      <c r="S74" s="123"/>
      <c r="T74" s="123"/>
      <c r="U74" s="123" t="str">
        <f t="shared" si="8"/>
        <v/>
      </c>
      <c r="V74" s="123">
        <v>1</v>
      </c>
      <c r="W74" s="123" t="str">
        <f t="shared" si="9"/>
        <v/>
      </c>
      <c r="X74" s="123">
        <v>1</v>
      </c>
      <c r="Y74" s="123" t="str">
        <f t="shared" si="10"/>
        <v/>
      </c>
      <c r="Z74" s="126" t="str">
        <f t="shared" si="11"/>
        <v/>
      </c>
      <c r="AA74">
        <f t="shared" si="12"/>
        <v>0</v>
      </c>
      <c r="AB74" t="str">
        <f t="shared" si="16"/>
        <v/>
      </c>
      <c r="AC74" t="str">
        <f t="shared" si="16"/>
        <v/>
      </c>
      <c r="AD74">
        <f t="shared" si="14"/>
        <v>0</v>
      </c>
      <c r="AE74">
        <f t="shared" si="14"/>
        <v>0</v>
      </c>
      <c r="BA74" t="str">
        <f t="shared" si="17"/>
        <v/>
      </c>
      <c r="BB74" t="str">
        <f t="shared" si="17"/>
        <v/>
      </c>
    </row>
    <row r="75" spans="2:54" hidden="1" x14ac:dyDescent="0.25">
      <c r="B75" s="122" t="str">
        <f t="shared" si="7"/>
        <v/>
      </c>
      <c r="C75" s="124"/>
      <c r="D75" s="124"/>
      <c r="E75" s="124"/>
      <c r="F75" s="125" t="str">
        <f>IF('תנאי סף'!AR75&lt;&gt;1,"",'תנאי סף'!F75)</f>
        <v/>
      </c>
      <c r="G75" s="232"/>
      <c r="H75" s="232"/>
      <c r="I75" s="106"/>
      <c r="J75" s="123"/>
      <c r="K75" s="106"/>
      <c r="L75" s="123"/>
      <c r="M75" s="106"/>
      <c r="N75" s="125"/>
      <c r="O75" s="125"/>
      <c r="P75" s="123"/>
      <c r="Q75" s="123"/>
      <c r="R75" s="123"/>
      <c r="S75" s="123"/>
      <c r="T75" s="123"/>
      <c r="U75" s="123" t="str">
        <f t="shared" si="8"/>
        <v/>
      </c>
      <c r="V75" s="123">
        <v>1</v>
      </c>
      <c r="W75" s="123" t="str">
        <f t="shared" si="9"/>
        <v/>
      </c>
      <c r="X75" s="123">
        <v>1</v>
      </c>
      <c r="Y75" s="123" t="str">
        <f t="shared" si="10"/>
        <v/>
      </c>
      <c r="Z75" s="126" t="str">
        <f t="shared" si="11"/>
        <v/>
      </c>
      <c r="AA75">
        <f t="shared" si="12"/>
        <v>0</v>
      </c>
      <c r="AB75" t="str">
        <f t="shared" si="16"/>
        <v/>
      </c>
      <c r="AC75" t="str">
        <f t="shared" si="16"/>
        <v/>
      </c>
      <c r="AD75">
        <f t="shared" si="14"/>
        <v>0</v>
      </c>
      <c r="AE75">
        <f t="shared" si="14"/>
        <v>0</v>
      </c>
      <c r="BA75" t="str">
        <f t="shared" si="17"/>
        <v/>
      </c>
      <c r="BB75" t="str">
        <f t="shared" si="17"/>
        <v/>
      </c>
    </row>
    <row r="76" spans="2:54" hidden="1" x14ac:dyDescent="0.25">
      <c r="B76" s="122" t="str">
        <f t="shared" si="7"/>
        <v/>
      </c>
      <c r="C76" s="124"/>
      <c r="D76" s="124"/>
      <c r="E76" s="124"/>
      <c r="F76" s="125" t="str">
        <f>IF('תנאי סף'!AR76&lt;&gt;1,"",'תנאי סף'!F76)</f>
        <v/>
      </c>
      <c r="G76" s="232"/>
      <c r="H76" s="232"/>
      <c r="I76" s="106"/>
      <c r="J76" s="123"/>
      <c r="K76" s="106"/>
      <c r="L76" s="123"/>
      <c r="M76" s="106"/>
      <c r="N76" s="125"/>
      <c r="O76" s="125"/>
      <c r="P76" s="123"/>
      <c r="Q76" s="123"/>
      <c r="R76" s="123"/>
      <c r="S76" s="123"/>
      <c r="T76" s="123"/>
      <c r="U76" s="123" t="str">
        <f t="shared" si="8"/>
        <v/>
      </c>
      <c r="V76" s="123">
        <v>1</v>
      </c>
      <c r="W76" s="123" t="str">
        <f t="shared" si="9"/>
        <v/>
      </c>
      <c r="X76" s="123">
        <v>1</v>
      </c>
      <c r="Y76" s="123" t="str">
        <f t="shared" si="10"/>
        <v/>
      </c>
      <c r="Z76" s="126" t="str">
        <f t="shared" si="11"/>
        <v/>
      </c>
      <c r="AA76">
        <f t="shared" si="12"/>
        <v>0</v>
      </c>
      <c r="AB76" t="str">
        <f t="shared" si="16"/>
        <v/>
      </c>
      <c r="AC76" t="str">
        <f t="shared" si="16"/>
        <v/>
      </c>
      <c r="AD76">
        <f t="shared" si="14"/>
        <v>0</v>
      </c>
      <c r="AE76">
        <f t="shared" si="14"/>
        <v>0</v>
      </c>
      <c r="BA76" t="str">
        <f t="shared" si="17"/>
        <v/>
      </c>
      <c r="BB76" t="str">
        <f t="shared" si="17"/>
        <v/>
      </c>
    </row>
    <row r="77" spans="2:54" hidden="1" x14ac:dyDescent="0.25">
      <c r="B77" s="122" t="str">
        <f t="shared" si="7"/>
        <v/>
      </c>
      <c r="C77" s="124"/>
      <c r="D77" s="124"/>
      <c r="E77" s="124"/>
      <c r="F77" s="125" t="str">
        <f>IF('תנאי סף'!AR77&lt;&gt;1,"",'תנאי סף'!F77)</f>
        <v/>
      </c>
      <c r="G77" s="232"/>
      <c r="H77" s="232"/>
      <c r="I77" s="106"/>
      <c r="J77" s="123"/>
      <c r="K77" s="106"/>
      <c r="L77" s="123"/>
      <c r="M77" s="106"/>
      <c r="N77" s="125"/>
      <c r="O77" s="125"/>
      <c r="P77" s="123"/>
      <c r="Q77" s="123"/>
      <c r="R77" s="123"/>
      <c r="S77" s="123"/>
      <c r="T77" s="123"/>
      <c r="U77" s="123" t="str">
        <f t="shared" si="8"/>
        <v/>
      </c>
      <c r="V77" s="123">
        <v>1</v>
      </c>
      <c r="W77" s="123" t="str">
        <f t="shared" si="9"/>
        <v/>
      </c>
      <c r="X77" s="123">
        <v>1</v>
      </c>
      <c r="Y77" s="123" t="str">
        <f t="shared" si="10"/>
        <v/>
      </c>
      <c r="Z77" s="126" t="str">
        <f t="shared" si="11"/>
        <v/>
      </c>
      <c r="AA77">
        <f t="shared" si="12"/>
        <v>0</v>
      </c>
      <c r="AB77" t="str">
        <f t="shared" si="16"/>
        <v/>
      </c>
      <c r="AC77" t="str">
        <f t="shared" si="16"/>
        <v/>
      </c>
      <c r="AD77">
        <f t="shared" si="14"/>
        <v>0</v>
      </c>
      <c r="AE77">
        <f t="shared" si="14"/>
        <v>0</v>
      </c>
      <c r="BA77" t="str">
        <f t="shared" si="17"/>
        <v/>
      </c>
      <c r="BB77" t="str">
        <f t="shared" si="17"/>
        <v/>
      </c>
    </row>
    <row r="78" spans="2:54" hidden="1" x14ac:dyDescent="0.25">
      <c r="B78" s="122" t="str">
        <f t="shared" si="7"/>
        <v/>
      </c>
      <c r="C78" s="124"/>
      <c r="D78" s="124"/>
      <c r="E78" s="124"/>
      <c r="F78" s="125" t="str">
        <f>IF('תנאי סף'!AR78&lt;&gt;1,"",'תנאי סף'!F78)</f>
        <v/>
      </c>
      <c r="G78" s="232"/>
      <c r="H78" s="232"/>
      <c r="I78" s="106"/>
      <c r="J78" s="123"/>
      <c r="K78" s="106"/>
      <c r="L78" s="123"/>
      <c r="M78" s="106"/>
      <c r="N78" s="125"/>
      <c r="O78" s="125"/>
      <c r="P78" s="123"/>
      <c r="Q78" s="123"/>
      <c r="R78" s="123"/>
      <c r="S78" s="123"/>
      <c r="T78" s="123"/>
      <c r="U78" s="123" t="str">
        <f t="shared" si="8"/>
        <v/>
      </c>
      <c r="V78" s="123">
        <v>1</v>
      </c>
      <c r="W78" s="123" t="str">
        <f t="shared" si="9"/>
        <v/>
      </c>
      <c r="X78" s="123">
        <v>1</v>
      </c>
      <c r="Y78" s="123" t="str">
        <f t="shared" si="10"/>
        <v/>
      </c>
      <c r="Z78" s="126" t="str">
        <f t="shared" si="11"/>
        <v/>
      </c>
      <c r="AA78">
        <f t="shared" si="12"/>
        <v>0</v>
      </c>
      <c r="AB78" t="str">
        <f t="shared" si="16"/>
        <v/>
      </c>
      <c r="AC78" t="str">
        <f t="shared" si="16"/>
        <v/>
      </c>
      <c r="AD78">
        <f t="shared" si="14"/>
        <v>0</v>
      </c>
      <c r="AE78">
        <f t="shared" si="14"/>
        <v>0</v>
      </c>
      <c r="BA78" t="str">
        <f t="shared" si="17"/>
        <v/>
      </c>
      <c r="BB78" t="str">
        <f t="shared" si="17"/>
        <v/>
      </c>
    </row>
    <row r="79" spans="2:54" hidden="1" x14ac:dyDescent="0.25">
      <c r="B79" s="122" t="str">
        <f t="shared" si="7"/>
        <v/>
      </c>
      <c r="C79" s="124"/>
      <c r="D79" s="124"/>
      <c r="E79" s="124"/>
      <c r="F79" s="125" t="str">
        <f>IF('תנאי סף'!AR79&lt;&gt;1,"",'תנאי סף'!F79)</f>
        <v/>
      </c>
      <c r="G79" s="232"/>
      <c r="H79" s="232"/>
      <c r="I79" s="106"/>
      <c r="J79" s="123"/>
      <c r="K79" s="106"/>
      <c r="L79" s="123"/>
      <c r="M79" s="106"/>
      <c r="N79" s="125"/>
      <c r="O79" s="125"/>
      <c r="P79" s="123"/>
      <c r="Q79" s="123"/>
      <c r="R79" s="123"/>
      <c r="S79" s="123"/>
      <c r="T79" s="123"/>
      <c r="U79" s="123" t="str">
        <f t="shared" si="8"/>
        <v/>
      </c>
      <c r="V79" s="123">
        <v>1</v>
      </c>
      <c r="W79" s="123" t="str">
        <f t="shared" si="9"/>
        <v/>
      </c>
      <c r="X79" s="123">
        <v>1</v>
      </c>
      <c r="Y79" s="123" t="str">
        <f t="shared" si="10"/>
        <v/>
      </c>
      <c r="Z79" s="126" t="str">
        <f t="shared" si="11"/>
        <v/>
      </c>
      <c r="AA79">
        <f t="shared" si="12"/>
        <v>0</v>
      </c>
      <c r="AB79" t="str">
        <f t="shared" si="16"/>
        <v/>
      </c>
      <c r="AC79" t="str">
        <f t="shared" si="16"/>
        <v/>
      </c>
      <c r="AD79">
        <f t="shared" si="14"/>
        <v>0</v>
      </c>
      <c r="AE79">
        <f t="shared" si="14"/>
        <v>0</v>
      </c>
      <c r="BA79" t="str">
        <f t="shared" si="17"/>
        <v/>
      </c>
      <c r="BB79" t="str">
        <f t="shared" si="17"/>
        <v/>
      </c>
    </row>
    <row r="80" spans="2:54" hidden="1" x14ac:dyDescent="0.25">
      <c r="B80" s="122" t="str">
        <f t="shared" si="7"/>
        <v/>
      </c>
      <c r="C80" s="124"/>
      <c r="D80" s="124"/>
      <c r="E80" s="124"/>
      <c r="F80" s="125" t="str">
        <f>IF('תנאי סף'!AR80&lt;&gt;1,"",'תנאי סף'!F80)</f>
        <v/>
      </c>
      <c r="G80" s="232"/>
      <c r="H80" s="232"/>
      <c r="I80" s="106"/>
      <c r="J80" s="123"/>
      <c r="K80" s="106"/>
      <c r="L80" s="123"/>
      <c r="M80" s="106"/>
      <c r="N80" s="125"/>
      <c r="O80" s="125"/>
      <c r="P80" s="123"/>
      <c r="Q80" s="123"/>
      <c r="R80" s="123"/>
      <c r="S80" s="123"/>
      <c r="T80" s="123"/>
      <c r="U80" s="123" t="str">
        <f t="shared" si="8"/>
        <v/>
      </c>
      <c r="V80" s="123">
        <v>1</v>
      </c>
      <c r="W80" s="123" t="str">
        <f t="shared" si="9"/>
        <v/>
      </c>
      <c r="X80" s="123">
        <v>1</v>
      </c>
      <c r="Y80" s="123" t="str">
        <f t="shared" si="10"/>
        <v/>
      </c>
      <c r="Z80" s="126" t="str">
        <f t="shared" si="11"/>
        <v/>
      </c>
      <c r="AA80">
        <f t="shared" si="12"/>
        <v>0</v>
      </c>
      <c r="AB80" t="str">
        <f t="shared" si="16"/>
        <v/>
      </c>
      <c r="AC80" t="str">
        <f t="shared" si="16"/>
        <v/>
      </c>
      <c r="AD80">
        <f t="shared" si="14"/>
        <v>0</v>
      </c>
      <c r="AE80">
        <f t="shared" si="14"/>
        <v>0</v>
      </c>
      <c r="BA80" t="str">
        <f t="shared" si="17"/>
        <v/>
      </c>
      <c r="BB80" t="str">
        <f t="shared" si="17"/>
        <v/>
      </c>
    </row>
    <row r="81" spans="2:54" hidden="1" x14ac:dyDescent="0.25">
      <c r="B81" s="122" t="str">
        <f t="shared" si="7"/>
        <v/>
      </c>
      <c r="C81" s="124"/>
      <c r="D81" s="124"/>
      <c r="E81" s="124"/>
      <c r="F81" s="125" t="str">
        <f>IF('תנאי סף'!AR81&lt;&gt;1,"",'תנאי סף'!F81)</f>
        <v/>
      </c>
      <c r="G81" s="232"/>
      <c r="H81" s="232"/>
      <c r="I81" s="106"/>
      <c r="J81" s="123"/>
      <c r="K81" s="106"/>
      <c r="L81" s="123"/>
      <c r="M81" s="106"/>
      <c r="N81" s="125"/>
      <c r="O81" s="125"/>
      <c r="P81" s="123"/>
      <c r="Q81" s="123"/>
      <c r="R81" s="123"/>
      <c r="S81" s="123"/>
      <c r="T81" s="123"/>
      <c r="U81" s="123" t="str">
        <f t="shared" si="8"/>
        <v/>
      </c>
      <c r="V81" s="123">
        <v>1</v>
      </c>
      <c r="W81" s="123" t="str">
        <f t="shared" si="9"/>
        <v/>
      </c>
      <c r="X81" s="123">
        <v>1</v>
      </c>
      <c r="Y81" s="123" t="str">
        <f t="shared" si="10"/>
        <v/>
      </c>
      <c r="Z81" s="126" t="str">
        <f t="shared" si="11"/>
        <v/>
      </c>
      <c r="AA81">
        <f t="shared" si="12"/>
        <v>0</v>
      </c>
      <c r="AB81" t="str">
        <f t="shared" si="16"/>
        <v/>
      </c>
      <c r="AC81" t="str">
        <f t="shared" si="16"/>
        <v/>
      </c>
      <c r="AD81">
        <f t="shared" si="14"/>
        <v>0</v>
      </c>
      <c r="AE81">
        <f t="shared" si="14"/>
        <v>0</v>
      </c>
      <c r="BA81" t="str">
        <f t="shared" si="17"/>
        <v/>
      </c>
      <c r="BB81" t="str">
        <f t="shared" si="17"/>
        <v/>
      </c>
    </row>
    <row r="82" spans="2:54" hidden="1" x14ac:dyDescent="0.25">
      <c r="B82" s="122" t="str">
        <f t="shared" si="7"/>
        <v/>
      </c>
      <c r="C82" s="124"/>
      <c r="D82" s="124"/>
      <c r="E82" s="124"/>
      <c r="F82" s="125" t="str">
        <f>IF('תנאי סף'!AR82&lt;&gt;1,"",'תנאי סף'!F82)</f>
        <v/>
      </c>
      <c r="G82" s="232"/>
      <c r="H82" s="232"/>
      <c r="I82" s="106"/>
      <c r="J82" s="123"/>
      <c r="K82" s="106"/>
      <c r="L82" s="123"/>
      <c r="M82" s="106"/>
      <c r="N82" s="125"/>
      <c r="O82" s="125"/>
      <c r="P82" s="123"/>
      <c r="Q82" s="123"/>
      <c r="R82" s="123"/>
      <c r="S82" s="123"/>
      <c r="T82" s="123"/>
      <c r="U82" s="123" t="str">
        <f t="shared" si="8"/>
        <v/>
      </c>
      <c r="V82" s="123">
        <v>1</v>
      </c>
      <c r="W82" s="123" t="str">
        <f t="shared" si="9"/>
        <v/>
      </c>
      <c r="X82" s="123">
        <v>1</v>
      </c>
      <c r="Y82" s="123" t="str">
        <f t="shared" si="10"/>
        <v/>
      </c>
      <c r="Z82" s="126" t="str">
        <f t="shared" si="11"/>
        <v/>
      </c>
      <c r="AA82">
        <f t="shared" si="12"/>
        <v>0</v>
      </c>
      <c r="AB82" t="str">
        <f t="shared" si="16"/>
        <v/>
      </c>
      <c r="AC82" t="str">
        <f t="shared" si="16"/>
        <v/>
      </c>
      <c r="AD82">
        <f t="shared" si="14"/>
        <v>0</v>
      </c>
      <c r="AE82">
        <f t="shared" si="14"/>
        <v>0</v>
      </c>
      <c r="BA82" t="str">
        <f t="shared" si="17"/>
        <v/>
      </c>
      <c r="BB82" t="str">
        <f t="shared" si="17"/>
        <v/>
      </c>
    </row>
    <row r="83" spans="2:54" hidden="1" x14ac:dyDescent="0.25">
      <c r="B83" s="122" t="str">
        <f t="shared" si="7"/>
        <v/>
      </c>
      <c r="C83" s="124"/>
      <c r="D83" s="124"/>
      <c r="E83" s="124"/>
      <c r="F83" s="125" t="str">
        <f>IF('תנאי סף'!AR83&lt;&gt;1,"",'תנאי סף'!F83)</f>
        <v/>
      </c>
      <c r="G83" s="232"/>
      <c r="H83" s="232"/>
      <c r="I83" s="106"/>
      <c r="J83" s="123"/>
      <c r="K83" s="106"/>
      <c r="L83" s="123"/>
      <c r="M83" s="106"/>
      <c r="N83" s="125"/>
      <c r="O83" s="125"/>
      <c r="P83" s="123"/>
      <c r="Q83" s="123"/>
      <c r="R83" s="123"/>
      <c r="S83" s="123"/>
      <c r="T83" s="123"/>
      <c r="U83" s="123" t="str">
        <f t="shared" si="8"/>
        <v/>
      </c>
      <c r="V83" s="123">
        <v>1</v>
      </c>
      <c r="W83" s="123" t="str">
        <f t="shared" si="9"/>
        <v/>
      </c>
      <c r="X83" s="123">
        <v>1</v>
      </c>
      <c r="Y83" s="123" t="str">
        <f t="shared" si="10"/>
        <v/>
      </c>
      <c r="Z83" s="126" t="str">
        <f t="shared" si="11"/>
        <v/>
      </c>
      <c r="AA83">
        <f t="shared" si="12"/>
        <v>0</v>
      </c>
      <c r="AB83" t="str">
        <f t="shared" si="16"/>
        <v/>
      </c>
      <c r="AC83" t="str">
        <f t="shared" si="16"/>
        <v/>
      </c>
      <c r="AD83">
        <f t="shared" si="14"/>
        <v>0</v>
      </c>
      <c r="AE83">
        <f t="shared" si="14"/>
        <v>0</v>
      </c>
      <c r="BA83" t="str">
        <f t="shared" si="17"/>
        <v/>
      </c>
      <c r="BB83" t="str">
        <f t="shared" si="17"/>
        <v/>
      </c>
    </row>
    <row r="84" spans="2:54" hidden="1" x14ac:dyDescent="0.25">
      <c r="B84" s="122" t="str">
        <f t="shared" si="7"/>
        <v/>
      </c>
      <c r="C84" s="124"/>
      <c r="D84" s="124"/>
      <c r="E84" s="124"/>
      <c r="F84" s="125" t="str">
        <f>IF('תנאי סף'!AR84&lt;&gt;1,"",'תנאי סף'!F84)</f>
        <v/>
      </c>
      <c r="G84" s="232"/>
      <c r="H84" s="232"/>
      <c r="I84" s="106"/>
      <c r="J84" s="123"/>
      <c r="K84" s="106"/>
      <c r="L84" s="123"/>
      <c r="M84" s="106"/>
      <c r="N84" s="125"/>
      <c r="O84" s="125"/>
      <c r="P84" s="123"/>
      <c r="Q84" s="123"/>
      <c r="R84" s="123"/>
      <c r="S84" s="123"/>
      <c r="T84" s="123"/>
      <c r="U84" s="123" t="str">
        <f t="shared" si="8"/>
        <v/>
      </c>
      <c r="V84" s="123">
        <v>1</v>
      </c>
      <c r="W84" s="123" t="str">
        <f t="shared" si="9"/>
        <v/>
      </c>
      <c r="X84" s="123">
        <v>1</v>
      </c>
      <c r="Y84" s="123" t="str">
        <f t="shared" si="10"/>
        <v/>
      </c>
      <c r="Z84" s="126" t="str">
        <f t="shared" si="11"/>
        <v/>
      </c>
      <c r="AA84">
        <f t="shared" si="12"/>
        <v>0</v>
      </c>
      <c r="AB84" t="str">
        <f t="shared" si="16"/>
        <v/>
      </c>
      <c r="AC84" t="str">
        <f t="shared" si="16"/>
        <v/>
      </c>
      <c r="AD84">
        <f t="shared" si="14"/>
        <v>0</v>
      </c>
      <c r="AE84">
        <f t="shared" si="14"/>
        <v>0</v>
      </c>
      <c r="BA84" t="str">
        <f t="shared" si="17"/>
        <v/>
      </c>
      <c r="BB84" t="str">
        <f t="shared" si="17"/>
        <v/>
      </c>
    </row>
    <row r="85" spans="2:54" hidden="1" x14ac:dyDescent="0.25">
      <c r="B85" s="122" t="str">
        <f t="shared" si="7"/>
        <v/>
      </c>
      <c r="C85" s="124"/>
      <c r="D85" s="124"/>
      <c r="E85" s="124"/>
      <c r="F85" s="125" t="str">
        <f>IF('תנאי סף'!AR85&lt;&gt;1,"",'תנאי סף'!F85)</f>
        <v/>
      </c>
      <c r="G85" s="232"/>
      <c r="H85" s="232"/>
      <c r="I85" s="106"/>
      <c r="J85" s="123"/>
      <c r="K85" s="106"/>
      <c r="L85" s="123"/>
      <c r="M85" s="106"/>
      <c r="N85" s="125"/>
      <c r="O85" s="125"/>
      <c r="P85" s="123"/>
      <c r="Q85" s="123"/>
      <c r="R85" s="123"/>
      <c r="S85" s="123"/>
      <c r="T85" s="123"/>
      <c r="U85" s="123" t="str">
        <f t="shared" si="8"/>
        <v/>
      </c>
      <c r="V85" s="123">
        <v>1</v>
      </c>
      <c r="W85" s="123" t="str">
        <f t="shared" si="9"/>
        <v/>
      </c>
      <c r="X85" s="123">
        <v>1</v>
      </c>
      <c r="Y85" s="123" t="str">
        <f t="shared" si="10"/>
        <v/>
      </c>
      <c r="Z85" s="126" t="str">
        <f t="shared" si="11"/>
        <v/>
      </c>
      <c r="AA85">
        <f t="shared" si="12"/>
        <v>0</v>
      </c>
      <c r="AB85" t="str">
        <f t="shared" si="16"/>
        <v/>
      </c>
      <c r="AC85" t="str">
        <f t="shared" si="16"/>
        <v/>
      </c>
      <c r="AD85">
        <f t="shared" si="14"/>
        <v>0</v>
      </c>
      <c r="AE85">
        <f t="shared" si="14"/>
        <v>0</v>
      </c>
      <c r="BA85" t="str">
        <f t="shared" si="17"/>
        <v/>
      </c>
      <c r="BB85" t="str">
        <f t="shared" si="17"/>
        <v/>
      </c>
    </row>
    <row r="86" spans="2:54" hidden="1" x14ac:dyDescent="0.25">
      <c r="B86" s="122" t="str">
        <f t="shared" si="7"/>
        <v/>
      </c>
      <c r="C86" s="124"/>
      <c r="D86" s="124"/>
      <c r="E86" s="124"/>
      <c r="F86" s="125" t="str">
        <f>IF('תנאי סף'!AR86&lt;&gt;1,"",'תנאי סף'!F86)</f>
        <v/>
      </c>
      <c r="G86" s="232"/>
      <c r="H86" s="232"/>
      <c r="I86" s="106"/>
      <c r="J86" s="123"/>
      <c r="K86" s="106"/>
      <c r="L86" s="123"/>
      <c r="M86" s="106"/>
      <c r="N86" s="125"/>
      <c r="O86" s="125"/>
      <c r="P86" s="123"/>
      <c r="Q86" s="123"/>
      <c r="R86" s="123"/>
      <c r="S86" s="123"/>
      <c r="T86" s="123"/>
      <c r="U86" s="123" t="str">
        <f t="shared" si="8"/>
        <v/>
      </c>
      <c r="V86" s="123">
        <v>1</v>
      </c>
      <c r="W86" s="123" t="str">
        <f t="shared" si="9"/>
        <v/>
      </c>
      <c r="X86" s="123">
        <v>1</v>
      </c>
      <c r="Y86" s="123" t="str">
        <f t="shared" si="10"/>
        <v/>
      </c>
      <c r="Z86" s="126" t="str">
        <f t="shared" si="11"/>
        <v/>
      </c>
      <c r="AA86">
        <f t="shared" si="12"/>
        <v>0</v>
      </c>
      <c r="AB86" t="str">
        <f t="shared" si="16"/>
        <v/>
      </c>
      <c r="AC86" t="str">
        <f t="shared" si="16"/>
        <v/>
      </c>
      <c r="AD86">
        <f t="shared" si="14"/>
        <v>0</v>
      </c>
      <c r="AE86">
        <f t="shared" si="14"/>
        <v>0</v>
      </c>
      <c r="BA86" t="str">
        <f t="shared" si="17"/>
        <v/>
      </c>
      <c r="BB86" t="str">
        <f t="shared" si="17"/>
        <v/>
      </c>
    </row>
    <row r="87" spans="2:54" hidden="1" x14ac:dyDescent="0.25">
      <c r="B87" s="122" t="str">
        <f t="shared" si="7"/>
        <v/>
      </c>
      <c r="C87" s="124"/>
      <c r="D87" s="124"/>
      <c r="E87" s="124"/>
      <c r="F87" s="125" t="str">
        <f>IF('תנאי סף'!AR87&lt;&gt;1,"",'תנאי סף'!F87)</f>
        <v/>
      </c>
      <c r="G87" s="232"/>
      <c r="H87" s="232"/>
      <c r="I87" s="106"/>
      <c r="J87" s="123"/>
      <c r="K87" s="106"/>
      <c r="L87" s="123"/>
      <c r="M87" s="106"/>
      <c r="N87" s="125"/>
      <c r="O87" s="125"/>
      <c r="P87" s="123"/>
      <c r="Q87" s="123"/>
      <c r="R87" s="123"/>
      <c r="S87" s="123"/>
      <c r="T87" s="123"/>
      <c r="U87" s="123" t="str">
        <f t="shared" si="8"/>
        <v/>
      </c>
      <c r="V87" s="123">
        <v>1</v>
      </c>
      <c r="W87" s="123" t="str">
        <f t="shared" si="9"/>
        <v/>
      </c>
      <c r="X87" s="123">
        <v>1</v>
      </c>
      <c r="Y87" s="123" t="str">
        <f t="shared" si="10"/>
        <v/>
      </c>
      <c r="Z87" s="126" t="str">
        <f t="shared" si="11"/>
        <v/>
      </c>
      <c r="AA87">
        <f t="shared" si="12"/>
        <v>0</v>
      </c>
      <c r="AB87" t="str">
        <f t="shared" si="16"/>
        <v/>
      </c>
      <c r="AC87" t="str">
        <f t="shared" si="16"/>
        <v/>
      </c>
      <c r="AD87">
        <f t="shared" si="14"/>
        <v>0</v>
      </c>
      <c r="AE87">
        <f t="shared" si="14"/>
        <v>0</v>
      </c>
      <c r="BA87" t="str">
        <f t="shared" si="17"/>
        <v/>
      </c>
      <c r="BB87" t="str">
        <f t="shared" si="17"/>
        <v/>
      </c>
    </row>
    <row r="88" spans="2:54" hidden="1" x14ac:dyDescent="0.25">
      <c r="B88" s="122" t="str">
        <f t="shared" si="7"/>
        <v/>
      </c>
      <c r="C88" s="124"/>
      <c r="D88" s="124"/>
      <c r="E88" s="124"/>
      <c r="F88" s="125" t="str">
        <f>IF('תנאי סף'!AR88&lt;&gt;1,"",'תנאי סף'!F88)</f>
        <v/>
      </c>
      <c r="G88" s="232"/>
      <c r="H88" s="232"/>
      <c r="I88" s="106"/>
      <c r="J88" s="123"/>
      <c r="K88" s="106"/>
      <c r="L88" s="123"/>
      <c r="M88" s="106"/>
      <c r="N88" s="125"/>
      <c r="O88" s="125"/>
      <c r="P88" s="123"/>
      <c r="Q88" s="123"/>
      <c r="R88" s="123"/>
      <c r="S88" s="123"/>
      <c r="T88" s="123"/>
      <c r="U88" s="123" t="str">
        <f t="shared" si="8"/>
        <v/>
      </c>
      <c r="V88" s="123">
        <v>1</v>
      </c>
      <c r="W88" s="123" t="str">
        <f t="shared" si="9"/>
        <v/>
      </c>
      <c r="X88" s="123">
        <v>1</v>
      </c>
      <c r="Y88" s="123" t="str">
        <f t="shared" si="10"/>
        <v/>
      </c>
      <c r="Z88" s="126" t="str">
        <f t="shared" si="11"/>
        <v/>
      </c>
      <c r="AA88">
        <f t="shared" si="12"/>
        <v>0</v>
      </c>
      <c r="AB88" t="str">
        <f t="shared" si="16"/>
        <v/>
      </c>
      <c r="AC88" t="str">
        <f t="shared" si="16"/>
        <v/>
      </c>
      <c r="AD88">
        <f t="shared" si="14"/>
        <v>0</v>
      </c>
      <c r="AE88">
        <f t="shared" si="14"/>
        <v>0</v>
      </c>
      <c r="BA88" t="str">
        <f t="shared" si="17"/>
        <v/>
      </c>
      <c r="BB88" t="str">
        <f t="shared" si="17"/>
        <v/>
      </c>
    </row>
    <row r="89" spans="2:54" hidden="1" x14ac:dyDescent="0.25">
      <c r="B89" s="122" t="str">
        <f t="shared" si="7"/>
        <v/>
      </c>
      <c r="C89" s="124"/>
      <c r="D89" s="124"/>
      <c r="E89" s="124"/>
      <c r="F89" s="125" t="str">
        <f>IF('תנאי סף'!AR89&lt;&gt;1,"",'תנאי סף'!F89)</f>
        <v/>
      </c>
      <c r="G89" s="232"/>
      <c r="H89" s="232"/>
      <c r="I89" s="106"/>
      <c r="J89" s="123"/>
      <c r="K89" s="106"/>
      <c r="L89" s="123"/>
      <c r="M89" s="106"/>
      <c r="N89" s="125"/>
      <c r="O89" s="125"/>
      <c r="P89" s="123"/>
      <c r="Q89" s="123"/>
      <c r="R89" s="123"/>
      <c r="S89" s="123"/>
      <c r="T89" s="123"/>
      <c r="U89" s="123" t="str">
        <f t="shared" si="8"/>
        <v/>
      </c>
      <c r="V89" s="123">
        <v>1</v>
      </c>
      <c r="W89" s="123" t="str">
        <f t="shared" si="9"/>
        <v/>
      </c>
      <c r="X89" s="123">
        <v>1</v>
      </c>
      <c r="Y89" s="123" t="str">
        <f t="shared" si="10"/>
        <v/>
      </c>
      <c r="Z89" s="126" t="str">
        <f t="shared" si="11"/>
        <v/>
      </c>
      <c r="AA89">
        <f t="shared" si="12"/>
        <v>0</v>
      </c>
      <c r="AB89" t="str">
        <f t="shared" si="16"/>
        <v/>
      </c>
      <c r="AC89" t="str">
        <f t="shared" si="16"/>
        <v/>
      </c>
      <c r="AD89">
        <f t="shared" si="14"/>
        <v>0</v>
      </c>
      <c r="AE89">
        <f t="shared" si="14"/>
        <v>0</v>
      </c>
      <c r="BA89" t="str">
        <f t="shared" si="17"/>
        <v/>
      </c>
      <c r="BB89" t="str">
        <f t="shared" si="17"/>
        <v/>
      </c>
    </row>
    <row r="90" spans="2:54" hidden="1" x14ac:dyDescent="0.25">
      <c r="B90" s="122" t="str">
        <f t="shared" si="7"/>
        <v/>
      </c>
      <c r="C90" s="124"/>
      <c r="D90" s="124"/>
      <c r="E90" s="124"/>
      <c r="F90" s="125" t="str">
        <f>IF('תנאי סף'!AR90&lt;&gt;1,"",'תנאי סף'!F90)</f>
        <v/>
      </c>
      <c r="G90" s="232"/>
      <c r="H90" s="232"/>
      <c r="I90" s="106"/>
      <c r="J90" s="123"/>
      <c r="K90" s="106"/>
      <c r="L90" s="123"/>
      <c r="M90" s="106"/>
      <c r="N90" s="125"/>
      <c r="O90" s="125"/>
      <c r="P90" s="123"/>
      <c r="Q90" s="123"/>
      <c r="R90" s="123"/>
      <c r="S90" s="123"/>
      <c r="T90" s="123"/>
      <c r="U90" s="123" t="str">
        <f t="shared" si="8"/>
        <v/>
      </c>
      <c r="V90" s="123">
        <v>1</v>
      </c>
      <c r="W90" s="123" t="str">
        <f t="shared" si="9"/>
        <v/>
      </c>
      <c r="X90" s="123">
        <v>1</v>
      </c>
      <c r="Y90" s="123" t="str">
        <f t="shared" si="10"/>
        <v/>
      </c>
      <c r="Z90" s="126" t="str">
        <f t="shared" si="11"/>
        <v/>
      </c>
      <c r="AA90">
        <f t="shared" si="12"/>
        <v>0</v>
      </c>
      <c r="AB90" t="str">
        <f t="shared" si="16"/>
        <v/>
      </c>
      <c r="AC90" t="str">
        <f t="shared" si="16"/>
        <v/>
      </c>
      <c r="AD90">
        <f t="shared" si="14"/>
        <v>0</v>
      </c>
      <c r="AE90">
        <f t="shared" si="14"/>
        <v>0</v>
      </c>
      <c r="BA90" t="str">
        <f t="shared" si="17"/>
        <v/>
      </c>
      <c r="BB90" t="str">
        <f t="shared" si="17"/>
        <v/>
      </c>
    </row>
    <row r="91" spans="2:54" hidden="1" x14ac:dyDescent="0.25">
      <c r="B91" s="122" t="str">
        <f t="shared" si="7"/>
        <v/>
      </c>
      <c r="C91" s="124"/>
      <c r="D91" s="124"/>
      <c r="E91" s="124"/>
      <c r="F91" s="125" t="str">
        <f>IF('תנאי סף'!AR91&lt;&gt;1,"",'תנאי סף'!F91)</f>
        <v/>
      </c>
      <c r="G91" s="232"/>
      <c r="H91" s="232"/>
      <c r="I91" s="106"/>
      <c r="J91" s="123"/>
      <c r="K91" s="106"/>
      <c r="L91" s="123"/>
      <c r="M91" s="106"/>
      <c r="N91" s="125"/>
      <c r="O91" s="125"/>
      <c r="P91" s="123"/>
      <c r="Q91" s="123"/>
      <c r="R91" s="123"/>
      <c r="S91" s="123"/>
      <c r="T91" s="123"/>
      <c r="U91" s="123" t="str">
        <f t="shared" si="8"/>
        <v/>
      </c>
      <c r="V91" s="123">
        <v>1</v>
      </c>
      <c r="W91" s="123" t="str">
        <f t="shared" si="9"/>
        <v/>
      </c>
      <c r="X91" s="123">
        <v>1</v>
      </c>
      <c r="Y91" s="123" t="str">
        <f t="shared" si="10"/>
        <v/>
      </c>
      <c r="Z91" s="126" t="str">
        <f t="shared" si="11"/>
        <v/>
      </c>
      <c r="AA91">
        <f t="shared" si="12"/>
        <v>0</v>
      </c>
      <c r="AB91" t="str">
        <f t="shared" si="16"/>
        <v/>
      </c>
      <c r="AC91" t="str">
        <f t="shared" si="16"/>
        <v/>
      </c>
      <c r="AD91">
        <f t="shared" si="14"/>
        <v>0</v>
      </c>
      <c r="AE91">
        <f t="shared" si="14"/>
        <v>0</v>
      </c>
      <c r="BA91" t="str">
        <f t="shared" si="17"/>
        <v/>
      </c>
      <c r="BB91" t="str">
        <f t="shared" si="17"/>
        <v/>
      </c>
    </row>
    <row r="92" spans="2:54" hidden="1" x14ac:dyDescent="0.25">
      <c r="B92" s="122" t="str">
        <f t="shared" si="7"/>
        <v/>
      </c>
      <c r="C92" s="124"/>
      <c r="D92" s="124"/>
      <c r="E92" s="124"/>
      <c r="F92" s="125" t="str">
        <f>IF('תנאי סף'!AR92&lt;&gt;1,"",'תנאי סף'!F92)</f>
        <v/>
      </c>
      <c r="G92" s="232"/>
      <c r="H92" s="232"/>
      <c r="I92" s="106"/>
      <c r="J92" s="123"/>
      <c r="K92" s="106"/>
      <c r="L92" s="123"/>
      <c r="M92" s="106"/>
      <c r="N92" s="125"/>
      <c r="O92" s="125"/>
      <c r="P92" s="123"/>
      <c r="Q92" s="123"/>
      <c r="R92" s="123"/>
      <c r="S92" s="123"/>
      <c r="T92" s="123"/>
      <c r="U92" s="123" t="str">
        <f t="shared" si="8"/>
        <v/>
      </c>
      <c r="V92" s="123">
        <v>1</v>
      </c>
      <c r="W92" s="123" t="str">
        <f t="shared" si="9"/>
        <v/>
      </c>
      <c r="X92" s="123">
        <v>1</v>
      </c>
      <c r="Y92" s="123" t="str">
        <f t="shared" si="10"/>
        <v/>
      </c>
      <c r="Z92" s="126" t="str">
        <f t="shared" si="11"/>
        <v/>
      </c>
      <c r="AA92">
        <f t="shared" si="12"/>
        <v>0</v>
      </c>
      <c r="AB92" t="str">
        <f t="shared" ref="AB92:AC130" si="18">IF($F92="","",AB$30)</f>
        <v/>
      </c>
      <c r="AC92" t="str">
        <f t="shared" si="18"/>
        <v/>
      </c>
      <c r="AD92">
        <f t="shared" si="14"/>
        <v>0</v>
      </c>
      <c r="AE92">
        <f t="shared" si="14"/>
        <v>0</v>
      </c>
      <c r="BA92" t="str">
        <f t="shared" si="17"/>
        <v/>
      </c>
      <c r="BB92" t="str">
        <f t="shared" si="17"/>
        <v/>
      </c>
    </row>
    <row r="93" spans="2:54" hidden="1" x14ac:dyDescent="0.25">
      <c r="B93" s="122" t="str">
        <f t="shared" si="7"/>
        <v/>
      </c>
      <c r="C93" s="124"/>
      <c r="D93" s="124"/>
      <c r="E93" s="124"/>
      <c r="F93" s="125" t="str">
        <f>IF('תנאי סף'!AR93&lt;&gt;1,"",'תנאי סף'!F93)</f>
        <v/>
      </c>
      <c r="G93" s="232"/>
      <c r="H93" s="232"/>
      <c r="I93" s="106"/>
      <c r="J93" s="123"/>
      <c r="K93" s="106"/>
      <c r="L93" s="123"/>
      <c r="M93" s="106"/>
      <c r="N93" s="125"/>
      <c r="O93" s="125"/>
      <c r="P93" s="123"/>
      <c r="Q93" s="123"/>
      <c r="R93" s="123"/>
      <c r="S93" s="123"/>
      <c r="T93" s="123"/>
      <c r="U93" s="123" t="str">
        <f t="shared" si="8"/>
        <v/>
      </c>
      <c r="V93" s="123">
        <v>1</v>
      </c>
      <c r="W93" s="123" t="str">
        <f t="shared" si="9"/>
        <v/>
      </c>
      <c r="X93" s="123">
        <v>1</v>
      </c>
      <c r="Y93" s="123" t="str">
        <f t="shared" si="10"/>
        <v/>
      </c>
      <c r="Z93" s="126" t="str">
        <f t="shared" si="11"/>
        <v/>
      </c>
      <c r="AA93">
        <f t="shared" si="12"/>
        <v>0</v>
      </c>
      <c r="AB93" t="str">
        <f t="shared" si="18"/>
        <v/>
      </c>
      <c r="AC93" t="str">
        <f t="shared" si="18"/>
        <v/>
      </c>
      <c r="AD93">
        <f t="shared" si="14"/>
        <v>0</v>
      </c>
      <c r="AE93">
        <f t="shared" si="14"/>
        <v>0</v>
      </c>
      <c r="BA93" t="str">
        <f t="shared" si="17"/>
        <v/>
      </c>
      <c r="BB93" t="str">
        <f t="shared" si="17"/>
        <v/>
      </c>
    </row>
    <row r="94" spans="2:54" hidden="1" x14ac:dyDescent="0.25">
      <c r="B94" s="122" t="str">
        <f t="shared" si="7"/>
        <v/>
      </c>
      <c r="C94" s="124"/>
      <c r="D94" s="124"/>
      <c r="E94" s="124"/>
      <c r="F94" s="125" t="str">
        <f>IF('תנאי סף'!AR94&lt;&gt;1,"",'תנאי סף'!F94)</f>
        <v/>
      </c>
      <c r="G94" s="232"/>
      <c r="H94" s="232"/>
      <c r="I94" s="106"/>
      <c r="J94" s="123"/>
      <c r="K94" s="106"/>
      <c r="L94" s="123"/>
      <c r="M94" s="106"/>
      <c r="N94" s="125"/>
      <c r="O94" s="125"/>
      <c r="P94" s="123"/>
      <c r="Q94" s="123"/>
      <c r="R94" s="123"/>
      <c r="S94" s="123"/>
      <c r="T94" s="123"/>
      <c r="U94" s="123" t="str">
        <f t="shared" si="8"/>
        <v/>
      </c>
      <c r="V94" s="123">
        <v>1</v>
      </c>
      <c r="W94" s="123" t="str">
        <f t="shared" si="9"/>
        <v/>
      </c>
      <c r="X94" s="123">
        <v>1</v>
      </c>
      <c r="Y94" s="123" t="str">
        <f t="shared" si="10"/>
        <v/>
      </c>
      <c r="Z94" s="126" t="str">
        <f t="shared" si="11"/>
        <v/>
      </c>
      <c r="AA94">
        <f t="shared" si="12"/>
        <v>0</v>
      </c>
      <c r="AB94" t="str">
        <f t="shared" si="18"/>
        <v/>
      </c>
      <c r="AC94" t="str">
        <f t="shared" si="18"/>
        <v/>
      </c>
      <c r="AD94">
        <f t="shared" si="14"/>
        <v>0</v>
      </c>
      <c r="AE94">
        <f t="shared" si="14"/>
        <v>0</v>
      </c>
      <c r="BA94" t="str">
        <f t="shared" si="17"/>
        <v/>
      </c>
      <c r="BB94" t="str">
        <f t="shared" si="17"/>
        <v/>
      </c>
    </row>
    <row r="95" spans="2:54" hidden="1" x14ac:dyDescent="0.25">
      <c r="B95" s="122" t="str">
        <f t="shared" si="7"/>
        <v/>
      </c>
      <c r="C95" s="124"/>
      <c r="D95" s="124"/>
      <c r="E95" s="124"/>
      <c r="F95" s="125" t="str">
        <f>IF('תנאי סף'!AR95&lt;&gt;1,"",'תנאי סף'!F95)</f>
        <v/>
      </c>
      <c r="G95" s="232"/>
      <c r="H95" s="232"/>
      <c r="I95" s="106"/>
      <c r="J95" s="123"/>
      <c r="K95" s="106"/>
      <c r="L95" s="123"/>
      <c r="M95" s="106"/>
      <c r="N95" s="125"/>
      <c r="O95" s="125"/>
      <c r="P95" s="123"/>
      <c r="Q95" s="123"/>
      <c r="R95" s="123"/>
      <c r="S95" s="123"/>
      <c r="T95" s="123"/>
      <c r="U95" s="123" t="str">
        <f t="shared" si="8"/>
        <v/>
      </c>
      <c r="V95" s="123">
        <v>1</v>
      </c>
      <c r="W95" s="123" t="str">
        <f t="shared" si="9"/>
        <v/>
      </c>
      <c r="X95" s="123">
        <v>1</v>
      </c>
      <c r="Y95" s="123" t="str">
        <f t="shared" si="10"/>
        <v/>
      </c>
      <c r="Z95" s="126" t="str">
        <f t="shared" si="11"/>
        <v/>
      </c>
      <c r="AA95">
        <f t="shared" si="12"/>
        <v>0</v>
      </c>
      <c r="AB95" t="str">
        <f t="shared" si="18"/>
        <v/>
      </c>
      <c r="AC95" t="str">
        <f t="shared" si="18"/>
        <v/>
      </c>
      <c r="AD95">
        <f t="shared" si="14"/>
        <v>0</v>
      </c>
      <c r="AE95">
        <f t="shared" si="14"/>
        <v>0</v>
      </c>
      <c r="BA95" t="str">
        <f t="shared" si="17"/>
        <v/>
      </c>
      <c r="BB95" t="str">
        <f t="shared" si="17"/>
        <v/>
      </c>
    </row>
    <row r="96" spans="2:54" hidden="1" x14ac:dyDescent="0.25">
      <c r="B96" s="122" t="str">
        <f t="shared" ref="B96:B130" si="19">IF(F96="","",ROW()-30)</f>
        <v/>
      </c>
      <c r="C96" s="124"/>
      <c r="D96" s="124"/>
      <c r="E96" s="124"/>
      <c r="F96" s="125" t="str">
        <f>IF('תנאי סף'!AR96&lt;&gt;1,"",'תנאי סף'!F96)</f>
        <v/>
      </c>
      <c r="G96" s="232"/>
      <c r="H96" s="232"/>
      <c r="I96" s="106"/>
      <c r="J96" s="123"/>
      <c r="K96" s="106"/>
      <c r="L96" s="123"/>
      <c r="M96" s="106"/>
      <c r="N96" s="125"/>
      <c r="O96" s="125"/>
      <c r="P96" s="123"/>
      <c r="Q96" s="123"/>
      <c r="R96" s="123"/>
      <c r="S96" s="123"/>
      <c r="T96" s="123"/>
      <c r="U96" s="123" t="str">
        <f t="shared" ref="U96:U130" si="20">IF($F96="","",IF($AA96&lt;&gt;1,$AB$1,G96*$G$5*$G$7+H96*$G$5*$G$8))</f>
        <v/>
      </c>
      <c r="V96" s="123">
        <v>1</v>
      </c>
      <c r="W96" s="123" t="str">
        <f t="shared" ref="W96:W130" si="21">IF($F96="","",IF($AA96&lt;&gt;1,$AB$1,IFERROR(U96*V96,$AB$1)))</f>
        <v/>
      </c>
      <c r="X96" s="123">
        <v>1</v>
      </c>
      <c r="Y96" s="123" t="str">
        <f t="shared" ref="Y96:Y130" si="22">IF($F96="","",IF($AA96&lt;&gt;1,$AB$1,IFERROR(W96*X96,$AB$1)))</f>
        <v/>
      </c>
      <c r="Z96" s="126" t="str">
        <f t="shared" ref="Z96:Z130" si="23">IF($F96="","",IF(OR($AA96&lt;&gt;1,Y96=$AB$1),$AB$1,IFERROR(Y96/SUM($Y$31:$Y$130),0)))</f>
        <v/>
      </c>
      <c r="AA96">
        <f t="shared" ref="AA96:AA130" si="24">IF(SUM(AD96:AV96)=COUNT(AD96:AV96),1,0)</f>
        <v>0</v>
      </c>
      <c r="AB96" t="str">
        <f t="shared" si="18"/>
        <v/>
      </c>
      <c r="AC96" t="str">
        <f t="shared" si="18"/>
        <v/>
      </c>
      <c r="AD96">
        <f t="shared" ref="AD96:AE130" si="25">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25"/>
        <v>0</v>
      </c>
      <c r="BA96" t="str">
        <f t="shared" ref="BA96:BB129" si="26">IF($F96="","",BA$30)</f>
        <v/>
      </c>
      <c r="BB96" t="str">
        <f t="shared" si="26"/>
        <v/>
      </c>
    </row>
    <row r="97" spans="2:54" hidden="1" x14ac:dyDescent="0.25">
      <c r="B97" s="122" t="str">
        <f t="shared" si="19"/>
        <v/>
      </c>
      <c r="C97" s="124"/>
      <c r="D97" s="124"/>
      <c r="E97" s="124"/>
      <c r="F97" s="125" t="str">
        <f>IF('תנאי סף'!AR97&lt;&gt;1,"",'תנאי סף'!F97)</f>
        <v/>
      </c>
      <c r="G97" s="232"/>
      <c r="H97" s="232"/>
      <c r="I97" s="106"/>
      <c r="J97" s="123"/>
      <c r="K97" s="106"/>
      <c r="L97" s="123"/>
      <c r="M97" s="106"/>
      <c r="N97" s="125"/>
      <c r="O97" s="125"/>
      <c r="P97" s="123"/>
      <c r="Q97" s="123"/>
      <c r="R97" s="123"/>
      <c r="S97" s="123"/>
      <c r="T97" s="123"/>
      <c r="U97" s="123" t="str">
        <f t="shared" si="20"/>
        <v/>
      </c>
      <c r="V97" s="123">
        <v>1</v>
      </c>
      <c r="W97" s="123" t="str">
        <f t="shared" si="21"/>
        <v/>
      </c>
      <c r="X97" s="123">
        <v>1</v>
      </c>
      <c r="Y97" s="123" t="str">
        <f t="shared" si="22"/>
        <v/>
      </c>
      <c r="Z97" s="126" t="str">
        <f t="shared" si="23"/>
        <v/>
      </c>
      <c r="AA97">
        <f t="shared" si="24"/>
        <v>0</v>
      </c>
      <c r="AB97" t="str">
        <f t="shared" si="18"/>
        <v/>
      </c>
      <c r="AC97" t="str">
        <f t="shared" si="18"/>
        <v/>
      </c>
      <c r="AD97">
        <f t="shared" si="25"/>
        <v>0</v>
      </c>
      <c r="AE97">
        <f t="shared" si="25"/>
        <v>0</v>
      </c>
      <c r="BA97" t="str">
        <f t="shared" si="26"/>
        <v/>
      </c>
      <c r="BB97" t="str">
        <f t="shared" si="26"/>
        <v/>
      </c>
    </row>
    <row r="98" spans="2:54" hidden="1" x14ac:dyDescent="0.25">
      <c r="B98" s="122" t="str">
        <f t="shared" si="19"/>
        <v/>
      </c>
      <c r="C98" s="124"/>
      <c r="D98" s="124"/>
      <c r="E98" s="124"/>
      <c r="F98" s="125" t="str">
        <f>IF('תנאי סף'!AR98&lt;&gt;1,"",'תנאי סף'!F98)</f>
        <v/>
      </c>
      <c r="G98" s="232"/>
      <c r="H98" s="232"/>
      <c r="I98" s="106"/>
      <c r="J98" s="123"/>
      <c r="K98" s="106"/>
      <c r="L98" s="123"/>
      <c r="M98" s="106"/>
      <c r="N98" s="125"/>
      <c r="O98" s="125"/>
      <c r="P98" s="123"/>
      <c r="Q98" s="123"/>
      <c r="R98" s="123"/>
      <c r="S98" s="123"/>
      <c r="T98" s="123"/>
      <c r="U98" s="123" t="str">
        <f t="shared" si="20"/>
        <v/>
      </c>
      <c r="V98" s="123">
        <v>1</v>
      </c>
      <c r="W98" s="123" t="str">
        <f t="shared" si="21"/>
        <v/>
      </c>
      <c r="X98" s="123">
        <v>1</v>
      </c>
      <c r="Y98" s="123" t="str">
        <f t="shared" si="22"/>
        <v/>
      </c>
      <c r="Z98" s="126" t="str">
        <f t="shared" si="23"/>
        <v/>
      </c>
      <c r="AA98">
        <f t="shared" si="24"/>
        <v>0</v>
      </c>
      <c r="AB98" t="str">
        <f t="shared" si="18"/>
        <v/>
      </c>
      <c r="AC98" t="str">
        <f t="shared" si="18"/>
        <v/>
      </c>
      <c r="AD98">
        <f t="shared" si="25"/>
        <v>0</v>
      </c>
      <c r="AE98">
        <f t="shared" si="25"/>
        <v>0</v>
      </c>
      <c r="BA98" t="str">
        <f t="shared" si="26"/>
        <v/>
      </c>
      <c r="BB98" t="str">
        <f t="shared" si="26"/>
        <v/>
      </c>
    </row>
    <row r="99" spans="2:54" hidden="1" x14ac:dyDescent="0.25">
      <c r="B99" s="122" t="str">
        <f t="shared" si="19"/>
        <v/>
      </c>
      <c r="C99" s="124"/>
      <c r="D99" s="124"/>
      <c r="E99" s="124"/>
      <c r="F99" s="125" t="str">
        <f>IF('תנאי סף'!AR99&lt;&gt;1,"",'תנאי סף'!F99)</f>
        <v/>
      </c>
      <c r="G99" s="232"/>
      <c r="H99" s="232"/>
      <c r="I99" s="106"/>
      <c r="J99" s="123"/>
      <c r="K99" s="106"/>
      <c r="L99" s="123"/>
      <c r="M99" s="106"/>
      <c r="N99" s="125"/>
      <c r="O99" s="125"/>
      <c r="P99" s="123"/>
      <c r="Q99" s="123"/>
      <c r="R99" s="123"/>
      <c r="S99" s="123"/>
      <c r="T99" s="123"/>
      <c r="U99" s="123" t="str">
        <f t="shared" si="20"/>
        <v/>
      </c>
      <c r="V99" s="123">
        <v>1</v>
      </c>
      <c r="W99" s="123" t="str">
        <f t="shared" si="21"/>
        <v/>
      </c>
      <c r="X99" s="123">
        <v>1</v>
      </c>
      <c r="Y99" s="123" t="str">
        <f t="shared" si="22"/>
        <v/>
      </c>
      <c r="Z99" s="126" t="str">
        <f t="shared" si="23"/>
        <v/>
      </c>
      <c r="AA99">
        <f t="shared" si="24"/>
        <v>0</v>
      </c>
      <c r="AB99" t="str">
        <f t="shared" si="18"/>
        <v/>
      </c>
      <c r="AC99" t="str">
        <f t="shared" si="18"/>
        <v/>
      </c>
      <c r="AD99">
        <f t="shared" si="25"/>
        <v>0</v>
      </c>
      <c r="AE99">
        <f t="shared" si="25"/>
        <v>0</v>
      </c>
      <c r="BA99" t="str">
        <f t="shared" si="26"/>
        <v/>
      </c>
      <c r="BB99" t="str">
        <f t="shared" si="26"/>
        <v/>
      </c>
    </row>
    <row r="100" spans="2:54" hidden="1" x14ac:dyDescent="0.25">
      <c r="B100" s="122" t="str">
        <f t="shared" si="19"/>
        <v/>
      </c>
      <c r="C100" s="124"/>
      <c r="D100" s="124"/>
      <c r="E100" s="124"/>
      <c r="F100" s="125" t="str">
        <f>IF('תנאי סף'!AR100&lt;&gt;1,"",'תנאי סף'!F100)</f>
        <v/>
      </c>
      <c r="G100" s="232"/>
      <c r="H100" s="232"/>
      <c r="I100" s="106"/>
      <c r="J100" s="123"/>
      <c r="K100" s="106"/>
      <c r="L100" s="123"/>
      <c r="M100" s="106"/>
      <c r="N100" s="125"/>
      <c r="O100" s="125"/>
      <c r="P100" s="123"/>
      <c r="Q100" s="123"/>
      <c r="R100" s="123"/>
      <c r="S100" s="123"/>
      <c r="T100" s="123"/>
      <c r="U100" s="123" t="str">
        <f t="shared" si="20"/>
        <v/>
      </c>
      <c r="V100" s="123">
        <v>1</v>
      </c>
      <c r="W100" s="123" t="str">
        <f t="shared" si="21"/>
        <v/>
      </c>
      <c r="X100" s="123">
        <v>1</v>
      </c>
      <c r="Y100" s="123" t="str">
        <f t="shared" si="22"/>
        <v/>
      </c>
      <c r="Z100" s="126" t="str">
        <f t="shared" si="23"/>
        <v/>
      </c>
      <c r="AA100">
        <f t="shared" si="24"/>
        <v>0</v>
      </c>
      <c r="AB100" t="str">
        <f t="shared" si="18"/>
        <v/>
      </c>
      <c r="AC100" t="str">
        <f t="shared" si="18"/>
        <v/>
      </c>
      <c r="AD100">
        <f t="shared" si="25"/>
        <v>0</v>
      </c>
      <c r="AE100">
        <f t="shared" si="25"/>
        <v>0</v>
      </c>
      <c r="BA100" t="str">
        <f t="shared" si="26"/>
        <v/>
      </c>
      <c r="BB100" t="str">
        <f t="shared" si="26"/>
        <v/>
      </c>
    </row>
    <row r="101" spans="2:54" hidden="1" x14ac:dyDescent="0.25">
      <c r="B101" s="122" t="str">
        <f t="shared" si="19"/>
        <v/>
      </c>
      <c r="C101" s="124"/>
      <c r="D101" s="124"/>
      <c r="E101" s="124"/>
      <c r="F101" s="125" t="str">
        <f>IF('תנאי סף'!AR101&lt;&gt;1,"",'תנאי סף'!F101)</f>
        <v/>
      </c>
      <c r="G101" s="232"/>
      <c r="H101" s="232"/>
      <c r="I101" s="106"/>
      <c r="J101" s="123"/>
      <c r="K101" s="106"/>
      <c r="L101" s="123"/>
      <c r="M101" s="106"/>
      <c r="N101" s="125"/>
      <c r="O101" s="125"/>
      <c r="P101" s="123"/>
      <c r="Q101" s="123"/>
      <c r="R101" s="123"/>
      <c r="S101" s="123"/>
      <c r="T101" s="123"/>
      <c r="U101" s="123" t="str">
        <f t="shared" si="20"/>
        <v/>
      </c>
      <c r="V101" s="123">
        <v>1</v>
      </c>
      <c r="W101" s="123" t="str">
        <f t="shared" si="21"/>
        <v/>
      </c>
      <c r="X101" s="123">
        <v>1</v>
      </c>
      <c r="Y101" s="123" t="str">
        <f t="shared" si="22"/>
        <v/>
      </c>
      <c r="Z101" s="126" t="str">
        <f t="shared" si="23"/>
        <v/>
      </c>
      <c r="AA101">
        <f t="shared" si="24"/>
        <v>0</v>
      </c>
      <c r="AB101" t="str">
        <f t="shared" si="18"/>
        <v/>
      </c>
      <c r="AC101" t="str">
        <f t="shared" si="18"/>
        <v/>
      </c>
      <c r="AD101">
        <f t="shared" si="25"/>
        <v>0</v>
      </c>
      <c r="AE101">
        <f t="shared" si="25"/>
        <v>0</v>
      </c>
      <c r="BA101" t="str">
        <f t="shared" si="26"/>
        <v/>
      </c>
      <c r="BB101" t="str">
        <f t="shared" si="26"/>
        <v/>
      </c>
    </row>
    <row r="102" spans="2:54" hidden="1" x14ac:dyDescent="0.25">
      <c r="B102" s="122" t="str">
        <f t="shared" si="19"/>
        <v/>
      </c>
      <c r="C102" s="124"/>
      <c r="D102" s="124"/>
      <c r="E102" s="124"/>
      <c r="F102" s="125" t="str">
        <f>IF('תנאי סף'!AR102&lt;&gt;1,"",'תנאי סף'!F102)</f>
        <v/>
      </c>
      <c r="G102" s="232"/>
      <c r="H102" s="232"/>
      <c r="I102" s="106"/>
      <c r="J102" s="123"/>
      <c r="K102" s="106"/>
      <c r="L102" s="123"/>
      <c r="M102" s="106"/>
      <c r="N102" s="125"/>
      <c r="O102" s="125"/>
      <c r="P102" s="123"/>
      <c r="Q102" s="123"/>
      <c r="R102" s="123"/>
      <c r="S102" s="123"/>
      <c r="T102" s="123"/>
      <c r="U102" s="123" t="str">
        <f t="shared" si="20"/>
        <v/>
      </c>
      <c r="V102" s="123">
        <v>1</v>
      </c>
      <c r="W102" s="123" t="str">
        <f t="shared" si="21"/>
        <v/>
      </c>
      <c r="X102" s="123">
        <v>1</v>
      </c>
      <c r="Y102" s="123" t="str">
        <f t="shared" si="22"/>
        <v/>
      </c>
      <c r="Z102" s="126" t="str">
        <f t="shared" si="23"/>
        <v/>
      </c>
      <c r="AA102">
        <f t="shared" si="24"/>
        <v>0</v>
      </c>
      <c r="AB102" t="str">
        <f t="shared" si="18"/>
        <v/>
      </c>
      <c r="AC102" t="str">
        <f t="shared" si="18"/>
        <v/>
      </c>
      <c r="AD102">
        <f t="shared" si="25"/>
        <v>0</v>
      </c>
      <c r="AE102">
        <f t="shared" si="25"/>
        <v>0</v>
      </c>
      <c r="BA102" t="str">
        <f t="shared" si="26"/>
        <v/>
      </c>
      <c r="BB102" t="str">
        <f t="shared" si="26"/>
        <v/>
      </c>
    </row>
    <row r="103" spans="2:54" hidden="1" x14ac:dyDescent="0.25">
      <c r="B103" s="122" t="str">
        <f t="shared" si="19"/>
        <v/>
      </c>
      <c r="C103" s="124"/>
      <c r="D103" s="124"/>
      <c r="E103" s="124"/>
      <c r="F103" s="125" t="str">
        <f>IF('תנאי סף'!AR103&lt;&gt;1,"",'תנאי סף'!F103)</f>
        <v/>
      </c>
      <c r="G103" s="232"/>
      <c r="H103" s="232"/>
      <c r="I103" s="106"/>
      <c r="J103" s="123"/>
      <c r="K103" s="106"/>
      <c r="L103" s="123"/>
      <c r="M103" s="106"/>
      <c r="N103" s="125"/>
      <c r="O103" s="125"/>
      <c r="P103" s="123"/>
      <c r="Q103" s="123"/>
      <c r="R103" s="123"/>
      <c r="S103" s="123"/>
      <c r="T103" s="123"/>
      <c r="U103" s="123" t="str">
        <f t="shared" si="20"/>
        <v/>
      </c>
      <c r="V103" s="123">
        <v>1</v>
      </c>
      <c r="W103" s="123" t="str">
        <f t="shared" si="21"/>
        <v/>
      </c>
      <c r="X103" s="123">
        <v>1</v>
      </c>
      <c r="Y103" s="123" t="str">
        <f t="shared" si="22"/>
        <v/>
      </c>
      <c r="Z103" s="126" t="str">
        <f t="shared" si="23"/>
        <v/>
      </c>
      <c r="AA103">
        <f t="shared" si="24"/>
        <v>0</v>
      </c>
      <c r="AB103" t="str">
        <f t="shared" si="18"/>
        <v/>
      </c>
      <c r="AC103" t="str">
        <f t="shared" si="18"/>
        <v/>
      </c>
      <c r="AD103">
        <f t="shared" si="25"/>
        <v>0</v>
      </c>
      <c r="AE103">
        <f t="shared" si="25"/>
        <v>0</v>
      </c>
      <c r="BA103" t="str">
        <f t="shared" si="26"/>
        <v/>
      </c>
      <c r="BB103" t="str">
        <f t="shared" si="26"/>
        <v/>
      </c>
    </row>
    <row r="104" spans="2:54" hidden="1" x14ac:dyDescent="0.25">
      <c r="B104" s="122" t="str">
        <f t="shared" si="19"/>
        <v/>
      </c>
      <c r="C104" s="124"/>
      <c r="D104" s="124"/>
      <c r="E104" s="124"/>
      <c r="F104" s="125" t="str">
        <f>IF('תנאי סף'!AR104&lt;&gt;1,"",'תנאי סף'!F104)</f>
        <v/>
      </c>
      <c r="G104" s="232"/>
      <c r="H104" s="232"/>
      <c r="I104" s="106"/>
      <c r="J104" s="123"/>
      <c r="K104" s="106"/>
      <c r="L104" s="123"/>
      <c r="M104" s="106"/>
      <c r="N104" s="125"/>
      <c r="O104" s="125"/>
      <c r="P104" s="123"/>
      <c r="Q104" s="123"/>
      <c r="R104" s="123"/>
      <c r="S104" s="123"/>
      <c r="T104" s="123"/>
      <c r="U104" s="123" t="str">
        <f t="shared" si="20"/>
        <v/>
      </c>
      <c r="V104" s="123">
        <v>1</v>
      </c>
      <c r="W104" s="123" t="str">
        <f t="shared" si="21"/>
        <v/>
      </c>
      <c r="X104" s="123">
        <v>1</v>
      </c>
      <c r="Y104" s="123" t="str">
        <f t="shared" si="22"/>
        <v/>
      </c>
      <c r="Z104" s="126" t="str">
        <f t="shared" si="23"/>
        <v/>
      </c>
      <c r="AA104">
        <f t="shared" si="24"/>
        <v>0</v>
      </c>
      <c r="AB104" t="str">
        <f t="shared" si="18"/>
        <v/>
      </c>
      <c r="AC104" t="str">
        <f t="shared" si="18"/>
        <v/>
      </c>
      <c r="AD104">
        <f t="shared" si="25"/>
        <v>0</v>
      </c>
      <c r="AE104">
        <f t="shared" si="25"/>
        <v>0</v>
      </c>
      <c r="BA104" t="str">
        <f t="shared" si="26"/>
        <v/>
      </c>
      <c r="BB104" t="str">
        <f t="shared" si="26"/>
        <v/>
      </c>
    </row>
    <row r="105" spans="2:54" hidden="1" x14ac:dyDescent="0.25">
      <c r="B105" s="122" t="str">
        <f t="shared" si="19"/>
        <v/>
      </c>
      <c r="C105" s="124"/>
      <c r="D105" s="124"/>
      <c r="E105" s="124"/>
      <c r="F105" s="125" t="str">
        <f>IF('תנאי סף'!AR105&lt;&gt;1,"",'תנאי סף'!F105)</f>
        <v/>
      </c>
      <c r="G105" s="232"/>
      <c r="H105" s="232"/>
      <c r="I105" s="106"/>
      <c r="J105" s="123"/>
      <c r="K105" s="106"/>
      <c r="L105" s="123"/>
      <c r="M105" s="106"/>
      <c r="N105" s="125"/>
      <c r="O105" s="125"/>
      <c r="P105" s="123"/>
      <c r="Q105" s="123"/>
      <c r="R105" s="123"/>
      <c r="S105" s="123"/>
      <c r="T105" s="123"/>
      <c r="U105" s="123" t="str">
        <f t="shared" si="20"/>
        <v/>
      </c>
      <c r="V105" s="123">
        <v>1</v>
      </c>
      <c r="W105" s="123" t="str">
        <f t="shared" si="21"/>
        <v/>
      </c>
      <c r="X105" s="123">
        <v>1</v>
      </c>
      <c r="Y105" s="123" t="str">
        <f t="shared" si="22"/>
        <v/>
      </c>
      <c r="Z105" s="126" t="str">
        <f t="shared" si="23"/>
        <v/>
      </c>
      <c r="AA105">
        <f t="shared" si="24"/>
        <v>0</v>
      </c>
      <c r="AB105" t="str">
        <f t="shared" si="18"/>
        <v/>
      </c>
      <c r="AC105" t="str">
        <f t="shared" si="18"/>
        <v/>
      </c>
      <c r="AD105">
        <f t="shared" si="25"/>
        <v>0</v>
      </c>
      <c r="AE105">
        <f t="shared" si="25"/>
        <v>0</v>
      </c>
      <c r="BA105" t="str">
        <f t="shared" si="26"/>
        <v/>
      </c>
      <c r="BB105" t="str">
        <f t="shared" si="26"/>
        <v/>
      </c>
    </row>
    <row r="106" spans="2:54" hidden="1" x14ac:dyDescent="0.25">
      <c r="B106" s="122" t="str">
        <f t="shared" si="19"/>
        <v/>
      </c>
      <c r="C106" s="124"/>
      <c r="D106" s="124"/>
      <c r="E106" s="124"/>
      <c r="F106" s="125" t="str">
        <f>IF('תנאי סף'!AR106&lt;&gt;1,"",'תנאי סף'!F106)</f>
        <v/>
      </c>
      <c r="G106" s="232"/>
      <c r="H106" s="232"/>
      <c r="I106" s="106"/>
      <c r="J106" s="123"/>
      <c r="K106" s="106"/>
      <c r="L106" s="123"/>
      <c r="M106" s="106"/>
      <c r="N106" s="125"/>
      <c r="O106" s="125"/>
      <c r="P106" s="123"/>
      <c r="Q106" s="123"/>
      <c r="R106" s="123"/>
      <c r="S106" s="123"/>
      <c r="T106" s="123"/>
      <c r="U106" s="123" t="str">
        <f t="shared" si="20"/>
        <v/>
      </c>
      <c r="V106" s="123">
        <v>1</v>
      </c>
      <c r="W106" s="123" t="str">
        <f t="shared" si="21"/>
        <v/>
      </c>
      <c r="X106" s="123">
        <v>1</v>
      </c>
      <c r="Y106" s="123" t="str">
        <f t="shared" si="22"/>
        <v/>
      </c>
      <c r="Z106" s="126" t="str">
        <f t="shared" si="23"/>
        <v/>
      </c>
      <c r="AA106">
        <f t="shared" si="24"/>
        <v>0</v>
      </c>
      <c r="AB106" t="str">
        <f t="shared" si="18"/>
        <v/>
      </c>
      <c r="AC106" t="str">
        <f t="shared" si="18"/>
        <v/>
      </c>
      <c r="AD106">
        <f t="shared" si="25"/>
        <v>0</v>
      </c>
      <c r="AE106">
        <f t="shared" si="25"/>
        <v>0</v>
      </c>
      <c r="BA106" t="str">
        <f t="shared" si="26"/>
        <v/>
      </c>
      <c r="BB106" t="str">
        <f t="shared" si="26"/>
        <v/>
      </c>
    </row>
    <row r="107" spans="2:54" hidden="1" x14ac:dyDescent="0.25">
      <c r="B107" s="122" t="str">
        <f t="shared" si="19"/>
        <v/>
      </c>
      <c r="C107" s="124"/>
      <c r="D107" s="124"/>
      <c r="E107" s="124"/>
      <c r="F107" s="125" t="str">
        <f>IF('תנאי סף'!AR107&lt;&gt;1,"",'תנאי סף'!F107)</f>
        <v/>
      </c>
      <c r="G107" s="232"/>
      <c r="H107" s="232"/>
      <c r="I107" s="106"/>
      <c r="J107" s="123"/>
      <c r="K107" s="106"/>
      <c r="L107" s="123"/>
      <c r="M107" s="106"/>
      <c r="N107" s="125"/>
      <c r="O107" s="125"/>
      <c r="P107" s="123"/>
      <c r="Q107" s="123"/>
      <c r="R107" s="123"/>
      <c r="S107" s="123"/>
      <c r="T107" s="123"/>
      <c r="U107" s="123" t="str">
        <f t="shared" si="20"/>
        <v/>
      </c>
      <c r="V107" s="123">
        <v>1</v>
      </c>
      <c r="W107" s="123" t="str">
        <f t="shared" si="21"/>
        <v/>
      </c>
      <c r="X107" s="123">
        <v>1</v>
      </c>
      <c r="Y107" s="123" t="str">
        <f t="shared" si="22"/>
        <v/>
      </c>
      <c r="Z107" s="126" t="str">
        <f t="shared" si="23"/>
        <v/>
      </c>
      <c r="AA107">
        <f t="shared" si="24"/>
        <v>0</v>
      </c>
      <c r="AB107" t="str">
        <f t="shared" si="18"/>
        <v/>
      </c>
      <c r="AC107" t="str">
        <f t="shared" si="18"/>
        <v/>
      </c>
      <c r="AD107">
        <f t="shared" si="25"/>
        <v>0</v>
      </c>
      <c r="AE107">
        <f t="shared" si="25"/>
        <v>0</v>
      </c>
      <c r="BA107" t="str">
        <f t="shared" si="26"/>
        <v/>
      </c>
      <c r="BB107" t="str">
        <f t="shared" si="26"/>
        <v/>
      </c>
    </row>
    <row r="108" spans="2:54" hidden="1" x14ac:dyDescent="0.25">
      <c r="B108" s="122" t="str">
        <f t="shared" si="19"/>
        <v/>
      </c>
      <c r="C108" s="124"/>
      <c r="D108" s="124"/>
      <c r="E108" s="124"/>
      <c r="F108" s="125" t="str">
        <f>IF('תנאי סף'!AR108&lt;&gt;1,"",'תנאי סף'!F108)</f>
        <v/>
      </c>
      <c r="G108" s="232"/>
      <c r="H108" s="232"/>
      <c r="I108" s="106"/>
      <c r="J108" s="123"/>
      <c r="K108" s="106"/>
      <c r="L108" s="123"/>
      <c r="M108" s="106"/>
      <c r="N108" s="125"/>
      <c r="O108" s="125"/>
      <c r="P108" s="123"/>
      <c r="Q108" s="123"/>
      <c r="R108" s="123"/>
      <c r="S108" s="123"/>
      <c r="T108" s="123"/>
      <c r="U108" s="123" t="str">
        <f t="shared" si="20"/>
        <v/>
      </c>
      <c r="V108" s="123">
        <v>1</v>
      </c>
      <c r="W108" s="123" t="str">
        <f t="shared" si="21"/>
        <v/>
      </c>
      <c r="X108" s="123">
        <v>1</v>
      </c>
      <c r="Y108" s="123" t="str">
        <f t="shared" si="22"/>
        <v/>
      </c>
      <c r="Z108" s="126" t="str">
        <f t="shared" si="23"/>
        <v/>
      </c>
      <c r="AA108">
        <f t="shared" si="24"/>
        <v>0</v>
      </c>
      <c r="AB108" t="str">
        <f t="shared" si="18"/>
        <v/>
      </c>
      <c r="AC108" t="str">
        <f t="shared" si="18"/>
        <v/>
      </c>
      <c r="AD108">
        <f t="shared" si="25"/>
        <v>0</v>
      </c>
      <c r="AE108">
        <f t="shared" si="25"/>
        <v>0</v>
      </c>
      <c r="BA108" t="str">
        <f t="shared" si="26"/>
        <v/>
      </c>
      <c r="BB108" t="str">
        <f t="shared" si="26"/>
        <v/>
      </c>
    </row>
    <row r="109" spans="2:54" hidden="1" x14ac:dyDescent="0.25">
      <c r="B109" s="122" t="str">
        <f t="shared" si="19"/>
        <v/>
      </c>
      <c r="C109" s="124"/>
      <c r="D109" s="124"/>
      <c r="E109" s="124"/>
      <c r="F109" s="125" t="str">
        <f>IF('תנאי סף'!AR109&lt;&gt;1,"",'תנאי סף'!F109)</f>
        <v/>
      </c>
      <c r="G109" s="232"/>
      <c r="H109" s="232"/>
      <c r="I109" s="106"/>
      <c r="J109" s="123"/>
      <c r="K109" s="106"/>
      <c r="L109" s="123"/>
      <c r="M109" s="106"/>
      <c r="N109" s="125"/>
      <c r="O109" s="125"/>
      <c r="P109" s="123"/>
      <c r="Q109" s="123"/>
      <c r="R109" s="123"/>
      <c r="S109" s="123"/>
      <c r="T109" s="123"/>
      <c r="U109" s="123" t="str">
        <f t="shared" si="20"/>
        <v/>
      </c>
      <c r="V109" s="123">
        <v>1</v>
      </c>
      <c r="W109" s="123" t="str">
        <f t="shared" si="21"/>
        <v/>
      </c>
      <c r="X109" s="123">
        <v>1</v>
      </c>
      <c r="Y109" s="123" t="str">
        <f t="shared" si="22"/>
        <v/>
      </c>
      <c r="Z109" s="126" t="str">
        <f t="shared" si="23"/>
        <v/>
      </c>
      <c r="AA109">
        <f t="shared" si="24"/>
        <v>0</v>
      </c>
      <c r="AB109" t="str">
        <f t="shared" si="18"/>
        <v/>
      </c>
      <c r="AC109" t="str">
        <f t="shared" si="18"/>
        <v/>
      </c>
      <c r="AD109">
        <f t="shared" si="25"/>
        <v>0</v>
      </c>
      <c r="AE109">
        <f t="shared" si="25"/>
        <v>0</v>
      </c>
      <c r="BA109" t="str">
        <f t="shared" si="26"/>
        <v/>
      </c>
      <c r="BB109" t="str">
        <f t="shared" si="26"/>
        <v/>
      </c>
    </row>
    <row r="110" spans="2:54" hidden="1" x14ac:dyDescent="0.25">
      <c r="B110" s="122" t="str">
        <f t="shared" si="19"/>
        <v/>
      </c>
      <c r="C110" s="124"/>
      <c r="D110" s="124"/>
      <c r="E110" s="124"/>
      <c r="F110" s="125" t="str">
        <f>IF('תנאי סף'!AR110&lt;&gt;1,"",'תנאי סף'!F110)</f>
        <v/>
      </c>
      <c r="G110" s="232"/>
      <c r="H110" s="232"/>
      <c r="I110" s="106"/>
      <c r="J110" s="123"/>
      <c r="K110" s="106"/>
      <c r="L110" s="123"/>
      <c r="M110" s="106"/>
      <c r="N110" s="125"/>
      <c r="O110" s="125"/>
      <c r="P110" s="123"/>
      <c r="Q110" s="123"/>
      <c r="R110" s="123"/>
      <c r="S110" s="123"/>
      <c r="T110" s="123"/>
      <c r="U110" s="123" t="str">
        <f t="shared" si="20"/>
        <v/>
      </c>
      <c r="V110" s="123">
        <v>1</v>
      </c>
      <c r="W110" s="123" t="str">
        <f t="shared" si="21"/>
        <v/>
      </c>
      <c r="X110" s="123">
        <v>1</v>
      </c>
      <c r="Y110" s="123" t="str">
        <f t="shared" si="22"/>
        <v/>
      </c>
      <c r="Z110" s="126" t="str">
        <f t="shared" si="23"/>
        <v/>
      </c>
      <c r="AA110">
        <f t="shared" si="24"/>
        <v>0</v>
      </c>
      <c r="AB110" t="str">
        <f t="shared" si="18"/>
        <v/>
      </c>
      <c r="AC110" t="str">
        <f t="shared" si="18"/>
        <v/>
      </c>
      <c r="AD110">
        <f t="shared" si="25"/>
        <v>0</v>
      </c>
      <c r="AE110">
        <f t="shared" si="25"/>
        <v>0</v>
      </c>
      <c r="BA110" t="str">
        <f t="shared" si="26"/>
        <v/>
      </c>
      <c r="BB110" t="str">
        <f t="shared" si="26"/>
        <v/>
      </c>
    </row>
    <row r="111" spans="2:54" hidden="1" x14ac:dyDescent="0.25">
      <c r="B111" s="122" t="str">
        <f t="shared" si="19"/>
        <v/>
      </c>
      <c r="C111" s="124"/>
      <c r="D111" s="124"/>
      <c r="E111" s="124"/>
      <c r="F111" s="125" t="str">
        <f>IF('תנאי סף'!AR111&lt;&gt;1,"",'תנאי סף'!F111)</f>
        <v/>
      </c>
      <c r="G111" s="232"/>
      <c r="H111" s="232"/>
      <c r="I111" s="106"/>
      <c r="J111" s="123"/>
      <c r="K111" s="106"/>
      <c r="L111" s="123"/>
      <c r="M111" s="106"/>
      <c r="N111" s="125"/>
      <c r="O111" s="125"/>
      <c r="P111" s="123"/>
      <c r="Q111" s="123"/>
      <c r="R111" s="123"/>
      <c r="S111" s="123"/>
      <c r="T111" s="123"/>
      <c r="U111" s="123" t="str">
        <f t="shared" si="20"/>
        <v/>
      </c>
      <c r="V111" s="123">
        <v>1</v>
      </c>
      <c r="W111" s="123" t="str">
        <f t="shared" si="21"/>
        <v/>
      </c>
      <c r="X111" s="123">
        <v>1</v>
      </c>
      <c r="Y111" s="123" t="str">
        <f t="shared" si="22"/>
        <v/>
      </c>
      <c r="Z111" s="126" t="str">
        <f t="shared" si="23"/>
        <v/>
      </c>
      <c r="AA111">
        <f t="shared" si="24"/>
        <v>0</v>
      </c>
      <c r="AB111" t="str">
        <f t="shared" si="18"/>
        <v/>
      </c>
      <c r="AC111" t="str">
        <f t="shared" si="18"/>
        <v/>
      </c>
      <c r="AD111">
        <f t="shared" si="25"/>
        <v>0</v>
      </c>
      <c r="AE111">
        <f t="shared" si="25"/>
        <v>0</v>
      </c>
      <c r="BA111" t="str">
        <f t="shared" si="26"/>
        <v/>
      </c>
      <c r="BB111" t="str">
        <f t="shared" si="26"/>
        <v/>
      </c>
    </row>
    <row r="112" spans="2:54" hidden="1" x14ac:dyDescent="0.25">
      <c r="B112" s="122" t="str">
        <f t="shared" si="19"/>
        <v/>
      </c>
      <c r="C112" s="124"/>
      <c r="D112" s="124"/>
      <c r="E112" s="124"/>
      <c r="F112" s="125" t="str">
        <f>IF('תנאי סף'!AR112&lt;&gt;1,"",'תנאי סף'!F112)</f>
        <v/>
      </c>
      <c r="G112" s="232"/>
      <c r="H112" s="232"/>
      <c r="I112" s="106"/>
      <c r="J112" s="123"/>
      <c r="K112" s="106"/>
      <c r="L112" s="123"/>
      <c r="M112" s="106"/>
      <c r="N112" s="125"/>
      <c r="O112" s="125"/>
      <c r="P112" s="123"/>
      <c r="Q112" s="123"/>
      <c r="R112" s="123"/>
      <c r="S112" s="123"/>
      <c r="T112" s="123"/>
      <c r="U112" s="123" t="str">
        <f t="shared" si="20"/>
        <v/>
      </c>
      <c r="V112" s="123">
        <v>1</v>
      </c>
      <c r="W112" s="123" t="str">
        <f t="shared" si="21"/>
        <v/>
      </c>
      <c r="X112" s="123">
        <v>1</v>
      </c>
      <c r="Y112" s="123" t="str">
        <f t="shared" si="22"/>
        <v/>
      </c>
      <c r="Z112" s="126" t="str">
        <f t="shared" si="23"/>
        <v/>
      </c>
      <c r="AA112">
        <f t="shared" si="24"/>
        <v>0</v>
      </c>
      <c r="AB112" t="str">
        <f t="shared" si="18"/>
        <v/>
      </c>
      <c r="AC112" t="str">
        <f t="shared" si="18"/>
        <v/>
      </c>
      <c r="AD112">
        <f t="shared" si="25"/>
        <v>0</v>
      </c>
      <c r="AE112">
        <f t="shared" si="25"/>
        <v>0</v>
      </c>
      <c r="BA112" t="str">
        <f t="shared" si="26"/>
        <v/>
      </c>
      <c r="BB112" t="str">
        <f t="shared" si="26"/>
        <v/>
      </c>
    </row>
    <row r="113" spans="2:54" hidden="1" x14ac:dyDescent="0.25">
      <c r="B113" s="122" t="str">
        <f t="shared" si="19"/>
        <v/>
      </c>
      <c r="C113" s="124"/>
      <c r="D113" s="124"/>
      <c r="E113" s="124"/>
      <c r="F113" s="125" t="str">
        <f>IF('תנאי סף'!AR113&lt;&gt;1,"",'תנאי סף'!F113)</f>
        <v/>
      </c>
      <c r="G113" s="232"/>
      <c r="H113" s="232"/>
      <c r="I113" s="106"/>
      <c r="J113" s="123"/>
      <c r="K113" s="106"/>
      <c r="L113" s="123"/>
      <c r="M113" s="106"/>
      <c r="N113" s="125"/>
      <c r="O113" s="125"/>
      <c r="P113" s="123"/>
      <c r="Q113" s="123"/>
      <c r="R113" s="123"/>
      <c r="S113" s="123"/>
      <c r="T113" s="123"/>
      <c r="U113" s="123" t="str">
        <f t="shared" si="20"/>
        <v/>
      </c>
      <c r="V113" s="123">
        <v>1</v>
      </c>
      <c r="W113" s="123" t="str">
        <f t="shared" si="21"/>
        <v/>
      </c>
      <c r="X113" s="123">
        <v>1</v>
      </c>
      <c r="Y113" s="123" t="str">
        <f t="shared" si="22"/>
        <v/>
      </c>
      <c r="Z113" s="126" t="str">
        <f t="shared" si="23"/>
        <v/>
      </c>
      <c r="AA113">
        <f t="shared" si="24"/>
        <v>0</v>
      </c>
      <c r="AB113" t="str">
        <f t="shared" si="18"/>
        <v/>
      </c>
      <c r="AC113" t="str">
        <f t="shared" si="18"/>
        <v/>
      </c>
      <c r="AD113">
        <f t="shared" si="25"/>
        <v>0</v>
      </c>
      <c r="AE113">
        <f t="shared" si="25"/>
        <v>0</v>
      </c>
      <c r="BA113" t="str">
        <f t="shared" si="26"/>
        <v/>
      </c>
      <c r="BB113" t="str">
        <f t="shared" si="26"/>
        <v/>
      </c>
    </row>
    <row r="114" spans="2:54" hidden="1" x14ac:dyDescent="0.25">
      <c r="B114" s="122" t="str">
        <f t="shared" si="19"/>
        <v/>
      </c>
      <c r="C114" s="124"/>
      <c r="D114" s="124"/>
      <c r="E114" s="124"/>
      <c r="F114" s="125" t="str">
        <f>IF('תנאי סף'!AR114&lt;&gt;1,"",'תנאי סף'!F114)</f>
        <v/>
      </c>
      <c r="G114" s="232"/>
      <c r="H114" s="232"/>
      <c r="I114" s="106"/>
      <c r="J114" s="123"/>
      <c r="K114" s="106"/>
      <c r="L114" s="123"/>
      <c r="M114" s="106"/>
      <c r="N114" s="125"/>
      <c r="O114" s="125"/>
      <c r="P114" s="123"/>
      <c r="Q114" s="123"/>
      <c r="R114" s="123"/>
      <c r="S114" s="123"/>
      <c r="T114" s="123"/>
      <c r="U114" s="123" t="str">
        <f t="shared" si="20"/>
        <v/>
      </c>
      <c r="V114" s="123">
        <v>1</v>
      </c>
      <c r="W114" s="123" t="str">
        <f t="shared" si="21"/>
        <v/>
      </c>
      <c r="X114" s="123">
        <v>1</v>
      </c>
      <c r="Y114" s="123" t="str">
        <f t="shared" si="22"/>
        <v/>
      </c>
      <c r="Z114" s="126" t="str">
        <f t="shared" si="23"/>
        <v/>
      </c>
      <c r="AA114">
        <f t="shared" si="24"/>
        <v>0</v>
      </c>
      <c r="AB114" t="str">
        <f t="shared" si="18"/>
        <v/>
      </c>
      <c r="AC114" t="str">
        <f t="shared" si="18"/>
        <v/>
      </c>
      <c r="AD114">
        <f t="shared" si="25"/>
        <v>0</v>
      </c>
      <c r="AE114">
        <f t="shared" si="25"/>
        <v>0</v>
      </c>
      <c r="BA114" t="str">
        <f t="shared" si="26"/>
        <v/>
      </c>
      <c r="BB114" t="str">
        <f t="shared" si="26"/>
        <v/>
      </c>
    </row>
    <row r="115" spans="2:54" hidden="1" x14ac:dyDescent="0.25">
      <c r="B115" s="122" t="str">
        <f t="shared" si="19"/>
        <v/>
      </c>
      <c r="C115" s="124"/>
      <c r="D115" s="124"/>
      <c r="E115" s="124"/>
      <c r="F115" s="125" t="str">
        <f>IF('תנאי סף'!AR115&lt;&gt;1,"",'תנאי סף'!F115)</f>
        <v/>
      </c>
      <c r="G115" s="232"/>
      <c r="H115" s="232"/>
      <c r="I115" s="106"/>
      <c r="J115" s="123"/>
      <c r="K115" s="106"/>
      <c r="L115" s="123"/>
      <c r="M115" s="106"/>
      <c r="N115" s="125"/>
      <c r="O115" s="125"/>
      <c r="P115" s="123"/>
      <c r="Q115" s="123"/>
      <c r="R115" s="123"/>
      <c r="S115" s="123"/>
      <c r="T115" s="123"/>
      <c r="U115" s="123" t="str">
        <f t="shared" si="20"/>
        <v/>
      </c>
      <c r="V115" s="123">
        <v>1</v>
      </c>
      <c r="W115" s="123" t="str">
        <f t="shared" si="21"/>
        <v/>
      </c>
      <c r="X115" s="123">
        <v>1</v>
      </c>
      <c r="Y115" s="123" t="str">
        <f t="shared" si="22"/>
        <v/>
      </c>
      <c r="Z115" s="126" t="str">
        <f t="shared" si="23"/>
        <v/>
      </c>
      <c r="AA115">
        <f t="shared" si="24"/>
        <v>0</v>
      </c>
      <c r="AB115" t="str">
        <f t="shared" si="18"/>
        <v/>
      </c>
      <c r="AC115" t="str">
        <f t="shared" si="18"/>
        <v/>
      </c>
      <c r="AD115">
        <f t="shared" si="25"/>
        <v>0</v>
      </c>
      <c r="AE115">
        <f t="shared" si="25"/>
        <v>0</v>
      </c>
      <c r="BA115" t="str">
        <f t="shared" si="26"/>
        <v/>
      </c>
      <c r="BB115" t="str">
        <f t="shared" si="26"/>
        <v/>
      </c>
    </row>
    <row r="116" spans="2:54" hidden="1" x14ac:dyDescent="0.25">
      <c r="B116" s="122" t="str">
        <f t="shared" si="19"/>
        <v/>
      </c>
      <c r="C116" s="124"/>
      <c r="D116" s="124"/>
      <c r="E116" s="124"/>
      <c r="F116" s="125" t="str">
        <f>IF('תנאי סף'!AR116&lt;&gt;1,"",'תנאי סף'!F116)</f>
        <v/>
      </c>
      <c r="G116" s="232"/>
      <c r="H116" s="232"/>
      <c r="I116" s="106"/>
      <c r="J116" s="123"/>
      <c r="K116" s="106"/>
      <c r="L116" s="123"/>
      <c r="M116" s="106"/>
      <c r="N116" s="125"/>
      <c r="O116" s="125"/>
      <c r="P116" s="123"/>
      <c r="Q116" s="123"/>
      <c r="R116" s="123"/>
      <c r="S116" s="123"/>
      <c r="T116" s="123"/>
      <c r="U116" s="123" t="str">
        <f t="shared" si="20"/>
        <v/>
      </c>
      <c r="V116" s="123">
        <v>1</v>
      </c>
      <c r="W116" s="123" t="str">
        <f t="shared" si="21"/>
        <v/>
      </c>
      <c r="X116" s="123">
        <v>1</v>
      </c>
      <c r="Y116" s="123" t="str">
        <f t="shared" si="22"/>
        <v/>
      </c>
      <c r="Z116" s="126" t="str">
        <f t="shared" si="23"/>
        <v/>
      </c>
      <c r="AA116">
        <f t="shared" si="24"/>
        <v>0</v>
      </c>
      <c r="AB116" t="str">
        <f t="shared" si="18"/>
        <v/>
      </c>
      <c r="AC116" t="str">
        <f t="shared" si="18"/>
        <v/>
      </c>
      <c r="AD116">
        <f t="shared" si="25"/>
        <v>0</v>
      </c>
      <c r="AE116">
        <f t="shared" si="25"/>
        <v>0</v>
      </c>
      <c r="BA116" t="str">
        <f t="shared" si="26"/>
        <v/>
      </c>
      <c r="BB116" t="str">
        <f t="shared" si="26"/>
        <v/>
      </c>
    </row>
    <row r="117" spans="2:54" hidden="1" x14ac:dyDescent="0.25">
      <c r="B117" s="122" t="str">
        <f t="shared" si="19"/>
        <v/>
      </c>
      <c r="C117" s="124"/>
      <c r="D117" s="124"/>
      <c r="E117" s="124"/>
      <c r="F117" s="125" t="str">
        <f>IF('תנאי סף'!AR117&lt;&gt;1,"",'תנאי סף'!F117)</f>
        <v/>
      </c>
      <c r="G117" s="232"/>
      <c r="H117" s="232"/>
      <c r="I117" s="106"/>
      <c r="J117" s="123"/>
      <c r="K117" s="106"/>
      <c r="L117" s="123"/>
      <c r="M117" s="106"/>
      <c r="N117" s="125"/>
      <c r="O117" s="125"/>
      <c r="P117" s="123"/>
      <c r="Q117" s="123"/>
      <c r="R117" s="123"/>
      <c r="S117" s="123"/>
      <c r="T117" s="123"/>
      <c r="U117" s="123" t="str">
        <f t="shared" si="20"/>
        <v/>
      </c>
      <c r="V117" s="123">
        <v>1</v>
      </c>
      <c r="W117" s="123" t="str">
        <f t="shared" si="21"/>
        <v/>
      </c>
      <c r="X117" s="123">
        <v>1</v>
      </c>
      <c r="Y117" s="123" t="str">
        <f t="shared" si="22"/>
        <v/>
      </c>
      <c r="Z117" s="126" t="str">
        <f t="shared" si="23"/>
        <v/>
      </c>
      <c r="AA117">
        <f t="shared" si="24"/>
        <v>0</v>
      </c>
      <c r="AB117" t="str">
        <f t="shared" si="18"/>
        <v/>
      </c>
      <c r="AC117" t="str">
        <f t="shared" si="18"/>
        <v/>
      </c>
      <c r="AD117">
        <f t="shared" si="25"/>
        <v>0</v>
      </c>
      <c r="AE117">
        <f t="shared" si="25"/>
        <v>0</v>
      </c>
      <c r="BA117" t="str">
        <f t="shared" si="26"/>
        <v/>
      </c>
      <c r="BB117" t="str">
        <f t="shared" si="26"/>
        <v/>
      </c>
    </row>
    <row r="118" spans="2:54" hidden="1" x14ac:dyDescent="0.25">
      <c r="B118" s="122" t="str">
        <f t="shared" si="19"/>
        <v/>
      </c>
      <c r="C118" s="124"/>
      <c r="D118" s="124"/>
      <c r="E118" s="124"/>
      <c r="F118" s="125" t="str">
        <f>IF('תנאי סף'!AR118&lt;&gt;1,"",'תנאי סף'!F118)</f>
        <v/>
      </c>
      <c r="G118" s="232"/>
      <c r="H118" s="232"/>
      <c r="I118" s="106"/>
      <c r="J118" s="123"/>
      <c r="K118" s="106"/>
      <c r="L118" s="123"/>
      <c r="M118" s="106"/>
      <c r="N118" s="125"/>
      <c r="O118" s="125"/>
      <c r="P118" s="123"/>
      <c r="Q118" s="123"/>
      <c r="R118" s="123"/>
      <c r="S118" s="123"/>
      <c r="T118" s="123"/>
      <c r="U118" s="123" t="str">
        <f t="shared" si="20"/>
        <v/>
      </c>
      <c r="V118" s="123">
        <v>1</v>
      </c>
      <c r="W118" s="123" t="str">
        <f t="shared" si="21"/>
        <v/>
      </c>
      <c r="X118" s="123">
        <v>1</v>
      </c>
      <c r="Y118" s="123" t="str">
        <f t="shared" si="22"/>
        <v/>
      </c>
      <c r="Z118" s="126" t="str">
        <f t="shared" si="23"/>
        <v/>
      </c>
      <c r="AA118">
        <f t="shared" si="24"/>
        <v>0</v>
      </c>
      <c r="AB118" t="str">
        <f t="shared" si="18"/>
        <v/>
      </c>
      <c r="AC118" t="str">
        <f t="shared" si="18"/>
        <v/>
      </c>
      <c r="AD118">
        <f t="shared" si="25"/>
        <v>0</v>
      </c>
      <c r="AE118">
        <f t="shared" si="25"/>
        <v>0</v>
      </c>
      <c r="BA118" t="str">
        <f t="shared" si="26"/>
        <v/>
      </c>
      <c r="BB118" t="str">
        <f t="shared" si="26"/>
        <v/>
      </c>
    </row>
    <row r="119" spans="2:54" hidden="1" x14ac:dyDescent="0.25">
      <c r="B119" s="122" t="str">
        <f t="shared" si="19"/>
        <v/>
      </c>
      <c r="C119" s="124"/>
      <c r="D119" s="124"/>
      <c r="E119" s="124"/>
      <c r="F119" s="125" t="str">
        <f>IF('תנאי סף'!AR119&lt;&gt;1,"",'תנאי סף'!F119)</f>
        <v/>
      </c>
      <c r="G119" s="232"/>
      <c r="H119" s="232"/>
      <c r="I119" s="106"/>
      <c r="J119" s="123"/>
      <c r="K119" s="106"/>
      <c r="L119" s="123"/>
      <c r="M119" s="106"/>
      <c r="N119" s="125"/>
      <c r="O119" s="125"/>
      <c r="P119" s="123"/>
      <c r="Q119" s="123"/>
      <c r="R119" s="123"/>
      <c r="S119" s="123"/>
      <c r="T119" s="123"/>
      <c r="U119" s="123" t="str">
        <f t="shared" si="20"/>
        <v/>
      </c>
      <c r="V119" s="123">
        <v>1</v>
      </c>
      <c r="W119" s="123" t="str">
        <f t="shared" si="21"/>
        <v/>
      </c>
      <c r="X119" s="123">
        <v>1</v>
      </c>
      <c r="Y119" s="123" t="str">
        <f t="shared" si="22"/>
        <v/>
      </c>
      <c r="Z119" s="126" t="str">
        <f t="shared" si="23"/>
        <v/>
      </c>
      <c r="AA119">
        <f t="shared" si="24"/>
        <v>0</v>
      </c>
      <c r="AB119" t="str">
        <f t="shared" si="18"/>
        <v/>
      </c>
      <c r="AC119" t="str">
        <f t="shared" si="18"/>
        <v/>
      </c>
      <c r="AD119">
        <f t="shared" si="25"/>
        <v>0</v>
      </c>
      <c r="AE119">
        <f t="shared" si="25"/>
        <v>0</v>
      </c>
      <c r="BA119" t="str">
        <f t="shared" si="26"/>
        <v/>
      </c>
      <c r="BB119" t="str">
        <f t="shared" si="26"/>
        <v/>
      </c>
    </row>
    <row r="120" spans="2:54" hidden="1" x14ac:dyDescent="0.25">
      <c r="B120" s="122" t="str">
        <f t="shared" si="19"/>
        <v/>
      </c>
      <c r="C120" s="124"/>
      <c r="D120" s="124"/>
      <c r="E120" s="124"/>
      <c r="F120" s="125" t="str">
        <f>IF('תנאי סף'!AR120&lt;&gt;1,"",'תנאי סף'!F120)</f>
        <v/>
      </c>
      <c r="G120" s="232"/>
      <c r="H120" s="232"/>
      <c r="I120" s="106"/>
      <c r="J120" s="123"/>
      <c r="K120" s="106"/>
      <c r="L120" s="123"/>
      <c r="M120" s="106"/>
      <c r="N120" s="125"/>
      <c r="O120" s="125"/>
      <c r="P120" s="123"/>
      <c r="Q120" s="123"/>
      <c r="R120" s="123"/>
      <c r="S120" s="123"/>
      <c r="T120" s="123"/>
      <c r="U120" s="123" t="str">
        <f t="shared" si="20"/>
        <v/>
      </c>
      <c r="V120" s="123">
        <v>1</v>
      </c>
      <c r="W120" s="123" t="str">
        <f t="shared" si="21"/>
        <v/>
      </c>
      <c r="X120" s="123">
        <v>1</v>
      </c>
      <c r="Y120" s="123" t="str">
        <f t="shared" si="22"/>
        <v/>
      </c>
      <c r="Z120" s="126" t="str">
        <f t="shared" si="23"/>
        <v/>
      </c>
      <c r="AA120">
        <f t="shared" si="24"/>
        <v>0</v>
      </c>
      <c r="AB120" t="str">
        <f t="shared" si="18"/>
        <v/>
      </c>
      <c r="AC120" t="str">
        <f t="shared" si="18"/>
        <v/>
      </c>
      <c r="AD120">
        <f t="shared" si="25"/>
        <v>0</v>
      </c>
      <c r="AE120">
        <f t="shared" si="25"/>
        <v>0</v>
      </c>
      <c r="BA120" t="str">
        <f t="shared" si="26"/>
        <v/>
      </c>
      <c r="BB120" t="str">
        <f t="shared" si="26"/>
        <v/>
      </c>
    </row>
    <row r="121" spans="2:54" hidden="1" x14ac:dyDescent="0.25">
      <c r="B121" s="122" t="str">
        <f t="shared" si="19"/>
        <v/>
      </c>
      <c r="C121" s="124"/>
      <c r="D121" s="124"/>
      <c r="E121" s="124"/>
      <c r="F121" s="125" t="str">
        <f>IF('תנאי סף'!AR121&lt;&gt;1,"",'תנאי סף'!F121)</f>
        <v/>
      </c>
      <c r="G121" s="232"/>
      <c r="H121" s="232"/>
      <c r="I121" s="106"/>
      <c r="J121" s="123"/>
      <c r="K121" s="106"/>
      <c r="L121" s="123"/>
      <c r="M121" s="106"/>
      <c r="N121" s="125"/>
      <c r="O121" s="125"/>
      <c r="P121" s="123"/>
      <c r="Q121" s="123"/>
      <c r="R121" s="123"/>
      <c r="S121" s="123"/>
      <c r="T121" s="123"/>
      <c r="U121" s="123" t="str">
        <f t="shared" si="20"/>
        <v/>
      </c>
      <c r="V121" s="123">
        <v>1</v>
      </c>
      <c r="W121" s="123" t="str">
        <f t="shared" si="21"/>
        <v/>
      </c>
      <c r="X121" s="123">
        <v>1</v>
      </c>
      <c r="Y121" s="123" t="str">
        <f t="shared" si="22"/>
        <v/>
      </c>
      <c r="Z121" s="126" t="str">
        <f t="shared" si="23"/>
        <v/>
      </c>
      <c r="AA121">
        <f t="shared" si="24"/>
        <v>0</v>
      </c>
      <c r="AB121" t="str">
        <f t="shared" si="18"/>
        <v/>
      </c>
      <c r="AC121" t="str">
        <f t="shared" si="18"/>
        <v/>
      </c>
      <c r="AD121">
        <f t="shared" si="25"/>
        <v>0</v>
      </c>
      <c r="AE121">
        <f t="shared" si="25"/>
        <v>0</v>
      </c>
      <c r="BA121" t="str">
        <f t="shared" si="26"/>
        <v/>
      </c>
      <c r="BB121" t="str">
        <f t="shared" si="26"/>
        <v/>
      </c>
    </row>
    <row r="122" spans="2:54" hidden="1" x14ac:dyDescent="0.25">
      <c r="B122" s="122" t="str">
        <f t="shared" si="19"/>
        <v/>
      </c>
      <c r="C122" s="124"/>
      <c r="D122" s="124"/>
      <c r="E122" s="124"/>
      <c r="F122" s="125" t="str">
        <f>IF('תנאי סף'!AR122&lt;&gt;1,"",'תנאי סף'!F122)</f>
        <v/>
      </c>
      <c r="G122" s="232"/>
      <c r="H122" s="232"/>
      <c r="I122" s="106"/>
      <c r="J122" s="123"/>
      <c r="K122" s="106"/>
      <c r="L122" s="123"/>
      <c r="M122" s="106"/>
      <c r="N122" s="125"/>
      <c r="O122" s="125"/>
      <c r="P122" s="123"/>
      <c r="Q122" s="123"/>
      <c r="R122" s="123"/>
      <c r="S122" s="123"/>
      <c r="T122" s="123"/>
      <c r="U122" s="123" t="str">
        <f t="shared" si="20"/>
        <v/>
      </c>
      <c r="V122" s="123">
        <v>1</v>
      </c>
      <c r="W122" s="123" t="str">
        <f t="shared" si="21"/>
        <v/>
      </c>
      <c r="X122" s="123">
        <v>1</v>
      </c>
      <c r="Y122" s="123" t="str">
        <f t="shared" si="22"/>
        <v/>
      </c>
      <c r="Z122" s="126" t="str">
        <f t="shared" si="23"/>
        <v/>
      </c>
      <c r="AA122">
        <f t="shared" si="24"/>
        <v>0</v>
      </c>
      <c r="AB122" t="str">
        <f t="shared" si="18"/>
        <v/>
      </c>
      <c r="AC122" t="str">
        <f t="shared" si="18"/>
        <v/>
      </c>
      <c r="AD122">
        <f t="shared" si="25"/>
        <v>0</v>
      </c>
      <c r="AE122">
        <f t="shared" si="25"/>
        <v>0</v>
      </c>
      <c r="BA122" t="str">
        <f t="shared" si="26"/>
        <v/>
      </c>
      <c r="BB122" t="str">
        <f t="shared" si="26"/>
        <v/>
      </c>
    </row>
    <row r="123" spans="2:54" hidden="1" x14ac:dyDescent="0.25">
      <c r="B123" s="122" t="str">
        <f t="shared" si="19"/>
        <v/>
      </c>
      <c r="C123" s="124"/>
      <c r="D123" s="124"/>
      <c r="E123" s="124"/>
      <c r="F123" s="125" t="str">
        <f>IF('תנאי סף'!AR123&lt;&gt;1,"",'תנאי סף'!F123)</f>
        <v/>
      </c>
      <c r="G123" s="232"/>
      <c r="H123" s="232"/>
      <c r="I123" s="106"/>
      <c r="J123" s="123"/>
      <c r="K123" s="106"/>
      <c r="L123" s="123"/>
      <c r="M123" s="106"/>
      <c r="N123" s="125"/>
      <c r="O123" s="125"/>
      <c r="P123" s="123"/>
      <c r="Q123" s="123"/>
      <c r="R123" s="123"/>
      <c r="S123" s="123"/>
      <c r="T123" s="123"/>
      <c r="U123" s="123" t="str">
        <f t="shared" si="20"/>
        <v/>
      </c>
      <c r="V123" s="123">
        <v>1</v>
      </c>
      <c r="W123" s="123" t="str">
        <f t="shared" si="21"/>
        <v/>
      </c>
      <c r="X123" s="123">
        <v>1</v>
      </c>
      <c r="Y123" s="123" t="str">
        <f t="shared" si="22"/>
        <v/>
      </c>
      <c r="Z123" s="126" t="str">
        <f t="shared" si="23"/>
        <v/>
      </c>
      <c r="AA123">
        <f t="shared" si="24"/>
        <v>0</v>
      </c>
      <c r="AB123" t="str">
        <f t="shared" si="18"/>
        <v/>
      </c>
      <c r="AC123" t="str">
        <f t="shared" si="18"/>
        <v/>
      </c>
      <c r="AD123">
        <f t="shared" si="25"/>
        <v>0</v>
      </c>
      <c r="AE123">
        <f t="shared" si="25"/>
        <v>0</v>
      </c>
      <c r="BA123" t="str">
        <f t="shared" si="26"/>
        <v/>
      </c>
      <c r="BB123" t="str">
        <f t="shared" si="26"/>
        <v/>
      </c>
    </row>
    <row r="124" spans="2:54" hidden="1" x14ac:dyDescent="0.25">
      <c r="B124" s="122" t="str">
        <f t="shared" si="19"/>
        <v/>
      </c>
      <c r="C124" s="124"/>
      <c r="D124" s="124"/>
      <c r="E124" s="124"/>
      <c r="F124" s="125" t="str">
        <f>IF('תנאי סף'!AR124&lt;&gt;1,"",'תנאי סף'!F124)</f>
        <v/>
      </c>
      <c r="G124" s="232"/>
      <c r="H124" s="232"/>
      <c r="I124" s="106"/>
      <c r="J124" s="123"/>
      <c r="K124" s="106"/>
      <c r="L124" s="123"/>
      <c r="M124" s="106"/>
      <c r="N124" s="125"/>
      <c r="O124" s="125"/>
      <c r="P124" s="123"/>
      <c r="Q124" s="123"/>
      <c r="R124" s="123"/>
      <c r="S124" s="123"/>
      <c r="T124" s="123"/>
      <c r="U124" s="123" t="str">
        <f t="shared" si="20"/>
        <v/>
      </c>
      <c r="V124" s="123">
        <v>1</v>
      </c>
      <c r="W124" s="123" t="str">
        <f t="shared" si="21"/>
        <v/>
      </c>
      <c r="X124" s="123">
        <v>1</v>
      </c>
      <c r="Y124" s="123" t="str">
        <f t="shared" si="22"/>
        <v/>
      </c>
      <c r="Z124" s="126" t="str">
        <f t="shared" si="23"/>
        <v/>
      </c>
      <c r="AA124">
        <f t="shared" si="24"/>
        <v>0</v>
      </c>
      <c r="AB124" t="str">
        <f t="shared" si="18"/>
        <v/>
      </c>
      <c r="AC124" t="str">
        <f t="shared" si="18"/>
        <v/>
      </c>
      <c r="AD124">
        <f t="shared" si="25"/>
        <v>0</v>
      </c>
      <c r="AE124">
        <f t="shared" si="25"/>
        <v>0</v>
      </c>
      <c r="BA124" t="str">
        <f t="shared" si="26"/>
        <v/>
      </c>
      <c r="BB124" t="str">
        <f t="shared" si="26"/>
        <v/>
      </c>
    </row>
    <row r="125" spans="2:54" hidden="1" x14ac:dyDescent="0.25">
      <c r="B125" s="122" t="str">
        <f t="shared" si="19"/>
        <v/>
      </c>
      <c r="C125" s="124"/>
      <c r="D125" s="124"/>
      <c r="E125" s="124"/>
      <c r="F125" s="125" t="str">
        <f>IF('תנאי סף'!AR125&lt;&gt;1,"",'תנאי סף'!F125)</f>
        <v/>
      </c>
      <c r="G125" s="232"/>
      <c r="H125" s="232"/>
      <c r="I125" s="106"/>
      <c r="J125" s="123"/>
      <c r="K125" s="106"/>
      <c r="L125" s="123"/>
      <c r="M125" s="106"/>
      <c r="N125" s="125"/>
      <c r="O125" s="125"/>
      <c r="P125" s="123"/>
      <c r="Q125" s="123"/>
      <c r="R125" s="123"/>
      <c r="S125" s="123"/>
      <c r="T125" s="123"/>
      <c r="U125" s="123" t="str">
        <f t="shared" si="20"/>
        <v/>
      </c>
      <c r="V125" s="123">
        <v>1</v>
      </c>
      <c r="W125" s="123" t="str">
        <f t="shared" si="21"/>
        <v/>
      </c>
      <c r="X125" s="123">
        <v>1</v>
      </c>
      <c r="Y125" s="123" t="str">
        <f t="shared" si="22"/>
        <v/>
      </c>
      <c r="Z125" s="126" t="str">
        <f t="shared" si="23"/>
        <v/>
      </c>
      <c r="AA125">
        <f t="shared" si="24"/>
        <v>0</v>
      </c>
      <c r="AB125" t="str">
        <f t="shared" si="18"/>
        <v/>
      </c>
      <c r="AC125" t="str">
        <f t="shared" si="18"/>
        <v/>
      </c>
      <c r="AD125">
        <f t="shared" si="25"/>
        <v>0</v>
      </c>
      <c r="AE125">
        <f t="shared" si="25"/>
        <v>0</v>
      </c>
      <c r="BA125" t="str">
        <f t="shared" si="26"/>
        <v/>
      </c>
      <c r="BB125" t="str">
        <f t="shared" si="26"/>
        <v/>
      </c>
    </row>
    <row r="126" spans="2:54" hidden="1" x14ac:dyDescent="0.25">
      <c r="B126" s="122" t="str">
        <f t="shared" si="19"/>
        <v/>
      </c>
      <c r="C126" s="124"/>
      <c r="D126" s="124"/>
      <c r="E126" s="124"/>
      <c r="F126" s="125" t="str">
        <f>IF('תנאי סף'!AR126&lt;&gt;1,"",'תנאי סף'!F126)</f>
        <v/>
      </c>
      <c r="G126" s="232"/>
      <c r="H126" s="232"/>
      <c r="I126" s="106"/>
      <c r="J126" s="123"/>
      <c r="K126" s="106"/>
      <c r="L126" s="123"/>
      <c r="M126" s="106"/>
      <c r="N126" s="125"/>
      <c r="O126" s="125"/>
      <c r="P126" s="123"/>
      <c r="Q126" s="123"/>
      <c r="R126" s="123"/>
      <c r="S126" s="123"/>
      <c r="T126" s="123"/>
      <c r="U126" s="123" t="str">
        <f t="shared" si="20"/>
        <v/>
      </c>
      <c r="V126" s="123">
        <v>1</v>
      </c>
      <c r="W126" s="123" t="str">
        <f t="shared" si="21"/>
        <v/>
      </c>
      <c r="X126" s="123">
        <v>1</v>
      </c>
      <c r="Y126" s="123" t="str">
        <f t="shared" si="22"/>
        <v/>
      </c>
      <c r="Z126" s="126" t="str">
        <f t="shared" si="23"/>
        <v/>
      </c>
      <c r="AA126">
        <f t="shared" si="24"/>
        <v>0</v>
      </c>
      <c r="AB126" t="str">
        <f t="shared" si="18"/>
        <v/>
      </c>
      <c r="AC126" t="str">
        <f t="shared" si="18"/>
        <v/>
      </c>
      <c r="AD126">
        <f t="shared" si="25"/>
        <v>0</v>
      </c>
      <c r="AE126">
        <f t="shared" si="25"/>
        <v>0</v>
      </c>
      <c r="BA126" t="str">
        <f t="shared" si="26"/>
        <v/>
      </c>
      <c r="BB126" t="str">
        <f t="shared" si="26"/>
        <v/>
      </c>
    </row>
    <row r="127" spans="2:54" hidden="1" x14ac:dyDescent="0.25">
      <c r="B127" s="122" t="str">
        <f t="shared" si="19"/>
        <v/>
      </c>
      <c r="C127" s="124"/>
      <c r="D127" s="124"/>
      <c r="E127" s="124"/>
      <c r="F127" s="125" t="str">
        <f>IF('תנאי סף'!AR127&lt;&gt;1,"",'תנאי סף'!F127)</f>
        <v/>
      </c>
      <c r="G127" s="232"/>
      <c r="H127" s="232"/>
      <c r="I127" s="106"/>
      <c r="J127" s="123"/>
      <c r="K127" s="106"/>
      <c r="L127" s="123"/>
      <c r="M127" s="106"/>
      <c r="N127" s="125"/>
      <c r="O127" s="125"/>
      <c r="P127" s="123"/>
      <c r="Q127" s="123"/>
      <c r="R127" s="123"/>
      <c r="S127" s="123"/>
      <c r="T127" s="123"/>
      <c r="U127" s="123" t="str">
        <f t="shared" si="20"/>
        <v/>
      </c>
      <c r="V127" s="123">
        <v>1</v>
      </c>
      <c r="W127" s="123" t="str">
        <f t="shared" si="21"/>
        <v/>
      </c>
      <c r="X127" s="123">
        <v>1</v>
      </c>
      <c r="Y127" s="123" t="str">
        <f t="shared" si="22"/>
        <v/>
      </c>
      <c r="Z127" s="126" t="str">
        <f t="shared" si="23"/>
        <v/>
      </c>
      <c r="AA127">
        <f t="shared" si="24"/>
        <v>0</v>
      </c>
      <c r="AB127" t="str">
        <f t="shared" si="18"/>
        <v/>
      </c>
      <c r="AC127" t="str">
        <f t="shared" si="18"/>
        <v/>
      </c>
      <c r="AD127">
        <f t="shared" si="25"/>
        <v>0</v>
      </c>
      <c r="AE127">
        <f t="shared" si="25"/>
        <v>0</v>
      </c>
      <c r="BA127" t="str">
        <f t="shared" si="26"/>
        <v/>
      </c>
      <c r="BB127" t="str">
        <f t="shared" si="26"/>
        <v/>
      </c>
    </row>
    <row r="128" spans="2:54" hidden="1" x14ac:dyDescent="0.25">
      <c r="B128" s="122" t="str">
        <f t="shared" si="19"/>
        <v/>
      </c>
      <c r="C128" s="124"/>
      <c r="D128" s="124"/>
      <c r="E128" s="124"/>
      <c r="F128" s="125" t="str">
        <f>IF('תנאי סף'!AR128&lt;&gt;1,"",'תנאי סף'!F128)</f>
        <v/>
      </c>
      <c r="G128" s="232"/>
      <c r="H128" s="232"/>
      <c r="I128" s="106"/>
      <c r="J128" s="123"/>
      <c r="K128" s="106"/>
      <c r="L128" s="123"/>
      <c r="M128" s="106"/>
      <c r="N128" s="125"/>
      <c r="O128" s="125"/>
      <c r="P128" s="123"/>
      <c r="Q128" s="123"/>
      <c r="R128" s="123"/>
      <c r="S128" s="123"/>
      <c r="T128" s="123"/>
      <c r="U128" s="123" t="str">
        <f t="shared" si="20"/>
        <v/>
      </c>
      <c r="V128" s="123">
        <v>1</v>
      </c>
      <c r="W128" s="123" t="str">
        <f t="shared" si="21"/>
        <v/>
      </c>
      <c r="X128" s="123">
        <v>1</v>
      </c>
      <c r="Y128" s="123" t="str">
        <f t="shared" si="22"/>
        <v/>
      </c>
      <c r="Z128" s="126" t="str">
        <f t="shared" si="23"/>
        <v/>
      </c>
      <c r="AA128">
        <f t="shared" si="24"/>
        <v>0</v>
      </c>
      <c r="AB128" t="str">
        <f t="shared" si="18"/>
        <v/>
      </c>
      <c r="AC128" t="str">
        <f t="shared" si="18"/>
        <v/>
      </c>
      <c r="AD128">
        <f t="shared" si="25"/>
        <v>0</v>
      </c>
      <c r="AE128">
        <f t="shared" si="25"/>
        <v>0</v>
      </c>
      <c r="BA128" t="str">
        <f t="shared" si="26"/>
        <v/>
      </c>
      <c r="BB128" t="str">
        <f t="shared" si="26"/>
        <v/>
      </c>
    </row>
    <row r="129" spans="2:54" hidden="1" x14ac:dyDescent="0.25">
      <c r="B129" s="122" t="str">
        <f t="shared" si="19"/>
        <v/>
      </c>
      <c r="C129" s="124"/>
      <c r="D129" s="124"/>
      <c r="E129" s="124"/>
      <c r="F129" s="125" t="str">
        <f>IF('תנאי סף'!AR129&lt;&gt;1,"",'תנאי סף'!F129)</f>
        <v/>
      </c>
      <c r="G129" s="232"/>
      <c r="H129" s="232"/>
      <c r="I129" s="106"/>
      <c r="J129" s="123"/>
      <c r="K129" s="106"/>
      <c r="L129" s="123"/>
      <c r="M129" s="106"/>
      <c r="N129" s="125"/>
      <c r="O129" s="125"/>
      <c r="P129" s="123"/>
      <c r="Q129" s="123"/>
      <c r="R129" s="123"/>
      <c r="S129" s="123"/>
      <c r="T129" s="123"/>
      <c r="U129" s="123" t="str">
        <f t="shared" si="20"/>
        <v/>
      </c>
      <c r="V129" s="123">
        <v>1</v>
      </c>
      <c r="W129" s="123" t="str">
        <f t="shared" si="21"/>
        <v/>
      </c>
      <c r="X129" s="123">
        <v>1</v>
      </c>
      <c r="Y129" s="123" t="str">
        <f t="shared" si="22"/>
        <v/>
      </c>
      <c r="Z129" s="126" t="str">
        <f t="shared" si="23"/>
        <v/>
      </c>
      <c r="AA129">
        <f t="shared" si="24"/>
        <v>0</v>
      </c>
      <c r="AB129" t="str">
        <f t="shared" si="18"/>
        <v/>
      </c>
      <c r="AC129" t="str">
        <f t="shared" si="18"/>
        <v/>
      </c>
      <c r="AD129">
        <f t="shared" si="25"/>
        <v>0</v>
      </c>
      <c r="AE129">
        <f t="shared" si="25"/>
        <v>0</v>
      </c>
      <c r="BA129" t="str">
        <f t="shared" si="26"/>
        <v/>
      </c>
      <c r="BB129" t="str">
        <f t="shared" si="26"/>
        <v/>
      </c>
    </row>
    <row r="130" spans="2:54" ht="16.5" hidden="1" thickBot="1" x14ac:dyDescent="0.3">
      <c r="B130" s="122" t="str">
        <f t="shared" si="19"/>
        <v/>
      </c>
      <c r="C130" s="124"/>
      <c r="D130" s="124"/>
      <c r="E130" s="124"/>
      <c r="F130" s="125" t="str">
        <f>IF('תנאי סף'!AR130&lt;&gt;1,"",'תנאי סף'!F130)</f>
        <v/>
      </c>
      <c r="G130" s="232"/>
      <c r="H130" s="232"/>
      <c r="I130" s="106"/>
      <c r="J130" s="123"/>
      <c r="K130" s="106"/>
      <c r="L130" s="123"/>
      <c r="M130" s="106"/>
      <c r="N130" s="125"/>
      <c r="O130" s="125"/>
      <c r="P130" s="123"/>
      <c r="Q130" s="123"/>
      <c r="R130" s="123"/>
      <c r="S130" s="123"/>
      <c r="T130" s="123"/>
      <c r="U130" s="123" t="str">
        <f t="shared" si="20"/>
        <v/>
      </c>
      <c r="V130" s="123">
        <v>1</v>
      </c>
      <c r="W130" s="123" t="str">
        <f t="shared" si="21"/>
        <v/>
      </c>
      <c r="X130" s="123">
        <v>1</v>
      </c>
      <c r="Y130" s="123" t="str">
        <f t="shared" si="22"/>
        <v/>
      </c>
      <c r="Z130" s="126" t="str">
        <f t="shared" si="23"/>
        <v/>
      </c>
      <c r="AA130">
        <f t="shared" si="24"/>
        <v>0</v>
      </c>
      <c r="AB130" t="str">
        <f t="shared" si="18"/>
        <v/>
      </c>
      <c r="AC130" t="str">
        <f t="shared" si="18"/>
        <v/>
      </c>
      <c r="AD130">
        <f t="shared" si="25"/>
        <v>0</v>
      </c>
      <c r="AE130">
        <f t="shared" si="25"/>
        <v>0</v>
      </c>
      <c r="BA130" t="str">
        <f>IF($F130="","",BA$30)</f>
        <v/>
      </c>
      <c r="BB130" t="str">
        <f>IF($F130="","",BB$30)</f>
        <v/>
      </c>
    </row>
    <row r="131" spans="2:54" ht="19.5" thickBot="1" x14ac:dyDescent="0.35">
      <c r="B131" s="477" t="s">
        <v>73</v>
      </c>
      <c r="C131" s="478"/>
      <c r="D131" s="478"/>
      <c r="E131" s="478"/>
      <c r="F131" s="478"/>
      <c r="G131" s="118">
        <f>SUM(G31:G130)</f>
        <v>18436</v>
      </c>
      <c r="H131" s="118">
        <f t="shared" ref="H131:Z131" si="27">SUM(H31:H130)</f>
        <v>0</v>
      </c>
      <c r="I131" s="118">
        <f t="shared" si="27"/>
        <v>0</v>
      </c>
      <c r="J131" s="118">
        <f t="shared" si="27"/>
        <v>0</v>
      </c>
      <c r="K131" s="118">
        <f t="shared" si="27"/>
        <v>0</v>
      </c>
      <c r="L131" s="118">
        <f t="shared" si="27"/>
        <v>0</v>
      </c>
      <c r="M131" s="118">
        <f t="shared" si="27"/>
        <v>0</v>
      </c>
      <c r="N131" s="118">
        <f t="shared" si="27"/>
        <v>0</v>
      </c>
      <c r="O131" s="118">
        <f t="shared" si="27"/>
        <v>0</v>
      </c>
      <c r="P131" s="118">
        <f t="shared" si="27"/>
        <v>0</v>
      </c>
      <c r="Q131" s="118">
        <f t="shared" si="27"/>
        <v>0</v>
      </c>
      <c r="R131" s="118">
        <f t="shared" si="27"/>
        <v>0</v>
      </c>
      <c r="S131" s="118">
        <f t="shared" si="27"/>
        <v>0</v>
      </c>
      <c r="T131" s="118">
        <f t="shared" si="27"/>
        <v>0</v>
      </c>
      <c r="U131" s="118">
        <f t="shared" ca="1" si="27"/>
        <v>36872</v>
      </c>
      <c r="V131" s="118">
        <f t="shared" si="27"/>
        <v>100</v>
      </c>
      <c r="W131" s="118">
        <f t="shared" ca="1" si="27"/>
        <v>36872</v>
      </c>
      <c r="X131" s="118">
        <f t="shared" si="27"/>
        <v>100</v>
      </c>
      <c r="Y131" s="118">
        <f t="shared" ca="1" si="27"/>
        <v>36872</v>
      </c>
      <c r="Z131" s="120">
        <f t="shared" ca="1" si="27"/>
        <v>1</v>
      </c>
    </row>
  </sheetData>
  <sheetProtection algorithmName="SHA-512" hashValue="tB2gdom9ILkTQgw6XZQHWhWkCmEsuf5IvUvUSw+M975tWBofkVPh4WYHhjZIfu19uoUDR9p0u1o+tYq+jiPENA==" saltValue="0cCgNXxVojoba52v5QbHgw==" spinCount="100000" sheet="1" scenarios="1" formatColumns="0" formatRows="0"/>
  <mergeCells count="13">
    <mergeCell ref="B131:F131"/>
    <mergeCell ref="W29:W30"/>
    <mergeCell ref="X29:X30"/>
    <mergeCell ref="Y29:Y30"/>
    <mergeCell ref="Z29:Z30"/>
    <mergeCell ref="B1:Z1"/>
    <mergeCell ref="B29:B30"/>
    <mergeCell ref="C29:C30"/>
    <mergeCell ref="D29:D30"/>
    <mergeCell ref="E29:E30"/>
    <mergeCell ref="F29:F30"/>
    <mergeCell ref="U29:U30"/>
    <mergeCell ref="V29:V30"/>
  </mergeCells>
  <conditionalFormatting sqref="B31:Z130">
    <cfRule type="expression" dxfId="237" priority="1" stopIfTrue="1">
      <formula>AND($F31="",B31&lt;&gt;"")</formula>
    </cfRule>
    <cfRule type="expression" dxfId="236" priority="2">
      <formula>$F31=""</formula>
    </cfRule>
    <cfRule type="expression" dxfId="235" priority="3">
      <formula>B$30&lt;&gt;""</formula>
    </cfRule>
  </conditionalFormatting>
  <dataValidations count="8">
    <dataValidation type="list" allowBlank="1" showInputMessage="1" showErrorMessage="1" sqref="G30:O30" xr:uid="{00000000-0002-0000-0A00-000000000000}">
      <formula1>$AF$1:$AZ$1</formula1>
    </dataValidation>
    <dataValidation type="whole" operator="notBetween" allowBlank="1" showInputMessage="1" showErrorMessage="1" errorTitle="נתון שגוי." error="ניתן להזין רק מספר שלם" sqref="I31:I130" xr:uid="{00000000-0002-0000-0A00-000001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A00-000002000000}">
      <formula1>0</formula1>
    </dataValidation>
    <dataValidation type="whole" operator="greaterThanOrEqual" allowBlank="1" showInputMessage="1" showErrorMessage="1" errorTitle="נתון שגוי." error="ניתן להזין רק מספר שלם גדול או שווה ל-0." sqref="K31" xr:uid="{00000000-0002-0000-0A00-000003000000}">
      <formula1>0</formula1>
    </dataValidation>
    <dataValidation type="decimal" operator="greaterThan" allowBlank="1" showInputMessage="1" showErrorMessage="1" errorTitle="נתון שגוי." error="ניתן להזין רק מספר גדול מ-0" sqref="L31:L130" xr:uid="{00000000-0002-0000-0A00-000004000000}">
      <formula1>0</formula1>
    </dataValidation>
    <dataValidation type="whole" operator="greaterThan" allowBlank="1" showInputMessage="1" showErrorMessage="1" errorTitle="נתון שגוי." error="ניתן להזין רק מספר שלם גדול מ-0" sqref="M31:M130" xr:uid="{00000000-0002-0000-0A00-000005000000}">
      <formula1>0</formula1>
    </dataValidation>
    <dataValidation type="list" allowBlank="1" showInputMessage="1" showErrorMessage="1" sqref="O31:O130" xr:uid="{00000000-0002-0000-0A00-000006000000}">
      <formula1>BA31:BJ31</formula1>
    </dataValidation>
    <dataValidation type="whole" operator="greaterThanOrEqual" allowBlank="1" showInputMessage="1" showErrorMessage="1" errorTitle="נתון שגוי." error="ניתן להזין רק מספר שלום גדול או שווה ל-0." sqref="G31:H130" xr:uid="{00000000-0002-0000-0A00-000007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D4F79843-752C-409A-87E0-3BD54802CA42}">
            <xm:f>NOT(ISERROR(SEARCH($AB$1,B31)))</xm:f>
            <xm:f>$AB$1</xm:f>
            <x14:dxf>
              <fill>
                <patternFill>
                  <bgColor rgb="FFFF0000"/>
                </patternFill>
              </fill>
            </x14:dxf>
          </x14:cfRule>
          <xm:sqref>B31:Z130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Worksheet______30">
    <tabColor theme="4" tint="-0.249977111117893"/>
  </sheetPr>
  <dimension ref="A1:BL131"/>
  <sheetViews>
    <sheetView rightToLeft="1" view="pageBreakPreview" topLeftCell="B1" zoomScaleNormal="100" zoomScaleSheetLayoutView="100" workbookViewId="0">
      <selection activeCell="F137" sqref="F137"/>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7.140625" customWidth="1"/>
    <col min="8" max="8" width="11.140625" customWidth="1"/>
    <col min="9" max="9" width="11.85546875" customWidth="1"/>
    <col min="10" max="10" width="11.42578125" customWidth="1"/>
    <col min="11" max="11" width="11" customWidth="1"/>
    <col min="12" max="12" width="11.140625" customWidth="1"/>
    <col min="13" max="13" width="10.5703125" customWidth="1"/>
    <col min="14" max="14" width="11.140625" customWidth="1"/>
    <col min="15" max="15" width="11.42578125" customWidth="1"/>
    <col min="16" max="17" width="14.140625" customWidth="1"/>
    <col min="18" max="19" width="21.42578125" hidden="1" customWidth="1"/>
    <col min="20" max="20" width="3.85546875" hidden="1" customWidth="1"/>
    <col min="21" max="21" width="14" customWidth="1"/>
    <col min="22" max="25" width="21.4257812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4" width="9.140625" hidden="1" customWidth="1"/>
  </cols>
  <sheetData>
    <row r="1" spans="2:52" ht="25.5" customHeight="1" thickBot="1" x14ac:dyDescent="0.3">
      <c r="B1" s="458" t="str">
        <f ca="1">MID(CELL("filename",AC2),FIND("]",CELL("filename",AC2),1)+1,99)</f>
        <v>ניוד מופעים לפריפריה</v>
      </c>
      <c r="C1" s="462"/>
      <c r="D1" s="462"/>
      <c r="E1" s="462"/>
      <c r="F1" s="462"/>
      <c r="G1" s="462"/>
      <c r="H1" s="462"/>
      <c r="I1" s="462"/>
      <c r="J1" s="462"/>
      <c r="K1" s="462"/>
      <c r="L1" s="462"/>
      <c r="M1" s="462"/>
      <c r="N1" s="462"/>
      <c r="O1" s="462"/>
      <c r="P1" s="462"/>
      <c r="Q1" s="462"/>
      <c r="R1" s="462"/>
      <c r="S1" s="462"/>
      <c r="T1" s="462"/>
      <c r="U1" s="462"/>
      <c r="V1" s="462"/>
      <c r="W1" s="462"/>
      <c r="X1" s="462"/>
      <c r="Y1" s="462"/>
      <c r="Z1" s="462"/>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A2" t="s">
        <v>188</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38.25" thickBot="1" x14ac:dyDescent="0.3">
      <c r="G3" s="481" t="str">
        <f>IF(BL30,AA2,"")</f>
        <v/>
      </c>
      <c r="H3" s="481"/>
      <c r="I3" s="481"/>
      <c r="J3" s="481"/>
      <c r="K3" s="481"/>
      <c r="L3" s="481"/>
      <c r="M3" s="481"/>
      <c r="N3" s="481"/>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8" t="str">
        <f>'פרמטרים לקריטריונים'!B241</f>
        <v>סעיף</v>
      </c>
      <c r="G4" s="112" t="str">
        <f>'פרמטרים לקריטריונים'!C241</f>
        <v>ניקוד</v>
      </c>
      <c r="H4" s="112" t="str">
        <f>'פרמטרים לקריטריונים'!D241</f>
        <v>סימול</v>
      </c>
      <c r="AD4" t="s">
        <v>128</v>
      </c>
      <c r="AE4" s="91">
        <v>1</v>
      </c>
      <c r="AF4" s="92">
        <v>2</v>
      </c>
      <c r="AG4" s="92">
        <v>3</v>
      </c>
      <c r="AH4" s="92">
        <v>4</v>
      </c>
      <c r="AI4" s="92">
        <v>5</v>
      </c>
      <c r="AJ4" s="92">
        <v>6</v>
      </c>
      <c r="AK4" s="92">
        <v>7</v>
      </c>
      <c r="AL4" s="92">
        <v>8</v>
      </c>
      <c r="AM4" s="92">
        <v>9</v>
      </c>
      <c r="AN4" s="93">
        <v>10</v>
      </c>
    </row>
    <row r="5" spans="2:52" ht="31.5" hidden="1" outlineLevel="1" x14ac:dyDescent="0.25">
      <c r="F5" s="390" t="str">
        <f>'פרמטרים לקריטריונים'!B242</f>
        <v xml:space="preserve">עד 30 ק"מ ממקום פעילות מרכזי -סיווג 1 </v>
      </c>
      <c r="G5" s="391">
        <f>'פרמטרים לקריטריונים'!C242</f>
        <v>0</v>
      </c>
      <c r="H5" s="389" t="str">
        <f>'פרמטרים לקריטריונים'!D242</f>
        <v>A1</v>
      </c>
    </row>
    <row r="6" spans="2:52" ht="31.5" hidden="1" outlineLevel="1" x14ac:dyDescent="0.25">
      <c r="F6" s="390" t="str">
        <f>'פרמטרים לקריטריונים'!B243</f>
        <v>עד 30 ק"מ ממקום פעילות מרכזי -סיווג 2</v>
      </c>
      <c r="G6" s="391">
        <f>'פרמטרים לקריטריונים'!C243</f>
        <v>0.5</v>
      </c>
      <c r="H6" s="389" t="str">
        <f>'פרמטרים לקריטריונים'!D243</f>
        <v>A2</v>
      </c>
    </row>
    <row r="7" spans="2:52" ht="31.5" hidden="1" outlineLevel="1" x14ac:dyDescent="0.25">
      <c r="F7" s="390" t="str">
        <f>'פרמטרים לקריטריונים'!B244</f>
        <v>30 עד 59 ק"מ ממקום פעילות מרכזי - סיווג 1</v>
      </c>
      <c r="G7" s="391">
        <f>'פרמטרים לקריטריונים'!C244</f>
        <v>0.5</v>
      </c>
      <c r="H7" s="389" t="str">
        <f>'פרמטרים לקריטריונים'!D244</f>
        <v>B1</v>
      </c>
    </row>
    <row r="8" spans="2:52" ht="31.5" hidden="1" outlineLevel="1" x14ac:dyDescent="0.25">
      <c r="F8" s="390" t="str">
        <f>'פרמטרים לקריטריונים'!B245</f>
        <v>30 עד 59 ק"מ ממקום פעילות מרכזי - סיווג 2</v>
      </c>
      <c r="G8" s="391">
        <f>'פרמטרים לקריטריונים'!C245</f>
        <v>1</v>
      </c>
      <c r="H8" s="389" t="str">
        <f>'פרמטרים לקריטריונים'!D245</f>
        <v>B2</v>
      </c>
    </row>
    <row r="9" spans="2:52" ht="31.5" hidden="1" outlineLevel="1" x14ac:dyDescent="0.25">
      <c r="F9" s="390" t="str">
        <f>'פרמטרים לקריטריונים'!B246</f>
        <v>60 עד 100 ק"מ ממקום פעילות מרכזי - סיווג 1</v>
      </c>
      <c r="G9" s="391">
        <f>'פרמטרים לקריטריונים'!C246</f>
        <v>1</v>
      </c>
      <c r="H9" s="389" t="str">
        <f>'פרמטרים לקריטריונים'!D246</f>
        <v>C1</v>
      </c>
    </row>
    <row r="10" spans="2:52" ht="31.5" hidden="1" outlineLevel="1" x14ac:dyDescent="0.25">
      <c r="F10" s="390" t="str">
        <f>'פרמטרים לקריטריונים'!B247</f>
        <v>60 עד 100 ק"מ ממקום פעילות מרכזי - סיווג 2</v>
      </c>
      <c r="G10" s="391">
        <f>'פרמטרים לקריטריונים'!C247</f>
        <v>1.5</v>
      </c>
      <c r="H10" s="389" t="str">
        <f>'פרמטרים לקריטריונים'!D247</f>
        <v>C2</v>
      </c>
    </row>
    <row r="11" spans="2:52" ht="31.5" hidden="1" outlineLevel="1" x14ac:dyDescent="0.25">
      <c r="F11" s="390" t="str">
        <f>'פרמטרים לקריטריונים'!B248</f>
        <v>מעל 100 ק"מ ממקום פעילות מרכזי - סיווג 1</v>
      </c>
      <c r="G11" s="391">
        <f>'פרמטרים לקריטריונים'!C248</f>
        <v>1.5</v>
      </c>
      <c r="H11" s="389" t="str">
        <f>'פרמטרים לקריטריונים'!D248</f>
        <v>D1</v>
      </c>
    </row>
    <row r="12" spans="2:52" ht="31.5" hidden="1" outlineLevel="1" x14ac:dyDescent="0.25">
      <c r="F12" s="390" t="str">
        <f>'פרמטרים לקריטריונים'!B249</f>
        <v>מעל 100 ק"מ ממקום פעילות מרכזי - סיווג2</v>
      </c>
      <c r="G12" s="391">
        <f>'פרמטרים לקריטריונים'!C249</f>
        <v>3</v>
      </c>
      <c r="H12" s="389" t="str">
        <f>'פרמטרים לקריטריונים'!D249</f>
        <v>D2</v>
      </c>
    </row>
    <row r="13" spans="2:52" hidden="1" outlineLevel="1" x14ac:dyDescent="0.25">
      <c r="F13" s="388" t="str">
        <f>'פרמטרים לקריטריונים'!B250</f>
        <v>סעיף</v>
      </c>
      <c r="G13" s="388" t="str">
        <f>'פרמטרים לקריטריונים'!C250</f>
        <v>סכום סיוע</v>
      </c>
      <c r="H13" s="388" t="str">
        <f>'פרמטרים לקריטריונים'!D250</f>
        <v>ניקוד</v>
      </c>
    </row>
    <row r="14" spans="2:52" hidden="1" outlineLevel="1" x14ac:dyDescent="0.25">
      <c r="F14" s="390" t="str">
        <f>'פרמטרים לקריטריונים'!B251</f>
        <v>היקף מימון של:</v>
      </c>
      <c r="G14" s="389">
        <f>'פרמטרים לקריטריונים'!C251</f>
        <v>1000</v>
      </c>
      <c r="H14" s="389">
        <f>'פרמטרים לקריטריונים'!D251</f>
        <v>1</v>
      </c>
    </row>
    <row r="15" spans="2:52" hidden="1" outlineLevel="1" x14ac:dyDescent="0.25"/>
    <row r="16" spans="2:52" hidden="1" outlineLevel="1" x14ac:dyDescent="0.25"/>
    <row r="17" spans="1:64" hidden="1" outlineLevel="1" x14ac:dyDescent="0.25"/>
    <row r="18" spans="1:64" hidden="1" outlineLevel="1" x14ac:dyDescent="0.25"/>
    <row r="19" spans="1:64" hidden="1" outlineLevel="1" x14ac:dyDescent="0.25"/>
    <row r="20" spans="1:64" hidden="1" outlineLevel="1" x14ac:dyDescent="0.25"/>
    <row r="21" spans="1:64" ht="15.75" hidden="1" customHeight="1" x14ac:dyDescent="0.25"/>
    <row r="22" spans="1:64" ht="15.75" hidden="1" customHeight="1" x14ac:dyDescent="0.25"/>
    <row r="23" spans="1:64" ht="15.75" hidden="1" customHeight="1" x14ac:dyDescent="0.25"/>
    <row r="24" spans="1:64" ht="15.75" hidden="1" customHeight="1" x14ac:dyDescent="0.25">
      <c r="B24" s="90" t="s">
        <v>73</v>
      </c>
      <c r="C24" s="90"/>
      <c r="D24" s="90"/>
      <c r="E24" s="90"/>
      <c r="F24" s="90"/>
      <c r="G24" s="94">
        <f>SUM(G30:G130)</f>
        <v>251787</v>
      </c>
      <c r="H24" s="94">
        <f t="shared" ref="H24:Z24" si="0">SUM(H30:H130)</f>
        <v>0</v>
      </c>
      <c r="I24" s="94">
        <f t="shared" si="0"/>
        <v>4</v>
      </c>
      <c r="J24" s="94">
        <f t="shared" si="0"/>
        <v>40</v>
      </c>
      <c r="K24" s="94">
        <f t="shared" si="0"/>
        <v>4</v>
      </c>
      <c r="L24" s="94">
        <f t="shared" si="0"/>
        <v>30</v>
      </c>
      <c r="M24" s="94">
        <f t="shared" si="0"/>
        <v>78</v>
      </c>
      <c r="N24" s="94">
        <f t="shared" si="0"/>
        <v>63</v>
      </c>
      <c r="O24" s="94">
        <f t="shared" si="0"/>
        <v>41</v>
      </c>
      <c r="P24" s="94">
        <f t="shared" ca="1" si="0"/>
        <v>251</v>
      </c>
      <c r="Q24" s="94">
        <f t="shared" ca="1" si="0"/>
        <v>390.5</v>
      </c>
      <c r="R24" s="94">
        <f t="shared" si="0"/>
        <v>0</v>
      </c>
      <c r="S24" s="94">
        <f t="shared" si="0"/>
        <v>0</v>
      </c>
      <c r="T24" s="94">
        <f t="shared" si="0"/>
        <v>0</v>
      </c>
      <c r="U24" s="94">
        <f t="shared" ca="1" si="0"/>
        <v>78206</v>
      </c>
      <c r="V24" s="94">
        <f t="shared" si="0"/>
        <v>100</v>
      </c>
      <c r="W24" s="94">
        <f t="shared" ca="1" si="0"/>
        <v>78206</v>
      </c>
      <c r="X24" s="94">
        <f t="shared" si="0"/>
        <v>100</v>
      </c>
      <c r="Y24" s="94">
        <f t="shared" ca="1" si="0"/>
        <v>78206</v>
      </c>
      <c r="Z24" s="94">
        <f t="shared" ca="1" si="0"/>
        <v>1</v>
      </c>
    </row>
    <row r="25" spans="1:64" ht="15.75" hidden="1" customHeight="1" x14ac:dyDescent="0.25">
      <c r="B25" t="s">
        <v>167</v>
      </c>
      <c r="G25">
        <f>IF(G30="",1,IF(IFERROR(HLOOKUP(G30,$AD$1:$AZ$2,1,0),0)=0,0,1))</f>
        <v>1</v>
      </c>
      <c r="H25">
        <f>IF(H30="",1,IF(IFERROR(HLOOKUP(H30,$AD$1:$AZ$2,1,0),0)=0,0,1))</f>
        <v>1</v>
      </c>
      <c r="I25">
        <f t="shared" ref="I25:Y25" si="1">IF(I30="",1,IF(IFERROR(HLOOKUP(I30,$AD$1:$AZ$2,1,0),0)=0,0,1))</f>
        <v>1</v>
      </c>
      <c r="J25">
        <f t="shared" si="1"/>
        <v>1</v>
      </c>
      <c r="K25">
        <f t="shared" si="1"/>
        <v>1</v>
      </c>
      <c r="L25">
        <f t="shared" si="1"/>
        <v>1</v>
      </c>
      <c r="M25">
        <f t="shared" si="1"/>
        <v>1</v>
      </c>
      <c r="N25">
        <f t="shared" si="1"/>
        <v>1</v>
      </c>
      <c r="O25">
        <f t="shared" si="1"/>
        <v>1</v>
      </c>
      <c r="P25">
        <f t="shared" si="1"/>
        <v>1</v>
      </c>
      <c r="Q25">
        <f t="shared" si="1"/>
        <v>1</v>
      </c>
      <c r="R25">
        <f t="shared" si="1"/>
        <v>1</v>
      </c>
      <c r="S25">
        <f t="shared" si="1"/>
        <v>1</v>
      </c>
      <c r="T25">
        <f t="shared" si="1"/>
        <v>1</v>
      </c>
      <c r="U25">
        <f t="shared" si="1"/>
        <v>1</v>
      </c>
      <c r="V25">
        <f t="shared" si="1"/>
        <v>1</v>
      </c>
      <c r="W25">
        <f t="shared" si="1"/>
        <v>1</v>
      </c>
      <c r="X25">
        <f t="shared" si="1"/>
        <v>1</v>
      </c>
      <c r="Y25">
        <f t="shared" si="1"/>
        <v>1</v>
      </c>
    </row>
    <row r="26" spans="1:64" ht="15.75" hidden="1" customHeight="1" x14ac:dyDescent="0.25">
      <c r="B26" t="s">
        <v>168</v>
      </c>
      <c r="F26" s="94">
        <f ca="1">$A$29-COUNTBLANK(F31:F130)</f>
        <v>3</v>
      </c>
      <c r="G26" s="94">
        <f>$A$29-COUNTBLANK(G31:G130)</f>
        <v>3</v>
      </c>
      <c r="H26" s="94">
        <f t="shared" ref="H26:Y26" si="2">$A$29-COUNTBLANK(H31:H130)</f>
        <v>3</v>
      </c>
      <c r="I26" s="94">
        <f t="shared" si="2"/>
        <v>3</v>
      </c>
      <c r="J26" s="94">
        <f t="shared" si="2"/>
        <v>3</v>
      </c>
      <c r="K26" s="94">
        <f t="shared" si="2"/>
        <v>3</v>
      </c>
      <c r="L26" s="94">
        <f t="shared" si="2"/>
        <v>3</v>
      </c>
      <c r="M26" s="94">
        <f t="shared" si="2"/>
        <v>3</v>
      </c>
      <c r="N26" s="94">
        <f t="shared" si="2"/>
        <v>3</v>
      </c>
      <c r="O26" s="94">
        <f t="shared" si="2"/>
        <v>3</v>
      </c>
      <c r="P26" s="94">
        <f t="shared" ca="1" si="2"/>
        <v>3</v>
      </c>
      <c r="Q26" s="94">
        <f t="shared" ca="1" si="2"/>
        <v>3</v>
      </c>
      <c r="R26" s="94">
        <f>$A$29-COUNTBLANK(R31:R130)</f>
        <v>0</v>
      </c>
      <c r="S26" s="94">
        <f t="shared" si="2"/>
        <v>0</v>
      </c>
      <c r="T26" s="94">
        <f t="shared" si="2"/>
        <v>0</v>
      </c>
      <c r="U26" s="94">
        <f t="shared" ca="1" si="2"/>
        <v>3</v>
      </c>
      <c r="V26" s="94">
        <f t="shared" si="2"/>
        <v>100</v>
      </c>
      <c r="W26" s="94">
        <f t="shared" ca="1" si="2"/>
        <v>3</v>
      </c>
      <c r="X26" s="94">
        <f t="shared" si="2"/>
        <v>100</v>
      </c>
      <c r="Y26" s="94">
        <f t="shared" ca="1" si="2"/>
        <v>3</v>
      </c>
    </row>
    <row r="27" spans="1:64" ht="15.75" hidden="1" customHeight="1" thickBot="1" x14ac:dyDescent="0.3">
      <c r="B27" s="90" t="s">
        <v>169</v>
      </c>
      <c r="C27" s="90"/>
      <c r="D27" s="90"/>
      <c r="E27" s="90"/>
      <c r="F27" s="90"/>
      <c r="G27" s="94">
        <f>AVERAGE(G31:G130)</f>
        <v>83929</v>
      </c>
      <c r="H27" s="94">
        <f t="shared" ref="H27:Z27" si="3">AVERAGE(H31:H130)</f>
        <v>0</v>
      </c>
      <c r="I27" s="94">
        <f t="shared" si="3"/>
        <v>1.3333333333333333</v>
      </c>
      <c r="J27" s="94">
        <f t="shared" si="3"/>
        <v>13.333333333333334</v>
      </c>
      <c r="K27" s="94">
        <f t="shared" si="3"/>
        <v>1.3333333333333333</v>
      </c>
      <c r="L27" s="94">
        <f t="shared" si="3"/>
        <v>10</v>
      </c>
      <c r="M27" s="94">
        <f t="shared" si="3"/>
        <v>26</v>
      </c>
      <c r="N27" s="94">
        <f t="shared" si="3"/>
        <v>21</v>
      </c>
      <c r="O27" s="94">
        <f t="shared" si="3"/>
        <v>13.666666666666666</v>
      </c>
      <c r="P27" s="94">
        <f t="shared" ca="1" si="3"/>
        <v>83.666666666666671</v>
      </c>
      <c r="Q27" s="94">
        <f t="shared" ca="1" si="3"/>
        <v>130.16666666666666</v>
      </c>
      <c r="R27" s="94" t="e">
        <f>AVERAGE(R31:R130)</f>
        <v>#DIV/0!</v>
      </c>
      <c r="S27" s="94" t="e">
        <f t="shared" si="3"/>
        <v>#DIV/0!</v>
      </c>
      <c r="T27" s="94" t="e">
        <f t="shared" si="3"/>
        <v>#DIV/0!</v>
      </c>
      <c r="U27" s="94">
        <f t="shared" ca="1" si="3"/>
        <v>26068.666666666668</v>
      </c>
      <c r="V27" s="94">
        <f t="shared" si="3"/>
        <v>1</v>
      </c>
      <c r="W27" s="94">
        <f t="shared" ca="1" si="3"/>
        <v>26068.666666666668</v>
      </c>
      <c r="X27" s="94">
        <f t="shared" si="3"/>
        <v>1</v>
      </c>
      <c r="Y27" s="94">
        <f t="shared" ca="1" si="3"/>
        <v>26068.666666666668</v>
      </c>
      <c r="Z27" s="94">
        <f t="shared" ca="1" si="3"/>
        <v>0.33333333333333331</v>
      </c>
    </row>
    <row r="28" spans="1:64" ht="16.5" customHeight="1" thickBot="1" x14ac:dyDescent="0.3">
      <c r="A28" s="95"/>
      <c r="B28" s="467" t="s">
        <v>130</v>
      </c>
      <c r="C28" s="217"/>
      <c r="D28" s="217"/>
      <c r="E28" s="217"/>
      <c r="F28" s="471" t="s">
        <v>131</v>
      </c>
      <c r="G28" s="465" t="s">
        <v>185</v>
      </c>
      <c r="H28" s="485" t="s">
        <v>189</v>
      </c>
      <c r="I28" s="486"/>
      <c r="J28" s="486"/>
      <c r="K28" s="486"/>
      <c r="L28" s="486"/>
      <c r="M28" s="486"/>
      <c r="N28" s="486"/>
      <c r="O28" s="487"/>
      <c r="P28" s="467" t="s">
        <v>190</v>
      </c>
      <c r="Q28" s="471" t="s">
        <v>191</v>
      </c>
      <c r="R28" s="199"/>
      <c r="S28" s="199"/>
      <c r="T28" s="199"/>
      <c r="U28" s="471" t="s">
        <v>179</v>
      </c>
      <c r="V28" s="199"/>
      <c r="W28" s="199"/>
      <c r="X28" s="199"/>
      <c r="Y28" s="199"/>
      <c r="Z28" s="475" t="s">
        <v>183</v>
      </c>
      <c r="AA28" s="94">
        <f>IF(SUM(AA31:AA130)=COUNT(AA31:AA130),1,0)</f>
        <v>0</v>
      </c>
    </row>
    <row r="29" spans="1:64" ht="96" customHeight="1" thickBot="1" x14ac:dyDescent="0.3">
      <c r="A29" s="95">
        <v>100</v>
      </c>
      <c r="B29" s="479"/>
      <c r="C29" s="482">
        <f>COLUMN()</f>
        <v>3</v>
      </c>
      <c r="D29" s="482">
        <f>COLUMN()</f>
        <v>4</v>
      </c>
      <c r="E29" s="482">
        <f>COLUMN()</f>
        <v>5</v>
      </c>
      <c r="F29" s="480"/>
      <c r="G29" s="466"/>
      <c r="H29" s="200" t="str">
        <f t="array" ref="H29:O29">TRANSPOSE(F5:F12)</f>
        <v xml:space="preserve">עד 30 ק"מ ממקום פעילות מרכזי -סיווג 1 </v>
      </c>
      <c r="I29" s="200" t="str">
        <v>עד 30 ק"מ ממקום פעילות מרכזי -סיווג 2</v>
      </c>
      <c r="J29" s="200" t="str">
        <v>30 עד 59 ק"מ ממקום פעילות מרכזי - סיווג 1</v>
      </c>
      <c r="K29" s="200" t="str">
        <v>30 עד 59 ק"מ ממקום פעילות מרכזי - סיווג 2</v>
      </c>
      <c r="L29" s="200" t="str">
        <v>60 עד 100 ק"מ ממקום פעילות מרכזי - סיווג 1</v>
      </c>
      <c r="M29" s="200" t="str">
        <v>60 עד 100 ק"מ ממקום פעילות מרכזי - סיווג 2</v>
      </c>
      <c r="N29" s="200" t="str">
        <v>מעל 100 ק"מ ממקום פעילות מרכזי - סיווג 1</v>
      </c>
      <c r="O29" s="201" t="str">
        <v>מעל 100 ק"מ ממקום פעילות מרכזי - סיווג2</v>
      </c>
      <c r="P29" s="479"/>
      <c r="Q29" s="480"/>
      <c r="R29" s="392">
        <f>COLUMN()</f>
        <v>18</v>
      </c>
      <c r="S29" s="392">
        <f>COLUMN()</f>
        <v>19</v>
      </c>
      <c r="T29" s="392">
        <f>COLUMN()</f>
        <v>20</v>
      </c>
      <c r="U29" s="480"/>
      <c r="V29" s="482" t="s">
        <v>180</v>
      </c>
      <c r="W29" s="482" t="s">
        <v>181</v>
      </c>
      <c r="X29" s="482" t="s">
        <v>180</v>
      </c>
      <c r="Y29" s="482" t="s">
        <v>182</v>
      </c>
      <c r="Z29" s="484"/>
      <c r="AA29" s="87" t="s">
        <v>165</v>
      </c>
      <c r="AD29" t="str">
        <f>"בקרת "&amp;G28</f>
        <v>בקרת היקף מימון</v>
      </c>
      <c r="AE29" t="str">
        <f t="shared" ref="AE29:AV29" si="4">"בקרת "&amp;H29</f>
        <v xml:space="preserve">בקרת עד 30 ק"מ ממקום פעילות מרכזי -סיווג 1 </v>
      </c>
      <c r="AF29" t="str">
        <f t="shared" si="4"/>
        <v>בקרת עד 30 ק"מ ממקום פעילות מרכזי -סיווג 2</v>
      </c>
      <c r="AG29" t="str">
        <f t="shared" si="4"/>
        <v>בקרת 30 עד 59 ק"מ ממקום פעילות מרכזי - סיווג 1</v>
      </c>
      <c r="AH29" t="str">
        <f t="shared" si="4"/>
        <v>בקרת 30 עד 59 ק"מ ממקום פעילות מרכזי - סיווג 2</v>
      </c>
      <c r="AI29" t="str">
        <f t="shared" si="4"/>
        <v>בקרת 60 עד 100 ק"מ ממקום פעילות מרכזי - סיווג 1</v>
      </c>
      <c r="AJ29" t="str">
        <f t="shared" si="4"/>
        <v>בקרת 60 עד 100 ק"מ ממקום פעילות מרכזי - סיווג 2</v>
      </c>
      <c r="AK29" t="str">
        <f t="shared" si="4"/>
        <v>בקרת מעל 100 ק"מ ממקום פעילות מרכזי - סיווג 1</v>
      </c>
      <c r="AL29" t="str">
        <f t="shared" si="4"/>
        <v>בקרת מעל 100 ק"מ ממקום פעילות מרכזי - סיווג2</v>
      </c>
      <c r="AM29" t="str">
        <f>"בקרת "&amp;P28</f>
        <v>בקרת ניקוד היקף מימון</v>
      </c>
      <c r="AN29" t="str">
        <f>"בקרת "&amp;Q28</f>
        <v>בקרת ניקוד מספר הרצות לפי מיקום</v>
      </c>
      <c r="AO29" t="str">
        <f t="shared" si="4"/>
        <v>בקרת 18</v>
      </c>
      <c r="AP29" t="str">
        <f t="shared" si="4"/>
        <v>בקרת 19</v>
      </c>
      <c r="AQ29" t="str">
        <f t="shared" si="4"/>
        <v>בקרת 20</v>
      </c>
      <c r="AR29" t="str">
        <f>"בקרת "&amp;U28</f>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c r="BL29" t="s">
        <v>43</v>
      </c>
    </row>
    <row r="30" spans="1:64" ht="36" customHeight="1" thickBot="1" x14ac:dyDescent="0.3">
      <c r="A30" s="96"/>
      <c r="B30" s="468"/>
      <c r="C30" s="483"/>
      <c r="D30" s="483"/>
      <c r="E30" s="483"/>
      <c r="F30" s="472"/>
      <c r="G30" s="88" t="s">
        <v>121</v>
      </c>
      <c r="H30" s="88" t="s">
        <v>121</v>
      </c>
      <c r="I30" s="88" t="s">
        <v>121</v>
      </c>
      <c r="J30" s="88" t="s">
        <v>121</v>
      </c>
      <c r="K30" s="88" t="s">
        <v>121</v>
      </c>
      <c r="L30" s="88" t="s">
        <v>121</v>
      </c>
      <c r="M30" s="88" t="s">
        <v>121</v>
      </c>
      <c r="N30" s="88" t="s">
        <v>121</v>
      </c>
      <c r="O30" s="198" t="s">
        <v>121</v>
      </c>
      <c r="P30" s="468"/>
      <c r="Q30" s="472"/>
      <c r="R30" s="116"/>
      <c r="S30" s="116"/>
      <c r="T30" s="116"/>
      <c r="U30" s="472"/>
      <c r="V30" s="483"/>
      <c r="W30" s="483"/>
      <c r="X30" s="483"/>
      <c r="Y30" s="483"/>
      <c r="Z30" s="476"/>
      <c r="AB30">
        <v>0</v>
      </c>
      <c r="AC30">
        <v>1</v>
      </c>
      <c r="AD30" t="str">
        <f>G30</f>
        <v>מספר שלם שאינו שלילי</v>
      </c>
      <c r="AE30" t="str">
        <f t="shared" ref="AE30:AV30" si="5">H30</f>
        <v>מספר שלם שאינו שלילי</v>
      </c>
      <c r="AF30" t="str">
        <f t="shared" si="5"/>
        <v>מספר שלם שאינו שלילי</v>
      </c>
      <c r="AG30" t="str">
        <f t="shared" si="5"/>
        <v>מספר שלם שאינו שלילי</v>
      </c>
      <c r="AH30" t="str">
        <f t="shared" si="5"/>
        <v>מספר שלם שאינו שלילי</v>
      </c>
      <c r="AI30" t="str">
        <f t="shared" si="5"/>
        <v>מספר שלם שאינו שלילי</v>
      </c>
      <c r="AJ30" t="str">
        <f t="shared" si="5"/>
        <v>מספר שלם שאינו שלילי</v>
      </c>
      <c r="AK30" t="str">
        <f t="shared" si="5"/>
        <v>מספר שלם שאינו שלילי</v>
      </c>
      <c r="AL30" t="str">
        <f t="shared" si="5"/>
        <v>מספר שלם שאינו שלילי</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c r="BL30" s="393" t="b">
        <f>SUM(AA31:AA130)&lt;&gt;SUM(BL31:BL130)</f>
        <v>0</v>
      </c>
    </row>
    <row r="31" spans="1:64" x14ac:dyDescent="0.25">
      <c r="B31" s="122">
        <f ca="1">IF(F31="","",ROW()-30)</f>
        <v>1</v>
      </c>
      <c r="C31" s="124"/>
      <c r="D31" s="124"/>
      <c r="E31" s="124"/>
      <c r="F31" s="125" t="str">
        <f ca="1">IF('תנאי סף'!AR31&lt;&gt;1,"",'תנאי סף'!F31)</f>
        <v>כוריאוגרפים</v>
      </c>
      <c r="G31" s="377">
        <v>211537</v>
      </c>
      <c r="H31" s="232">
        <v>0</v>
      </c>
      <c r="I31" s="232">
        <v>4</v>
      </c>
      <c r="J31" s="232">
        <v>38</v>
      </c>
      <c r="K31" s="232">
        <v>4</v>
      </c>
      <c r="L31" s="232">
        <v>26</v>
      </c>
      <c r="M31" s="232">
        <v>72</v>
      </c>
      <c r="N31" s="232">
        <v>60</v>
      </c>
      <c r="O31" s="232">
        <v>39</v>
      </c>
      <c r="P31" s="123">
        <f ca="1">IF($F31="","",IF(AD31&lt;&gt;1,$AB$1,TRUNC(G31/$G$14*$H$14)))</f>
        <v>211</v>
      </c>
      <c r="Q31" s="123">
        <f t="array" aca="1" ref="Q31" ca="1">IF($F31="","",SUMPRODUCT(H31:O31,TRANSPOSE($G$5:$G$12)))</f>
        <v>366</v>
      </c>
      <c r="R31" s="123"/>
      <c r="S31" s="123"/>
      <c r="T31" s="123"/>
      <c r="U31" s="123">
        <f ca="1">IF($F31="","",IF($AA31&lt;&gt;1,$AB$1,P31*Q31))</f>
        <v>77226</v>
      </c>
      <c r="V31" s="123">
        <v>1</v>
      </c>
      <c r="W31" s="123">
        <f ca="1">IF($F31="","",IF($AA31&lt;&gt;1,$AB$1,IFERROR(U31*V31,$AB$1)))</f>
        <v>77226</v>
      </c>
      <c r="X31" s="123">
        <v>1</v>
      </c>
      <c r="Y31" s="123">
        <f ca="1">IF($F31="","",IF($AA31&lt;&gt;1,$AB$1,IFERROR(W31*X31,$AB$1)))</f>
        <v>77226</v>
      </c>
      <c r="Z31" s="126">
        <f ca="1">IF($F31="","",IF(OR($AA31&lt;&gt;1,Y31=$AB$1),$AB$1,IFERROR(Y31/SUM($Y$31:$Y$130),0)))</f>
        <v>0.98746899214894002</v>
      </c>
      <c r="AA31">
        <f>IF(SUM(AD31:AD31)=COUNT(AD31:AD31),1,0)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ref="AF31:AL46" si="7">IF(I$30="",1,IF(I31="",0,IF(I$30=$AE$1,IF(ISNA(MATCH(I31,$AB$30:$AC$30,0)),0,1),IF(I$30=$AF$1,IF(IFERROR(I31*1,"bad")="bad",0,1),IF(I$30=$AG$1,IF(IFERROR(IF(I31=TRUNC(I31),1,"bad"),"bad")="bad",0,1),IF(I$30=$AH$1,IF(AND(IF(IFERROR(I31*1,"bad")="bad",0,1)=1,I31&gt;=0),1,0),IF(I$30=$AI$1,IF(AND(IF(IFERROR(IF(I31=TRUNC(I31),1,"bad"),"bad")="bad",0,1)=1,I31&gt;=0),1,0),IF(I$30=$AJ$1,IF(AND(IF(IFERROR(I31*1,"bad")="bad",0,1)=1,I31&gt;0),1,0),IF(I$30=$AK$1,IF(AND(IF(IFERROR(IF(I31=TRUNC(I31),1,"bad"),"bad")="bad",0,1)=1,I31&gt;0),1,0),IF(I$30=$AL$1,1,IF(I$30=$AM$1,IF(IFERROR(HLOOKUP(I31,$AE$4:$AN$4,1,0),"bad")="bad",0,1),0)))))))))))</f>
        <v>1</v>
      </c>
      <c r="AG31">
        <f t="shared" si="7"/>
        <v>1</v>
      </c>
      <c r="AH31">
        <f t="shared" si="7"/>
        <v>1</v>
      </c>
      <c r="AI31">
        <f t="shared" si="7"/>
        <v>1</v>
      </c>
      <c r="AJ31">
        <f t="shared" si="7"/>
        <v>1</v>
      </c>
      <c r="AK31">
        <f t="shared" si="7"/>
        <v>1</v>
      </c>
      <c r="AL31">
        <f t="shared" si="7"/>
        <v>1</v>
      </c>
      <c r="BA31">
        <f ca="1">IF($F31="","",BA$30)</f>
        <v>1</v>
      </c>
      <c r="BB31">
        <f t="shared" ref="BB31:BJ31" ca="1" si="8">IF($F31="","",BB$30)</f>
        <v>2</v>
      </c>
      <c r="BC31">
        <f t="shared" ca="1" si="8"/>
        <v>3</v>
      </c>
      <c r="BD31">
        <f t="shared" ca="1" si="8"/>
        <v>4</v>
      </c>
      <c r="BE31">
        <f t="shared" ca="1" si="8"/>
        <v>5</v>
      </c>
      <c r="BF31">
        <f t="shared" ca="1" si="8"/>
        <v>6</v>
      </c>
      <c r="BG31">
        <f t="shared" ca="1" si="8"/>
        <v>7</v>
      </c>
      <c r="BH31">
        <f t="shared" ca="1" si="8"/>
        <v>8</v>
      </c>
      <c r="BI31">
        <f t="shared" ca="1" si="8"/>
        <v>9</v>
      </c>
      <c r="BJ31">
        <f t="shared" ca="1" si="8"/>
        <v>10</v>
      </c>
      <c r="BL31" s="393">
        <f>IF(SUM(AE31:AL31)&gt;0,1,"")</f>
        <v>1</v>
      </c>
    </row>
    <row r="32" spans="1:64" x14ac:dyDescent="0.25">
      <c r="B32" s="122">
        <f t="shared" ref="B32:B95" ca="1" si="9">IF(F32="","",ROW()-30)</f>
        <v>2</v>
      </c>
      <c r="C32" s="124"/>
      <c r="D32" s="124"/>
      <c r="E32" s="124"/>
      <c r="F32" s="125" t="str">
        <f ca="1">IF('תנאי סף'!AR32&lt;&gt;1,"",'תנאי סף'!F32)</f>
        <v>פ. בלומנטל</v>
      </c>
      <c r="G32" s="377">
        <v>0</v>
      </c>
      <c r="H32" s="232">
        <v>0</v>
      </c>
      <c r="I32" s="232">
        <v>0</v>
      </c>
      <c r="J32" s="232">
        <v>0</v>
      </c>
      <c r="K32" s="232">
        <v>0</v>
      </c>
      <c r="L32" s="232">
        <v>0</v>
      </c>
      <c r="M32" s="232">
        <v>0</v>
      </c>
      <c r="N32" s="232">
        <v>0</v>
      </c>
      <c r="O32" s="232">
        <v>0</v>
      </c>
      <c r="P32" s="123">
        <f t="shared" ref="P32:P95" ca="1" si="10">IF($F32="","",IF(AD32&lt;&gt;1,$AB$1,TRUNC(G32/$G$14*$H$14)))</f>
        <v>0</v>
      </c>
      <c r="Q32" s="123">
        <f t="array" aca="1" ref="Q32" ca="1">IF($F32="","",SUMPRODUCT(H32:O32,TRANSPOSE($G$5:$G$12)))</f>
        <v>0</v>
      </c>
      <c r="R32" s="123"/>
      <c r="S32" s="123"/>
      <c r="T32" s="123"/>
      <c r="U32" s="123">
        <f t="shared" ref="U32:U95" ca="1" si="11">IF($F32="","",IF($AA32&lt;&gt;1,$AB$1,P32*Q32))</f>
        <v>0</v>
      </c>
      <c r="V32" s="123">
        <v>1</v>
      </c>
      <c r="W32" s="123">
        <f t="shared" ref="W32:W95" ca="1" si="12">IF($F32="","",IF($AA32&lt;&gt;1,$AB$1,IFERROR(U32*V32,$AB$1)))</f>
        <v>0</v>
      </c>
      <c r="X32" s="123">
        <v>1</v>
      </c>
      <c r="Y32" s="123">
        <f t="shared" ref="Y32:Y95" ca="1" si="13">IF($F32="","",IF($AA32&lt;&gt;1,$AB$1,IFERROR(W32*X32,$AB$1)))</f>
        <v>0</v>
      </c>
      <c r="Z32" s="126">
        <f t="shared" ref="Z32:Z95" ca="1" si="14">IF($F32="","",IF(OR($AA32&lt;&gt;1,Y32=$AB$1),$AB$1,IFERROR(Y32/SUM($Y$31:$Y$130),0)))</f>
        <v>0</v>
      </c>
      <c r="AA32">
        <f t="shared" ref="AA32:AA95" si="15">IF(SUM(AD32:AD32)=COUNT(AD32:AD32),1,0)</f>
        <v>1</v>
      </c>
      <c r="AB32">
        <f t="shared" ref="AB32:AC63" ca="1" si="16">IF($F32="","",AB$30)</f>
        <v>0</v>
      </c>
      <c r="AC32">
        <f t="shared" ca="1" si="16"/>
        <v>1</v>
      </c>
      <c r="AD32">
        <f t="shared" ref="AD32:AD95" si="17">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ref="AE32:AE95" si="18">IF(H$30="",1,IF(H32="",0,IF(H$30=$AE$1,IF(ISNA(MATCH(H32,$AB$30:$AC$30,0)),0,1),IF(H$30=$AF$1,IF(IFERROR(H32*1,"bad")="bad",0,1),IF(H$30=$AG$1,IF(IFERROR(IF(H32=TRUNC(H32),1,"bad"),"bad")="bad",0,1),IF(H$30=$AH$1,IF(AND(IF(IFERROR(H32*1,"bad")="bad",0,1)=1,H32&gt;=0),1,0),IF(H$30=$AI$1,IF(AND(IF(IFERROR(IF(H32=TRUNC(H32),1,"bad"),"bad")="bad",0,1)=1,H32&gt;=0),1,0),IF(H$30=$AJ$1,IF(AND(IF(IFERROR(H32*1,"bad")="bad",0,1)=1,H32&gt;0),1,0),IF(H$30=$AK$1,IF(AND(IF(IFERROR(IF(H32=TRUNC(H32),1,"bad"),"bad")="bad",0,1)=1,H32&gt;0),1,0),IF(H$30=$AL$1,1,IF(H$30=$AM$1,IF(IFERROR(HLOOKUP(H32,$AE$4:$AN$4,1,0),"bad")="bad",0,1),0)))))))))))</f>
        <v>1</v>
      </c>
      <c r="AF32">
        <f t="shared" si="7"/>
        <v>1</v>
      </c>
      <c r="AG32">
        <f t="shared" si="7"/>
        <v>1</v>
      </c>
      <c r="AH32">
        <f t="shared" si="7"/>
        <v>1</v>
      </c>
      <c r="AI32">
        <f t="shared" si="7"/>
        <v>1</v>
      </c>
      <c r="AJ32">
        <f t="shared" si="7"/>
        <v>1</v>
      </c>
      <c r="AK32">
        <f t="shared" si="7"/>
        <v>1</v>
      </c>
      <c r="AL32">
        <f t="shared" si="7"/>
        <v>1</v>
      </c>
      <c r="BL32" s="393">
        <f t="shared" ref="BL32:BL95" si="19">IF(SUM(AE32:AL32)&gt;0,1,"")</f>
        <v>1</v>
      </c>
    </row>
    <row r="33" spans="2:64" x14ac:dyDescent="0.25">
      <c r="B33" s="122">
        <f t="shared" ca="1" si="9"/>
        <v>3</v>
      </c>
      <c r="C33" s="124"/>
      <c r="D33" s="124"/>
      <c r="E33" s="124"/>
      <c r="F33" s="125" t="str">
        <f ca="1">IF('תנאי סף'!AR33&lt;&gt;1,"",'תנאי סף'!F33)</f>
        <v>איב</v>
      </c>
      <c r="G33" s="377">
        <v>40250</v>
      </c>
      <c r="H33" s="232">
        <v>0</v>
      </c>
      <c r="I33" s="232">
        <v>0</v>
      </c>
      <c r="J33" s="232">
        <v>2</v>
      </c>
      <c r="K33" s="232">
        <v>0</v>
      </c>
      <c r="L33" s="232">
        <v>4</v>
      </c>
      <c r="M33" s="232">
        <v>6</v>
      </c>
      <c r="N33" s="232">
        <v>3</v>
      </c>
      <c r="O33" s="232">
        <v>2</v>
      </c>
      <c r="P33" s="123">
        <f t="shared" ca="1" si="10"/>
        <v>40</v>
      </c>
      <c r="Q33" s="123">
        <f t="array" aca="1" ref="Q33" ca="1">IF($F33="","",SUMPRODUCT(H33:O33,TRANSPOSE($G$5:$G$12)))</f>
        <v>24.5</v>
      </c>
      <c r="R33" s="123"/>
      <c r="S33" s="123"/>
      <c r="T33" s="123"/>
      <c r="U33" s="123">
        <f t="shared" ca="1" si="11"/>
        <v>980</v>
      </c>
      <c r="V33" s="123">
        <v>1</v>
      </c>
      <c r="W33" s="123">
        <f t="shared" ca="1" si="12"/>
        <v>980</v>
      </c>
      <c r="X33" s="123">
        <v>1</v>
      </c>
      <c r="Y33" s="123">
        <f t="shared" ca="1" si="13"/>
        <v>980</v>
      </c>
      <c r="Z33" s="126">
        <f t="shared" ca="1" si="14"/>
        <v>1.2531007851060021E-2</v>
      </c>
      <c r="AA33">
        <f t="shared" si="15"/>
        <v>1</v>
      </c>
      <c r="AB33">
        <f t="shared" ca="1" si="16"/>
        <v>0</v>
      </c>
      <c r="AC33">
        <f t="shared" ca="1" si="16"/>
        <v>1</v>
      </c>
      <c r="AD33">
        <f t="shared" si="17"/>
        <v>1</v>
      </c>
      <c r="AE33">
        <f t="shared" si="18"/>
        <v>1</v>
      </c>
      <c r="AF33">
        <f t="shared" si="7"/>
        <v>1</v>
      </c>
      <c r="AG33">
        <f t="shared" si="7"/>
        <v>1</v>
      </c>
      <c r="AH33">
        <f t="shared" si="7"/>
        <v>1</v>
      </c>
      <c r="AI33">
        <f t="shared" si="7"/>
        <v>1</v>
      </c>
      <c r="AJ33">
        <f t="shared" si="7"/>
        <v>1</v>
      </c>
      <c r="AK33">
        <f t="shared" si="7"/>
        <v>1</v>
      </c>
      <c r="AL33">
        <f t="shared" si="7"/>
        <v>1</v>
      </c>
      <c r="BL33" s="393">
        <f t="shared" si="19"/>
        <v>1</v>
      </c>
    </row>
    <row r="34" spans="2:64" x14ac:dyDescent="0.25">
      <c r="B34" s="122" t="str">
        <f t="shared" ca="1" si="9"/>
        <v/>
      </c>
      <c r="C34" s="124"/>
      <c r="D34" s="124"/>
      <c r="E34" s="124"/>
      <c r="F34" s="125" t="str">
        <f ca="1">IF('תנאי סף'!AR34&lt;&gt;1,"",'תנאי סף'!F34)</f>
        <v/>
      </c>
      <c r="G34" s="377"/>
      <c r="H34" s="232"/>
      <c r="I34" s="232"/>
      <c r="J34" s="232"/>
      <c r="K34" s="232"/>
      <c r="L34" s="232"/>
      <c r="M34" s="232"/>
      <c r="N34" s="232"/>
      <c r="O34" s="232"/>
      <c r="P34" s="123" t="str">
        <f t="shared" ca="1" si="10"/>
        <v/>
      </c>
      <c r="Q34" s="123" t="str">
        <f t="array" aca="1" ref="Q34" ca="1">IF($F34="","",SUMPRODUCT(H34:O34,TRANSPOSE($G$5:$G$12)))</f>
        <v/>
      </c>
      <c r="R34" s="123"/>
      <c r="S34" s="123"/>
      <c r="T34" s="123"/>
      <c r="U34" s="123" t="str">
        <f t="shared" ca="1" si="11"/>
        <v/>
      </c>
      <c r="V34" s="123">
        <v>1</v>
      </c>
      <c r="W34" s="123" t="str">
        <f t="shared" ca="1" si="12"/>
        <v/>
      </c>
      <c r="X34" s="123">
        <v>1</v>
      </c>
      <c r="Y34" s="123" t="str">
        <f t="shared" ca="1" si="13"/>
        <v/>
      </c>
      <c r="Z34" s="126" t="str">
        <f t="shared" ca="1" si="14"/>
        <v/>
      </c>
      <c r="AA34">
        <f t="shared" si="15"/>
        <v>0</v>
      </c>
      <c r="AB34" t="str">
        <f t="shared" ca="1" si="16"/>
        <v/>
      </c>
      <c r="AC34" t="str">
        <f t="shared" ca="1" si="16"/>
        <v/>
      </c>
      <c r="AD34">
        <f t="shared" si="17"/>
        <v>0</v>
      </c>
      <c r="AE34">
        <f t="shared" si="18"/>
        <v>0</v>
      </c>
      <c r="AF34">
        <f t="shared" si="7"/>
        <v>0</v>
      </c>
      <c r="AG34">
        <f t="shared" si="7"/>
        <v>0</v>
      </c>
      <c r="AH34">
        <f t="shared" si="7"/>
        <v>0</v>
      </c>
      <c r="AI34">
        <f t="shared" si="7"/>
        <v>0</v>
      </c>
      <c r="AJ34">
        <f t="shared" si="7"/>
        <v>0</v>
      </c>
      <c r="AK34">
        <f t="shared" si="7"/>
        <v>0</v>
      </c>
      <c r="AL34">
        <f t="shared" si="7"/>
        <v>0</v>
      </c>
      <c r="BL34" s="393" t="str">
        <f t="shared" si="19"/>
        <v/>
      </c>
    </row>
    <row r="35" spans="2:64" x14ac:dyDescent="0.25">
      <c r="B35" s="122" t="str">
        <f t="shared" ca="1" si="9"/>
        <v/>
      </c>
      <c r="C35" s="124"/>
      <c r="D35" s="124"/>
      <c r="E35" s="124"/>
      <c r="F35" s="125" t="str">
        <f ca="1">IF('תנאי סף'!AR35&lt;&gt;1,"",'תנאי סף'!F35)</f>
        <v/>
      </c>
      <c r="G35" s="232"/>
      <c r="H35" s="232"/>
      <c r="I35" s="232"/>
      <c r="J35" s="232"/>
      <c r="K35" s="232"/>
      <c r="L35" s="232"/>
      <c r="M35" s="232"/>
      <c r="N35" s="232"/>
      <c r="O35" s="232"/>
      <c r="P35" s="123" t="str">
        <f t="shared" ca="1" si="10"/>
        <v/>
      </c>
      <c r="Q35" s="123" t="str">
        <f t="array" aca="1" ref="Q35" ca="1">IF($F35="","",SUMPRODUCT(H35:O35,TRANSPOSE($G$5:$G$12)))</f>
        <v/>
      </c>
      <c r="R35" s="123"/>
      <c r="S35" s="123"/>
      <c r="T35" s="123"/>
      <c r="U35" s="123" t="str">
        <f t="shared" ca="1" si="11"/>
        <v/>
      </c>
      <c r="V35" s="123">
        <v>1</v>
      </c>
      <c r="W35" s="123" t="str">
        <f t="shared" ca="1" si="12"/>
        <v/>
      </c>
      <c r="X35" s="123">
        <v>1</v>
      </c>
      <c r="Y35" s="123" t="str">
        <f t="shared" ca="1" si="13"/>
        <v/>
      </c>
      <c r="Z35" s="126" t="str">
        <f t="shared" ca="1" si="14"/>
        <v/>
      </c>
      <c r="AA35">
        <f t="shared" si="15"/>
        <v>0</v>
      </c>
      <c r="AB35" t="str">
        <f t="shared" ca="1" si="16"/>
        <v/>
      </c>
      <c r="AC35" t="str">
        <f t="shared" ca="1" si="16"/>
        <v/>
      </c>
      <c r="AD35">
        <f t="shared" si="17"/>
        <v>0</v>
      </c>
      <c r="AE35">
        <f t="shared" si="18"/>
        <v>0</v>
      </c>
      <c r="AF35">
        <f t="shared" si="7"/>
        <v>0</v>
      </c>
      <c r="AG35">
        <f t="shared" si="7"/>
        <v>0</v>
      </c>
      <c r="AH35">
        <f t="shared" si="7"/>
        <v>0</v>
      </c>
      <c r="AI35">
        <f t="shared" si="7"/>
        <v>0</v>
      </c>
      <c r="AJ35">
        <f t="shared" si="7"/>
        <v>0</v>
      </c>
      <c r="AK35">
        <f t="shared" si="7"/>
        <v>0</v>
      </c>
      <c r="AL35">
        <f t="shared" si="7"/>
        <v>0</v>
      </c>
      <c r="BL35" s="393" t="str">
        <f t="shared" si="19"/>
        <v/>
      </c>
    </row>
    <row r="36" spans="2:64" x14ac:dyDescent="0.25">
      <c r="B36" s="122" t="str">
        <f t="shared" ca="1" si="9"/>
        <v/>
      </c>
      <c r="C36" s="124"/>
      <c r="D36" s="124"/>
      <c r="E36" s="124"/>
      <c r="F36" s="125" t="str">
        <f ca="1">IF('תנאי סף'!AR36&lt;&gt;1,"",'תנאי סף'!F36)</f>
        <v/>
      </c>
      <c r="G36" s="232"/>
      <c r="H36" s="232"/>
      <c r="I36" s="232"/>
      <c r="J36" s="232"/>
      <c r="K36" s="232"/>
      <c r="L36" s="232"/>
      <c r="M36" s="232"/>
      <c r="N36" s="232"/>
      <c r="O36" s="232"/>
      <c r="P36" s="123" t="str">
        <f t="shared" ca="1" si="10"/>
        <v/>
      </c>
      <c r="Q36" s="123" t="str">
        <f t="array" aca="1" ref="Q36" ca="1">IF($F36="","",SUMPRODUCT(H36:O36,TRANSPOSE($G$5:$G$12)))</f>
        <v/>
      </c>
      <c r="R36" s="123"/>
      <c r="S36" s="123"/>
      <c r="T36" s="123"/>
      <c r="U36" s="123" t="str">
        <f t="shared" ca="1" si="11"/>
        <v/>
      </c>
      <c r="V36" s="123">
        <v>1</v>
      </c>
      <c r="W36" s="123" t="str">
        <f t="shared" ca="1" si="12"/>
        <v/>
      </c>
      <c r="X36" s="123">
        <v>1</v>
      </c>
      <c r="Y36" s="123" t="str">
        <f t="shared" ca="1" si="13"/>
        <v/>
      </c>
      <c r="Z36" s="126" t="str">
        <f t="shared" ca="1" si="14"/>
        <v/>
      </c>
      <c r="AA36">
        <f t="shared" si="15"/>
        <v>0</v>
      </c>
      <c r="AB36" t="str">
        <f t="shared" ca="1" si="16"/>
        <v/>
      </c>
      <c r="AC36" t="str">
        <f t="shared" ca="1" si="16"/>
        <v/>
      </c>
      <c r="AD36">
        <f t="shared" si="17"/>
        <v>0</v>
      </c>
      <c r="AE36">
        <f t="shared" si="18"/>
        <v>0</v>
      </c>
      <c r="AF36">
        <f t="shared" si="7"/>
        <v>0</v>
      </c>
      <c r="AG36">
        <f t="shared" si="7"/>
        <v>0</v>
      </c>
      <c r="AH36">
        <f t="shared" si="7"/>
        <v>0</v>
      </c>
      <c r="AI36">
        <f t="shared" si="7"/>
        <v>0</v>
      </c>
      <c r="AJ36">
        <f t="shared" si="7"/>
        <v>0</v>
      </c>
      <c r="AK36">
        <f t="shared" si="7"/>
        <v>0</v>
      </c>
      <c r="AL36">
        <f t="shared" si="7"/>
        <v>0</v>
      </c>
      <c r="BL36" s="393" t="str">
        <f t="shared" si="19"/>
        <v/>
      </c>
    </row>
    <row r="37" spans="2:64" x14ac:dyDescent="0.25">
      <c r="B37" s="122" t="str">
        <f t="shared" ca="1" si="9"/>
        <v/>
      </c>
      <c r="C37" s="124"/>
      <c r="D37" s="124"/>
      <c r="E37" s="124"/>
      <c r="F37" s="125" t="str">
        <f ca="1">IF('תנאי סף'!AR37&lt;&gt;1,"",'תנאי סף'!F37)</f>
        <v/>
      </c>
      <c r="G37" s="232"/>
      <c r="H37" s="232"/>
      <c r="I37" s="232"/>
      <c r="J37" s="232"/>
      <c r="K37" s="232"/>
      <c r="L37" s="232"/>
      <c r="M37" s="232"/>
      <c r="N37" s="232"/>
      <c r="O37" s="232"/>
      <c r="P37" s="123" t="str">
        <f t="shared" ca="1" si="10"/>
        <v/>
      </c>
      <c r="Q37" s="123" t="str">
        <f t="array" aca="1" ref="Q37" ca="1">IF($F37="","",SUMPRODUCT(H37:O37,TRANSPOSE($G$5:$G$12)))</f>
        <v/>
      </c>
      <c r="R37" s="123"/>
      <c r="S37" s="123"/>
      <c r="T37" s="123"/>
      <c r="U37" s="123" t="str">
        <f t="shared" ca="1" si="11"/>
        <v/>
      </c>
      <c r="V37" s="123">
        <v>1</v>
      </c>
      <c r="W37" s="123" t="str">
        <f t="shared" ca="1" si="12"/>
        <v/>
      </c>
      <c r="X37" s="123">
        <v>1</v>
      </c>
      <c r="Y37" s="123" t="str">
        <f t="shared" ca="1" si="13"/>
        <v/>
      </c>
      <c r="Z37" s="126" t="str">
        <f t="shared" ca="1" si="14"/>
        <v/>
      </c>
      <c r="AA37">
        <f t="shared" si="15"/>
        <v>0</v>
      </c>
      <c r="AB37" t="str">
        <f t="shared" ca="1" si="16"/>
        <v/>
      </c>
      <c r="AC37" t="str">
        <f t="shared" ca="1" si="16"/>
        <v/>
      </c>
      <c r="AD37">
        <f t="shared" si="17"/>
        <v>0</v>
      </c>
      <c r="AE37">
        <f t="shared" si="18"/>
        <v>0</v>
      </c>
      <c r="AF37">
        <f t="shared" si="7"/>
        <v>0</v>
      </c>
      <c r="AG37">
        <f t="shared" si="7"/>
        <v>0</v>
      </c>
      <c r="AH37">
        <f t="shared" si="7"/>
        <v>0</v>
      </c>
      <c r="AI37">
        <f t="shared" si="7"/>
        <v>0</v>
      </c>
      <c r="AJ37">
        <f t="shared" si="7"/>
        <v>0</v>
      </c>
      <c r="AK37">
        <f t="shared" si="7"/>
        <v>0</v>
      </c>
      <c r="AL37">
        <f t="shared" si="7"/>
        <v>0</v>
      </c>
      <c r="BL37" s="393" t="str">
        <f t="shared" si="19"/>
        <v/>
      </c>
    </row>
    <row r="38" spans="2:64" x14ac:dyDescent="0.25">
      <c r="B38" s="122" t="str">
        <f t="shared" ca="1" si="9"/>
        <v/>
      </c>
      <c r="C38" s="124"/>
      <c r="D38" s="124"/>
      <c r="E38" s="124"/>
      <c r="F38" s="125" t="str">
        <f ca="1">IF('תנאי סף'!AR38&lt;&gt;1,"",'תנאי סף'!F38)</f>
        <v/>
      </c>
      <c r="G38" s="232"/>
      <c r="H38" s="232"/>
      <c r="I38" s="232"/>
      <c r="J38" s="232"/>
      <c r="K38" s="232"/>
      <c r="L38" s="232"/>
      <c r="M38" s="232"/>
      <c r="N38" s="232"/>
      <c r="O38" s="232"/>
      <c r="P38" s="123" t="str">
        <f t="shared" ca="1" si="10"/>
        <v/>
      </c>
      <c r="Q38" s="123" t="str">
        <f t="array" aca="1" ref="Q38" ca="1">IF($F38="","",SUMPRODUCT(H38:O38,TRANSPOSE($G$5:$G$12)))</f>
        <v/>
      </c>
      <c r="R38" s="123"/>
      <c r="S38" s="123"/>
      <c r="T38" s="123"/>
      <c r="U38" s="123" t="str">
        <f t="shared" ca="1" si="11"/>
        <v/>
      </c>
      <c r="V38" s="123">
        <v>1</v>
      </c>
      <c r="W38" s="123" t="str">
        <f t="shared" ca="1" si="12"/>
        <v/>
      </c>
      <c r="X38" s="123">
        <v>1</v>
      </c>
      <c r="Y38" s="123" t="str">
        <f t="shared" ca="1" si="13"/>
        <v/>
      </c>
      <c r="Z38" s="126" t="str">
        <f t="shared" ca="1" si="14"/>
        <v/>
      </c>
      <c r="AA38">
        <f t="shared" si="15"/>
        <v>0</v>
      </c>
      <c r="AB38" t="str">
        <f t="shared" ca="1" si="16"/>
        <v/>
      </c>
      <c r="AC38" t="str">
        <f t="shared" ca="1" si="16"/>
        <v/>
      </c>
      <c r="AD38">
        <f t="shared" si="17"/>
        <v>0</v>
      </c>
      <c r="AE38">
        <f t="shared" si="18"/>
        <v>0</v>
      </c>
      <c r="AF38">
        <f t="shared" si="7"/>
        <v>0</v>
      </c>
      <c r="AG38">
        <f t="shared" si="7"/>
        <v>0</v>
      </c>
      <c r="AH38">
        <f t="shared" si="7"/>
        <v>0</v>
      </c>
      <c r="AI38">
        <f t="shared" si="7"/>
        <v>0</v>
      </c>
      <c r="AJ38">
        <f t="shared" si="7"/>
        <v>0</v>
      </c>
      <c r="AK38">
        <f t="shared" si="7"/>
        <v>0</v>
      </c>
      <c r="AL38">
        <f t="shared" si="7"/>
        <v>0</v>
      </c>
      <c r="BL38" s="393" t="str">
        <f t="shared" si="19"/>
        <v/>
      </c>
    </row>
    <row r="39" spans="2:64" x14ac:dyDescent="0.25">
      <c r="B39" s="122" t="str">
        <f t="shared" ca="1" si="9"/>
        <v/>
      </c>
      <c r="C39" s="124"/>
      <c r="D39" s="124"/>
      <c r="E39" s="124"/>
      <c r="F39" s="125" t="str">
        <f ca="1">IF('תנאי סף'!AR39&lt;&gt;1,"",'תנאי סף'!F39)</f>
        <v/>
      </c>
      <c r="G39" s="232"/>
      <c r="H39" s="232"/>
      <c r="I39" s="232"/>
      <c r="J39" s="232"/>
      <c r="K39" s="232"/>
      <c r="L39" s="232"/>
      <c r="M39" s="232"/>
      <c r="N39" s="232"/>
      <c r="O39" s="232"/>
      <c r="P39" s="123" t="str">
        <f t="shared" ca="1" si="10"/>
        <v/>
      </c>
      <c r="Q39" s="123" t="str">
        <f t="array" aca="1" ref="Q39" ca="1">IF($F39="","",SUMPRODUCT(H39:O39,TRANSPOSE($G$5:$G$12)))</f>
        <v/>
      </c>
      <c r="R39" s="123"/>
      <c r="S39" s="123"/>
      <c r="T39" s="123"/>
      <c r="U39" s="123" t="str">
        <f t="shared" ca="1" si="11"/>
        <v/>
      </c>
      <c r="V39" s="123">
        <v>1</v>
      </c>
      <c r="W39" s="123" t="str">
        <f t="shared" ca="1" si="12"/>
        <v/>
      </c>
      <c r="X39" s="123">
        <v>1</v>
      </c>
      <c r="Y39" s="123" t="str">
        <f t="shared" ca="1" si="13"/>
        <v/>
      </c>
      <c r="Z39" s="126" t="str">
        <f t="shared" ca="1" si="14"/>
        <v/>
      </c>
      <c r="AA39">
        <f t="shared" si="15"/>
        <v>0</v>
      </c>
      <c r="AB39" t="str">
        <f t="shared" ca="1" si="16"/>
        <v/>
      </c>
      <c r="AC39" t="str">
        <f t="shared" ca="1" si="16"/>
        <v/>
      </c>
      <c r="AD39">
        <f t="shared" si="17"/>
        <v>0</v>
      </c>
      <c r="AE39">
        <f t="shared" si="18"/>
        <v>0</v>
      </c>
      <c r="AF39">
        <f t="shared" si="7"/>
        <v>0</v>
      </c>
      <c r="AG39">
        <f t="shared" si="7"/>
        <v>0</v>
      </c>
      <c r="AH39">
        <f t="shared" si="7"/>
        <v>0</v>
      </c>
      <c r="AI39">
        <f t="shared" si="7"/>
        <v>0</v>
      </c>
      <c r="AJ39">
        <f t="shared" si="7"/>
        <v>0</v>
      </c>
      <c r="AK39">
        <f t="shared" si="7"/>
        <v>0</v>
      </c>
      <c r="AL39">
        <f t="shared" si="7"/>
        <v>0</v>
      </c>
      <c r="BL39" s="393" t="str">
        <f t="shared" si="19"/>
        <v/>
      </c>
    </row>
    <row r="40" spans="2:64" ht="16.5" thickBot="1" x14ac:dyDescent="0.3">
      <c r="B40" s="122" t="str">
        <f t="shared" ca="1" si="9"/>
        <v/>
      </c>
      <c r="C40" s="124"/>
      <c r="D40" s="124"/>
      <c r="E40" s="124"/>
      <c r="F40" s="125" t="str">
        <f ca="1">IF('תנאי סף'!AR40&lt;&gt;1,"",'תנאי סף'!F40)</f>
        <v/>
      </c>
      <c r="G40" s="232"/>
      <c r="H40" s="232"/>
      <c r="I40" s="232"/>
      <c r="J40" s="232"/>
      <c r="K40" s="232"/>
      <c r="L40" s="232"/>
      <c r="M40" s="232"/>
      <c r="N40" s="232"/>
      <c r="O40" s="232"/>
      <c r="P40" s="123" t="str">
        <f t="shared" ca="1" si="10"/>
        <v/>
      </c>
      <c r="Q40" s="123" t="str">
        <f t="array" aca="1" ref="Q40" ca="1">IF($F40="","",SUMPRODUCT(H40:O40,TRANSPOSE($G$5:$G$12)))</f>
        <v/>
      </c>
      <c r="R40" s="123"/>
      <c r="S40" s="123"/>
      <c r="T40" s="123"/>
      <c r="U40" s="123" t="str">
        <f t="shared" ca="1" si="11"/>
        <v/>
      </c>
      <c r="V40" s="123">
        <v>1</v>
      </c>
      <c r="W40" s="123" t="str">
        <f t="shared" ca="1" si="12"/>
        <v/>
      </c>
      <c r="X40" s="123">
        <v>1</v>
      </c>
      <c r="Y40" s="123" t="str">
        <f t="shared" ca="1" si="13"/>
        <v/>
      </c>
      <c r="Z40" s="126" t="str">
        <f t="shared" ca="1" si="14"/>
        <v/>
      </c>
      <c r="AA40">
        <f t="shared" si="15"/>
        <v>0</v>
      </c>
      <c r="AB40" t="str">
        <f t="shared" ca="1" si="16"/>
        <v/>
      </c>
      <c r="AC40" t="str">
        <f t="shared" ca="1" si="16"/>
        <v/>
      </c>
      <c r="AD40">
        <f t="shared" si="17"/>
        <v>0</v>
      </c>
      <c r="AE40">
        <f t="shared" si="18"/>
        <v>0</v>
      </c>
      <c r="AF40">
        <f t="shared" si="7"/>
        <v>0</v>
      </c>
      <c r="AG40">
        <f t="shared" si="7"/>
        <v>0</v>
      </c>
      <c r="AH40">
        <f t="shared" si="7"/>
        <v>0</v>
      </c>
      <c r="AI40">
        <f t="shared" si="7"/>
        <v>0</v>
      </c>
      <c r="AJ40">
        <f t="shared" si="7"/>
        <v>0</v>
      </c>
      <c r="AK40">
        <f t="shared" si="7"/>
        <v>0</v>
      </c>
      <c r="AL40">
        <f t="shared" si="7"/>
        <v>0</v>
      </c>
      <c r="BL40" s="393" t="str">
        <f t="shared" si="19"/>
        <v/>
      </c>
    </row>
    <row r="41" spans="2:64" hidden="1" x14ac:dyDescent="0.25">
      <c r="B41" s="122" t="str">
        <f t="shared" si="9"/>
        <v/>
      </c>
      <c r="C41" s="124"/>
      <c r="D41" s="124"/>
      <c r="E41" s="124"/>
      <c r="F41" s="125" t="str">
        <f>IF('תנאי סף'!AR41&lt;&gt;1,"",'תנאי סף'!F41)</f>
        <v/>
      </c>
      <c r="G41" s="232"/>
      <c r="H41" s="232"/>
      <c r="I41" s="232"/>
      <c r="J41" s="232"/>
      <c r="K41" s="232"/>
      <c r="L41" s="232"/>
      <c r="M41" s="232"/>
      <c r="N41" s="232"/>
      <c r="O41" s="232"/>
      <c r="P41" s="123" t="str">
        <f t="shared" si="10"/>
        <v/>
      </c>
      <c r="Q41" s="123" t="str">
        <f t="array" ref="Q41">IF($F41="","",SUMPRODUCT(H41:O41,TRANSPOSE($G$5:$G$12)))</f>
        <v/>
      </c>
      <c r="R41" s="123"/>
      <c r="S41" s="123"/>
      <c r="T41" s="123"/>
      <c r="U41" s="123" t="str">
        <f t="shared" si="11"/>
        <v/>
      </c>
      <c r="V41" s="123">
        <v>1</v>
      </c>
      <c r="W41" s="123" t="str">
        <f t="shared" si="12"/>
        <v/>
      </c>
      <c r="X41" s="123">
        <v>1</v>
      </c>
      <c r="Y41" s="123" t="str">
        <f t="shared" si="13"/>
        <v/>
      </c>
      <c r="Z41" s="126" t="str">
        <f t="shared" si="14"/>
        <v/>
      </c>
      <c r="AA41">
        <f t="shared" si="15"/>
        <v>0</v>
      </c>
      <c r="AB41" t="str">
        <f t="shared" si="16"/>
        <v/>
      </c>
      <c r="AC41" t="str">
        <f t="shared" si="16"/>
        <v/>
      </c>
      <c r="AD41">
        <f t="shared" si="17"/>
        <v>0</v>
      </c>
      <c r="AE41">
        <f t="shared" si="18"/>
        <v>0</v>
      </c>
      <c r="AF41">
        <f t="shared" si="7"/>
        <v>0</v>
      </c>
      <c r="AG41">
        <f t="shared" si="7"/>
        <v>0</v>
      </c>
      <c r="AH41">
        <f t="shared" si="7"/>
        <v>0</v>
      </c>
      <c r="AI41">
        <f t="shared" si="7"/>
        <v>0</v>
      </c>
      <c r="AJ41">
        <f t="shared" si="7"/>
        <v>0</v>
      </c>
      <c r="AK41">
        <f t="shared" si="7"/>
        <v>0</v>
      </c>
      <c r="AL41">
        <f t="shared" si="7"/>
        <v>0</v>
      </c>
      <c r="BL41" s="393" t="str">
        <f t="shared" si="19"/>
        <v/>
      </c>
    </row>
    <row r="42" spans="2:64" hidden="1" x14ac:dyDescent="0.25">
      <c r="B42" s="122" t="str">
        <f t="shared" si="9"/>
        <v/>
      </c>
      <c r="C42" s="124"/>
      <c r="D42" s="124"/>
      <c r="E42" s="124"/>
      <c r="F42" s="125" t="str">
        <f>IF('תנאי סף'!AR42&lt;&gt;1,"",'תנאי סף'!F42)</f>
        <v/>
      </c>
      <c r="G42" s="232"/>
      <c r="H42" s="232"/>
      <c r="I42" s="232"/>
      <c r="J42" s="232"/>
      <c r="K42" s="232"/>
      <c r="L42" s="232"/>
      <c r="M42" s="232"/>
      <c r="N42" s="232"/>
      <c r="O42" s="232"/>
      <c r="P42" s="123" t="str">
        <f t="shared" si="10"/>
        <v/>
      </c>
      <c r="Q42" s="123" t="str">
        <f t="array" ref="Q42">IF($F42="","",SUMPRODUCT(H42:O42,TRANSPOSE($G$5:$G$12)))</f>
        <v/>
      </c>
      <c r="R42" s="123"/>
      <c r="S42" s="123"/>
      <c r="T42" s="123"/>
      <c r="U42" s="123" t="str">
        <f t="shared" si="11"/>
        <v/>
      </c>
      <c r="V42" s="123">
        <v>1</v>
      </c>
      <c r="W42" s="123" t="str">
        <f t="shared" si="12"/>
        <v/>
      </c>
      <c r="X42" s="123">
        <v>1</v>
      </c>
      <c r="Y42" s="123" t="str">
        <f t="shared" si="13"/>
        <v/>
      </c>
      <c r="Z42" s="126" t="str">
        <f t="shared" si="14"/>
        <v/>
      </c>
      <c r="AA42">
        <f t="shared" si="15"/>
        <v>0</v>
      </c>
      <c r="AB42" t="str">
        <f t="shared" si="16"/>
        <v/>
      </c>
      <c r="AC42" t="str">
        <f t="shared" si="16"/>
        <v/>
      </c>
      <c r="AD42">
        <f t="shared" si="17"/>
        <v>0</v>
      </c>
      <c r="AE42">
        <f t="shared" si="18"/>
        <v>0</v>
      </c>
      <c r="AF42">
        <f t="shared" si="7"/>
        <v>0</v>
      </c>
      <c r="AG42">
        <f t="shared" si="7"/>
        <v>0</v>
      </c>
      <c r="AH42">
        <f t="shared" si="7"/>
        <v>0</v>
      </c>
      <c r="AI42">
        <f t="shared" si="7"/>
        <v>0</v>
      </c>
      <c r="AJ42">
        <f t="shared" si="7"/>
        <v>0</v>
      </c>
      <c r="AK42">
        <f t="shared" si="7"/>
        <v>0</v>
      </c>
      <c r="AL42">
        <f t="shared" si="7"/>
        <v>0</v>
      </c>
      <c r="BL42" s="393" t="str">
        <f t="shared" si="19"/>
        <v/>
      </c>
    </row>
    <row r="43" spans="2:64" hidden="1" x14ac:dyDescent="0.25">
      <c r="B43" s="122" t="str">
        <f t="shared" si="9"/>
        <v/>
      </c>
      <c r="C43" s="124"/>
      <c r="D43" s="124"/>
      <c r="E43" s="124"/>
      <c r="F43" s="125" t="str">
        <f>IF('תנאי סף'!AR43&lt;&gt;1,"",'תנאי סף'!F43)</f>
        <v/>
      </c>
      <c r="G43" s="232"/>
      <c r="H43" s="232"/>
      <c r="I43" s="232"/>
      <c r="J43" s="232"/>
      <c r="K43" s="232"/>
      <c r="L43" s="232"/>
      <c r="M43" s="232"/>
      <c r="N43" s="232"/>
      <c r="O43" s="232"/>
      <c r="P43" s="123" t="str">
        <f t="shared" si="10"/>
        <v/>
      </c>
      <c r="Q43" s="123" t="str">
        <f t="array" ref="Q43">IF($F43="","",SUMPRODUCT(H43:O43,TRANSPOSE($G$5:$G$12)))</f>
        <v/>
      </c>
      <c r="R43" s="123"/>
      <c r="S43" s="123"/>
      <c r="T43" s="123"/>
      <c r="U43" s="123" t="str">
        <f t="shared" si="11"/>
        <v/>
      </c>
      <c r="V43" s="123">
        <v>1</v>
      </c>
      <c r="W43" s="123" t="str">
        <f t="shared" si="12"/>
        <v/>
      </c>
      <c r="X43" s="123">
        <v>1</v>
      </c>
      <c r="Y43" s="123" t="str">
        <f t="shared" si="13"/>
        <v/>
      </c>
      <c r="Z43" s="126" t="str">
        <f t="shared" si="14"/>
        <v/>
      </c>
      <c r="AA43">
        <f t="shared" si="15"/>
        <v>0</v>
      </c>
      <c r="AB43" t="str">
        <f t="shared" si="16"/>
        <v/>
      </c>
      <c r="AC43" t="str">
        <f t="shared" si="16"/>
        <v/>
      </c>
      <c r="AD43">
        <f t="shared" si="17"/>
        <v>0</v>
      </c>
      <c r="AE43">
        <f t="shared" si="18"/>
        <v>0</v>
      </c>
      <c r="AF43">
        <f t="shared" si="7"/>
        <v>0</v>
      </c>
      <c r="AG43">
        <f t="shared" si="7"/>
        <v>0</v>
      </c>
      <c r="AH43">
        <f t="shared" si="7"/>
        <v>0</v>
      </c>
      <c r="AI43">
        <f t="shared" si="7"/>
        <v>0</v>
      </c>
      <c r="AJ43">
        <f t="shared" si="7"/>
        <v>0</v>
      </c>
      <c r="AK43">
        <f t="shared" si="7"/>
        <v>0</v>
      </c>
      <c r="AL43">
        <f t="shared" si="7"/>
        <v>0</v>
      </c>
      <c r="BL43" s="393" t="str">
        <f t="shared" si="19"/>
        <v/>
      </c>
    </row>
    <row r="44" spans="2:64" hidden="1" x14ac:dyDescent="0.25">
      <c r="B44" s="122" t="str">
        <f t="shared" si="9"/>
        <v/>
      </c>
      <c r="C44" s="124"/>
      <c r="D44" s="124"/>
      <c r="E44" s="124"/>
      <c r="F44" s="125" t="str">
        <f>IF('תנאי סף'!AR44&lt;&gt;1,"",'תנאי סף'!F44)</f>
        <v/>
      </c>
      <c r="G44" s="232"/>
      <c r="H44" s="232"/>
      <c r="I44" s="232"/>
      <c r="J44" s="232"/>
      <c r="K44" s="232"/>
      <c r="L44" s="232"/>
      <c r="M44" s="232"/>
      <c r="N44" s="232"/>
      <c r="O44" s="232"/>
      <c r="P44" s="123" t="str">
        <f t="shared" si="10"/>
        <v/>
      </c>
      <c r="Q44" s="123" t="str">
        <f t="array" ref="Q44">IF($F44="","",SUMPRODUCT(H44:O44,TRANSPOSE($G$5:$G$12)))</f>
        <v/>
      </c>
      <c r="R44" s="123"/>
      <c r="S44" s="123"/>
      <c r="T44" s="123"/>
      <c r="U44" s="123" t="str">
        <f t="shared" si="11"/>
        <v/>
      </c>
      <c r="V44" s="123">
        <v>1</v>
      </c>
      <c r="W44" s="123" t="str">
        <f t="shared" si="12"/>
        <v/>
      </c>
      <c r="X44" s="123">
        <v>1</v>
      </c>
      <c r="Y44" s="123" t="str">
        <f t="shared" si="13"/>
        <v/>
      </c>
      <c r="Z44" s="126" t="str">
        <f t="shared" si="14"/>
        <v/>
      </c>
      <c r="AA44">
        <f t="shared" si="15"/>
        <v>0</v>
      </c>
      <c r="AB44" t="str">
        <f t="shared" si="16"/>
        <v/>
      </c>
      <c r="AC44" t="str">
        <f t="shared" si="16"/>
        <v/>
      </c>
      <c r="AD44">
        <f t="shared" si="17"/>
        <v>0</v>
      </c>
      <c r="AE44">
        <f t="shared" si="18"/>
        <v>0</v>
      </c>
      <c r="AF44">
        <f t="shared" si="7"/>
        <v>0</v>
      </c>
      <c r="AG44">
        <f t="shared" si="7"/>
        <v>0</v>
      </c>
      <c r="AH44">
        <f t="shared" si="7"/>
        <v>0</v>
      </c>
      <c r="AI44">
        <f t="shared" si="7"/>
        <v>0</v>
      </c>
      <c r="AJ44">
        <f t="shared" si="7"/>
        <v>0</v>
      </c>
      <c r="AK44">
        <f t="shared" si="7"/>
        <v>0</v>
      </c>
      <c r="AL44">
        <f t="shared" si="7"/>
        <v>0</v>
      </c>
      <c r="BL44" s="393" t="str">
        <f t="shared" si="19"/>
        <v/>
      </c>
    </row>
    <row r="45" spans="2:64" hidden="1" x14ac:dyDescent="0.25">
      <c r="B45" s="122" t="str">
        <f t="shared" si="9"/>
        <v/>
      </c>
      <c r="C45" s="124"/>
      <c r="D45" s="124"/>
      <c r="E45" s="124"/>
      <c r="F45" s="125" t="str">
        <f>IF('תנאי סף'!AR45&lt;&gt;1,"",'תנאי סף'!F45)</f>
        <v/>
      </c>
      <c r="G45" s="232"/>
      <c r="H45" s="232"/>
      <c r="I45" s="232"/>
      <c r="J45" s="232"/>
      <c r="K45" s="232"/>
      <c r="L45" s="232"/>
      <c r="M45" s="232"/>
      <c r="N45" s="232"/>
      <c r="O45" s="232"/>
      <c r="P45" s="123" t="str">
        <f t="shared" si="10"/>
        <v/>
      </c>
      <c r="Q45" s="123" t="str">
        <f t="array" ref="Q45">IF($F45="","",SUMPRODUCT(H45:O45,TRANSPOSE($G$5:$G$12)))</f>
        <v/>
      </c>
      <c r="R45" s="123"/>
      <c r="S45" s="123"/>
      <c r="T45" s="123"/>
      <c r="U45" s="123" t="str">
        <f t="shared" si="11"/>
        <v/>
      </c>
      <c r="V45" s="123">
        <v>1</v>
      </c>
      <c r="W45" s="123" t="str">
        <f t="shared" si="12"/>
        <v/>
      </c>
      <c r="X45" s="123">
        <v>1</v>
      </c>
      <c r="Y45" s="123" t="str">
        <f t="shared" si="13"/>
        <v/>
      </c>
      <c r="Z45" s="126" t="str">
        <f t="shared" si="14"/>
        <v/>
      </c>
      <c r="AA45">
        <f t="shared" si="15"/>
        <v>0</v>
      </c>
      <c r="AB45" t="str">
        <f t="shared" si="16"/>
        <v/>
      </c>
      <c r="AC45" t="str">
        <f t="shared" si="16"/>
        <v/>
      </c>
      <c r="AD45">
        <f t="shared" si="17"/>
        <v>0</v>
      </c>
      <c r="AE45">
        <f t="shared" si="18"/>
        <v>0</v>
      </c>
      <c r="AF45">
        <f t="shared" si="7"/>
        <v>0</v>
      </c>
      <c r="AG45">
        <f t="shared" si="7"/>
        <v>0</v>
      </c>
      <c r="AH45">
        <f t="shared" si="7"/>
        <v>0</v>
      </c>
      <c r="AI45">
        <f t="shared" si="7"/>
        <v>0</v>
      </c>
      <c r="AJ45">
        <f t="shared" si="7"/>
        <v>0</v>
      </c>
      <c r="AK45">
        <f t="shared" si="7"/>
        <v>0</v>
      </c>
      <c r="AL45">
        <f t="shared" si="7"/>
        <v>0</v>
      </c>
      <c r="BL45" s="393" t="str">
        <f t="shared" si="19"/>
        <v/>
      </c>
    </row>
    <row r="46" spans="2:64" hidden="1" x14ac:dyDescent="0.25">
      <c r="B46" s="122" t="str">
        <f t="shared" si="9"/>
        <v/>
      </c>
      <c r="C46" s="124"/>
      <c r="D46" s="124"/>
      <c r="E46" s="124"/>
      <c r="F46" s="125" t="str">
        <f>IF('תנאי סף'!AR46&lt;&gt;1,"",'תנאי סף'!F46)</f>
        <v/>
      </c>
      <c r="G46" s="232"/>
      <c r="H46" s="232"/>
      <c r="I46" s="232"/>
      <c r="J46" s="232"/>
      <c r="K46" s="232"/>
      <c r="L46" s="232"/>
      <c r="M46" s="232"/>
      <c r="N46" s="232"/>
      <c r="O46" s="232"/>
      <c r="P46" s="123" t="str">
        <f t="shared" si="10"/>
        <v/>
      </c>
      <c r="Q46" s="123" t="str">
        <f t="array" ref="Q46">IF($F46="","",SUMPRODUCT(H46:O46,TRANSPOSE($G$5:$G$12)))</f>
        <v/>
      </c>
      <c r="R46" s="123"/>
      <c r="S46" s="123"/>
      <c r="T46" s="123"/>
      <c r="U46" s="123" t="str">
        <f t="shared" si="11"/>
        <v/>
      </c>
      <c r="V46" s="123">
        <v>1</v>
      </c>
      <c r="W46" s="123" t="str">
        <f t="shared" si="12"/>
        <v/>
      </c>
      <c r="X46" s="123">
        <v>1</v>
      </c>
      <c r="Y46" s="123" t="str">
        <f t="shared" si="13"/>
        <v/>
      </c>
      <c r="Z46" s="126" t="str">
        <f t="shared" si="14"/>
        <v/>
      </c>
      <c r="AA46">
        <f t="shared" si="15"/>
        <v>0</v>
      </c>
      <c r="AB46" t="str">
        <f t="shared" si="16"/>
        <v/>
      </c>
      <c r="AC46" t="str">
        <f t="shared" si="16"/>
        <v/>
      </c>
      <c r="AD46">
        <f t="shared" si="17"/>
        <v>0</v>
      </c>
      <c r="AE46">
        <f t="shared" si="18"/>
        <v>0</v>
      </c>
      <c r="AF46">
        <f t="shared" si="7"/>
        <v>0</v>
      </c>
      <c r="AG46">
        <f t="shared" si="7"/>
        <v>0</v>
      </c>
      <c r="AH46">
        <f t="shared" si="7"/>
        <v>0</v>
      </c>
      <c r="AI46">
        <f t="shared" si="7"/>
        <v>0</v>
      </c>
      <c r="AJ46">
        <f t="shared" si="7"/>
        <v>0</v>
      </c>
      <c r="AK46">
        <f t="shared" si="7"/>
        <v>0</v>
      </c>
      <c r="AL46">
        <f t="shared" si="7"/>
        <v>0</v>
      </c>
      <c r="BL46" s="393" t="str">
        <f t="shared" si="19"/>
        <v/>
      </c>
    </row>
    <row r="47" spans="2:64" hidden="1" x14ac:dyDescent="0.25">
      <c r="B47" s="122" t="str">
        <f t="shared" si="9"/>
        <v/>
      </c>
      <c r="C47" s="124"/>
      <c r="D47" s="124"/>
      <c r="E47" s="124"/>
      <c r="F47" s="125" t="str">
        <f>IF('תנאי סף'!AR47&lt;&gt;1,"",'תנאי סף'!F47)</f>
        <v/>
      </c>
      <c r="G47" s="232"/>
      <c r="H47" s="232"/>
      <c r="I47" s="232"/>
      <c r="J47" s="232"/>
      <c r="K47" s="232"/>
      <c r="L47" s="232"/>
      <c r="M47" s="232"/>
      <c r="N47" s="232"/>
      <c r="O47" s="232"/>
      <c r="P47" s="123" t="str">
        <f t="shared" si="10"/>
        <v/>
      </c>
      <c r="Q47" s="123" t="str">
        <f t="array" ref="Q47">IF($F47="","",SUMPRODUCT(H47:O47,TRANSPOSE($G$5:$G$12)))</f>
        <v/>
      </c>
      <c r="R47" s="123"/>
      <c r="S47" s="123"/>
      <c r="T47" s="123"/>
      <c r="U47" s="123" t="str">
        <f t="shared" si="11"/>
        <v/>
      </c>
      <c r="V47" s="123">
        <v>1</v>
      </c>
      <c r="W47" s="123" t="str">
        <f t="shared" si="12"/>
        <v/>
      </c>
      <c r="X47" s="123">
        <v>1</v>
      </c>
      <c r="Y47" s="123" t="str">
        <f t="shared" si="13"/>
        <v/>
      </c>
      <c r="Z47" s="126" t="str">
        <f t="shared" si="14"/>
        <v/>
      </c>
      <c r="AA47">
        <f t="shared" si="15"/>
        <v>0</v>
      </c>
      <c r="AB47" t="str">
        <f t="shared" si="16"/>
        <v/>
      </c>
      <c r="AC47" t="str">
        <f t="shared" si="16"/>
        <v/>
      </c>
      <c r="AD47">
        <f t="shared" si="17"/>
        <v>0</v>
      </c>
      <c r="AE47">
        <f t="shared" si="18"/>
        <v>0</v>
      </c>
      <c r="AF47">
        <f t="shared" ref="AF47:AF110" si="20">IF(I$30="",1,IF(I47="",0,IF(I$30=$AE$1,IF(ISNA(MATCH(I47,$AB$30:$AC$30,0)),0,1),IF(I$30=$AF$1,IF(IFERROR(I47*1,"bad")="bad",0,1),IF(I$30=$AG$1,IF(IFERROR(IF(I47=TRUNC(I47),1,"bad"),"bad")="bad",0,1),IF(I$30=$AH$1,IF(AND(IF(IFERROR(I47*1,"bad")="bad",0,1)=1,I47&gt;=0),1,0),IF(I$30=$AI$1,IF(AND(IF(IFERROR(IF(I47=TRUNC(I47),1,"bad"),"bad")="bad",0,1)=1,I47&gt;=0),1,0),IF(I$30=$AJ$1,IF(AND(IF(IFERROR(I47*1,"bad")="bad",0,1)=1,I47&gt;0),1,0),IF(I$30=$AK$1,IF(AND(IF(IFERROR(IF(I47=TRUNC(I47),1,"bad"),"bad")="bad",0,1)=1,I47&gt;0),1,0),IF(I$30=$AL$1,1,IF(I$30=$AM$1,IF(IFERROR(HLOOKUP(I47,$AE$4:$AN$4,1,0),"bad")="bad",0,1),0)))))))))))</f>
        <v>0</v>
      </c>
      <c r="AG47">
        <f t="shared" ref="AG47:AG110" si="21">IF(J$30="",1,IF(J47="",0,IF(J$30=$AE$1,IF(ISNA(MATCH(J47,$AB$30:$AC$30,0)),0,1),IF(J$30=$AF$1,IF(IFERROR(J47*1,"bad")="bad",0,1),IF(J$30=$AG$1,IF(IFERROR(IF(J47=TRUNC(J47),1,"bad"),"bad")="bad",0,1),IF(J$30=$AH$1,IF(AND(IF(IFERROR(J47*1,"bad")="bad",0,1)=1,J47&gt;=0),1,0),IF(J$30=$AI$1,IF(AND(IF(IFERROR(IF(J47=TRUNC(J47),1,"bad"),"bad")="bad",0,1)=1,J47&gt;=0),1,0),IF(J$30=$AJ$1,IF(AND(IF(IFERROR(J47*1,"bad")="bad",0,1)=1,J47&gt;0),1,0),IF(J$30=$AK$1,IF(AND(IF(IFERROR(IF(J47=TRUNC(J47),1,"bad"),"bad")="bad",0,1)=1,J47&gt;0),1,0),IF(J$30=$AL$1,1,IF(J$30=$AM$1,IF(IFERROR(HLOOKUP(J47,$AE$4:$AN$4,1,0),"bad")="bad",0,1),0)))))))))))</f>
        <v>0</v>
      </c>
      <c r="AH47">
        <f t="shared" ref="AH47:AH110" si="22">IF(K$30="",1,IF(K47="",0,IF(K$30=$AE$1,IF(ISNA(MATCH(K47,$AB$30:$AC$30,0)),0,1),IF(K$30=$AF$1,IF(IFERROR(K47*1,"bad")="bad",0,1),IF(K$30=$AG$1,IF(IFERROR(IF(K47=TRUNC(K47),1,"bad"),"bad")="bad",0,1),IF(K$30=$AH$1,IF(AND(IF(IFERROR(K47*1,"bad")="bad",0,1)=1,K47&gt;=0),1,0),IF(K$30=$AI$1,IF(AND(IF(IFERROR(IF(K47=TRUNC(K47),1,"bad"),"bad")="bad",0,1)=1,K47&gt;=0),1,0),IF(K$30=$AJ$1,IF(AND(IF(IFERROR(K47*1,"bad")="bad",0,1)=1,K47&gt;0),1,0),IF(K$30=$AK$1,IF(AND(IF(IFERROR(IF(K47=TRUNC(K47),1,"bad"),"bad")="bad",0,1)=1,K47&gt;0),1,0),IF(K$30=$AL$1,1,IF(K$30=$AM$1,IF(IFERROR(HLOOKUP(K47,$AE$4:$AN$4,1,0),"bad")="bad",0,1),0)))))))))))</f>
        <v>0</v>
      </c>
      <c r="AI47">
        <f t="shared" ref="AI47:AI110" si="23">IF(L$30="",1,IF(L47="",0,IF(L$30=$AE$1,IF(ISNA(MATCH(L47,$AB$30:$AC$30,0)),0,1),IF(L$30=$AF$1,IF(IFERROR(L47*1,"bad")="bad",0,1),IF(L$30=$AG$1,IF(IFERROR(IF(L47=TRUNC(L47),1,"bad"),"bad")="bad",0,1),IF(L$30=$AH$1,IF(AND(IF(IFERROR(L47*1,"bad")="bad",0,1)=1,L47&gt;=0),1,0),IF(L$30=$AI$1,IF(AND(IF(IFERROR(IF(L47=TRUNC(L47),1,"bad"),"bad")="bad",0,1)=1,L47&gt;=0),1,0),IF(L$30=$AJ$1,IF(AND(IF(IFERROR(L47*1,"bad")="bad",0,1)=1,L47&gt;0),1,0),IF(L$30=$AK$1,IF(AND(IF(IFERROR(IF(L47=TRUNC(L47),1,"bad"),"bad")="bad",0,1)=1,L47&gt;0),1,0),IF(L$30=$AL$1,1,IF(L$30=$AM$1,IF(IFERROR(HLOOKUP(L47,$AE$4:$AN$4,1,0),"bad")="bad",0,1),0)))))))))))</f>
        <v>0</v>
      </c>
      <c r="AJ47">
        <f t="shared" ref="AJ47:AJ110" si="24">IF(M$30="",1,IF(M47="",0,IF(M$30=$AE$1,IF(ISNA(MATCH(M47,$AB$30:$AC$30,0)),0,1),IF(M$30=$AF$1,IF(IFERROR(M47*1,"bad")="bad",0,1),IF(M$30=$AG$1,IF(IFERROR(IF(M47=TRUNC(M47),1,"bad"),"bad")="bad",0,1),IF(M$30=$AH$1,IF(AND(IF(IFERROR(M47*1,"bad")="bad",0,1)=1,M47&gt;=0),1,0),IF(M$30=$AI$1,IF(AND(IF(IFERROR(IF(M47=TRUNC(M47),1,"bad"),"bad")="bad",0,1)=1,M47&gt;=0),1,0),IF(M$30=$AJ$1,IF(AND(IF(IFERROR(M47*1,"bad")="bad",0,1)=1,M47&gt;0),1,0),IF(M$30=$AK$1,IF(AND(IF(IFERROR(IF(M47=TRUNC(M47),1,"bad"),"bad")="bad",0,1)=1,M47&gt;0),1,0),IF(M$30=$AL$1,1,IF(M$30=$AM$1,IF(IFERROR(HLOOKUP(M47,$AE$4:$AN$4,1,0),"bad")="bad",0,1),0)))))))))))</f>
        <v>0</v>
      </c>
      <c r="AK47">
        <f t="shared" ref="AK47:AK110" si="25">IF(N$30="",1,IF(N47="",0,IF(N$30=$AE$1,IF(ISNA(MATCH(N47,$AB$30:$AC$30,0)),0,1),IF(N$30=$AF$1,IF(IFERROR(N47*1,"bad")="bad",0,1),IF(N$30=$AG$1,IF(IFERROR(IF(N47=TRUNC(N47),1,"bad"),"bad")="bad",0,1),IF(N$30=$AH$1,IF(AND(IF(IFERROR(N47*1,"bad")="bad",0,1)=1,N47&gt;=0),1,0),IF(N$30=$AI$1,IF(AND(IF(IFERROR(IF(N47=TRUNC(N47),1,"bad"),"bad")="bad",0,1)=1,N47&gt;=0),1,0),IF(N$30=$AJ$1,IF(AND(IF(IFERROR(N47*1,"bad")="bad",0,1)=1,N47&gt;0),1,0),IF(N$30=$AK$1,IF(AND(IF(IFERROR(IF(N47=TRUNC(N47),1,"bad"),"bad")="bad",0,1)=1,N47&gt;0),1,0),IF(N$30=$AL$1,1,IF(N$30=$AM$1,IF(IFERROR(HLOOKUP(N47,$AE$4:$AN$4,1,0),"bad")="bad",0,1),0)))))))))))</f>
        <v>0</v>
      </c>
      <c r="AL47">
        <f t="shared" ref="AL47:AL110" si="26">IF(O$30="",1,IF(O47="",0,IF(O$30=$AE$1,IF(ISNA(MATCH(O47,$AB$30:$AC$30,0)),0,1),IF(O$30=$AF$1,IF(IFERROR(O47*1,"bad")="bad",0,1),IF(O$30=$AG$1,IF(IFERROR(IF(O47=TRUNC(O47),1,"bad"),"bad")="bad",0,1),IF(O$30=$AH$1,IF(AND(IF(IFERROR(O47*1,"bad")="bad",0,1)=1,O47&gt;=0),1,0),IF(O$30=$AI$1,IF(AND(IF(IFERROR(IF(O47=TRUNC(O47),1,"bad"),"bad")="bad",0,1)=1,O47&gt;=0),1,0),IF(O$30=$AJ$1,IF(AND(IF(IFERROR(O47*1,"bad")="bad",0,1)=1,O47&gt;0),1,0),IF(O$30=$AK$1,IF(AND(IF(IFERROR(IF(O47=TRUNC(O47),1,"bad"),"bad")="bad",0,1)=1,O47&gt;0),1,0),IF(O$30=$AL$1,1,IF(O$30=$AM$1,IF(IFERROR(HLOOKUP(O47,$AE$4:$AN$4,1,0),"bad")="bad",0,1),0)))))))))))</f>
        <v>0</v>
      </c>
      <c r="BL47" s="393" t="str">
        <f t="shared" si="19"/>
        <v/>
      </c>
    </row>
    <row r="48" spans="2:64" hidden="1" x14ac:dyDescent="0.25">
      <c r="B48" s="122" t="str">
        <f t="shared" si="9"/>
        <v/>
      </c>
      <c r="C48" s="124"/>
      <c r="D48" s="124"/>
      <c r="E48" s="124"/>
      <c r="F48" s="125" t="str">
        <f>IF('תנאי סף'!AR48&lt;&gt;1,"",'תנאי סף'!F48)</f>
        <v/>
      </c>
      <c r="G48" s="232"/>
      <c r="H48" s="232"/>
      <c r="I48" s="232"/>
      <c r="J48" s="232"/>
      <c r="K48" s="232"/>
      <c r="L48" s="232"/>
      <c r="M48" s="232"/>
      <c r="N48" s="232"/>
      <c r="O48" s="232"/>
      <c r="P48" s="123" t="str">
        <f t="shared" si="10"/>
        <v/>
      </c>
      <c r="Q48" s="123" t="str">
        <f t="array" ref="Q48">IF($F48="","",SUMPRODUCT(H48:O48,TRANSPOSE($G$5:$G$12)))</f>
        <v/>
      </c>
      <c r="R48" s="123"/>
      <c r="S48" s="123"/>
      <c r="T48" s="123"/>
      <c r="U48" s="123" t="str">
        <f t="shared" si="11"/>
        <v/>
      </c>
      <c r="V48" s="123">
        <v>1</v>
      </c>
      <c r="W48" s="123" t="str">
        <f t="shared" si="12"/>
        <v/>
      </c>
      <c r="X48" s="123">
        <v>1</v>
      </c>
      <c r="Y48" s="123" t="str">
        <f t="shared" si="13"/>
        <v/>
      </c>
      <c r="Z48" s="126" t="str">
        <f t="shared" si="14"/>
        <v/>
      </c>
      <c r="AA48">
        <f t="shared" si="15"/>
        <v>0</v>
      </c>
      <c r="AB48" t="str">
        <f t="shared" si="16"/>
        <v/>
      </c>
      <c r="AC48" t="str">
        <f t="shared" si="16"/>
        <v/>
      </c>
      <c r="AD48">
        <f t="shared" si="17"/>
        <v>0</v>
      </c>
      <c r="AE48">
        <f t="shared" si="18"/>
        <v>0</v>
      </c>
      <c r="AF48">
        <f t="shared" si="20"/>
        <v>0</v>
      </c>
      <c r="AG48">
        <f t="shared" si="21"/>
        <v>0</v>
      </c>
      <c r="AH48">
        <f t="shared" si="22"/>
        <v>0</v>
      </c>
      <c r="AI48">
        <f t="shared" si="23"/>
        <v>0</v>
      </c>
      <c r="AJ48">
        <f t="shared" si="24"/>
        <v>0</v>
      </c>
      <c r="AK48">
        <f t="shared" si="25"/>
        <v>0</v>
      </c>
      <c r="AL48">
        <f t="shared" si="26"/>
        <v>0</v>
      </c>
      <c r="BL48" s="393" t="str">
        <f t="shared" si="19"/>
        <v/>
      </c>
    </row>
    <row r="49" spans="2:64" hidden="1" x14ac:dyDescent="0.25">
      <c r="B49" s="122" t="str">
        <f t="shared" si="9"/>
        <v/>
      </c>
      <c r="C49" s="124"/>
      <c r="D49" s="124"/>
      <c r="E49" s="124"/>
      <c r="F49" s="125" t="str">
        <f>IF('תנאי סף'!AR49&lt;&gt;1,"",'תנאי סף'!F49)</f>
        <v/>
      </c>
      <c r="G49" s="232"/>
      <c r="H49" s="232"/>
      <c r="I49" s="232"/>
      <c r="J49" s="232"/>
      <c r="K49" s="232"/>
      <c r="L49" s="232"/>
      <c r="M49" s="232"/>
      <c r="N49" s="232"/>
      <c r="O49" s="232"/>
      <c r="P49" s="123" t="str">
        <f t="shared" si="10"/>
        <v/>
      </c>
      <c r="Q49" s="123" t="str">
        <f t="array" ref="Q49">IF($F49="","",SUMPRODUCT(H49:O49,TRANSPOSE($G$5:$G$12)))</f>
        <v/>
      </c>
      <c r="R49" s="123"/>
      <c r="S49" s="123"/>
      <c r="T49" s="123"/>
      <c r="U49" s="123" t="str">
        <f t="shared" si="11"/>
        <v/>
      </c>
      <c r="V49" s="123">
        <v>1</v>
      </c>
      <c r="W49" s="123" t="str">
        <f t="shared" si="12"/>
        <v/>
      </c>
      <c r="X49" s="123">
        <v>1</v>
      </c>
      <c r="Y49" s="123" t="str">
        <f t="shared" si="13"/>
        <v/>
      </c>
      <c r="Z49" s="126" t="str">
        <f t="shared" si="14"/>
        <v/>
      </c>
      <c r="AA49">
        <f t="shared" si="15"/>
        <v>0</v>
      </c>
      <c r="AB49" t="str">
        <f t="shared" si="16"/>
        <v/>
      </c>
      <c r="AC49" t="str">
        <f t="shared" si="16"/>
        <v/>
      </c>
      <c r="AD49">
        <f t="shared" si="17"/>
        <v>0</v>
      </c>
      <c r="AE49">
        <f t="shared" si="18"/>
        <v>0</v>
      </c>
      <c r="AF49">
        <f t="shared" si="20"/>
        <v>0</v>
      </c>
      <c r="AG49">
        <f t="shared" si="21"/>
        <v>0</v>
      </c>
      <c r="AH49">
        <f t="shared" si="22"/>
        <v>0</v>
      </c>
      <c r="AI49">
        <f t="shared" si="23"/>
        <v>0</v>
      </c>
      <c r="AJ49">
        <f t="shared" si="24"/>
        <v>0</v>
      </c>
      <c r="AK49">
        <f t="shared" si="25"/>
        <v>0</v>
      </c>
      <c r="AL49">
        <f t="shared" si="26"/>
        <v>0</v>
      </c>
      <c r="BL49" s="393" t="str">
        <f t="shared" si="19"/>
        <v/>
      </c>
    </row>
    <row r="50" spans="2:64" hidden="1" x14ac:dyDescent="0.25">
      <c r="B50" s="122" t="str">
        <f t="shared" si="9"/>
        <v/>
      </c>
      <c r="C50" s="124"/>
      <c r="D50" s="124"/>
      <c r="E50" s="124"/>
      <c r="F50" s="125" t="str">
        <f>IF('תנאי סף'!AR50&lt;&gt;1,"",'תנאי סף'!F50)</f>
        <v/>
      </c>
      <c r="G50" s="232"/>
      <c r="H50" s="232"/>
      <c r="I50" s="232"/>
      <c r="J50" s="232"/>
      <c r="K50" s="232"/>
      <c r="L50" s="232"/>
      <c r="M50" s="232"/>
      <c r="N50" s="232"/>
      <c r="O50" s="232"/>
      <c r="P50" s="123" t="str">
        <f t="shared" si="10"/>
        <v/>
      </c>
      <c r="Q50" s="123" t="str">
        <f t="array" ref="Q50">IF($F50="","",SUMPRODUCT(H50:O50,TRANSPOSE($G$5:$G$12)))</f>
        <v/>
      </c>
      <c r="R50" s="123"/>
      <c r="S50" s="123"/>
      <c r="T50" s="123"/>
      <c r="U50" s="123" t="str">
        <f t="shared" si="11"/>
        <v/>
      </c>
      <c r="V50" s="123">
        <v>1</v>
      </c>
      <c r="W50" s="123" t="str">
        <f t="shared" si="12"/>
        <v/>
      </c>
      <c r="X50" s="123">
        <v>1</v>
      </c>
      <c r="Y50" s="123" t="str">
        <f t="shared" si="13"/>
        <v/>
      </c>
      <c r="Z50" s="126" t="str">
        <f t="shared" si="14"/>
        <v/>
      </c>
      <c r="AA50">
        <f t="shared" si="15"/>
        <v>0</v>
      </c>
      <c r="AB50" t="str">
        <f t="shared" si="16"/>
        <v/>
      </c>
      <c r="AC50" t="str">
        <f t="shared" si="16"/>
        <v/>
      </c>
      <c r="AD50">
        <f t="shared" si="17"/>
        <v>0</v>
      </c>
      <c r="AE50">
        <f t="shared" si="18"/>
        <v>0</v>
      </c>
      <c r="AF50">
        <f t="shared" si="20"/>
        <v>0</v>
      </c>
      <c r="AG50">
        <f t="shared" si="21"/>
        <v>0</v>
      </c>
      <c r="AH50">
        <f t="shared" si="22"/>
        <v>0</v>
      </c>
      <c r="AI50">
        <f t="shared" si="23"/>
        <v>0</v>
      </c>
      <c r="AJ50">
        <f t="shared" si="24"/>
        <v>0</v>
      </c>
      <c r="AK50">
        <f t="shared" si="25"/>
        <v>0</v>
      </c>
      <c r="AL50">
        <f t="shared" si="26"/>
        <v>0</v>
      </c>
      <c r="BL50" s="393" t="str">
        <f t="shared" si="19"/>
        <v/>
      </c>
    </row>
    <row r="51" spans="2:64" hidden="1" x14ac:dyDescent="0.25">
      <c r="B51" s="122" t="str">
        <f t="shared" si="9"/>
        <v/>
      </c>
      <c r="C51" s="124"/>
      <c r="D51" s="124"/>
      <c r="E51" s="124"/>
      <c r="F51" s="125" t="str">
        <f>IF('תנאי סף'!AR51&lt;&gt;1,"",'תנאי סף'!F51)</f>
        <v/>
      </c>
      <c r="G51" s="232"/>
      <c r="H51" s="232"/>
      <c r="I51" s="232"/>
      <c r="J51" s="232"/>
      <c r="K51" s="232"/>
      <c r="L51" s="232"/>
      <c r="M51" s="232"/>
      <c r="N51" s="232"/>
      <c r="O51" s="232"/>
      <c r="P51" s="123" t="str">
        <f t="shared" si="10"/>
        <v/>
      </c>
      <c r="Q51" s="123" t="str">
        <f t="array" ref="Q51">IF($F51="","",SUMPRODUCT(H51:O51,TRANSPOSE($G$5:$G$12)))</f>
        <v/>
      </c>
      <c r="R51" s="123"/>
      <c r="S51" s="123"/>
      <c r="T51" s="123"/>
      <c r="U51" s="123" t="str">
        <f t="shared" si="11"/>
        <v/>
      </c>
      <c r="V51" s="123">
        <v>1</v>
      </c>
      <c r="W51" s="123" t="str">
        <f t="shared" si="12"/>
        <v/>
      </c>
      <c r="X51" s="123">
        <v>1</v>
      </c>
      <c r="Y51" s="123" t="str">
        <f t="shared" si="13"/>
        <v/>
      </c>
      <c r="Z51" s="126" t="str">
        <f t="shared" si="14"/>
        <v/>
      </c>
      <c r="AA51">
        <f t="shared" si="15"/>
        <v>0</v>
      </c>
      <c r="AB51" t="str">
        <f t="shared" si="16"/>
        <v/>
      </c>
      <c r="AC51" t="str">
        <f t="shared" si="16"/>
        <v/>
      </c>
      <c r="AD51">
        <f t="shared" si="17"/>
        <v>0</v>
      </c>
      <c r="AE51">
        <f t="shared" si="18"/>
        <v>0</v>
      </c>
      <c r="AF51">
        <f t="shared" si="20"/>
        <v>0</v>
      </c>
      <c r="AG51">
        <f t="shared" si="21"/>
        <v>0</v>
      </c>
      <c r="AH51">
        <f t="shared" si="22"/>
        <v>0</v>
      </c>
      <c r="AI51">
        <f t="shared" si="23"/>
        <v>0</v>
      </c>
      <c r="AJ51">
        <f t="shared" si="24"/>
        <v>0</v>
      </c>
      <c r="AK51">
        <f t="shared" si="25"/>
        <v>0</v>
      </c>
      <c r="AL51">
        <f t="shared" si="26"/>
        <v>0</v>
      </c>
      <c r="BL51" s="393" t="str">
        <f t="shared" si="19"/>
        <v/>
      </c>
    </row>
    <row r="52" spans="2:64" hidden="1" x14ac:dyDescent="0.25">
      <c r="B52" s="122" t="str">
        <f t="shared" si="9"/>
        <v/>
      </c>
      <c r="C52" s="124"/>
      <c r="D52" s="124"/>
      <c r="E52" s="124"/>
      <c r="F52" s="125" t="str">
        <f>IF('תנאי סף'!AR52&lt;&gt;1,"",'תנאי סף'!F52)</f>
        <v/>
      </c>
      <c r="G52" s="232"/>
      <c r="H52" s="232"/>
      <c r="I52" s="232"/>
      <c r="J52" s="232"/>
      <c r="K52" s="232"/>
      <c r="L52" s="232"/>
      <c r="M52" s="232"/>
      <c r="N52" s="232"/>
      <c r="O52" s="232"/>
      <c r="P52" s="123" t="str">
        <f t="shared" si="10"/>
        <v/>
      </c>
      <c r="Q52" s="123" t="str">
        <f t="array" ref="Q52">IF($F52="","",SUMPRODUCT(H52:O52,TRANSPOSE($G$5:$G$12)))</f>
        <v/>
      </c>
      <c r="R52" s="123"/>
      <c r="S52" s="123"/>
      <c r="T52" s="123"/>
      <c r="U52" s="123" t="str">
        <f t="shared" si="11"/>
        <v/>
      </c>
      <c r="V52" s="123">
        <v>1</v>
      </c>
      <c r="W52" s="123" t="str">
        <f t="shared" si="12"/>
        <v/>
      </c>
      <c r="X52" s="123">
        <v>1</v>
      </c>
      <c r="Y52" s="123" t="str">
        <f t="shared" si="13"/>
        <v/>
      </c>
      <c r="Z52" s="126" t="str">
        <f t="shared" si="14"/>
        <v/>
      </c>
      <c r="AA52">
        <f t="shared" si="15"/>
        <v>0</v>
      </c>
      <c r="AB52" t="str">
        <f t="shared" si="16"/>
        <v/>
      </c>
      <c r="AC52" t="str">
        <f t="shared" si="16"/>
        <v/>
      </c>
      <c r="AD52">
        <f t="shared" si="17"/>
        <v>0</v>
      </c>
      <c r="AE52">
        <f t="shared" si="18"/>
        <v>0</v>
      </c>
      <c r="AF52">
        <f t="shared" si="20"/>
        <v>0</v>
      </c>
      <c r="AG52">
        <f t="shared" si="21"/>
        <v>0</v>
      </c>
      <c r="AH52">
        <f t="shared" si="22"/>
        <v>0</v>
      </c>
      <c r="AI52">
        <f t="shared" si="23"/>
        <v>0</v>
      </c>
      <c r="AJ52">
        <f t="shared" si="24"/>
        <v>0</v>
      </c>
      <c r="AK52">
        <f t="shared" si="25"/>
        <v>0</v>
      </c>
      <c r="AL52">
        <f t="shared" si="26"/>
        <v>0</v>
      </c>
      <c r="BL52" s="393" t="str">
        <f t="shared" si="19"/>
        <v/>
      </c>
    </row>
    <row r="53" spans="2:64" hidden="1" x14ac:dyDescent="0.25">
      <c r="B53" s="122" t="str">
        <f t="shared" si="9"/>
        <v/>
      </c>
      <c r="C53" s="124"/>
      <c r="D53" s="124"/>
      <c r="E53" s="124"/>
      <c r="F53" s="125" t="str">
        <f>IF('תנאי סף'!AR53&lt;&gt;1,"",'תנאי סף'!F53)</f>
        <v/>
      </c>
      <c r="G53" s="232"/>
      <c r="H53" s="232"/>
      <c r="I53" s="232"/>
      <c r="J53" s="232"/>
      <c r="K53" s="232"/>
      <c r="L53" s="232"/>
      <c r="M53" s="232"/>
      <c r="N53" s="232"/>
      <c r="O53" s="232"/>
      <c r="P53" s="123" t="str">
        <f t="shared" si="10"/>
        <v/>
      </c>
      <c r="Q53" s="123" t="str">
        <f t="array" ref="Q53">IF($F53="","",SUMPRODUCT(H53:O53,TRANSPOSE($G$5:$G$12)))</f>
        <v/>
      </c>
      <c r="R53" s="123"/>
      <c r="S53" s="123"/>
      <c r="T53" s="123"/>
      <c r="U53" s="123" t="str">
        <f t="shared" si="11"/>
        <v/>
      </c>
      <c r="V53" s="123">
        <v>1</v>
      </c>
      <c r="W53" s="123" t="str">
        <f t="shared" si="12"/>
        <v/>
      </c>
      <c r="X53" s="123">
        <v>1</v>
      </c>
      <c r="Y53" s="123" t="str">
        <f t="shared" si="13"/>
        <v/>
      </c>
      <c r="Z53" s="126" t="str">
        <f t="shared" si="14"/>
        <v/>
      </c>
      <c r="AA53">
        <f t="shared" si="15"/>
        <v>0</v>
      </c>
      <c r="AB53" t="str">
        <f t="shared" si="16"/>
        <v/>
      </c>
      <c r="AC53" t="str">
        <f t="shared" si="16"/>
        <v/>
      </c>
      <c r="AD53">
        <f t="shared" si="17"/>
        <v>0</v>
      </c>
      <c r="AE53">
        <f t="shared" si="18"/>
        <v>0</v>
      </c>
      <c r="AF53">
        <f t="shared" si="20"/>
        <v>0</v>
      </c>
      <c r="AG53">
        <f t="shared" si="21"/>
        <v>0</v>
      </c>
      <c r="AH53">
        <f t="shared" si="22"/>
        <v>0</v>
      </c>
      <c r="AI53">
        <f t="shared" si="23"/>
        <v>0</v>
      </c>
      <c r="AJ53">
        <f t="shared" si="24"/>
        <v>0</v>
      </c>
      <c r="AK53">
        <f t="shared" si="25"/>
        <v>0</v>
      </c>
      <c r="AL53">
        <f t="shared" si="26"/>
        <v>0</v>
      </c>
      <c r="BL53" s="393" t="str">
        <f t="shared" si="19"/>
        <v/>
      </c>
    </row>
    <row r="54" spans="2:64" hidden="1" x14ac:dyDescent="0.25">
      <c r="B54" s="122" t="str">
        <f t="shared" si="9"/>
        <v/>
      </c>
      <c r="C54" s="124"/>
      <c r="D54" s="124"/>
      <c r="E54" s="124"/>
      <c r="F54" s="125" t="str">
        <f>IF('תנאי סף'!AR54&lt;&gt;1,"",'תנאי סף'!F54)</f>
        <v/>
      </c>
      <c r="G54" s="232"/>
      <c r="H54" s="232"/>
      <c r="I54" s="232"/>
      <c r="J54" s="232"/>
      <c r="K54" s="232"/>
      <c r="L54" s="232"/>
      <c r="M54" s="232"/>
      <c r="N54" s="232"/>
      <c r="O54" s="232"/>
      <c r="P54" s="123" t="str">
        <f t="shared" si="10"/>
        <v/>
      </c>
      <c r="Q54" s="123" t="str">
        <f t="array" ref="Q54">IF($F54="","",SUMPRODUCT(H54:O54,TRANSPOSE($G$5:$G$12)))</f>
        <v/>
      </c>
      <c r="R54" s="123"/>
      <c r="S54" s="123"/>
      <c r="T54" s="123"/>
      <c r="U54" s="123" t="str">
        <f t="shared" si="11"/>
        <v/>
      </c>
      <c r="V54" s="123">
        <v>1</v>
      </c>
      <c r="W54" s="123" t="str">
        <f t="shared" si="12"/>
        <v/>
      </c>
      <c r="X54" s="123">
        <v>1</v>
      </c>
      <c r="Y54" s="123" t="str">
        <f t="shared" si="13"/>
        <v/>
      </c>
      <c r="Z54" s="126" t="str">
        <f t="shared" si="14"/>
        <v/>
      </c>
      <c r="AA54">
        <f t="shared" si="15"/>
        <v>0</v>
      </c>
      <c r="AB54" t="str">
        <f t="shared" si="16"/>
        <v/>
      </c>
      <c r="AC54" t="str">
        <f t="shared" si="16"/>
        <v/>
      </c>
      <c r="AD54">
        <f t="shared" si="17"/>
        <v>0</v>
      </c>
      <c r="AE54">
        <f t="shared" si="18"/>
        <v>0</v>
      </c>
      <c r="AF54">
        <f t="shared" si="20"/>
        <v>0</v>
      </c>
      <c r="AG54">
        <f t="shared" si="21"/>
        <v>0</v>
      </c>
      <c r="AH54">
        <f t="shared" si="22"/>
        <v>0</v>
      </c>
      <c r="AI54">
        <f t="shared" si="23"/>
        <v>0</v>
      </c>
      <c r="AJ54">
        <f t="shared" si="24"/>
        <v>0</v>
      </c>
      <c r="AK54">
        <f t="shared" si="25"/>
        <v>0</v>
      </c>
      <c r="AL54">
        <f t="shared" si="26"/>
        <v>0</v>
      </c>
      <c r="BL54" s="393" t="str">
        <f t="shared" si="19"/>
        <v/>
      </c>
    </row>
    <row r="55" spans="2:64" hidden="1" x14ac:dyDescent="0.25">
      <c r="B55" s="122" t="str">
        <f t="shared" si="9"/>
        <v/>
      </c>
      <c r="C55" s="124"/>
      <c r="D55" s="124"/>
      <c r="E55" s="124"/>
      <c r="F55" s="125" t="str">
        <f>IF('תנאי סף'!AR55&lt;&gt;1,"",'תנאי סף'!F55)</f>
        <v/>
      </c>
      <c r="G55" s="232"/>
      <c r="H55" s="232"/>
      <c r="I55" s="232"/>
      <c r="J55" s="232"/>
      <c r="K55" s="232"/>
      <c r="L55" s="232"/>
      <c r="M55" s="232"/>
      <c r="N55" s="232"/>
      <c r="O55" s="232"/>
      <c r="P55" s="123" t="str">
        <f t="shared" si="10"/>
        <v/>
      </c>
      <c r="Q55" s="123" t="str">
        <f t="array" ref="Q55">IF($F55="","",SUMPRODUCT(H55:O55,TRANSPOSE($G$5:$G$12)))</f>
        <v/>
      </c>
      <c r="R55" s="123"/>
      <c r="S55" s="123"/>
      <c r="T55" s="123"/>
      <c r="U55" s="123" t="str">
        <f t="shared" si="11"/>
        <v/>
      </c>
      <c r="V55" s="123">
        <v>1</v>
      </c>
      <c r="W55" s="123" t="str">
        <f t="shared" si="12"/>
        <v/>
      </c>
      <c r="X55" s="123">
        <v>1</v>
      </c>
      <c r="Y55" s="123" t="str">
        <f t="shared" si="13"/>
        <v/>
      </c>
      <c r="Z55" s="126" t="str">
        <f t="shared" si="14"/>
        <v/>
      </c>
      <c r="AA55">
        <f t="shared" si="15"/>
        <v>0</v>
      </c>
      <c r="AB55" t="str">
        <f t="shared" si="16"/>
        <v/>
      </c>
      <c r="AC55" t="str">
        <f t="shared" si="16"/>
        <v/>
      </c>
      <c r="AD55">
        <f t="shared" si="17"/>
        <v>0</v>
      </c>
      <c r="AE55">
        <f t="shared" si="18"/>
        <v>0</v>
      </c>
      <c r="AF55">
        <f t="shared" si="20"/>
        <v>0</v>
      </c>
      <c r="AG55">
        <f t="shared" si="21"/>
        <v>0</v>
      </c>
      <c r="AH55">
        <f t="shared" si="22"/>
        <v>0</v>
      </c>
      <c r="AI55">
        <f t="shared" si="23"/>
        <v>0</v>
      </c>
      <c r="AJ55">
        <f t="shared" si="24"/>
        <v>0</v>
      </c>
      <c r="AK55">
        <f t="shared" si="25"/>
        <v>0</v>
      </c>
      <c r="AL55">
        <f t="shared" si="26"/>
        <v>0</v>
      </c>
      <c r="BL55" s="393" t="str">
        <f t="shared" si="19"/>
        <v/>
      </c>
    </row>
    <row r="56" spans="2:64" hidden="1" x14ac:dyDescent="0.25">
      <c r="B56" s="122" t="str">
        <f t="shared" si="9"/>
        <v/>
      </c>
      <c r="C56" s="124"/>
      <c r="D56" s="124"/>
      <c r="E56" s="124"/>
      <c r="F56" s="125" t="str">
        <f>IF('תנאי סף'!AR56&lt;&gt;1,"",'תנאי סף'!F56)</f>
        <v/>
      </c>
      <c r="G56" s="232"/>
      <c r="H56" s="232"/>
      <c r="I56" s="232"/>
      <c r="J56" s="232"/>
      <c r="K56" s="232"/>
      <c r="L56" s="232"/>
      <c r="M56" s="232"/>
      <c r="N56" s="232"/>
      <c r="O56" s="232"/>
      <c r="P56" s="123" t="str">
        <f t="shared" si="10"/>
        <v/>
      </c>
      <c r="Q56" s="123" t="str">
        <f t="array" ref="Q56">IF($F56="","",SUMPRODUCT(H56:O56,TRANSPOSE($G$5:$G$12)))</f>
        <v/>
      </c>
      <c r="R56" s="123"/>
      <c r="S56" s="123"/>
      <c r="T56" s="123"/>
      <c r="U56" s="123" t="str">
        <f t="shared" si="11"/>
        <v/>
      </c>
      <c r="V56" s="123">
        <v>1</v>
      </c>
      <c r="W56" s="123" t="str">
        <f t="shared" si="12"/>
        <v/>
      </c>
      <c r="X56" s="123">
        <v>1</v>
      </c>
      <c r="Y56" s="123" t="str">
        <f t="shared" si="13"/>
        <v/>
      </c>
      <c r="Z56" s="126" t="str">
        <f t="shared" si="14"/>
        <v/>
      </c>
      <c r="AA56">
        <f t="shared" si="15"/>
        <v>0</v>
      </c>
      <c r="AB56" t="str">
        <f t="shared" si="16"/>
        <v/>
      </c>
      <c r="AC56" t="str">
        <f t="shared" si="16"/>
        <v/>
      </c>
      <c r="AD56">
        <f t="shared" si="17"/>
        <v>0</v>
      </c>
      <c r="AE56">
        <f t="shared" si="18"/>
        <v>0</v>
      </c>
      <c r="AF56">
        <f t="shared" si="20"/>
        <v>0</v>
      </c>
      <c r="AG56">
        <f t="shared" si="21"/>
        <v>0</v>
      </c>
      <c r="AH56">
        <f t="shared" si="22"/>
        <v>0</v>
      </c>
      <c r="AI56">
        <f t="shared" si="23"/>
        <v>0</v>
      </c>
      <c r="AJ56">
        <f t="shared" si="24"/>
        <v>0</v>
      </c>
      <c r="AK56">
        <f t="shared" si="25"/>
        <v>0</v>
      </c>
      <c r="AL56">
        <f t="shared" si="26"/>
        <v>0</v>
      </c>
      <c r="BL56" s="393" t="str">
        <f t="shared" si="19"/>
        <v/>
      </c>
    </row>
    <row r="57" spans="2:64" hidden="1" x14ac:dyDescent="0.25">
      <c r="B57" s="122" t="str">
        <f t="shared" si="9"/>
        <v/>
      </c>
      <c r="C57" s="124"/>
      <c r="D57" s="124"/>
      <c r="E57" s="124"/>
      <c r="F57" s="125" t="str">
        <f>IF('תנאי סף'!AR57&lt;&gt;1,"",'תנאי סף'!F57)</f>
        <v/>
      </c>
      <c r="G57" s="232"/>
      <c r="H57" s="232"/>
      <c r="I57" s="232"/>
      <c r="J57" s="232"/>
      <c r="K57" s="232"/>
      <c r="L57" s="232"/>
      <c r="M57" s="232"/>
      <c r="N57" s="232"/>
      <c r="O57" s="232"/>
      <c r="P57" s="123" t="str">
        <f t="shared" si="10"/>
        <v/>
      </c>
      <c r="Q57" s="123" t="str">
        <f t="array" ref="Q57">IF($F57="","",SUMPRODUCT(H57:O57,TRANSPOSE($G$5:$G$12)))</f>
        <v/>
      </c>
      <c r="R57" s="123"/>
      <c r="S57" s="123"/>
      <c r="T57" s="123"/>
      <c r="U57" s="123" t="str">
        <f t="shared" si="11"/>
        <v/>
      </c>
      <c r="V57" s="123">
        <v>1</v>
      </c>
      <c r="W57" s="123" t="str">
        <f t="shared" si="12"/>
        <v/>
      </c>
      <c r="X57" s="123">
        <v>1</v>
      </c>
      <c r="Y57" s="123" t="str">
        <f t="shared" si="13"/>
        <v/>
      </c>
      <c r="Z57" s="126" t="str">
        <f t="shared" si="14"/>
        <v/>
      </c>
      <c r="AA57">
        <f t="shared" si="15"/>
        <v>0</v>
      </c>
      <c r="AB57" t="str">
        <f t="shared" si="16"/>
        <v/>
      </c>
      <c r="AC57" t="str">
        <f t="shared" si="16"/>
        <v/>
      </c>
      <c r="AD57">
        <f t="shared" si="17"/>
        <v>0</v>
      </c>
      <c r="AE57">
        <f t="shared" si="18"/>
        <v>0</v>
      </c>
      <c r="AF57">
        <f t="shared" si="20"/>
        <v>0</v>
      </c>
      <c r="AG57">
        <f t="shared" si="21"/>
        <v>0</v>
      </c>
      <c r="AH57">
        <f t="shared" si="22"/>
        <v>0</v>
      </c>
      <c r="AI57">
        <f t="shared" si="23"/>
        <v>0</v>
      </c>
      <c r="AJ57">
        <f t="shared" si="24"/>
        <v>0</v>
      </c>
      <c r="AK57">
        <f t="shared" si="25"/>
        <v>0</v>
      </c>
      <c r="AL57">
        <f t="shared" si="26"/>
        <v>0</v>
      </c>
      <c r="BL57" s="393" t="str">
        <f t="shared" si="19"/>
        <v/>
      </c>
    </row>
    <row r="58" spans="2:64" hidden="1" x14ac:dyDescent="0.25">
      <c r="B58" s="122" t="str">
        <f t="shared" si="9"/>
        <v/>
      </c>
      <c r="C58" s="124"/>
      <c r="D58" s="124"/>
      <c r="E58" s="124"/>
      <c r="F58" s="125" t="str">
        <f>IF('תנאי סף'!AR58&lt;&gt;1,"",'תנאי סף'!F58)</f>
        <v/>
      </c>
      <c r="G58" s="232"/>
      <c r="H58" s="232"/>
      <c r="I58" s="232"/>
      <c r="J58" s="232"/>
      <c r="K58" s="232"/>
      <c r="L58" s="232"/>
      <c r="M58" s="232"/>
      <c r="N58" s="232"/>
      <c r="O58" s="232"/>
      <c r="P58" s="123" t="str">
        <f t="shared" si="10"/>
        <v/>
      </c>
      <c r="Q58" s="123" t="str">
        <f t="array" ref="Q58">IF($F58="","",SUMPRODUCT(H58:O58,TRANSPOSE($G$5:$G$12)))</f>
        <v/>
      </c>
      <c r="R58" s="123"/>
      <c r="S58" s="123"/>
      <c r="T58" s="123"/>
      <c r="U58" s="123" t="str">
        <f t="shared" si="11"/>
        <v/>
      </c>
      <c r="V58" s="123">
        <v>1</v>
      </c>
      <c r="W58" s="123" t="str">
        <f t="shared" si="12"/>
        <v/>
      </c>
      <c r="X58" s="123">
        <v>1</v>
      </c>
      <c r="Y58" s="123" t="str">
        <f t="shared" si="13"/>
        <v/>
      </c>
      <c r="Z58" s="126" t="str">
        <f t="shared" si="14"/>
        <v/>
      </c>
      <c r="AA58">
        <f t="shared" si="15"/>
        <v>0</v>
      </c>
      <c r="AB58" t="str">
        <f t="shared" si="16"/>
        <v/>
      </c>
      <c r="AC58" t="str">
        <f t="shared" si="16"/>
        <v/>
      </c>
      <c r="AD58">
        <f t="shared" si="17"/>
        <v>0</v>
      </c>
      <c r="AE58">
        <f t="shared" si="18"/>
        <v>0</v>
      </c>
      <c r="AF58">
        <f t="shared" si="20"/>
        <v>0</v>
      </c>
      <c r="AG58">
        <f t="shared" si="21"/>
        <v>0</v>
      </c>
      <c r="AH58">
        <f t="shared" si="22"/>
        <v>0</v>
      </c>
      <c r="AI58">
        <f t="shared" si="23"/>
        <v>0</v>
      </c>
      <c r="AJ58">
        <f t="shared" si="24"/>
        <v>0</v>
      </c>
      <c r="AK58">
        <f t="shared" si="25"/>
        <v>0</v>
      </c>
      <c r="AL58">
        <f t="shared" si="26"/>
        <v>0</v>
      </c>
      <c r="BL58" s="393" t="str">
        <f t="shared" si="19"/>
        <v/>
      </c>
    </row>
    <row r="59" spans="2:64" hidden="1" x14ac:dyDescent="0.25">
      <c r="B59" s="122" t="str">
        <f t="shared" si="9"/>
        <v/>
      </c>
      <c r="C59" s="124"/>
      <c r="D59" s="124"/>
      <c r="E59" s="124"/>
      <c r="F59" s="125" t="str">
        <f>IF('תנאי סף'!AR59&lt;&gt;1,"",'תנאי סף'!F59)</f>
        <v/>
      </c>
      <c r="G59" s="232"/>
      <c r="H59" s="232"/>
      <c r="I59" s="232"/>
      <c r="J59" s="232"/>
      <c r="K59" s="232"/>
      <c r="L59" s="232"/>
      <c r="M59" s="232"/>
      <c r="N59" s="232"/>
      <c r="O59" s="232"/>
      <c r="P59" s="123" t="str">
        <f t="shared" si="10"/>
        <v/>
      </c>
      <c r="Q59" s="123" t="str">
        <f t="array" ref="Q59">IF($F59="","",SUMPRODUCT(H59:O59,TRANSPOSE($G$5:$G$12)))</f>
        <v/>
      </c>
      <c r="R59" s="123"/>
      <c r="S59" s="123"/>
      <c r="T59" s="123"/>
      <c r="U59" s="123" t="str">
        <f t="shared" si="11"/>
        <v/>
      </c>
      <c r="V59" s="123">
        <v>1</v>
      </c>
      <c r="W59" s="123" t="str">
        <f t="shared" si="12"/>
        <v/>
      </c>
      <c r="X59" s="123">
        <v>1</v>
      </c>
      <c r="Y59" s="123" t="str">
        <f t="shared" si="13"/>
        <v/>
      </c>
      <c r="Z59" s="126" t="str">
        <f t="shared" si="14"/>
        <v/>
      </c>
      <c r="AA59">
        <f t="shared" si="15"/>
        <v>0</v>
      </c>
      <c r="AB59" t="str">
        <f t="shared" si="16"/>
        <v/>
      </c>
      <c r="AC59" t="str">
        <f t="shared" si="16"/>
        <v/>
      </c>
      <c r="AD59">
        <f t="shared" si="17"/>
        <v>0</v>
      </c>
      <c r="AE59">
        <f t="shared" si="18"/>
        <v>0</v>
      </c>
      <c r="AF59">
        <f t="shared" si="20"/>
        <v>0</v>
      </c>
      <c r="AG59">
        <f t="shared" si="21"/>
        <v>0</v>
      </c>
      <c r="AH59">
        <f t="shared" si="22"/>
        <v>0</v>
      </c>
      <c r="AI59">
        <f t="shared" si="23"/>
        <v>0</v>
      </c>
      <c r="AJ59">
        <f t="shared" si="24"/>
        <v>0</v>
      </c>
      <c r="AK59">
        <f t="shared" si="25"/>
        <v>0</v>
      </c>
      <c r="AL59">
        <f t="shared" si="26"/>
        <v>0</v>
      </c>
      <c r="BL59" s="393" t="str">
        <f t="shared" si="19"/>
        <v/>
      </c>
    </row>
    <row r="60" spans="2:64" hidden="1" x14ac:dyDescent="0.25">
      <c r="B60" s="122" t="str">
        <f t="shared" si="9"/>
        <v/>
      </c>
      <c r="C60" s="124"/>
      <c r="D60" s="124"/>
      <c r="E60" s="124"/>
      <c r="F60" s="125" t="str">
        <f>IF('תנאי סף'!AR60&lt;&gt;1,"",'תנאי סף'!F60)</f>
        <v/>
      </c>
      <c r="G60" s="232"/>
      <c r="H60" s="232"/>
      <c r="I60" s="232"/>
      <c r="J60" s="232"/>
      <c r="K60" s="232"/>
      <c r="L60" s="232"/>
      <c r="M60" s="232"/>
      <c r="N60" s="232"/>
      <c r="O60" s="232"/>
      <c r="P60" s="123" t="str">
        <f t="shared" si="10"/>
        <v/>
      </c>
      <c r="Q60" s="123" t="str">
        <f t="array" ref="Q60">IF($F60="","",SUMPRODUCT(H60:O60,TRANSPOSE($G$5:$G$12)))</f>
        <v/>
      </c>
      <c r="R60" s="123"/>
      <c r="S60" s="123"/>
      <c r="T60" s="123"/>
      <c r="U60" s="123" t="str">
        <f t="shared" si="11"/>
        <v/>
      </c>
      <c r="V60" s="123">
        <v>1</v>
      </c>
      <c r="W60" s="123" t="str">
        <f t="shared" si="12"/>
        <v/>
      </c>
      <c r="X60" s="123">
        <v>1</v>
      </c>
      <c r="Y60" s="123" t="str">
        <f t="shared" si="13"/>
        <v/>
      </c>
      <c r="Z60" s="126" t="str">
        <f t="shared" si="14"/>
        <v/>
      </c>
      <c r="AA60">
        <f t="shared" si="15"/>
        <v>0</v>
      </c>
      <c r="AB60" t="str">
        <f t="shared" si="16"/>
        <v/>
      </c>
      <c r="AC60" t="str">
        <f t="shared" si="16"/>
        <v/>
      </c>
      <c r="AD60">
        <f t="shared" si="17"/>
        <v>0</v>
      </c>
      <c r="AE60">
        <f t="shared" si="18"/>
        <v>0</v>
      </c>
      <c r="AF60">
        <f t="shared" si="20"/>
        <v>0</v>
      </c>
      <c r="AG60">
        <f t="shared" si="21"/>
        <v>0</v>
      </c>
      <c r="AH60">
        <f t="shared" si="22"/>
        <v>0</v>
      </c>
      <c r="AI60">
        <f t="shared" si="23"/>
        <v>0</v>
      </c>
      <c r="AJ60">
        <f t="shared" si="24"/>
        <v>0</v>
      </c>
      <c r="AK60">
        <f t="shared" si="25"/>
        <v>0</v>
      </c>
      <c r="AL60">
        <f t="shared" si="26"/>
        <v>0</v>
      </c>
      <c r="BL60" s="393" t="str">
        <f t="shared" si="19"/>
        <v/>
      </c>
    </row>
    <row r="61" spans="2:64" hidden="1" x14ac:dyDescent="0.25">
      <c r="B61" s="122" t="str">
        <f t="shared" si="9"/>
        <v/>
      </c>
      <c r="C61" s="124"/>
      <c r="D61" s="124"/>
      <c r="E61" s="124"/>
      <c r="F61" s="125" t="str">
        <f>IF('תנאי סף'!AR61&lt;&gt;1,"",'תנאי סף'!F61)</f>
        <v/>
      </c>
      <c r="G61" s="232"/>
      <c r="H61" s="232"/>
      <c r="I61" s="232"/>
      <c r="J61" s="232"/>
      <c r="K61" s="232"/>
      <c r="L61" s="232"/>
      <c r="M61" s="232"/>
      <c r="N61" s="232"/>
      <c r="O61" s="232"/>
      <c r="P61" s="123" t="str">
        <f t="shared" si="10"/>
        <v/>
      </c>
      <c r="Q61" s="123" t="str">
        <f t="array" ref="Q61">IF($F61="","",SUMPRODUCT(H61:O61,TRANSPOSE($G$5:$G$12)))</f>
        <v/>
      </c>
      <c r="R61" s="123"/>
      <c r="S61" s="123"/>
      <c r="T61" s="123"/>
      <c r="U61" s="123" t="str">
        <f t="shared" si="11"/>
        <v/>
      </c>
      <c r="V61" s="123">
        <v>1</v>
      </c>
      <c r="W61" s="123" t="str">
        <f t="shared" si="12"/>
        <v/>
      </c>
      <c r="X61" s="123">
        <v>1</v>
      </c>
      <c r="Y61" s="123" t="str">
        <f t="shared" si="13"/>
        <v/>
      </c>
      <c r="Z61" s="126" t="str">
        <f t="shared" si="14"/>
        <v/>
      </c>
      <c r="AA61">
        <f t="shared" si="15"/>
        <v>0</v>
      </c>
      <c r="AB61" t="str">
        <f t="shared" si="16"/>
        <v/>
      </c>
      <c r="AC61" t="str">
        <f t="shared" si="16"/>
        <v/>
      </c>
      <c r="AD61">
        <f t="shared" si="17"/>
        <v>0</v>
      </c>
      <c r="AE61">
        <f t="shared" si="18"/>
        <v>0</v>
      </c>
      <c r="AF61">
        <f t="shared" si="20"/>
        <v>0</v>
      </c>
      <c r="AG61">
        <f t="shared" si="21"/>
        <v>0</v>
      </c>
      <c r="AH61">
        <f t="shared" si="22"/>
        <v>0</v>
      </c>
      <c r="AI61">
        <f t="shared" si="23"/>
        <v>0</v>
      </c>
      <c r="AJ61">
        <f t="shared" si="24"/>
        <v>0</v>
      </c>
      <c r="AK61">
        <f t="shared" si="25"/>
        <v>0</v>
      </c>
      <c r="AL61">
        <f t="shared" si="26"/>
        <v>0</v>
      </c>
      <c r="BL61" s="393" t="str">
        <f t="shared" si="19"/>
        <v/>
      </c>
    </row>
    <row r="62" spans="2:64" hidden="1" x14ac:dyDescent="0.25">
      <c r="B62" s="122" t="str">
        <f t="shared" si="9"/>
        <v/>
      </c>
      <c r="C62" s="124"/>
      <c r="D62" s="124"/>
      <c r="E62" s="124"/>
      <c r="F62" s="125" t="str">
        <f>IF('תנאי סף'!AR62&lt;&gt;1,"",'תנאי סף'!F62)</f>
        <v/>
      </c>
      <c r="G62" s="232"/>
      <c r="H62" s="232"/>
      <c r="I62" s="232"/>
      <c r="J62" s="232"/>
      <c r="K62" s="232"/>
      <c r="L62" s="232"/>
      <c r="M62" s="232"/>
      <c r="N62" s="232"/>
      <c r="O62" s="232"/>
      <c r="P62" s="123" t="str">
        <f t="shared" si="10"/>
        <v/>
      </c>
      <c r="Q62" s="123" t="str">
        <f t="array" ref="Q62">IF($F62="","",SUMPRODUCT(H62:O62,TRANSPOSE($G$5:$G$12)))</f>
        <v/>
      </c>
      <c r="R62" s="123"/>
      <c r="S62" s="123"/>
      <c r="T62" s="123"/>
      <c r="U62" s="123" t="str">
        <f t="shared" si="11"/>
        <v/>
      </c>
      <c r="V62" s="123">
        <v>1</v>
      </c>
      <c r="W62" s="123" t="str">
        <f t="shared" si="12"/>
        <v/>
      </c>
      <c r="X62" s="123">
        <v>1</v>
      </c>
      <c r="Y62" s="123" t="str">
        <f t="shared" si="13"/>
        <v/>
      </c>
      <c r="Z62" s="126" t="str">
        <f t="shared" si="14"/>
        <v/>
      </c>
      <c r="AA62">
        <f t="shared" si="15"/>
        <v>0</v>
      </c>
      <c r="AB62" t="str">
        <f t="shared" si="16"/>
        <v/>
      </c>
      <c r="AC62" t="str">
        <f t="shared" si="16"/>
        <v/>
      </c>
      <c r="AD62">
        <f t="shared" si="17"/>
        <v>0</v>
      </c>
      <c r="AE62">
        <f t="shared" si="18"/>
        <v>0</v>
      </c>
      <c r="AF62">
        <f t="shared" si="20"/>
        <v>0</v>
      </c>
      <c r="AG62">
        <f t="shared" si="21"/>
        <v>0</v>
      </c>
      <c r="AH62">
        <f t="shared" si="22"/>
        <v>0</v>
      </c>
      <c r="AI62">
        <f t="shared" si="23"/>
        <v>0</v>
      </c>
      <c r="AJ62">
        <f t="shared" si="24"/>
        <v>0</v>
      </c>
      <c r="AK62">
        <f t="shared" si="25"/>
        <v>0</v>
      </c>
      <c r="AL62">
        <f t="shared" si="26"/>
        <v>0</v>
      </c>
      <c r="BL62" s="393" t="str">
        <f t="shared" si="19"/>
        <v/>
      </c>
    </row>
    <row r="63" spans="2:64" hidden="1" x14ac:dyDescent="0.25">
      <c r="B63" s="122" t="str">
        <f t="shared" si="9"/>
        <v/>
      </c>
      <c r="C63" s="124"/>
      <c r="D63" s="124"/>
      <c r="E63" s="124"/>
      <c r="F63" s="125" t="str">
        <f>IF('תנאי סף'!AR63&lt;&gt;1,"",'תנאי סף'!F63)</f>
        <v/>
      </c>
      <c r="G63" s="232"/>
      <c r="H63" s="232"/>
      <c r="I63" s="232"/>
      <c r="J63" s="232"/>
      <c r="K63" s="232"/>
      <c r="L63" s="232"/>
      <c r="M63" s="232"/>
      <c r="N63" s="232"/>
      <c r="O63" s="232"/>
      <c r="P63" s="123" t="str">
        <f t="shared" si="10"/>
        <v/>
      </c>
      <c r="Q63" s="123" t="str">
        <f t="array" ref="Q63">IF($F63="","",SUMPRODUCT(H63:O63,TRANSPOSE($G$5:$G$12)))</f>
        <v/>
      </c>
      <c r="R63" s="123"/>
      <c r="S63" s="123"/>
      <c r="T63" s="123"/>
      <c r="U63" s="123" t="str">
        <f t="shared" si="11"/>
        <v/>
      </c>
      <c r="V63" s="123">
        <v>1</v>
      </c>
      <c r="W63" s="123" t="str">
        <f t="shared" si="12"/>
        <v/>
      </c>
      <c r="X63" s="123">
        <v>1</v>
      </c>
      <c r="Y63" s="123" t="str">
        <f t="shared" si="13"/>
        <v/>
      </c>
      <c r="Z63" s="126" t="str">
        <f t="shared" si="14"/>
        <v/>
      </c>
      <c r="AA63">
        <f t="shared" si="15"/>
        <v>0</v>
      </c>
      <c r="AB63" t="str">
        <f t="shared" si="16"/>
        <v/>
      </c>
      <c r="AC63" t="str">
        <f t="shared" si="16"/>
        <v/>
      </c>
      <c r="AD63">
        <f t="shared" si="17"/>
        <v>0</v>
      </c>
      <c r="AE63">
        <f t="shared" si="18"/>
        <v>0</v>
      </c>
      <c r="AF63">
        <f t="shared" si="20"/>
        <v>0</v>
      </c>
      <c r="AG63">
        <f t="shared" si="21"/>
        <v>0</v>
      </c>
      <c r="AH63">
        <f t="shared" si="22"/>
        <v>0</v>
      </c>
      <c r="AI63">
        <f t="shared" si="23"/>
        <v>0</v>
      </c>
      <c r="AJ63">
        <f t="shared" si="24"/>
        <v>0</v>
      </c>
      <c r="AK63">
        <f t="shared" si="25"/>
        <v>0</v>
      </c>
      <c r="AL63">
        <f t="shared" si="26"/>
        <v>0</v>
      </c>
      <c r="BL63" s="393" t="str">
        <f t="shared" si="19"/>
        <v/>
      </c>
    </row>
    <row r="64" spans="2:64" hidden="1" x14ac:dyDescent="0.25">
      <c r="B64" s="122" t="str">
        <f t="shared" si="9"/>
        <v/>
      </c>
      <c r="C64" s="124"/>
      <c r="D64" s="124"/>
      <c r="E64" s="124"/>
      <c r="F64" s="125" t="str">
        <f>IF('תנאי סף'!AR64&lt;&gt;1,"",'תנאי סף'!F64)</f>
        <v/>
      </c>
      <c r="G64" s="232"/>
      <c r="H64" s="232"/>
      <c r="I64" s="232"/>
      <c r="J64" s="232"/>
      <c r="K64" s="232"/>
      <c r="L64" s="232"/>
      <c r="M64" s="232"/>
      <c r="N64" s="232"/>
      <c r="O64" s="232"/>
      <c r="P64" s="123" t="str">
        <f t="shared" si="10"/>
        <v/>
      </c>
      <c r="Q64" s="123" t="str">
        <f t="array" ref="Q64">IF($F64="","",SUMPRODUCT(H64:O64,TRANSPOSE($G$5:$G$12)))</f>
        <v/>
      </c>
      <c r="R64" s="123"/>
      <c r="S64" s="123"/>
      <c r="T64" s="123"/>
      <c r="U64" s="123" t="str">
        <f t="shared" si="11"/>
        <v/>
      </c>
      <c r="V64" s="123">
        <v>1</v>
      </c>
      <c r="W64" s="123" t="str">
        <f t="shared" si="12"/>
        <v/>
      </c>
      <c r="X64" s="123">
        <v>1</v>
      </c>
      <c r="Y64" s="123" t="str">
        <f t="shared" si="13"/>
        <v/>
      </c>
      <c r="Z64" s="126" t="str">
        <f t="shared" si="14"/>
        <v/>
      </c>
      <c r="AA64">
        <f t="shared" si="15"/>
        <v>0</v>
      </c>
      <c r="AB64" t="str">
        <f t="shared" ref="AB64:AC91" si="27">IF($F64="","",AB$30)</f>
        <v/>
      </c>
      <c r="AC64" t="str">
        <f t="shared" si="27"/>
        <v/>
      </c>
      <c r="AD64">
        <f t="shared" si="17"/>
        <v>0</v>
      </c>
      <c r="AE64">
        <f t="shared" si="18"/>
        <v>0</v>
      </c>
      <c r="AF64">
        <f t="shared" si="20"/>
        <v>0</v>
      </c>
      <c r="AG64">
        <f t="shared" si="21"/>
        <v>0</v>
      </c>
      <c r="AH64">
        <f t="shared" si="22"/>
        <v>0</v>
      </c>
      <c r="AI64">
        <f t="shared" si="23"/>
        <v>0</v>
      </c>
      <c r="AJ64">
        <f t="shared" si="24"/>
        <v>0</v>
      </c>
      <c r="AK64">
        <f t="shared" si="25"/>
        <v>0</v>
      </c>
      <c r="AL64">
        <f t="shared" si="26"/>
        <v>0</v>
      </c>
      <c r="BL64" s="393" t="str">
        <f t="shared" si="19"/>
        <v/>
      </c>
    </row>
    <row r="65" spans="2:64" hidden="1" x14ac:dyDescent="0.25">
      <c r="B65" s="122" t="str">
        <f t="shared" si="9"/>
        <v/>
      </c>
      <c r="C65" s="124"/>
      <c r="D65" s="124"/>
      <c r="E65" s="124"/>
      <c r="F65" s="125" t="str">
        <f>IF('תנאי סף'!AR65&lt;&gt;1,"",'תנאי סף'!F65)</f>
        <v/>
      </c>
      <c r="G65" s="232"/>
      <c r="H65" s="232"/>
      <c r="I65" s="232"/>
      <c r="J65" s="232"/>
      <c r="K65" s="232"/>
      <c r="L65" s="232"/>
      <c r="M65" s="232"/>
      <c r="N65" s="232"/>
      <c r="O65" s="232"/>
      <c r="P65" s="123" t="str">
        <f t="shared" si="10"/>
        <v/>
      </c>
      <c r="Q65" s="123" t="str">
        <f t="array" ref="Q65">IF($F65="","",SUMPRODUCT(H65:O65,TRANSPOSE($G$5:$G$12)))</f>
        <v/>
      </c>
      <c r="R65" s="123"/>
      <c r="S65" s="123"/>
      <c r="T65" s="123"/>
      <c r="U65" s="123" t="str">
        <f t="shared" si="11"/>
        <v/>
      </c>
      <c r="V65" s="123">
        <v>1</v>
      </c>
      <c r="W65" s="123" t="str">
        <f t="shared" si="12"/>
        <v/>
      </c>
      <c r="X65" s="123">
        <v>1</v>
      </c>
      <c r="Y65" s="123" t="str">
        <f t="shared" si="13"/>
        <v/>
      </c>
      <c r="Z65" s="126" t="str">
        <f t="shared" si="14"/>
        <v/>
      </c>
      <c r="AA65">
        <f t="shared" si="15"/>
        <v>0</v>
      </c>
      <c r="AB65" t="str">
        <f t="shared" si="27"/>
        <v/>
      </c>
      <c r="AC65" t="str">
        <f t="shared" si="27"/>
        <v/>
      </c>
      <c r="AD65">
        <f t="shared" si="17"/>
        <v>0</v>
      </c>
      <c r="AE65">
        <f t="shared" si="18"/>
        <v>0</v>
      </c>
      <c r="AF65">
        <f t="shared" si="20"/>
        <v>0</v>
      </c>
      <c r="AG65">
        <f t="shared" si="21"/>
        <v>0</v>
      </c>
      <c r="AH65">
        <f t="shared" si="22"/>
        <v>0</v>
      </c>
      <c r="AI65">
        <f t="shared" si="23"/>
        <v>0</v>
      </c>
      <c r="AJ65">
        <f t="shared" si="24"/>
        <v>0</v>
      </c>
      <c r="AK65">
        <f t="shared" si="25"/>
        <v>0</v>
      </c>
      <c r="AL65">
        <f t="shared" si="26"/>
        <v>0</v>
      </c>
      <c r="BL65" s="393" t="str">
        <f t="shared" si="19"/>
        <v/>
      </c>
    </row>
    <row r="66" spans="2:64" hidden="1" x14ac:dyDescent="0.25">
      <c r="B66" s="122" t="str">
        <f t="shared" si="9"/>
        <v/>
      </c>
      <c r="C66" s="124"/>
      <c r="D66" s="124"/>
      <c r="E66" s="124"/>
      <c r="F66" s="125" t="str">
        <f>IF('תנאי סף'!AR66&lt;&gt;1,"",'תנאי סף'!F66)</f>
        <v/>
      </c>
      <c r="G66" s="232"/>
      <c r="H66" s="232"/>
      <c r="I66" s="232"/>
      <c r="J66" s="232"/>
      <c r="K66" s="232"/>
      <c r="L66" s="232"/>
      <c r="M66" s="232"/>
      <c r="N66" s="232"/>
      <c r="O66" s="232"/>
      <c r="P66" s="123" t="str">
        <f t="shared" si="10"/>
        <v/>
      </c>
      <c r="Q66" s="123" t="str">
        <f t="array" ref="Q66">IF($F66="","",SUMPRODUCT(H66:O66,TRANSPOSE($G$5:$G$12)))</f>
        <v/>
      </c>
      <c r="R66" s="123"/>
      <c r="S66" s="123"/>
      <c r="T66" s="123"/>
      <c r="U66" s="123" t="str">
        <f t="shared" si="11"/>
        <v/>
      </c>
      <c r="V66" s="123">
        <v>1</v>
      </c>
      <c r="W66" s="123" t="str">
        <f t="shared" si="12"/>
        <v/>
      </c>
      <c r="X66" s="123">
        <v>1</v>
      </c>
      <c r="Y66" s="123" t="str">
        <f t="shared" si="13"/>
        <v/>
      </c>
      <c r="Z66" s="126" t="str">
        <f t="shared" si="14"/>
        <v/>
      </c>
      <c r="AA66">
        <f t="shared" si="15"/>
        <v>0</v>
      </c>
      <c r="AB66" t="str">
        <f t="shared" si="27"/>
        <v/>
      </c>
      <c r="AC66" t="str">
        <f t="shared" si="27"/>
        <v/>
      </c>
      <c r="AD66">
        <f t="shared" si="17"/>
        <v>0</v>
      </c>
      <c r="AE66">
        <f t="shared" si="18"/>
        <v>0</v>
      </c>
      <c r="AF66">
        <f t="shared" si="20"/>
        <v>0</v>
      </c>
      <c r="AG66">
        <f t="shared" si="21"/>
        <v>0</v>
      </c>
      <c r="AH66">
        <f t="shared" si="22"/>
        <v>0</v>
      </c>
      <c r="AI66">
        <f t="shared" si="23"/>
        <v>0</v>
      </c>
      <c r="AJ66">
        <f t="shared" si="24"/>
        <v>0</v>
      </c>
      <c r="AK66">
        <f t="shared" si="25"/>
        <v>0</v>
      </c>
      <c r="AL66">
        <f t="shared" si="26"/>
        <v>0</v>
      </c>
      <c r="BL66" s="393" t="str">
        <f t="shared" si="19"/>
        <v/>
      </c>
    </row>
    <row r="67" spans="2:64" hidden="1" x14ac:dyDescent="0.25">
      <c r="B67" s="122" t="str">
        <f t="shared" si="9"/>
        <v/>
      </c>
      <c r="C67" s="124"/>
      <c r="D67" s="124"/>
      <c r="E67" s="124"/>
      <c r="F67" s="125" t="str">
        <f>IF('תנאי סף'!AR67&lt;&gt;1,"",'תנאי סף'!F67)</f>
        <v/>
      </c>
      <c r="G67" s="232"/>
      <c r="H67" s="232"/>
      <c r="I67" s="232"/>
      <c r="J67" s="232"/>
      <c r="K67" s="232"/>
      <c r="L67" s="232"/>
      <c r="M67" s="232"/>
      <c r="N67" s="232"/>
      <c r="O67" s="232"/>
      <c r="P67" s="123" t="str">
        <f t="shared" si="10"/>
        <v/>
      </c>
      <c r="Q67" s="123" t="str">
        <f t="array" ref="Q67">IF($F67="","",SUMPRODUCT(H67:O67,TRANSPOSE($G$5:$G$12)))</f>
        <v/>
      </c>
      <c r="R67" s="123"/>
      <c r="S67" s="123"/>
      <c r="T67" s="123"/>
      <c r="U67" s="123" t="str">
        <f t="shared" si="11"/>
        <v/>
      </c>
      <c r="V67" s="123">
        <v>1</v>
      </c>
      <c r="W67" s="123" t="str">
        <f t="shared" si="12"/>
        <v/>
      </c>
      <c r="X67" s="123">
        <v>1</v>
      </c>
      <c r="Y67" s="123" t="str">
        <f t="shared" si="13"/>
        <v/>
      </c>
      <c r="Z67" s="126" t="str">
        <f t="shared" si="14"/>
        <v/>
      </c>
      <c r="AA67">
        <f t="shared" si="15"/>
        <v>0</v>
      </c>
      <c r="AB67" t="str">
        <f t="shared" si="27"/>
        <v/>
      </c>
      <c r="AC67" t="str">
        <f t="shared" si="27"/>
        <v/>
      </c>
      <c r="AD67">
        <f t="shared" si="17"/>
        <v>0</v>
      </c>
      <c r="AE67">
        <f t="shared" si="18"/>
        <v>0</v>
      </c>
      <c r="AF67">
        <f t="shared" si="20"/>
        <v>0</v>
      </c>
      <c r="AG67">
        <f t="shared" si="21"/>
        <v>0</v>
      </c>
      <c r="AH67">
        <f t="shared" si="22"/>
        <v>0</v>
      </c>
      <c r="AI67">
        <f t="shared" si="23"/>
        <v>0</v>
      </c>
      <c r="AJ67">
        <f t="shared" si="24"/>
        <v>0</v>
      </c>
      <c r="AK67">
        <f t="shared" si="25"/>
        <v>0</v>
      </c>
      <c r="AL67">
        <f t="shared" si="26"/>
        <v>0</v>
      </c>
      <c r="BL67" s="393" t="str">
        <f t="shared" si="19"/>
        <v/>
      </c>
    </row>
    <row r="68" spans="2:64" hidden="1" x14ac:dyDescent="0.25">
      <c r="B68" s="122" t="str">
        <f t="shared" si="9"/>
        <v/>
      </c>
      <c r="C68" s="124"/>
      <c r="D68" s="124"/>
      <c r="E68" s="124"/>
      <c r="F68" s="125" t="str">
        <f>IF('תנאי סף'!AR68&lt;&gt;1,"",'תנאי סף'!F68)</f>
        <v/>
      </c>
      <c r="G68" s="232"/>
      <c r="H68" s="232"/>
      <c r="I68" s="232"/>
      <c r="J68" s="232"/>
      <c r="K68" s="232"/>
      <c r="L68" s="232"/>
      <c r="M68" s="232"/>
      <c r="N68" s="232"/>
      <c r="O68" s="232"/>
      <c r="P68" s="123" t="str">
        <f t="shared" si="10"/>
        <v/>
      </c>
      <c r="Q68" s="123" t="str">
        <f t="array" ref="Q68">IF($F68="","",SUMPRODUCT(H68:O68,TRANSPOSE($G$5:$G$12)))</f>
        <v/>
      </c>
      <c r="R68" s="123"/>
      <c r="S68" s="123"/>
      <c r="T68" s="123"/>
      <c r="U68" s="123" t="str">
        <f t="shared" si="11"/>
        <v/>
      </c>
      <c r="V68" s="123">
        <v>1</v>
      </c>
      <c r="W68" s="123" t="str">
        <f t="shared" si="12"/>
        <v/>
      </c>
      <c r="X68" s="123">
        <v>1</v>
      </c>
      <c r="Y68" s="123" t="str">
        <f t="shared" si="13"/>
        <v/>
      </c>
      <c r="Z68" s="126" t="str">
        <f t="shared" si="14"/>
        <v/>
      </c>
      <c r="AA68">
        <f t="shared" si="15"/>
        <v>0</v>
      </c>
      <c r="AB68" t="str">
        <f t="shared" si="27"/>
        <v/>
      </c>
      <c r="AC68" t="str">
        <f t="shared" si="27"/>
        <v/>
      </c>
      <c r="AD68">
        <f t="shared" si="17"/>
        <v>0</v>
      </c>
      <c r="AE68">
        <f t="shared" si="18"/>
        <v>0</v>
      </c>
      <c r="AF68">
        <f t="shared" si="20"/>
        <v>0</v>
      </c>
      <c r="AG68">
        <f t="shared" si="21"/>
        <v>0</v>
      </c>
      <c r="AH68">
        <f t="shared" si="22"/>
        <v>0</v>
      </c>
      <c r="AI68">
        <f t="shared" si="23"/>
        <v>0</v>
      </c>
      <c r="AJ68">
        <f t="shared" si="24"/>
        <v>0</v>
      </c>
      <c r="AK68">
        <f t="shared" si="25"/>
        <v>0</v>
      </c>
      <c r="AL68">
        <f t="shared" si="26"/>
        <v>0</v>
      </c>
      <c r="BL68" s="393" t="str">
        <f t="shared" si="19"/>
        <v/>
      </c>
    </row>
    <row r="69" spans="2:64" hidden="1" x14ac:dyDescent="0.25">
      <c r="B69" s="122" t="str">
        <f t="shared" si="9"/>
        <v/>
      </c>
      <c r="C69" s="124"/>
      <c r="D69" s="124"/>
      <c r="E69" s="124"/>
      <c r="F69" s="125" t="str">
        <f>IF('תנאי סף'!AR69&lt;&gt;1,"",'תנאי סף'!F69)</f>
        <v/>
      </c>
      <c r="G69" s="232"/>
      <c r="H69" s="232"/>
      <c r="I69" s="232"/>
      <c r="J69" s="232"/>
      <c r="K69" s="232"/>
      <c r="L69" s="232"/>
      <c r="M69" s="232"/>
      <c r="N69" s="232"/>
      <c r="O69" s="232"/>
      <c r="P69" s="123" t="str">
        <f t="shared" si="10"/>
        <v/>
      </c>
      <c r="Q69" s="123" t="str">
        <f t="array" ref="Q69">IF($F69="","",SUMPRODUCT(H69:O69,TRANSPOSE($G$5:$G$12)))</f>
        <v/>
      </c>
      <c r="R69" s="123"/>
      <c r="S69" s="123"/>
      <c r="T69" s="123"/>
      <c r="U69" s="123" t="str">
        <f t="shared" si="11"/>
        <v/>
      </c>
      <c r="V69" s="123">
        <v>1</v>
      </c>
      <c r="W69" s="123" t="str">
        <f t="shared" si="12"/>
        <v/>
      </c>
      <c r="X69" s="123">
        <v>1</v>
      </c>
      <c r="Y69" s="123" t="str">
        <f t="shared" si="13"/>
        <v/>
      </c>
      <c r="Z69" s="126" t="str">
        <f t="shared" si="14"/>
        <v/>
      </c>
      <c r="AA69">
        <f t="shared" si="15"/>
        <v>0</v>
      </c>
      <c r="AB69" t="str">
        <f t="shared" si="27"/>
        <v/>
      </c>
      <c r="AC69" t="str">
        <f t="shared" si="27"/>
        <v/>
      </c>
      <c r="AD69">
        <f t="shared" si="17"/>
        <v>0</v>
      </c>
      <c r="AE69">
        <f t="shared" si="18"/>
        <v>0</v>
      </c>
      <c r="AF69">
        <f t="shared" si="20"/>
        <v>0</v>
      </c>
      <c r="AG69">
        <f t="shared" si="21"/>
        <v>0</v>
      </c>
      <c r="AH69">
        <f t="shared" si="22"/>
        <v>0</v>
      </c>
      <c r="AI69">
        <f t="shared" si="23"/>
        <v>0</v>
      </c>
      <c r="AJ69">
        <f t="shared" si="24"/>
        <v>0</v>
      </c>
      <c r="AK69">
        <f t="shared" si="25"/>
        <v>0</v>
      </c>
      <c r="AL69">
        <f t="shared" si="26"/>
        <v>0</v>
      </c>
      <c r="BL69" s="393" t="str">
        <f t="shared" si="19"/>
        <v/>
      </c>
    </row>
    <row r="70" spans="2:64" hidden="1" x14ac:dyDescent="0.25">
      <c r="B70" s="122" t="str">
        <f t="shared" si="9"/>
        <v/>
      </c>
      <c r="C70" s="124"/>
      <c r="D70" s="124"/>
      <c r="E70" s="124"/>
      <c r="F70" s="125" t="str">
        <f>IF('תנאי סף'!AR70&lt;&gt;1,"",'תנאי סף'!F70)</f>
        <v/>
      </c>
      <c r="G70" s="232"/>
      <c r="H70" s="232"/>
      <c r="I70" s="232"/>
      <c r="J70" s="232"/>
      <c r="K70" s="232"/>
      <c r="L70" s="232"/>
      <c r="M70" s="232"/>
      <c r="N70" s="232"/>
      <c r="O70" s="232"/>
      <c r="P70" s="123" t="str">
        <f t="shared" si="10"/>
        <v/>
      </c>
      <c r="Q70" s="123" t="str">
        <f t="array" ref="Q70">IF($F70="","",SUMPRODUCT(H70:O70,TRANSPOSE($G$5:$G$12)))</f>
        <v/>
      </c>
      <c r="R70" s="123"/>
      <c r="S70" s="123"/>
      <c r="T70" s="123"/>
      <c r="U70" s="123" t="str">
        <f t="shared" si="11"/>
        <v/>
      </c>
      <c r="V70" s="123">
        <v>1</v>
      </c>
      <c r="W70" s="123" t="str">
        <f t="shared" si="12"/>
        <v/>
      </c>
      <c r="X70" s="123">
        <v>1</v>
      </c>
      <c r="Y70" s="123" t="str">
        <f t="shared" si="13"/>
        <v/>
      </c>
      <c r="Z70" s="126" t="str">
        <f t="shared" si="14"/>
        <v/>
      </c>
      <c r="AA70">
        <f t="shared" si="15"/>
        <v>0</v>
      </c>
      <c r="AB70" t="str">
        <f t="shared" si="27"/>
        <v/>
      </c>
      <c r="AC70" t="str">
        <f t="shared" si="27"/>
        <v/>
      </c>
      <c r="AD70">
        <f t="shared" si="17"/>
        <v>0</v>
      </c>
      <c r="AE70">
        <f t="shared" si="18"/>
        <v>0</v>
      </c>
      <c r="AF70">
        <f t="shared" si="20"/>
        <v>0</v>
      </c>
      <c r="AG70">
        <f t="shared" si="21"/>
        <v>0</v>
      </c>
      <c r="AH70">
        <f t="shared" si="22"/>
        <v>0</v>
      </c>
      <c r="AI70">
        <f t="shared" si="23"/>
        <v>0</v>
      </c>
      <c r="AJ70">
        <f t="shared" si="24"/>
        <v>0</v>
      </c>
      <c r="AK70">
        <f t="shared" si="25"/>
        <v>0</v>
      </c>
      <c r="AL70">
        <f t="shared" si="26"/>
        <v>0</v>
      </c>
      <c r="BL70" s="393" t="str">
        <f t="shared" si="19"/>
        <v/>
      </c>
    </row>
    <row r="71" spans="2:64" hidden="1" x14ac:dyDescent="0.25">
      <c r="B71" s="122" t="str">
        <f t="shared" si="9"/>
        <v/>
      </c>
      <c r="C71" s="124"/>
      <c r="D71" s="124"/>
      <c r="E71" s="124"/>
      <c r="F71" s="125" t="str">
        <f>IF('תנאי סף'!AR71&lt;&gt;1,"",'תנאי סף'!F71)</f>
        <v/>
      </c>
      <c r="G71" s="232"/>
      <c r="H71" s="232"/>
      <c r="I71" s="232"/>
      <c r="J71" s="232"/>
      <c r="K71" s="232"/>
      <c r="L71" s="232"/>
      <c r="M71" s="232"/>
      <c r="N71" s="232"/>
      <c r="O71" s="232"/>
      <c r="P71" s="123" t="str">
        <f t="shared" si="10"/>
        <v/>
      </c>
      <c r="Q71" s="123" t="str">
        <f t="array" ref="Q71">IF($F71="","",SUMPRODUCT(H71:O71,TRANSPOSE($G$5:$G$12)))</f>
        <v/>
      </c>
      <c r="R71" s="123"/>
      <c r="S71" s="123"/>
      <c r="T71" s="123"/>
      <c r="U71" s="123" t="str">
        <f t="shared" si="11"/>
        <v/>
      </c>
      <c r="V71" s="123">
        <v>1</v>
      </c>
      <c r="W71" s="123" t="str">
        <f t="shared" si="12"/>
        <v/>
      </c>
      <c r="X71" s="123">
        <v>1</v>
      </c>
      <c r="Y71" s="123" t="str">
        <f t="shared" si="13"/>
        <v/>
      </c>
      <c r="Z71" s="126" t="str">
        <f t="shared" si="14"/>
        <v/>
      </c>
      <c r="AA71">
        <f t="shared" si="15"/>
        <v>0</v>
      </c>
      <c r="AB71" t="str">
        <f t="shared" si="27"/>
        <v/>
      </c>
      <c r="AC71" t="str">
        <f t="shared" si="27"/>
        <v/>
      </c>
      <c r="AD71">
        <f t="shared" si="17"/>
        <v>0</v>
      </c>
      <c r="AE71">
        <f t="shared" si="18"/>
        <v>0</v>
      </c>
      <c r="AF71">
        <f t="shared" si="20"/>
        <v>0</v>
      </c>
      <c r="AG71">
        <f t="shared" si="21"/>
        <v>0</v>
      </c>
      <c r="AH71">
        <f t="shared" si="22"/>
        <v>0</v>
      </c>
      <c r="AI71">
        <f t="shared" si="23"/>
        <v>0</v>
      </c>
      <c r="AJ71">
        <f t="shared" si="24"/>
        <v>0</v>
      </c>
      <c r="AK71">
        <f t="shared" si="25"/>
        <v>0</v>
      </c>
      <c r="AL71">
        <f t="shared" si="26"/>
        <v>0</v>
      </c>
      <c r="BL71" s="393" t="str">
        <f t="shared" si="19"/>
        <v/>
      </c>
    </row>
    <row r="72" spans="2:64" hidden="1" x14ac:dyDescent="0.25">
      <c r="B72" s="122" t="str">
        <f t="shared" si="9"/>
        <v/>
      </c>
      <c r="C72" s="124"/>
      <c r="D72" s="124"/>
      <c r="E72" s="124"/>
      <c r="F72" s="125" t="str">
        <f>IF('תנאי סף'!AR72&lt;&gt;1,"",'תנאי סף'!F72)</f>
        <v/>
      </c>
      <c r="G72" s="232"/>
      <c r="H72" s="232"/>
      <c r="I72" s="232"/>
      <c r="J72" s="232"/>
      <c r="K72" s="232"/>
      <c r="L72" s="232"/>
      <c r="M72" s="232"/>
      <c r="N72" s="232"/>
      <c r="O72" s="232"/>
      <c r="P72" s="123" t="str">
        <f t="shared" si="10"/>
        <v/>
      </c>
      <c r="Q72" s="123" t="str">
        <f t="array" ref="Q72">IF($F72="","",SUMPRODUCT(H72:O72,TRANSPOSE($G$5:$G$12)))</f>
        <v/>
      </c>
      <c r="R72" s="123"/>
      <c r="S72" s="123"/>
      <c r="T72" s="123"/>
      <c r="U72" s="123" t="str">
        <f t="shared" si="11"/>
        <v/>
      </c>
      <c r="V72" s="123">
        <v>1</v>
      </c>
      <c r="W72" s="123" t="str">
        <f t="shared" si="12"/>
        <v/>
      </c>
      <c r="X72" s="123">
        <v>1</v>
      </c>
      <c r="Y72" s="123" t="str">
        <f t="shared" si="13"/>
        <v/>
      </c>
      <c r="Z72" s="126" t="str">
        <f t="shared" si="14"/>
        <v/>
      </c>
      <c r="AA72">
        <f t="shared" si="15"/>
        <v>0</v>
      </c>
      <c r="AB72" t="str">
        <f t="shared" si="27"/>
        <v/>
      </c>
      <c r="AC72" t="str">
        <f t="shared" si="27"/>
        <v/>
      </c>
      <c r="AD72">
        <f t="shared" si="17"/>
        <v>0</v>
      </c>
      <c r="AE72">
        <f t="shared" si="18"/>
        <v>0</v>
      </c>
      <c r="AF72">
        <f t="shared" si="20"/>
        <v>0</v>
      </c>
      <c r="AG72">
        <f t="shared" si="21"/>
        <v>0</v>
      </c>
      <c r="AH72">
        <f t="shared" si="22"/>
        <v>0</v>
      </c>
      <c r="AI72">
        <f t="shared" si="23"/>
        <v>0</v>
      </c>
      <c r="AJ72">
        <f t="shared" si="24"/>
        <v>0</v>
      </c>
      <c r="AK72">
        <f t="shared" si="25"/>
        <v>0</v>
      </c>
      <c r="AL72">
        <f t="shared" si="26"/>
        <v>0</v>
      </c>
      <c r="BL72" s="393" t="str">
        <f t="shared" si="19"/>
        <v/>
      </c>
    </row>
    <row r="73" spans="2:64" hidden="1" x14ac:dyDescent="0.25">
      <c r="B73" s="122" t="str">
        <f t="shared" si="9"/>
        <v/>
      </c>
      <c r="C73" s="124"/>
      <c r="D73" s="124"/>
      <c r="E73" s="124"/>
      <c r="F73" s="125" t="str">
        <f>IF('תנאי סף'!AR73&lt;&gt;1,"",'תנאי סף'!F73)</f>
        <v/>
      </c>
      <c r="G73" s="232"/>
      <c r="H73" s="232"/>
      <c r="I73" s="232"/>
      <c r="J73" s="232"/>
      <c r="K73" s="232"/>
      <c r="L73" s="232"/>
      <c r="M73" s="232"/>
      <c r="N73" s="232"/>
      <c r="O73" s="232"/>
      <c r="P73" s="123" t="str">
        <f t="shared" si="10"/>
        <v/>
      </c>
      <c r="Q73" s="123" t="str">
        <f t="array" ref="Q73">IF($F73="","",SUMPRODUCT(H73:O73,TRANSPOSE($G$5:$G$12)))</f>
        <v/>
      </c>
      <c r="R73" s="123"/>
      <c r="S73" s="123"/>
      <c r="T73" s="123"/>
      <c r="U73" s="123" t="str">
        <f t="shared" si="11"/>
        <v/>
      </c>
      <c r="V73" s="123">
        <v>1</v>
      </c>
      <c r="W73" s="123" t="str">
        <f t="shared" si="12"/>
        <v/>
      </c>
      <c r="X73" s="123">
        <v>1</v>
      </c>
      <c r="Y73" s="123" t="str">
        <f t="shared" si="13"/>
        <v/>
      </c>
      <c r="Z73" s="126" t="str">
        <f t="shared" si="14"/>
        <v/>
      </c>
      <c r="AA73">
        <f t="shared" si="15"/>
        <v>0</v>
      </c>
      <c r="AB73" t="str">
        <f t="shared" si="27"/>
        <v/>
      </c>
      <c r="AC73" t="str">
        <f t="shared" si="27"/>
        <v/>
      </c>
      <c r="AD73">
        <f t="shared" si="17"/>
        <v>0</v>
      </c>
      <c r="AE73">
        <f t="shared" si="18"/>
        <v>0</v>
      </c>
      <c r="AF73">
        <f t="shared" si="20"/>
        <v>0</v>
      </c>
      <c r="AG73">
        <f t="shared" si="21"/>
        <v>0</v>
      </c>
      <c r="AH73">
        <f t="shared" si="22"/>
        <v>0</v>
      </c>
      <c r="AI73">
        <f t="shared" si="23"/>
        <v>0</v>
      </c>
      <c r="AJ73">
        <f t="shared" si="24"/>
        <v>0</v>
      </c>
      <c r="AK73">
        <f t="shared" si="25"/>
        <v>0</v>
      </c>
      <c r="AL73">
        <f t="shared" si="26"/>
        <v>0</v>
      </c>
      <c r="BL73" s="393" t="str">
        <f t="shared" si="19"/>
        <v/>
      </c>
    </row>
    <row r="74" spans="2:64" hidden="1" x14ac:dyDescent="0.25">
      <c r="B74" s="122" t="str">
        <f t="shared" si="9"/>
        <v/>
      </c>
      <c r="C74" s="124"/>
      <c r="D74" s="124"/>
      <c r="E74" s="124"/>
      <c r="F74" s="125" t="str">
        <f>IF('תנאי סף'!AR74&lt;&gt;1,"",'תנאי סף'!F74)</f>
        <v/>
      </c>
      <c r="G74" s="232"/>
      <c r="H74" s="232"/>
      <c r="I74" s="232"/>
      <c r="J74" s="232"/>
      <c r="K74" s="232"/>
      <c r="L74" s="232"/>
      <c r="M74" s="232"/>
      <c r="N74" s="232"/>
      <c r="O74" s="232"/>
      <c r="P74" s="123" t="str">
        <f t="shared" si="10"/>
        <v/>
      </c>
      <c r="Q74" s="123" t="str">
        <f t="array" ref="Q74">IF($F74="","",SUMPRODUCT(H74:O74,TRANSPOSE($G$5:$G$12)))</f>
        <v/>
      </c>
      <c r="R74" s="123"/>
      <c r="S74" s="123"/>
      <c r="T74" s="123"/>
      <c r="U74" s="123" t="str">
        <f t="shared" si="11"/>
        <v/>
      </c>
      <c r="V74" s="123">
        <v>1</v>
      </c>
      <c r="W74" s="123" t="str">
        <f t="shared" si="12"/>
        <v/>
      </c>
      <c r="X74" s="123">
        <v>1</v>
      </c>
      <c r="Y74" s="123" t="str">
        <f t="shared" si="13"/>
        <v/>
      </c>
      <c r="Z74" s="126" t="str">
        <f t="shared" si="14"/>
        <v/>
      </c>
      <c r="AA74">
        <f t="shared" si="15"/>
        <v>0</v>
      </c>
      <c r="AB74" t="str">
        <f t="shared" si="27"/>
        <v/>
      </c>
      <c r="AC74" t="str">
        <f t="shared" si="27"/>
        <v/>
      </c>
      <c r="AD74">
        <f t="shared" si="17"/>
        <v>0</v>
      </c>
      <c r="AE74">
        <f t="shared" si="18"/>
        <v>0</v>
      </c>
      <c r="AF74">
        <f t="shared" si="20"/>
        <v>0</v>
      </c>
      <c r="AG74">
        <f t="shared" si="21"/>
        <v>0</v>
      </c>
      <c r="AH74">
        <f t="shared" si="22"/>
        <v>0</v>
      </c>
      <c r="AI74">
        <f t="shared" si="23"/>
        <v>0</v>
      </c>
      <c r="AJ74">
        <f t="shared" si="24"/>
        <v>0</v>
      </c>
      <c r="AK74">
        <f t="shared" si="25"/>
        <v>0</v>
      </c>
      <c r="AL74">
        <f t="shared" si="26"/>
        <v>0</v>
      </c>
      <c r="BL74" s="393" t="str">
        <f t="shared" si="19"/>
        <v/>
      </c>
    </row>
    <row r="75" spans="2:64" hidden="1" x14ac:dyDescent="0.25">
      <c r="B75" s="122" t="str">
        <f t="shared" si="9"/>
        <v/>
      </c>
      <c r="C75" s="124"/>
      <c r="D75" s="124"/>
      <c r="E75" s="124"/>
      <c r="F75" s="125" t="str">
        <f>IF('תנאי סף'!AR75&lt;&gt;1,"",'תנאי סף'!F75)</f>
        <v/>
      </c>
      <c r="G75" s="232"/>
      <c r="H75" s="232"/>
      <c r="I75" s="232"/>
      <c r="J75" s="232"/>
      <c r="K75" s="232"/>
      <c r="L75" s="232"/>
      <c r="M75" s="232"/>
      <c r="N75" s="232"/>
      <c r="O75" s="232"/>
      <c r="P75" s="123" t="str">
        <f t="shared" si="10"/>
        <v/>
      </c>
      <c r="Q75" s="123" t="str">
        <f t="array" ref="Q75">IF($F75="","",SUMPRODUCT(H75:O75,TRANSPOSE($G$5:$G$12)))</f>
        <v/>
      </c>
      <c r="R75" s="123"/>
      <c r="S75" s="123"/>
      <c r="T75" s="123"/>
      <c r="U75" s="123" t="str">
        <f t="shared" si="11"/>
        <v/>
      </c>
      <c r="V75" s="123">
        <v>1</v>
      </c>
      <c r="W75" s="123" t="str">
        <f t="shared" si="12"/>
        <v/>
      </c>
      <c r="X75" s="123">
        <v>1</v>
      </c>
      <c r="Y75" s="123" t="str">
        <f t="shared" si="13"/>
        <v/>
      </c>
      <c r="Z75" s="126" t="str">
        <f t="shared" si="14"/>
        <v/>
      </c>
      <c r="AA75">
        <f t="shared" si="15"/>
        <v>0</v>
      </c>
      <c r="AB75" t="str">
        <f t="shared" si="27"/>
        <v/>
      </c>
      <c r="AC75" t="str">
        <f t="shared" si="27"/>
        <v/>
      </c>
      <c r="AD75">
        <f t="shared" si="17"/>
        <v>0</v>
      </c>
      <c r="AE75">
        <f t="shared" si="18"/>
        <v>0</v>
      </c>
      <c r="AF75">
        <f t="shared" si="20"/>
        <v>0</v>
      </c>
      <c r="AG75">
        <f t="shared" si="21"/>
        <v>0</v>
      </c>
      <c r="AH75">
        <f t="shared" si="22"/>
        <v>0</v>
      </c>
      <c r="AI75">
        <f t="shared" si="23"/>
        <v>0</v>
      </c>
      <c r="AJ75">
        <f t="shared" si="24"/>
        <v>0</v>
      </c>
      <c r="AK75">
        <f t="shared" si="25"/>
        <v>0</v>
      </c>
      <c r="AL75">
        <f t="shared" si="26"/>
        <v>0</v>
      </c>
      <c r="BL75" s="393" t="str">
        <f t="shared" si="19"/>
        <v/>
      </c>
    </row>
    <row r="76" spans="2:64" hidden="1" x14ac:dyDescent="0.25">
      <c r="B76" s="122" t="str">
        <f t="shared" si="9"/>
        <v/>
      </c>
      <c r="C76" s="124"/>
      <c r="D76" s="124"/>
      <c r="E76" s="124"/>
      <c r="F76" s="125" t="str">
        <f>IF('תנאי סף'!AR76&lt;&gt;1,"",'תנאי סף'!F76)</f>
        <v/>
      </c>
      <c r="G76" s="232"/>
      <c r="H76" s="232"/>
      <c r="I76" s="232"/>
      <c r="J76" s="232"/>
      <c r="K76" s="232"/>
      <c r="L76" s="232"/>
      <c r="M76" s="232"/>
      <c r="N76" s="232"/>
      <c r="O76" s="232"/>
      <c r="P76" s="123" t="str">
        <f t="shared" si="10"/>
        <v/>
      </c>
      <c r="Q76" s="123" t="str">
        <f t="array" ref="Q76">IF($F76="","",SUMPRODUCT(H76:O76,TRANSPOSE($G$5:$G$12)))</f>
        <v/>
      </c>
      <c r="R76" s="123"/>
      <c r="S76" s="123"/>
      <c r="T76" s="123"/>
      <c r="U76" s="123" t="str">
        <f t="shared" si="11"/>
        <v/>
      </c>
      <c r="V76" s="123">
        <v>1</v>
      </c>
      <c r="W76" s="123" t="str">
        <f t="shared" si="12"/>
        <v/>
      </c>
      <c r="X76" s="123">
        <v>1</v>
      </c>
      <c r="Y76" s="123" t="str">
        <f t="shared" si="13"/>
        <v/>
      </c>
      <c r="Z76" s="126" t="str">
        <f t="shared" si="14"/>
        <v/>
      </c>
      <c r="AA76">
        <f t="shared" si="15"/>
        <v>0</v>
      </c>
      <c r="AB76" t="str">
        <f t="shared" si="27"/>
        <v/>
      </c>
      <c r="AC76" t="str">
        <f t="shared" si="27"/>
        <v/>
      </c>
      <c r="AD76">
        <f t="shared" si="17"/>
        <v>0</v>
      </c>
      <c r="AE76">
        <f t="shared" si="18"/>
        <v>0</v>
      </c>
      <c r="AF76">
        <f t="shared" si="20"/>
        <v>0</v>
      </c>
      <c r="AG76">
        <f t="shared" si="21"/>
        <v>0</v>
      </c>
      <c r="AH76">
        <f t="shared" si="22"/>
        <v>0</v>
      </c>
      <c r="AI76">
        <f t="shared" si="23"/>
        <v>0</v>
      </c>
      <c r="AJ76">
        <f t="shared" si="24"/>
        <v>0</v>
      </c>
      <c r="AK76">
        <f t="shared" si="25"/>
        <v>0</v>
      </c>
      <c r="AL76">
        <f t="shared" si="26"/>
        <v>0</v>
      </c>
      <c r="BL76" s="393" t="str">
        <f t="shared" si="19"/>
        <v/>
      </c>
    </row>
    <row r="77" spans="2:64" hidden="1" x14ac:dyDescent="0.25">
      <c r="B77" s="122" t="str">
        <f t="shared" si="9"/>
        <v/>
      </c>
      <c r="C77" s="124"/>
      <c r="D77" s="124"/>
      <c r="E77" s="124"/>
      <c r="F77" s="125" t="str">
        <f>IF('תנאי סף'!AR77&lt;&gt;1,"",'תנאי סף'!F77)</f>
        <v/>
      </c>
      <c r="G77" s="232"/>
      <c r="H77" s="232"/>
      <c r="I77" s="232"/>
      <c r="J77" s="232"/>
      <c r="K77" s="232"/>
      <c r="L77" s="232"/>
      <c r="M77" s="232"/>
      <c r="N77" s="232"/>
      <c r="O77" s="232"/>
      <c r="P77" s="123" t="str">
        <f t="shared" si="10"/>
        <v/>
      </c>
      <c r="Q77" s="123" t="str">
        <f t="array" ref="Q77">IF($F77="","",SUMPRODUCT(H77:O77,TRANSPOSE($G$5:$G$12)))</f>
        <v/>
      </c>
      <c r="R77" s="123"/>
      <c r="S77" s="123"/>
      <c r="T77" s="123"/>
      <c r="U77" s="123" t="str">
        <f t="shared" si="11"/>
        <v/>
      </c>
      <c r="V77" s="123">
        <v>1</v>
      </c>
      <c r="W77" s="123" t="str">
        <f t="shared" si="12"/>
        <v/>
      </c>
      <c r="X77" s="123">
        <v>1</v>
      </c>
      <c r="Y77" s="123" t="str">
        <f t="shared" si="13"/>
        <v/>
      </c>
      <c r="Z77" s="126" t="str">
        <f t="shared" si="14"/>
        <v/>
      </c>
      <c r="AA77">
        <f t="shared" si="15"/>
        <v>0</v>
      </c>
      <c r="AB77" t="str">
        <f t="shared" si="27"/>
        <v/>
      </c>
      <c r="AC77" t="str">
        <f t="shared" si="27"/>
        <v/>
      </c>
      <c r="AD77">
        <f t="shared" si="17"/>
        <v>0</v>
      </c>
      <c r="AE77">
        <f t="shared" si="18"/>
        <v>0</v>
      </c>
      <c r="AF77">
        <f t="shared" si="20"/>
        <v>0</v>
      </c>
      <c r="AG77">
        <f t="shared" si="21"/>
        <v>0</v>
      </c>
      <c r="AH77">
        <f t="shared" si="22"/>
        <v>0</v>
      </c>
      <c r="AI77">
        <f t="shared" si="23"/>
        <v>0</v>
      </c>
      <c r="AJ77">
        <f t="shared" si="24"/>
        <v>0</v>
      </c>
      <c r="AK77">
        <f t="shared" si="25"/>
        <v>0</v>
      </c>
      <c r="AL77">
        <f t="shared" si="26"/>
        <v>0</v>
      </c>
      <c r="BL77" s="393" t="str">
        <f t="shared" si="19"/>
        <v/>
      </c>
    </row>
    <row r="78" spans="2:64" hidden="1" x14ac:dyDescent="0.25">
      <c r="B78" s="122" t="str">
        <f t="shared" si="9"/>
        <v/>
      </c>
      <c r="C78" s="124"/>
      <c r="D78" s="124"/>
      <c r="E78" s="124"/>
      <c r="F78" s="125" t="str">
        <f>IF('תנאי סף'!AR78&lt;&gt;1,"",'תנאי סף'!F78)</f>
        <v/>
      </c>
      <c r="G78" s="232"/>
      <c r="H78" s="232"/>
      <c r="I78" s="232"/>
      <c r="J78" s="232"/>
      <c r="K78" s="232"/>
      <c r="L78" s="232"/>
      <c r="M78" s="232"/>
      <c r="N78" s="232"/>
      <c r="O78" s="232"/>
      <c r="P78" s="123" t="str">
        <f t="shared" si="10"/>
        <v/>
      </c>
      <c r="Q78" s="123" t="str">
        <f t="array" ref="Q78">IF($F78="","",SUMPRODUCT(H78:O78,TRANSPOSE($G$5:$G$12)))</f>
        <v/>
      </c>
      <c r="R78" s="123"/>
      <c r="S78" s="123"/>
      <c r="T78" s="123"/>
      <c r="U78" s="123" t="str">
        <f t="shared" si="11"/>
        <v/>
      </c>
      <c r="V78" s="123">
        <v>1</v>
      </c>
      <c r="W78" s="123" t="str">
        <f t="shared" si="12"/>
        <v/>
      </c>
      <c r="X78" s="123">
        <v>1</v>
      </c>
      <c r="Y78" s="123" t="str">
        <f t="shared" si="13"/>
        <v/>
      </c>
      <c r="Z78" s="126" t="str">
        <f t="shared" si="14"/>
        <v/>
      </c>
      <c r="AA78">
        <f t="shared" si="15"/>
        <v>0</v>
      </c>
      <c r="AB78" t="str">
        <f t="shared" si="27"/>
        <v/>
      </c>
      <c r="AC78" t="str">
        <f t="shared" si="27"/>
        <v/>
      </c>
      <c r="AD78">
        <f t="shared" si="17"/>
        <v>0</v>
      </c>
      <c r="AE78">
        <f t="shared" si="18"/>
        <v>0</v>
      </c>
      <c r="AF78">
        <f t="shared" si="20"/>
        <v>0</v>
      </c>
      <c r="AG78">
        <f t="shared" si="21"/>
        <v>0</v>
      </c>
      <c r="AH78">
        <f t="shared" si="22"/>
        <v>0</v>
      </c>
      <c r="AI78">
        <f t="shared" si="23"/>
        <v>0</v>
      </c>
      <c r="AJ78">
        <f t="shared" si="24"/>
        <v>0</v>
      </c>
      <c r="AK78">
        <f t="shared" si="25"/>
        <v>0</v>
      </c>
      <c r="AL78">
        <f t="shared" si="26"/>
        <v>0</v>
      </c>
      <c r="BL78" s="393" t="str">
        <f t="shared" si="19"/>
        <v/>
      </c>
    </row>
    <row r="79" spans="2:64" hidden="1" x14ac:dyDescent="0.25">
      <c r="B79" s="122" t="str">
        <f t="shared" si="9"/>
        <v/>
      </c>
      <c r="C79" s="124"/>
      <c r="D79" s="124"/>
      <c r="E79" s="124"/>
      <c r="F79" s="125" t="str">
        <f>IF('תנאי סף'!AR79&lt;&gt;1,"",'תנאי סף'!F79)</f>
        <v/>
      </c>
      <c r="G79" s="232"/>
      <c r="H79" s="232"/>
      <c r="I79" s="232"/>
      <c r="J79" s="232"/>
      <c r="K79" s="232"/>
      <c r="L79" s="232"/>
      <c r="M79" s="232"/>
      <c r="N79" s="232"/>
      <c r="O79" s="232"/>
      <c r="P79" s="123" t="str">
        <f t="shared" si="10"/>
        <v/>
      </c>
      <c r="Q79" s="123" t="str">
        <f t="array" ref="Q79">IF($F79="","",SUMPRODUCT(H79:O79,TRANSPOSE($G$5:$G$12)))</f>
        <v/>
      </c>
      <c r="R79" s="123"/>
      <c r="S79" s="123"/>
      <c r="T79" s="123"/>
      <c r="U79" s="123" t="str">
        <f t="shared" si="11"/>
        <v/>
      </c>
      <c r="V79" s="123">
        <v>1</v>
      </c>
      <c r="W79" s="123" t="str">
        <f t="shared" si="12"/>
        <v/>
      </c>
      <c r="X79" s="123">
        <v>1</v>
      </c>
      <c r="Y79" s="123" t="str">
        <f t="shared" si="13"/>
        <v/>
      </c>
      <c r="Z79" s="126" t="str">
        <f t="shared" si="14"/>
        <v/>
      </c>
      <c r="AA79">
        <f t="shared" si="15"/>
        <v>0</v>
      </c>
      <c r="AB79" t="str">
        <f t="shared" si="27"/>
        <v/>
      </c>
      <c r="AC79" t="str">
        <f t="shared" si="27"/>
        <v/>
      </c>
      <c r="AD79">
        <f t="shared" si="17"/>
        <v>0</v>
      </c>
      <c r="AE79">
        <f t="shared" si="18"/>
        <v>0</v>
      </c>
      <c r="AF79">
        <f t="shared" si="20"/>
        <v>0</v>
      </c>
      <c r="AG79">
        <f t="shared" si="21"/>
        <v>0</v>
      </c>
      <c r="AH79">
        <f t="shared" si="22"/>
        <v>0</v>
      </c>
      <c r="AI79">
        <f t="shared" si="23"/>
        <v>0</v>
      </c>
      <c r="AJ79">
        <f t="shared" si="24"/>
        <v>0</v>
      </c>
      <c r="AK79">
        <f t="shared" si="25"/>
        <v>0</v>
      </c>
      <c r="AL79">
        <f t="shared" si="26"/>
        <v>0</v>
      </c>
      <c r="BL79" s="393" t="str">
        <f t="shared" si="19"/>
        <v/>
      </c>
    </row>
    <row r="80" spans="2:64" hidden="1" x14ac:dyDescent="0.25">
      <c r="B80" s="122" t="str">
        <f t="shared" si="9"/>
        <v/>
      </c>
      <c r="C80" s="124"/>
      <c r="D80" s="124"/>
      <c r="E80" s="124"/>
      <c r="F80" s="125" t="str">
        <f>IF('תנאי סף'!AR80&lt;&gt;1,"",'תנאי סף'!F80)</f>
        <v/>
      </c>
      <c r="G80" s="232"/>
      <c r="H80" s="232"/>
      <c r="I80" s="232"/>
      <c r="J80" s="232"/>
      <c r="K80" s="232"/>
      <c r="L80" s="232"/>
      <c r="M80" s="232"/>
      <c r="N80" s="232"/>
      <c r="O80" s="232"/>
      <c r="P80" s="123" t="str">
        <f t="shared" si="10"/>
        <v/>
      </c>
      <c r="Q80" s="123" t="str">
        <f t="array" ref="Q80">IF($F80="","",SUMPRODUCT(H80:O80,TRANSPOSE($G$5:$G$12)))</f>
        <v/>
      </c>
      <c r="R80" s="123"/>
      <c r="S80" s="123"/>
      <c r="T80" s="123"/>
      <c r="U80" s="123" t="str">
        <f t="shared" si="11"/>
        <v/>
      </c>
      <c r="V80" s="123">
        <v>1</v>
      </c>
      <c r="W80" s="123" t="str">
        <f t="shared" si="12"/>
        <v/>
      </c>
      <c r="X80" s="123">
        <v>1</v>
      </c>
      <c r="Y80" s="123" t="str">
        <f t="shared" si="13"/>
        <v/>
      </c>
      <c r="Z80" s="126" t="str">
        <f t="shared" si="14"/>
        <v/>
      </c>
      <c r="AA80">
        <f t="shared" si="15"/>
        <v>0</v>
      </c>
      <c r="AB80" t="str">
        <f t="shared" si="27"/>
        <v/>
      </c>
      <c r="AC80" t="str">
        <f t="shared" si="27"/>
        <v/>
      </c>
      <c r="AD80">
        <f t="shared" si="17"/>
        <v>0</v>
      </c>
      <c r="AE80">
        <f t="shared" si="18"/>
        <v>0</v>
      </c>
      <c r="AF80">
        <f t="shared" si="20"/>
        <v>0</v>
      </c>
      <c r="AG80">
        <f t="shared" si="21"/>
        <v>0</v>
      </c>
      <c r="AH80">
        <f t="shared" si="22"/>
        <v>0</v>
      </c>
      <c r="AI80">
        <f t="shared" si="23"/>
        <v>0</v>
      </c>
      <c r="AJ80">
        <f t="shared" si="24"/>
        <v>0</v>
      </c>
      <c r="AK80">
        <f t="shared" si="25"/>
        <v>0</v>
      </c>
      <c r="AL80">
        <f t="shared" si="26"/>
        <v>0</v>
      </c>
      <c r="BL80" s="393" t="str">
        <f t="shared" si="19"/>
        <v/>
      </c>
    </row>
    <row r="81" spans="2:64" hidden="1" x14ac:dyDescent="0.25">
      <c r="B81" s="122" t="str">
        <f t="shared" si="9"/>
        <v/>
      </c>
      <c r="C81" s="124"/>
      <c r="D81" s="124"/>
      <c r="E81" s="124"/>
      <c r="F81" s="125" t="str">
        <f>IF('תנאי סף'!AR81&lt;&gt;1,"",'תנאי סף'!F81)</f>
        <v/>
      </c>
      <c r="G81" s="232"/>
      <c r="H81" s="232"/>
      <c r="I81" s="232"/>
      <c r="J81" s="232"/>
      <c r="K81" s="232"/>
      <c r="L81" s="232"/>
      <c r="M81" s="232"/>
      <c r="N81" s="232"/>
      <c r="O81" s="232"/>
      <c r="P81" s="123" t="str">
        <f t="shared" si="10"/>
        <v/>
      </c>
      <c r="Q81" s="123" t="str">
        <f t="array" ref="Q81">IF($F81="","",SUMPRODUCT(H81:O81,TRANSPOSE($G$5:$G$12)))</f>
        <v/>
      </c>
      <c r="R81" s="123"/>
      <c r="S81" s="123"/>
      <c r="T81" s="123"/>
      <c r="U81" s="123" t="str">
        <f t="shared" si="11"/>
        <v/>
      </c>
      <c r="V81" s="123">
        <v>1</v>
      </c>
      <c r="W81" s="123" t="str">
        <f t="shared" si="12"/>
        <v/>
      </c>
      <c r="X81" s="123">
        <v>1</v>
      </c>
      <c r="Y81" s="123" t="str">
        <f t="shared" si="13"/>
        <v/>
      </c>
      <c r="Z81" s="126" t="str">
        <f t="shared" si="14"/>
        <v/>
      </c>
      <c r="AA81">
        <f t="shared" si="15"/>
        <v>0</v>
      </c>
      <c r="AB81" t="str">
        <f t="shared" si="27"/>
        <v/>
      </c>
      <c r="AC81" t="str">
        <f t="shared" si="27"/>
        <v/>
      </c>
      <c r="AD81">
        <f t="shared" si="17"/>
        <v>0</v>
      </c>
      <c r="AE81">
        <f t="shared" si="18"/>
        <v>0</v>
      </c>
      <c r="AF81">
        <f t="shared" si="20"/>
        <v>0</v>
      </c>
      <c r="AG81">
        <f t="shared" si="21"/>
        <v>0</v>
      </c>
      <c r="AH81">
        <f t="shared" si="22"/>
        <v>0</v>
      </c>
      <c r="AI81">
        <f t="shared" si="23"/>
        <v>0</v>
      </c>
      <c r="AJ81">
        <f t="shared" si="24"/>
        <v>0</v>
      </c>
      <c r="AK81">
        <f t="shared" si="25"/>
        <v>0</v>
      </c>
      <c r="AL81">
        <f t="shared" si="26"/>
        <v>0</v>
      </c>
      <c r="BL81" s="393" t="str">
        <f t="shared" si="19"/>
        <v/>
      </c>
    </row>
    <row r="82" spans="2:64" hidden="1" x14ac:dyDescent="0.25">
      <c r="B82" s="122" t="str">
        <f t="shared" si="9"/>
        <v/>
      </c>
      <c r="C82" s="124"/>
      <c r="D82" s="124"/>
      <c r="E82" s="124"/>
      <c r="F82" s="125" t="str">
        <f>IF('תנאי סף'!AR82&lt;&gt;1,"",'תנאי סף'!F82)</f>
        <v/>
      </c>
      <c r="G82" s="232"/>
      <c r="H82" s="232"/>
      <c r="I82" s="232"/>
      <c r="J82" s="232"/>
      <c r="K82" s="232"/>
      <c r="L82" s="232"/>
      <c r="M82" s="232"/>
      <c r="N82" s="232"/>
      <c r="O82" s="232"/>
      <c r="P82" s="123" t="str">
        <f t="shared" si="10"/>
        <v/>
      </c>
      <c r="Q82" s="123" t="str">
        <f t="array" ref="Q82">IF($F82="","",SUMPRODUCT(H82:O82,TRANSPOSE($G$5:$G$12)))</f>
        <v/>
      </c>
      <c r="R82" s="123"/>
      <c r="S82" s="123"/>
      <c r="T82" s="123"/>
      <c r="U82" s="123" t="str">
        <f t="shared" si="11"/>
        <v/>
      </c>
      <c r="V82" s="123">
        <v>1</v>
      </c>
      <c r="W82" s="123" t="str">
        <f t="shared" si="12"/>
        <v/>
      </c>
      <c r="X82" s="123">
        <v>1</v>
      </c>
      <c r="Y82" s="123" t="str">
        <f t="shared" si="13"/>
        <v/>
      </c>
      <c r="Z82" s="126" t="str">
        <f t="shared" si="14"/>
        <v/>
      </c>
      <c r="AA82">
        <f t="shared" si="15"/>
        <v>0</v>
      </c>
      <c r="AB82" t="str">
        <f t="shared" si="27"/>
        <v/>
      </c>
      <c r="AC82" t="str">
        <f t="shared" si="27"/>
        <v/>
      </c>
      <c r="AD82">
        <f t="shared" si="17"/>
        <v>0</v>
      </c>
      <c r="AE82">
        <f t="shared" si="18"/>
        <v>0</v>
      </c>
      <c r="AF82">
        <f t="shared" si="20"/>
        <v>0</v>
      </c>
      <c r="AG82">
        <f t="shared" si="21"/>
        <v>0</v>
      </c>
      <c r="AH82">
        <f t="shared" si="22"/>
        <v>0</v>
      </c>
      <c r="AI82">
        <f t="shared" si="23"/>
        <v>0</v>
      </c>
      <c r="AJ82">
        <f t="shared" si="24"/>
        <v>0</v>
      </c>
      <c r="AK82">
        <f t="shared" si="25"/>
        <v>0</v>
      </c>
      <c r="AL82">
        <f t="shared" si="26"/>
        <v>0</v>
      </c>
      <c r="BL82" s="393" t="str">
        <f t="shared" si="19"/>
        <v/>
      </c>
    </row>
    <row r="83" spans="2:64" hidden="1" x14ac:dyDescent="0.25">
      <c r="B83" s="122" t="str">
        <f t="shared" si="9"/>
        <v/>
      </c>
      <c r="C83" s="124"/>
      <c r="D83" s="124"/>
      <c r="E83" s="124"/>
      <c r="F83" s="125" t="str">
        <f>IF('תנאי סף'!AR83&lt;&gt;1,"",'תנאי סף'!F83)</f>
        <v/>
      </c>
      <c r="G83" s="232"/>
      <c r="H83" s="232"/>
      <c r="I83" s="232"/>
      <c r="J83" s="232"/>
      <c r="K83" s="232"/>
      <c r="L83" s="232"/>
      <c r="M83" s="232"/>
      <c r="N83" s="232"/>
      <c r="O83" s="232"/>
      <c r="P83" s="123" t="str">
        <f t="shared" si="10"/>
        <v/>
      </c>
      <c r="Q83" s="123" t="str">
        <f t="array" ref="Q83">IF($F83="","",SUMPRODUCT(H83:O83,TRANSPOSE($G$5:$G$12)))</f>
        <v/>
      </c>
      <c r="R83" s="123"/>
      <c r="S83" s="123"/>
      <c r="T83" s="123"/>
      <c r="U83" s="123" t="str">
        <f t="shared" si="11"/>
        <v/>
      </c>
      <c r="V83" s="123">
        <v>1</v>
      </c>
      <c r="W83" s="123" t="str">
        <f t="shared" si="12"/>
        <v/>
      </c>
      <c r="X83" s="123">
        <v>1</v>
      </c>
      <c r="Y83" s="123" t="str">
        <f t="shared" si="13"/>
        <v/>
      </c>
      <c r="Z83" s="126" t="str">
        <f t="shared" si="14"/>
        <v/>
      </c>
      <c r="AA83">
        <f t="shared" si="15"/>
        <v>0</v>
      </c>
      <c r="AB83" t="str">
        <f t="shared" si="27"/>
        <v/>
      </c>
      <c r="AC83" t="str">
        <f t="shared" si="27"/>
        <v/>
      </c>
      <c r="AD83">
        <f t="shared" si="17"/>
        <v>0</v>
      </c>
      <c r="AE83">
        <f t="shared" si="18"/>
        <v>0</v>
      </c>
      <c r="AF83">
        <f t="shared" si="20"/>
        <v>0</v>
      </c>
      <c r="AG83">
        <f t="shared" si="21"/>
        <v>0</v>
      </c>
      <c r="AH83">
        <f t="shared" si="22"/>
        <v>0</v>
      </c>
      <c r="AI83">
        <f t="shared" si="23"/>
        <v>0</v>
      </c>
      <c r="AJ83">
        <f t="shared" si="24"/>
        <v>0</v>
      </c>
      <c r="AK83">
        <f t="shared" si="25"/>
        <v>0</v>
      </c>
      <c r="AL83">
        <f t="shared" si="26"/>
        <v>0</v>
      </c>
      <c r="BL83" s="393" t="str">
        <f t="shared" si="19"/>
        <v/>
      </c>
    </row>
    <row r="84" spans="2:64" hidden="1" x14ac:dyDescent="0.25">
      <c r="B84" s="122" t="str">
        <f t="shared" si="9"/>
        <v/>
      </c>
      <c r="C84" s="124"/>
      <c r="D84" s="124"/>
      <c r="E84" s="124"/>
      <c r="F84" s="125" t="str">
        <f>IF('תנאי סף'!AR84&lt;&gt;1,"",'תנאי סף'!F84)</f>
        <v/>
      </c>
      <c r="G84" s="232"/>
      <c r="H84" s="232"/>
      <c r="I84" s="232"/>
      <c r="J84" s="232"/>
      <c r="K84" s="232"/>
      <c r="L84" s="232"/>
      <c r="M84" s="232"/>
      <c r="N84" s="232"/>
      <c r="O84" s="232"/>
      <c r="P84" s="123" t="str">
        <f t="shared" si="10"/>
        <v/>
      </c>
      <c r="Q84" s="123" t="str">
        <f t="array" ref="Q84">IF($F84="","",SUMPRODUCT(H84:O84,TRANSPOSE($G$5:$G$12)))</f>
        <v/>
      </c>
      <c r="R84" s="123"/>
      <c r="S84" s="123"/>
      <c r="T84" s="123"/>
      <c r="U84" s="123" t="str">
        <f t="shared" si="11"/>
        <v/>
      </c>
      <c r="V84" s="123">
        <v>1</v>
      </c>
      <c r="W84" s="123" t="str">
        <f t="shared" si="12"/>
        <v/>
      </c>
      <c r="X84" s="123">
        <v>1</v>
      </c>
      <c r="Y84" s="123" t="str">
        <f t="shared" si="13"/>
        <v/>
      </c>
      <c r="Z84" s="126" t="str">
        <f t="shared" si="14"/>
        <v/>
      </c>
      <c r="AA84">
        <f t="shared" si="15"/>
        <v>0</v>
      </c>
      <c r="AB84" t="str">
        <f t="shared" si="27"/>
        <v/>
      </c>
      <c r="AC84" t="str">
        <f t="shared" si="27"/>
        <v/>
      </c>
      <c r="AD84">
        <f t="shared" si="17"/>
        <v>0</v>
      </c>
      <c r="AE84">
        <f t="shared" si="18"/>
        <v>0</v>
      </c>
      <c r="AF84">
        <f t="shared" si="20"/>
        <v>0</v>
      </c>
      <c r="AG84">
        <f t="shared" si="21"/>
        <v>0</v>
      </c>
      <c r="AH84">
        <f t="shared" si="22"/>
        <v>0</v>
      </c>
      <c r="AI84">
        <f t="shared" si="23"/>
        <v>0</v>
      </c>
      <c r="AJ84">
        <f t="shared" si="24"/>
        <v>0</v>
      </c>
      <c r="AK84">
        <f t="shared" si="25"/>
        <v>0</v>
      </c>
      <c r="AL84">
        <f t="shared" si="26"/>
        <v>0</v>
      </c>
      <c r="BL84" s="393" t="str">
        <f t="shared" si="19"/>
        <v/>
      </c>
    </row>
    <row r="85" spans="2:64" hidden="1" x14ac:dyDescent="0.25">
      <c r="B85" s="122" t="str">
        <f t="shared" si="9"/>
        <v/>
      </c>
      <c r="C85" s="124"/>
      <c r="D85" s="124"/>
      <c r="E85" s="124"/>
      <c r="F85" s="125" t="str">
        <f>IF('תנאי סף'!AR85&lt;&gt;1,"",'תנאי סף'!F85)</f>
        <v/>
      </c>
      <c r="G85" s="232"/>
      <c r="H85" s="232"/>
      <c r="I85" s="232"/>
      <c r="J85" s="232"/>
      <c r="K85" s="232"/>
      <c r="L85" s="232"/>
      <c r="M85" s="232"/>
      <c r="N85" s="232"/>
      <c r="O85" s="232"/>
      <c r="P85" s="123" t="str">
        <f t="shared" si="10"/>
        <v/>
      </c>
      <c r="Q85" s="123" t="str">
        <f t="array" ref="Q85">IF($F85="","",SUMPRODUCT(H85:O85,TRANSPOSE($G$5:$G$12)))</f>
        <v/>
      </c>
      <c r="R85" s="123"/>
      <c r="S85" s="123"/>
      <c r="T85" s="123"/>
      <c r="U85" s="123" t="str">
        <f t="shared" si="11"/>
        <v/>
      </c>
      <c r="V85" s="123">
        <v>1</v>
      </c>
      <c r="W85" s="123" t="str">
        <f t="shared" si="12"/>
        <v/>
      </c>
      <c r="X85" s="123">
        <v>1</v>
      </c>
      <c r="Y85" s="123" t="str">
        <f t="shared" si="13"/>
        <v/>
      </c>
      <c r="Z85" s="126" t="str">
        <f t="shared" si="14"/>
        <v/>
      </c>
      <c r="AA85">
        <f t="shared" si="15"/>
        <v>0</v>
      </c>
      <c r="AB85" t="str">
        <f t="shared" si="27"/>
        <v/>
      </c>
      <c r="AC85" t="str">
        <f t="shared" si="27"/>
        <v/>
      </c>
      <c r="AD85">
        <f t="shared" si="17"/>
        <v>0</v>
      </c>
      <c r="AE85">
        <f t="shared" si="18"/>
        <v>0</v>
      </c>
      <c r="AF85">
        <f t="shared" si="20"/>
        <v>0</v>
      </c>
      <c r="AG85">
        <f t="shared" si="21"/>
        <v>0</v>
      </c>
      <c r="AH85">
        <f t="shared" si="22"/>
        <v>0</v>
      </c>
      <c r="AI85">
        <f t="shared" si="23"/>
        <v>0</v>
      </c>
      <c r="AJ85">
        <f t="shared" si="24"/>
        <v>0</v>
      </c>
      <c r="AK85">
        <f t="shared" si="25"/>
        <v>0</v>
      </c>
      <c r="AL85">
        <f t="shared" si="26"/>
        <v>0</v>
      </c>
      <c r="BL85" s="393" t="str">
        <f t="shared" si="19"/>
        <v/>
      </c>
    </row>
    <row r="86" spans="2:64" hidden="1" x14ac:dyDescent="0.25">
      <c r="B86" s="122" t="str">
        <f t="shared" si="9"/>
        <v/>
      </c>
      <c r="C86" s="124"/>
      <c r="D86" s="124"/>
      <c r="E86" s="124"/>
      <c r="F86" s="125" t="str">
        <f>IF('תנאי סף'!AR86&lt;&gt;1,"",'תנאי סף'!F86)</f>
        <v/>
      </c>
      <c r="G86" s="232"/>
      <c r="H86" s="232"/>
      <c r="I86" s="232"/>
      <c r="J86" s="232"/>
      <c r="K86" s="232"/>
      <c r="L86" s="232"/>
      <c r="M86" s="232"/>
      <c r="N86" s="232"/>
      <c r="O86" s="232"/>
      <c r="P86" s="123" t="str">
        <f t="shared" si="10"/>
        <v/>
      </c>
      <c r="Q86" s="123" t="str">
        <f t="array" ref="Q86">IF($F86="","",SUMPRODUCT(H86:O86,TRANSPOSE($G$5:$G$12)))</f>
        <v/>
      </c>
      <c r="R86" s="123"/>
      <c r="S86" s="123"/>
      <c r="T86" s="123"/>
      <c r="U86" s="123" t="str">
        <f t="shared" si="11"/>
        <v/>
      </c>
      <c r="V86" s="123">
        <v>1</v>
      </c>
      <c r="W86" s="123" t="str">
        <f t="shared" si="12"/>
        <v/>
      </c>
      <c r="X86" s="123">
        <v>1</v>
      </c>
      <c r="Y86" s="123" t="str">
        <f t="shared" si="13"/>
        <v/>
      </c>
      <c r="Z86" s="126" t="str">
        <f t="shared" si="14"/>
        <v/>
      </c>
      <c r="AA86">
        <f t="shared" si="15"/>
        <v>0</v>
      </c>
      <c r="AB86" t="str">
        <f t="shared" si="27"/>
        <v/>
      </c>
      <c r="AC86" t="str">
        <f t="shared" si="27"/>
        <v/>
      </c>
      <c r="AD86">
        <f t="shared" si="17"/>
        <v>0</v>
      </c>
      <c r="AE86">
        <f t="shared" si="18"/>
        <v>0</v>
      </c>
      <c r="AF86">
        <f t="shared" si="20"/>
        <v>0</v>
      </c>
      <c r="AG86">
        <f t="shared" si="21"/>
        <v>0</v>
      </c>
      <c r="AH86">
        <f t="shared" si="22"/>
        <v>0</v>
      </c>
      <c r="AI86">
        <f t="shared" si="23"/>
        <v>0</v>
      </c>
      <c r="AJ86">
        <f t="shared" si="24"/>
        <v>0</v>
      </c>
      <c r="AK86">
        <f t="shared" si="25"/>
        <v>0</v>
      </c>
      <c r="AL86">
        <f t="shared" si="26"/>
        <v>0</v>
      </c>
      <c r="BL86" s="393" t="str">
        <f t="shared" si="19"/>
        <v/>
      </c>
    </row>
    <row r="87" spans="2:64" hidden="1" x14ac:dyDescent="0.25">
      <c r="B87" s="122" t="str">
        <f t="shared" si="9"/>
        <v/>
      </c>
      <c r="C87" s="124"/>
      <c r="D87" s="124"/>
      <c r="E87" s="124"/>
      <c r="F87" s="125" t="str">
        <f>IF('תנאי סף'!AR87&lt;&gt;1,"",'תנאי סף'!F87)</f>
        <v/>
      </c>
      <c r="G87" s="232"/>
      <c r="H87" s="232"/>
      <c r="I87" s="232"/>
      <c r="J87" s="232"/>
      <c r="K87" s="232"/>
      <c r="L87" s="232"/>
      <c r="M87" s="232"/>
      <c r="N87" s="232"/>
      <c r="O87" s="232"/>
      <c r="P87" s="123" t="str">
        <f t="shared" si="10"/>
        <v/>
      </c>
      <c r="Q87" s="123" t="str">
        <f t="array" ref="Q87">IF($F87="","",SUMPRODUCT(H87:O87,TRANSPOSE($G$5:$G$12)))</f>
        <v/>
      </c>
      <c r="R87" s="123"/>
      <c r="S87" s="123"/>
      <c r="T87" s="123"/>
      <c r="U87" s="123" t="str">
        <f t="shared" si="11"/>
        <v/>
      </c>
      <c r="V87" s="123">
        <v>1</v>
      </c>
      <c r="W87" s="123" t="str">
        <f t="shared" si="12"/>
        <v/>
      </c>
      <c r="X87" s="123">
        <v>1</v>
      </c>
      <c r="Y87" s="123" t="str">
        <f t="shared" si="13"/>
        <v/>
      </c>
      <c r="Z87" s="126" t="str">
        <f t="shared" si="14"/>
        <v/>
      </c>
      <c r="AA87">
        <f t="shared" si="15"/>
        <v>0</v>
      </c>
      <c r="AB87" t="str">
        <f t="shared" si="27"/>
        <v/>
      </c>
      <c r="AC87" t="str">
        <f t="shared" si="27"/>
        <v/>
      </c>
      <c r="AD87">
        <f t="shared" si="17"/>
        <v>0</v>
      </c>
      <c r="AE87">
        <f t="shared" si="18"/>
        <v>0</v>
      </c>
      <c r="AF87">
        <f t="shared" si="20"/>
        <v>0</v>
      </c>
      <c r="AG87">
        <f t="shared" si="21"/>
        <v>0</v>
      </c>
      <c r="AH87">
        <f t="shared" si="22"/>
        <v>0</v>
      </c>
      <c r="AI87">
        <f t="shared" si="23"/>
        <v>0</v>
      </c>
      <c r="AJ87">
        <f t="shared" si="24"/>
        <v>0</v>
      </c>
      <c r="AK87">
        <f t="shared" si="25"/>
        <v>0</v>
      </c>
      <c r="AL87">
        <f t="shared" si="26"/>
        <v>0</v>
      </c>
      <c r="BL87" s="393" t="str">
        <f t="shared" si="19"/>
        <v/>
      </c>
    </row>
    <row r="88" spans="2:64" hidden="1" x14ac:dyDescent="0.25">
      <c r="B88" s="122" t="str">
        <f t="shared" si="9"/>
        <v/>
      </c>
      <c r="C88" s="124"/>
      <c r="D88" s="124"/>
      <c r="E88" s="124"/>
      <c r="F88" s="125" t="str">
        <f>IF('תנאי סף'!AR88&lt;&gt;1,"",'תנאי סף'!F88)</f>
        <v/>
      </c>
      <c r="G88" s="232"/>
      <c r="H88" s="232"/>
      <c r="I88" s="232"/>
      <c r="J88" s="232"/>
      <c r="K88" s="232"/>
      <c r="L88" s="232"/>
      <c r="M88" s="232"/>
      <c r="N88" s="232"/>
      <c r="O88" s="232"/>
      <c r="P88" s="123" t="str">
        <f t="shared" si="10"/>
        <v/>
      </c>
      <c r="Q88" s="123" t="str">
        <f t="array" ref="Q88">IF($F88="","",SUMPRODUCT(H88:O88,TRANSPOSE($G$5:$G$12)))</f>
        <v/>
      </c>
      <c r="R88" s="123"/>
      <c r="S88" s="123"/>
      <c r="T88" s="123"/>
      <c r="U88" s="123" t="str">
        <f t="shared" si="11"/>
        <v/>
      </c>
      <c r="V88" s="123">
        <v>1</v>
      </c>
      <c r="W88" s="123" t="str">
        <f t="shared" si="12"/>
        <v/>
      </c>
      <c r="X88" s="123">
        <v>1</v>
      </c>
      <c r="Y88" s="123" t="str">
        <f t="shared" si="13"/>
        <v/>
      </c>
      <c r="Z88" s="126" t="str">
        <f t="shared" si="14"/>
        <v/>
      </c>
      <c r="AA88">
        <f t="shared" si="15"/>
        <v>0</v>
      </c>
      <c r="AB88" t="str">
        <f t="shared" si="27"/>
        <v/>
      </c>
      <c r="AC88" t="str">
        <f t="shared" si="27"/>
        <v/>
      </c>
      <c r="AD88">
        <f t="shared" si="17"/>
        <v>0</v>
      </c>
      <c r="AE88">
        <f t="shared" si="18"/>
        <v>0</v>
      </c>
      <c r="AF88">
        <f t="shared" si="20"/>
        <v>0</v>
      </c>
      <c r="AG88">
        <f t="shared" si="21"/>
        <v>0</v>
      </c>
      <c r="AH88">
        <f t="shared" si="22"/>
        <v>0</v>
      </c>
      <c r="AI88">
        <f t="shared" si="23"/>
        <v>0</v>
      </c>
      <c r="AJ88">
        <f t="shared" si="24"/>
        <v>0</v>
      </c>
      <c r="AK88">
        <f t="shared" si="25"/>
        <v>0</v>
      </c>
      <c r="AL88">
        <f t="shared" si="26"/>
        <v>0</v>
      </c>
      <c r="BL88" s="393" t="str">
        <f t="shared" si="19"/>
        <v/>
      </c>
    </row>
    <row r="89" spans="2:64" hidden="1" x14ac:dyDescent="0.25">
      <c r="B89" s="122" t="str">
        <f t="shared" si="9"/>
        <v/>
      </c>
      <c r="C89" s="124"/>
      <c r="D89" s="124"/>
      <c r="E89" s="124"/>
      <c r="F89" s="125" t="str">
        <f>IF('תנאי סף'!AR89&lt;&gt;1,"",'תנאי סף'!F89)</f>
        <v/>
      </c>
      <c r="G89" s="232"/>
      <c r="H89" s="232"/>
      <c r="I89" s="232"/>
      <c r="J89" s="232"/>
      <c r="K89" s="232"/>
      <c r="L89" s="232"/>
      <c r="M89" s="232"/>
      <c r="N89" s="232"/>
      <c r="O89" s="232"/>
      <c r="P89" s="123" t="str">
        <f t="shared" si="10"/>
        <v/>
      </c>
      <c r="Q89" s="123" t="str">
        <f t="array" ref="Q89">IF($F89="","",SUMPRODUCT(H89:O89,TRANSPOSE($G$5:$G$12)))</f>
        <v/>
      </c>
      <c r="R89" s="123"/>
      <c r="S89" s="123"/>
      <c r="T89" s="123"/>
      <c r="U89" s="123" t="str">
        <f t="shared" si="11"/>
        <v/>
      </c>
      <c r="V89" s="123">
        <v>1</v>
      </c>
      <c r="W89" s="123" t="str">
        <f t="shared" si="12"/>
        <v/>
      </c>
      <c r="X89" s="123">
        <v>1</v>
      </c>
      <c r="Y89" s="123" t="str">
        <f t="shared" si="13"/>
        <v/>
      </c>
      <c r="Z89" s="126" t="str">
        <f t="shared" si="14"/>
        <v/>
      </c>
      <c r="AA89">
        <f t="shared" si="15"/>
        <v>0</v>
      </c>
      <c r="AB89" t="str">
        <f t="shared" si="27"/>
        <v/>
      </c>
      <c r="AC89" t="str">
        <f t="shared" si="27"/>
        <v/>
      </c>
      <c r="AD89">
        <f t="shared" si="17"/>
        <v>0</v>
      </c>
      <c r="AE89">
        <f t="shared" si="18"/>
        <v>0</v>
      </c>
      <c r="AF89">
        <f t="shared" si="20"/>
        <v>0</v>
      </c>
      <c r="AG89">
        <f t="shared" si="21"/>
        <v>0</v>
      </c>
      <c r="AH89">
        <f t="shared" si="22"/>
        <v>0</v>
      </c>
      <c r="AI89">
        <f t="shared" si="23"/>
        <v>0</v>
      </c>
      <c r="AJ89">
        <f t="shared" si="24"/>
        <v>0</v>
      </c>
      <c r="AK89">
        <f t="shared" si="25"/>
        <v>0</v>
      </c>
      <c r="AL89">
        <f t="shared" si="26"/>
        <v>0</v>
      </c>
      <c r="BL89" s="393" t="str">
        <f t="shared" si="19"/>
        <v/>
      </c>
    </row>
    <row r="90" spans="2:64" hidden="1" x14ac:dyDescent="0.25">
      <c r="B90" s="122" t="str">
        <f t="shared" si="9"/>
        <v/>
      </c>
      <c r="C90" s="124"/>
      <c r="D90" s="124"/>
      <c r="E90" s="124"/>
      <c r="F90" s="125" t="str">
        <f>IF('תנאי סף'!AR90&lt;&gt;1,"",'תנאי סף'!F90)</f>
        <v/>
      </c>
      <c r="G90" s="232"/>
      <c r="H90" s="232"/>
      <c r="I90" s="232"/>
      <c r="J90" s="232"/>
      <c r="K90" s="232"/>
      <c r="L90" s="232"/>
      <c r="M90" s="232"/>
      <c r="N90" s="232"/>
      <c r="O90" s="232"/>
      <c r="P90" s="123" t="str">
        <f t="shared" si="10"/>
        <v/>
      </c>
      <c r="Q90" s="123" t="str">
        <f t="array" ref="Q90">IF($F90="","",SUMPRODUCT(H90:O90,TRANSPOSE($G$5:$G$12)))</f>
        <v/>
      </c>
      <c r="R90" s="123"/>
      <c r="S90" s="123"/>
      <c r="T90" s="123"/>
      <c r="U90" s="123" t="str">
        <f t="shared" si="11"/>
        <v/>
      </c>
      <c r="V90" s="123">
        <v>1</v>
      </c>
      <c r="W90" s="123" t="str">
        <f t="shared" si="12"/>
        <v/>
      </c>
      <c r="X90" s="123">
        <v>1</v>
      </c>
      <c r="Y90" s="123" t="str">
        <f t="shared" si="13"/>
        <v/>
      </c>
      <c r="Z90" s="126" t="str">
        <f t="shared" si="14"/>
        <v/>
      </c>
      <c r="AA90">
        <f t="shared" si="15"/>
        <v>0</v>
      </c>
      <c r="AB90" t="str">
        <f t="shared" si="27"/>
        <v/>
      </c>
      <c r="AC90" t="str">
        <f t="shared" si="27"/>
        <v/>
      </c>
      <c r="AD90">
        <f t="shared" si="17"/>
        <v>0</v>
      </c>
      <c r="AE90">
        <f t="shared" si="18"/>
        <v>0</v>
      </c>
      <c r="AF90">
        <f t="shared" si="20"/>
        <v>0</v>
      </c>
      <c r="AG90">
        <f t="shared" si="21"/>
        <v>0</v>
      </c>
      <c r="AH90">
        <f t="shared" si="22"/>
        <v>0</v>
      </c>
      <c r="AI90">
        <f t="shared" si="23"/>
        <v>0</v>
      </c>
      <c r="AJ90">
        <f t="shared" si="24"/>
        <v>0</v>
      </c>
      <c r="AK90">
        <f t="shared" si="25"/>
        <v>0</v>
      </c>
      <c r="AL90">
        <f t="shared" si="26"/>
        <v>0</v>
      </c>
      <c r="BL90" s="393" t="str">
        <f t="shared" si="19"/>
        <v/>
      </c>
    </row>
    <row r="91" spans="2:64" hidden="1" x14ac:dyDescent="0.25">
      <c r="B91" s="122" t="str">
        <f t="shared" si="9"/>
        <v/>
      </c>
      <c r="C91" s="124"/>
      <c r="D91" s="124"/>
      <c r="E91" s="124"/>
      <c r="F91" s="125" t="str">
        <f>IF('תנאי סף'!AR91&lt;&gt;1,"",'תנאי סף'!F91)</f>
        <v/>
      </c>
      <c r="G91" s="232"/>
      <c r="H91" s="232"/>
      <c r="I91" s="232"/>
      <c r="J91" s="232"/>
      <c r="K91" s="232"/>
      <c r="L91" s="232"/>
      <c r="M91" s="232"/>
      <c r="N91" s="232"/>
      <c r="O91" s="232"/>
      <c r="P91" s="123" t="str">
        <f t="shared" si="10"/>
        <v/>
      </c>
      <c r="Q91" s="123" t="str">
        <f t="array" ref="Q91">IF($F91="","",SUMPRODUCT(H91:O91,TRANSPOSE($G$5:$G$12)))</f>
        <v/>
      </c>
      <c r="R91" s="123"/>
      <c r="S91" s="123"/>
      <c r="T91" s="123"/>
      <c r="U91" s="123" t="str">
        <f t="shared" si="11"/>
        <v/>
      </c>
      <c r="V91" s="123">
        <v>1</v>
      </c>
      <c r="W91" s="123" t="str">
        <f t="shared" si="12"/>
        <v/>
      </c>
      <c r="X91" s="123">
        <v>1</v>
      </c>
      <c r="Y91" s="123" t="str">
        <f t="shared" si="13"/>
        <v/>
      </c>
      <c r="Z91" s="126" t="str">
        <f t="shared" si="14"/>
        <v/>
      </c>
      <c r="AA91">
        <f t="shared" si="15"/>
        <v>0</v>
      </c>
      <c r="AB91" t="str">
        <f t="shared" si="27"/>
        <v/>
      </c>
      <c r="AC91" t="str">
        <f t="shared" si="27"/>
        <v/>
      </c>
      <c r="AD91">
        <f t="shared" si="17"/>
        <v>0</v>
      </c>
      <c r="AE91">
        <f t="shared" si="18"/>
        <v>0</v>
      </c>
      <c r="AF91">
        <f t="shared" si="20"/>
        <v>0</v>
      </c>
      <c r="AG91">
        <f t="shared" si="21"/>
        <v>0</v>
      </c>
      <c r="AH91">
        <f t="shared" si="22"/>
        <v>0</v>
      </c>
      <c r="AI91">
        <f t="shared" si="23"/>
        <v>0</v>
      </c>
      <c r="AJ91">
        <f t="shared" si="24"/>
        <v>0</v>
      </c>
      <c r="AK91">
        <f t="shared" si="25"/>
        <v>0</v>
      </c>
      <c r="AL91">
        <f t="shared" si="26"/>
        <v>0</v>
      </c>
      <c r="BL91" s="393" t="str">
        <f t="shared" si="19"/>
        <v/>
      </c>
    </row>
    <row r="92" spans="2:64" hidden="1" x14ac:dyDescent="0.25">
      <c r="B92" s="122" t="str">
        <f t="shared" si="9"/>
        <v/>
      </c>
      <c r="C92" s="124"/>
      <c r="D92" s="124"/>
      <c r="E92" s="124"/>
      <c r="F92" s="125" t="str">
        <f>IF('תנאי סף'!AR92&lt;&gt;1,"",'תנאי סף'!F92)</f>
        <v/>
      </c>
      <c r="G92" s="232"/>
      <c r="H92" s="232"/>
      <c r="I92" s="232"/>
      <c r="J92" s="232"/>
      <c r="K92" s="232"/>
      <c r="L92" s="232"/>
      <c r="M92" s="232"/>
      <c r="N92" s="232"/>
      <c r="O92" s="232"/>
      <c r="P92" s="123" t="str">
        <f t="shared" si="10"/>
        <v/>
      </c>
      <c r="Q92" s="123" t="str">
        <f t="array" ref="Q92">IF($F92="","",SUMPRODUCT(H92:O92,TRANSPOSE($G$5:$G$12)))</f>
        <v/>
      </c>
      <c r="R92" s="123"/>
      <c r="S92" s="123"/>
      <c r="T92" s="123"/>
      <c r="U92" s="123" t="str">
        <f t="shared" si="11"/>
        <v/>
      </c>
      <c r="V92" s="123">
        <v>1</v>
      </c>
      <c r="W92" s="123" t="str">
        <f t="shared" si="12"/>
        <v/>
      </c>
      <c r="X92" s="123">
        <v>1</v>
      </c>
      <c r="Y92" s="123" t="str">
        <f t="shared" si="13"/>
        <v/>
      </c>
      <c r="Z92" s="126" t="str">
        <f t="shared" si="14"/>
        <v/>
      </c>
      <c r="AA92">
        <f t="shared" si="15"/>
        <v>0</v>
      </c>
      <c r="AB92" t="str">
        <f t="shared" ref="AB92:AC130" si="28">IF($F92="","",AB$30)</f>
        <v/>
      </c>
      <c r="AC92" t="str">
        <f t="shared" si="28"/>
        <v/>
      </c>
      <c r="AD92">
        <f t="shared" si="17"/>
        <v>0</v>
      </c>
      <c r="AE92">
        <f t="shared" si="18"/>
        <v>0</v>
      </c>
      <c r="AF92">
        <f t="shared" si="20"/>
        <v>0</v>
      </c>
      <c r="AG92">
        <f t="shared" si="21"/>
        <v>0</v>
      </c>
      <c r="AH92">
        <f t="shared" si="22"/>
        <v>0</v>
      </c>
      <c r="AI92">
        <f t="shared" si="23"/>
        <v>0</v>
      </c>
      <c r="AJ92">
        <f t="shared" si="24"/>
        <v>0</v>
      </c>
      <c r="AK92">
        <f t="shared" si="25"/>
        <v>0</v>
      </c>
      <c r="AL92">
        <f t="shared" si="26"/>
        <v>0</v>
      </c>
      <c r="BL92" s="393" t="str">
        <f t="shared" si="19"/>
        <v/>
      </c>
    </row>
    <row r="93" spans="2:64" hidden="1" x14ac:dyDescent="0.25">
      <c r="B93" s="122" t="str">
        <f t="shared" si="9"/>
        <v/>
      </c>
      <c r="C93" s="124"/>
      <c r="D93" s="124"/>
      <c r="E93" s="124"/>
      <c r="F93" s="125" t="str">
        <f>IF('תנאי סף'!AR93&lt;&gt;1,"",'תנאי סף'!F93)</f>
        <v/>
      </c>
      <c r="G93" s="232"/>
      <c r="H93" s="232"/>
      <c r="I93" s="232"/>
      <c r="J93" s="232"/>
      <c r="K93" s="232"/>
      <c r="L93" s="232"/>
      <c r="M93" s="232"/>
      <c r="N93" s="232"/>
      <c r="O93" s="232"/>
      <c r="P93" s="123" t="str">
        <f t="shared" si="10"/>
        <v/>
      </c>
      <c r="Q93" s="123" t="str">
        <f t="array" ref="Q93">IF($F93="","",SUMPRODUCT(H93:O93,TRANSPOSE($G$5:$G$12)))</f>
        <v/>
      </c>
      <c r="R93" s="123"/>
      <c r="S93" s="123"/>
      <c r="T93" s="123"/>
      <c r="U93" s="123" t="str">
        <f t="shared" si="11"/>
        <v/>
      </c>
      <c r="V93" s="123">
        <v>1</v>
      </c>
      <c r="W93" s="123" t="str">
        <f t="shared" si="12"/>
        <v/>
      </c>
      <c r="X93" s="123">
        <v>1</v>
      </c>
      <c r="Y93" s="123" t="str">
        <f t="shared" si="13"/>
        <v/>
      </c>
      <c r="Z93" s="126" t="str">
        <f t="shared" si="14"/>
        <v/>
      </c>
      <c r="AA93">
        <f t="shared" si="15"/>
        <v>0</v>
      </c>
      <c r="AB93" t="str">
        <f t="shared" si="28"/>
        <v/>
      </c>
      <c r="AC93" t="str">
        <f t="shared" si="28"/>
        <v/>
      </c>
      <c r="AD93">
        <f t="shared" si="17"/>
        <v>0</v>
      </c>
      <c r="AE93">
        <f t="shared" si="18"/>
        <v>0</v>
      </c>
      <c r="AF93">
        <f t="shared" si="20"/>
        <v>0</v>
      </c>
      <c r="AG93">
        <f t="shared" si="21"/>
        <v>0</v>
      </c>
      <c r="AH93">
        <f t="shared" si="22"/>
        <v>0</v>
      </c>
      <c r="AI93">
        <f t="shared" si="23"/>
        <v>0</v>
      </c>
      <c r="AJ93">
        <f t="shared" si="24"/>
        <v>0</v>
      </c>
      <c r="AK93">
        <f t="shared" si="25"/>
        <v>0</v>
      </c>
      <c r="AL93">
        <f t="shared" si="26"/>
        <v>0</v>
      </c>
      <c r="BL93" s="393" t="str">
        <f t="shared" si="19"/>
        <v/>
      </c>
    </row>
    <row r="94" spans="2:64" hidden="1" x14ac:dyDescent="0.25">
      <c r="B94" s="122" t="str">
        <f t="shared" si="9"/>
        <v/>
      </c>
      <c r="C94" s="124"/>
      <c r="D94" s="124"/>
      <c r="E94" s="124"/>
      <c r="F94" s="125" t="str">
        <f>IF('תנאי סף'!AR94&lt;&gt;1,"",'תנאי סף'!F94)</f>
        <v/>
      </c>
      <c r="G94" s="232"/>
      <c r="H94" s="232"/>
      <c r="I94" s="232"/>
      <c r="J94" s="232"/>
      <c r="K94" s="232"/>
      <c r="L94" s="232"/>
      <c r="M94" s="232"/>
      <c r="N94" s="232"/>
      <c r="O94" s="232"/>
      <c r="P94" s="123" t="str">
        <f t="shared" si="10"/>
        <v/>
      </c>
      <c r="Q94" s="123" t="str">
        <f t="array" ref="Q94">IF($F94="","",SUMPRODUCT(H94:O94,TRANSPOSE($G$5:$G$12)))</f>
        <v/>
      </c>
      <c r="R94" s="123"/>
      <c r="S94" s="123"/>
      <c r="T94" s="123"/>
      <c r="U94" s="123" t="str">
        <f t="shared" si="11"/>
        <v/>
      </c>
      <c r="V94" s="123">
        <v>1</v>
      </c>
      <c r="W94" s="123" t="str">
        <f t="shared" si="12"/>
        <v/>
      </c>
      <c r="X94" s="123">
        <v>1</v>
      </c>
      <c r="Y94" s="123" t="str">
        <f t="shared" si="13"/>
        <v/>
      </c>
      <c r="Z94" s="126" t="str">
        <f t="shared" si="14"/>
        <v/>
      </c>
      <c r="AA94">
        <f t="shared" si="15"/>
        <v>0</v>
      </c>
      <c r="AB94" t="str">
        <f t="shared" si="28"/>
        <v/>
      </c>
      <c r="AC94" t="str">
        <f t="shared" si="28"/>
        <v/>
      </c>
      <c r="AD94">
        <f t="shared" si="17"/>
        <v>0</v>
      </c>
      <c r="AE94">
        <f t="shared" si="18"/>
        <v>0</v>
      </c>
      <c r="AF94">
        <f t="shared" si="20"/>
        <v>0</v>
      </c>
      <c r="AG94">
        <f t="shared" si="21"/>
        <v>0</v>
      </c>
      <c r="AH94">
        <f t="shared" si="22"/>
        <v>0</v>
      </c>
      <c r="AI94">
        <f t="shared" si="23"/>
        <v>0</v>
      </c>
      <c r="AJ94">
        <f t="shared" si="24"/>
        <v>0</v>
      </c>
      <c r="AK94">
        <f t="shared" si="25"/>
        <v>0</v>
      </c>
      <c r="AL94">
        <f t="shared" si="26"/>
        <v>0</v>
      </c>
      <c r="BL94" s="393" t="str">
        <f t="shared" si="19"/>
        <v/>
      </c>
    </row>
    <row r="95" spans="2:64" hidden="1" x14ac:dyDescent="0.25">
      <c r="B95" s="122" t="str">
        <f t="shared" si="9"/>
        <v/>
      </c>
      <c r="C95" s="124"/>
      <c r="D95" s="124"/>
      <c r="E95" s="124"/>
      <c r="F95" s="125" t="str">
        <f>IF('תנאי סף'!AR95&lt;&gt;1,"",'תנאי סף'!F95)</f>
        <v/>
      </c>
      <c r="G95" s="232"/>
      <c r="H95" s="232"/>
      <c r="I95" s="232"/>
      <c r="J95" s="232"/>
      <c r="K95" s="232"/>
      <c r="L95" s="232"/>
      <c r="M95" s="232"/>
      <c r="N95" s="232"/>
      <c r="O95" s="232"/>
      <c r="P95" s="123" t="str">
        <f t="shared" si="10"/>
        <v/>
      </c>
      <c r="Q95" s="123" t="str">
        <f t="array" ref="Q95">IF($F95="","",SUMPRODUCT(H95:O95,TRANSPOSE($G$5:$G$12)))</f>
        <v/>
      </c>
      <c r="R95" s="123"/>
      <c r="S95" s="123"/>
      <c r="T95" s="123"/>
      <c r="U95" s="123" t="str">
        <f t="shared" si="11"/>
        <v/>
      </c>
      <c r="V95" s="123">
        <v>1</v>
      </c>
      <c r="W95" s="123" t="str">
        <f t="shared" si="12"/>
        <v/>
      </c>
      <c r="X95" s="123">
        <v>1</v>
      </c>
      <c r="Y95" s="123" t="str">
        <f t="shared" si="13"/>
        <v/>
      </c>
      <c r="Z95" s="126" t="str">
        <f t="shared" si="14"/>
        <v/>
      </c>
      <c r="AA95">
        <f t="shared" si="15"/>
        <v>0</v>
      </c>
      <c r="AB95" t="str">
        <f t="shared" si="28"/>
        <v/>
      </c>
      <c r="AC95" t="str">
        <f t="shared" si="28"/>
        <v/>
      </c>
      <c r="AD95">
        <f t="shared" si="17"/>
        <v>0</v>
      </c>
      <c r="AE95">
        <f t="shared" si="18"/>
        <v>0</v>
      </c>
      <c r="AF95">
        <f t="shared" si="20"/>
        <v>0</v>
      </c>
      <c r="AG95">
        <f t="shared" si="21"/>
        <v>0</v>
      </c>
      <c r="AH95">
        <f t="shared" si="22"/>
        <v>0</v>
      </c>
      <c r="AI95">
        <f t="shared" si="23"/>
        <v>0</v>
      </c>
      <c r="AJ95">
        <f t="shared" si="24"/>
        <v>0</v>
      </c>
      <c r="AK95">
        <f t="shared" si="25"/>
        <v>0</v>
      </c>
      <c r="AL95">
        <f t="shared" si="26"/>
        <v>0</v>
      </c>
      <c r="BL95" s="393" t="str">
        <f t="shared" si="19"/>
        <v/>
      </c>
    </row>
    <row r="96" spans="2:64" hidden="1" x14ac:dyDescent="0.25">
      <c r="B96" s="122" t="str">
        <f t="shared" ref="B96:B130" si="29">IF(F96="","",ROW()-30)</f>
        <v/>
      </c>
      <c r="C96" s="124"/>
      <c r="D96" s="124"/>
      <c r="E96" s="124"/>
      <c r="F96" s="125" t="str">
        <f>IF('תנאי סף'!AR96&lt;&gt;1,"",'תנאי סף'!F96)</f>
        <v/>
      </c>
      <c r="G96" s="232"/>
      <c r="H96" s="232"/>
      <c r="I96" s="232"/>
      <c r="J96" s="232"/>
      <c r="K96" s="232"/>
      <c r="L96" s="232"/>
      <c r="M96" s="232"/>
      <c r="N96" s="232"/>
      <c r="O96" s="232"/>
      <c r="P96" s="123" t="str">
        <f t="shared" ref="P96:P130" si="30">IF($F96="","",IF(AD96&lt;&gt;1,$AB$1,TRUNC(G96/$G$14*$H$14)))</f>
        <v/>
      </c>
      <c r="Q96" s="123" t="str">
        <f t="array" ref="Q96">IF($F96="","",SUMPRODUCT(H96:O96,TRANSPOSE($G$5:$G$12)))</f>
        <v/>
      </c>
      <c r="R96" s="123"/>
      <c r="S96" s="123"/>
      <c r="T96" s="123"/>
      <c r="U96" s="123" t="str">
        <f t="shared" ref="U96:U130" si="31">IF($F96="","",IF($AA96&lt;&gt;1,$AB$1,P96*Q96))</f>
        <v/>
      </c>
      <c r="V96" s="123">
        <v>1</v>
      </c>
      <c r="W96" s="123" t="str">
        <f t="shared" ref="W96:W130" si="32">IF($F96="","",IF($AA96&lt;&gt;1,$AB$1,IFERROR(U96*V96,$AB$1)))</f>
        <v/>
      </c>
      <c r="X96" s="123">
        <v>1</v>
      </c>
      <c r="Y96" s="123" t="str">
        <f t="shared" ref="Y96:Y130" si="33">IF($F96="","",IF($AA96&lt;&gt;1,$AB$1,IFERROR(W96*X96,$AB$1)))</f>
        <v/>
      </c>
      <c r="Z96" s="126" t="str">
        <f t="shared" ref="Z96:Z130" si="34">IF($F96="","",IF(OR($AA96&lt;&gt;1,Y96=$AB$1),$AB$1,IFERROR(Y96/SUM($Y$31:$Y$130),0)))</f>
        <v/>
      </c>
      <c r="AA96">
        <f t="shared" ref="AA96:AA130" si="35">IF(SUM(AD96:AD96)=COUNT(AD96:AD96),1,0)</f>
        <v>0</v>
      </c>
      <c r="AB96" t="str">
        <f t="shared" si="28"/>
        <v/>
      </c>
      <c r="AC96" t="str">
        <f t="shared" si="28"/>
        <v/>
      </c>
      <c r="AD96">
        <f t="shared" ref="AD96:AE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20"/>
        <v>0</v>
      </c>
      <c r="AG96">
        <f t="shared" si="21"/>
        <v>0</v>
      </c>
      <c r="AH96">
        <f t="shared" si="22"/>
        <v>0</v>
      </c>
      <c r="AI96">
        <f t="shared" si="23"/>
        <v>0</v>
      </c>
      <c r="AJ96">
        <f t="shared" si="24"/>
        <v>0</v>
      </c>
      <c r="AK96">
        <f t="shared" si="25"/>
        <v>0</v>
      </c>
      <c r="AL96">
        <f t="shared" si="26"/>
        <v>0</v>
      </c>
      <c r="BL96" s="393" t="str">
        <f t="shared" ref="BL96:BL130" si="37">IF(SUM(AE96:AL96)&gt;0,1,"")</f>
        <v/>
      </c>
    </row>
    <row r="97" spans="2:64" hidden="1" x14ac:dyDescent="0.25">
      <c r="B97" s="122" t="str">
        <f t="shared" si="29"/>
        <v/>
      </c>
      <c r="C97" s="124"/>
      <c r="D97" s="124"/>
      <c r="E97" s="124"/>
      <c r="F97" s="125" t="str">
        <f>IF('תנאי סף'!AR97&lt;&gt;1,"",'תנאי סף'!F97)</f>
        <v/>
      </c>
      <c r="G97" s="232"/>
      <c r="H97" s="232"/>
      <c r="I97" s="232"/>
      <c r="J97" s="232"/>
      <c r="K97" s="232"/>
      <c r="L97" s="232"/>
      <c r="M97" s="232"/>
      <c r="N97" s="232"/>
      <c r="O97" s="232"/>
      <c r="P97" s="123" t="str">
        <f t="shared" si="30"/>
        <v/>
      </c>
      <c r="Q97" s="123" t="str">
        <f t="array" ref="Q97">IF($F97="","",SUMPRODUCT(H97:O97,TRANSPOSE($G$5:$G$12)))</f>
        <v/>
      </c>
      <c r="R97" s="123"/>
      <c r="S97" s="123"/>
      <c r="T97" s="123"/>
      <c r="U97" s="123" t="str">
        <f t="shared" si="31"/>
        <v/>
      </c>
      <c r="V97" s="123">
        <v>1</v>
      </c>
      <c r="W97" s="123" t="str">
        <f t="shared" si="32"/>
        <v/>
      </c>
      <c r="X97" s="123">
        <v>1</v>
      </c>
      <c r="Y97" s="123" t="str">
        <f t="shared" si="33"/>
        <v/>
      </c>
      <c r="Z97" s="126" t="str">
        <f t="shared" si="34"/>
        <v/>
      </c>
      <c r="AA97">
        <f t="shared" si="35"/>
        <v>0</v>
      </c>
      <c r="AB97" t="str">
        <f t="shared" si="28"/>
        <v/>
      </c>
      <c r="AC97" t="str">
        <f t="shared" si="28"/>
        <v/>
      </c>
      <c r="AD97">
        <f t="shared" si="36"/>
        <v>0</v>
      </c>
      <c r="AE97">
        <f t="shared" si="36"/>
        <v>0</v>
      </c>
      <c r="AF97">
        <f t="shared" si="20"/>
        <v>0</v>
      </c>
      <c r="AG97">
        <f t="shared" si="21"/>
        <v>0</v>
      </c>
      <c r="AH97">
        <f t="shared" si="22"/>
        <v>0</v>
      </c>
      <c r="AI97">
        <f t="shared" si="23"/>
        <v>0</v>
      </c>
      <c r="AJ97">
        <f t="shared" si="24"/>
        <v>0</v>
      </c>
      <c r="AK97">
        <f t="shared" si="25"/>
        <v>0</v>
      </c>
      <c r="AL97">
        <f t="shared" si="26"/>
        <v>0</v>
      </c>
      <c r="BL97" s="393" t="str">
        <f t="shared" si="37"/>
        <v/>
      </c>
    </row>
    <row r="98" spans="2:64" hidden="1" x14ac:dyDescent="0.25">
      <c r="B98" s="122" t="str">
        <f t="shared" si="29"/>
        <v/>
      </c>
      <c r="C98" s="124"/>
      <c r="D98" s="124"/>
      <c r="E98" s="124"/>
      <c r="F98" s="125" t="str">
        <f>IF('תנאי סף'!AR98&lt;&gt;1,"",'תנאי סף'!F98)</f>
        <v/>
      </c>
      <c r="G98" s="232"/>
      <c r="H98" s="232"/>
      <c r="I98" s="232"/>
      <c r="J98" s="232"/>
      <c r="K98" s="232"/>
      <c r="L98" s="232"/>
      <c r="M98" s="232"/>
      <c r="N98" s="232"/>
      <c r="O98" s="232"/>
      <c r="P98" s="123" t="str">
        <f t="shared" si="30"/>
        <v/>
      </c>
      <c r="Q98" s="123" t="str">
        <f t="array" ref="Q98">IF($F98="","",SUMPRODUCT(H98:O98,TRANSPOSE($G$5:$G$12)))</f>
        <v/>
      </c>
      <c r="R98" s="123"/>
      <c r="S98" s="123"/>
      <c r="T98" s="123"/>
      <c r="U98" s="123" t="str">
        <f t="shared" si="31"/>
        <v/>
      </c>
      <c r="V98" s="123">
        <v>1</v>
      </c>
      <c r="W98" s="123" t="str">
        <f t="shared" si="32"/>
        <v/>
      </c>
      <c r="X98" s="123">
        <v>1</v>
      </c>
      <c r="Y98" s="123" t="str">
        <f t="shared" si="33"/>
        <v/>
      </c>
      <c r="Z98" s="126" t="str">
        <f t="shared" si="34"/>
        <v/>
      </c>
      <c r="AA98">
        <f t="shared" si="35"/>
        <v>0</v>
      </c>
      <c r="AB98" t="str">
        <f t="shared" si="28"/>
        <v/>
      </c>
      <c r="AC98" t="str">
        <f t="shared" si="28"/>
        <v/>
      </c>
      <c r="AD98">
        <f t="shared" si="36"/>
        <v>0</v>
      </c>
      <c r="AE98">
        <f t="shared" si="36"/>
        <v>0</v>
      </c>
      <c r="AF98">
        <f t="shared" si="20"/>
        <v>0</v>
      </c>
      <c r="AG98">
        <f t="shared" si="21"/>
        <v>0</v>
      </c>
      <c r="AH98">
        <f t="shared" si="22"/>
        <v>0</v>
      </c>
      <c r="AI98">
        <f t="shared" si="23"/>
        <v>0</v>
      </c>
      <c r="AJ98">
        <f t="shared" si="24"/>
        <v>0</v>
      </c>
      <c r="AK98">
        <f t="shared" si="25"/>
        <v>0</v>
      </c>
      <c r="AL98">
        <f t="shared" si="26"/>
        <v>0</v>
      </c>
      <c r="BL98" s="393" t="str">
        <f t="shared" si="37"/>
        <v/>
      </c>
    </row>
    <row r="99" spans="2:64" hidden="1" x14ac:dyDescent="0.25">
      <c r="B99" s="122" t="str">
        <f t="shared" si="29"/>
        <v/>
      </c>
      <c r="C99" s="124"/>
      <c r="D99" s="124"/>
      <c r="E99" s="124"/>
      <c r="F99" s="125" t="str">
        <f>IF('תנאי סף'!AR99&lt;&gt;1,"",'תנאי סף'!F99)</f>
        <v/>
      </c>
      <c r="G99" s="232"/>
      <c r="H99" s="232"/>
      <c r="I99" s="232"/>
      <c r="J99" s="232"/>
      <c r="K99" s="232"/>
      <c r="L99" s="232"/>
      <c r="M99" s="232"/>
      <c r="N99" s="232"/>
      <c r="O99" s="232"/>
      <c r="P99" s="123" t="str">
        <f t="shared" si="30"/>
        <v/>
      </c>
      <c r="Q99" s="123" t="str">
        <f t="array" ref="Q99">IF($F99="","",SUMPRODUCT(H99:O99,TRANSPOSE($G$5:$G$12)))</f>
        <v/>
      </c>
      <c r="R99" s="123"/>
      <c r="S99" s="123"/>
      <c r="T99" s="123"/>
      <c r="U99" s="123" t="str">
        <f t="shared" si="31"/>
        <v/>
      </c>
      <c r="V99" s="123">
        <v>1</v>
      </c>
      <c r="W99" s="123" t="str">
        <f t="shared" si="32"/>
        <v/>
      </c>
      <c r="X99" s="123">
        <v>1</v>
      </c>
      <c r="Y99" s="123" t="str">
        <f t="shared" si="33"/>
        <v/>
      </c>
      <c r="Z99" s="126" t="str">
        <f t="shared" si="34"/>
        <v/>
      </c>
      <c r="AA99">
        <f t="shared" si="35"/>
        <v>0</v>
      </c>
      <c r="AB99" t="str">
        <f t="shared" si="28"/>
        <v/>
      </c>
      <c r="AC99" t="str">
        <f t="shared" si="28"/>
        <v/>
      </c>
      <c r="AD99">
        <f t="shared" si="36"/>
        <v>0</v>
      </c>
      <c r="AE99">
        <f t="shared" si="36"/>
        <v>0</v>
      </c>
      <c r="AF99">
        <f t="shared" si="20"/>
        <v>0</v>
      </c>
      <c r="AG99">
        <f t="shared" si="21"/>
        <v>0</v>
      </c>
      <c r="AH99">
        <f t="shared" si="22"/>
        <v>0</v>
      </c>
      <c r="AI99">
        <f t="shared" si="23"/>
        <v>0</v>
      </c>
      <c r="AJ99">
        <f t="shared" si="24"/>
        <v>0</v>
      </c>
      <c r="AK99">
        <f t="shared" si="25"/>
        <v>0</v>
      </c>
      <c r="AL99">
        <f t="shared" si="26"/>
        <v>0</v>
      </c>
      <c r="BL99" s="393" t="str">
        <f t="shared" si="37"/>
        <v/>
      </c>
    </row>
    <row r="100" spans="2:64" hidden="1" x14ac:dyDescent="0.25">
      <c r="B100" s="122" t="str">
        <f t="shared" si="29"/>
        <v/>
      </c>
      <c r="C100" s="124"/>
      <c r="D100" s="124"/>
      <c r="E100" s="124"/>
      <c r="F100" s="125" t="str">
        <f>IF('תנאי סף'!AR100&lt;&gt;1,"",'תנאי סף'!F100)</f>
        <v/>
      </c>
      <c r="G100" s="232"/>
      <c r="H100" s="232"/>
      <c r="I100" s="232"/>
      <c r="J100" s="232"/>
      <c r="K100" s="232"/>
      <c r="L100" s="232"/>
      <c r="M100" s="232"/>
      <c r="N100" s="232"/>
      <c r="O100" s="232"/>
      <c r="P100" s="123" t="str">
        <f t="shared" si="30"/>
        <v/>
      </c>
      <c r="Q100" s="123" t="str">
        <f t="array" ref="Q100">IF($F100="","",SUMPRODUCT(H100:O100,TRANSPOSE($G$5:$G$12)))</f>
        <v/>
      </c>
      <c r="R100" s="123"/>
      <c r="S100" s="123"/>
      <c r="T100" s="123"/>
      <c r="U100" s="123" t="str">
        <f t="shared" si="31"/>
        <v/>
      </c>
      <c r="V100" s="123">
        <v>1</v>
      </c>
      <c r="W100" s="123" t="str">
        <f t="shared" si="32"/>
        <v/>
      </c>
      <c r="X100" s="123">
        <v>1</v>
      </c>
      <c r="Y100" s="123" t="str">
        <f t="shared" si="33"/>
        <v/>
      </c>
      <c r="Z100" s="126" t="str">
        <f t="shared" si="34"/>
        <v/>
      </c>
      <c r="AA100">
        <f t="shared" si="35"/>
        <v>0</v>
      </c>
      <c r="AB100" t="str">
        <f t="shared" si="28"/>
        <v/>
      </c>
      <c r="AC100" t="str">
        <f t="shared" si="28"/>
        <v/>
      </c>
      <c r="AD100">
        <f t="shared" si="36"/>
        <v>0</v>
      </c>
      <c r="AE100">
        <f t="shared" si="36"/>
        <v>0</v>
      </c>
      <c r="AF100">
        <f t="shared" si="20"/>
        <v>0</v>
      </c>
      <c r="AG100">
        <f t="shared" si="21"/>
        <v>0</v>
      </c>
      <c r="AH100">
        <f t="shared" si="22"/>
        <v>0</v>
      </c>
      <c r="AI100">
        <f t="shared" si="23"/>
        <v>0</v>
      </c>
      <c r="AJ100">
        <f t="shared" si="24"/>
        <v>0</v>
      </c>
      <c r="AK100">
        <f t="shared" si="25"/>
        <v>0</v>
      </c>
      <c r="AL100">
        <f t="shared" si="26"/>
        <v>0</v>
      </c>
      <c r="BL100" s="393" t="str">
        <f t="shared" si="37"/>
        <v/>
      </c>
    </row>
    <row r="101" spans="2:64" hidden="1" x14ac:dyDescent="0.25">
      <c r="B101" s="122" t="str">
        <f t="shared" si="29"/>
        <v/>
      </c>
      <c r="C101" s="124"/>
      <c r="D101" s="124"/>
      <c r="E101" s="124"/>
      <c r="F101" s="125" t="str">
        <f>IF('תנאי סף'!AR101&lt;&gt;1,"",'תנאי סף'!F101)</f>
        <v/>
      </c>
      <c r="G101" s="232"/>
      <c r="H101" s="232"/>
      <c r="I101" s="232"/>
      <c r="J101" s="232"/>
      <c r="K101" s="232"/>
      <c r="L101" s="232"/>
      <c r="M101" s="232"/>
      <c r="N101" s="232"/>
      <c r="O101" s="232"/>
      <c r="P101" s="123" t="str">
        <f t="shared" si="30"/>
        <v/>
      </c>
      <c r="Q101" s="123" t="str">
        <f t="array" ref="Q101">IF($F101="","",SUMPRODUCT(H101:O101,TRANSPOSE($G$5:$G$12)))</f>
        <v/>
      </c>
      <c r="R101" s="123"/>
      <c r="S101" s="123"/>
      <c r="T101" s="123"/>
      <c r="U101" s="123" t="str">
        <f t="shared" si="31"/>
        <v/>
      </c>
      <c r="V101" s="123">
        <v>1</v>
      </c>
      <c r="W101" s="123" t="str">
        <f t="shared" si="32"/>
        <v/>
      </c>
      <c r="X101" s="123">
        <v>1</v>
      </c>
      <c r="Y101" s="123" t="str">
        <f t="shared" si="33"/>
        <v/>
      </c>
      <c r="Z101" s="126" t="str">
        <f t="shared" si="34"/>
        <v/>
      </c>
      <c r="AA101">
        <f t="shared" si="35"/>
        <v>0</v>
      </c>
      <c r="AB101" t="str">
        <f t="shared" si="28"/>
        <v/>
      </c>
      <c r="AC101" t="str">
        <f t="shared" si="28"/>
        <v/>
      </c>
      <c r="AD101">
        <f t="shared" si="36"/>
        <v>0</v>
      </c>
      <c r="AE101">
        <f t="shared" si="36"/>
        <v>0</v>
      </c>
      <c r="AF101">
        <f t="shared" si="20"/>
        <v>0</v>
      </c>
      <c r="AG101">
        <f t="shared" si="21"/>
        <v>0</v>
      </c>
      <c r="AH101">
        <f t="shared" si="22"/>
        <v>0</v>
      </c>
      <c r="AI101">
        <f t="shared" si="23"/>
        <v>0</v>
      </c>
      <c r="AJ101">
        <f t="shared" si="24"/>
        <v>0</v>
      </c>
      <c r="AK101">
        <f t="shared" si="25"/>
        <v>0</v>
      </c>
      <c r="AL101">
        <f t="shared" si="26"/>
        <v>0</v>
      </c>
      <c r="BL101" s="393" t="str">
        <f t="shared" si="37"/>
        <v/>
      </c>
    </row>
    <row r="102" spans="2:64" hidden="1" x14ac:dyDescent="0.25">
      <c r="B102" s="122" t="str">
        <f t="shared" si="29"/>
        <v/>
      </c>
      <c r="C102" s="124"/>
      <c r="D102" s="124"/>
      <c r="E102" s="124"/>
      <c r="F102" s="125" t="str">
        <f>IF('תנאי סף'!AR102&lt;&gt;1,"",'תנאי סף'!F102)</f>
        <v/>
      </c>
      <c r="G102" s="232"/>
      <c r="H102" s="232"/>
      <c r="I102" s="232"/>
      <c r="J102" s="232"/>
      <c r="K102" s="232"/>
      <c r="L102" s="232"/>
      <c r="M102" s="232"/>
      <c r="N102" s="232"/>
      <c r="O102" s="232"/>
      <c r="P102" s="123" t="str">
        <f t="shared" si="30"/>
        <v/>
      </c>
      <c r="Q102" s="123" t="str">
        <f t="array" ref="Q102">IF($F102="","",SUMPRODUCT(H102:O102,TRANSPOSE($G$5:$G$12)))</f>
        <v/>
      </c>
      <c r="R102" s="123"/>
      <c r="S102" s="123"/>
      <c r="T102" s="123"/>
      <c r="U102" s="123" t="str">
        <f t="shared" si="31"/>
        <v/>
      </c>
      <c r="V102" s="123">
        <v>1</v>
      </c>
      <c r="W102" s="123" t="str">
        <f t="shared" si="32"/>
        <v/>
      </c>
      <c r="X102" s="123">
        <v>1</v>
      </c>
      <c r="Y102" s="123" t="str">
        <f t="shared" si="33"/>
        <v/>
      </c>
      <c r="Z102" s="126" t="str">
        <f t="shared" si="34"/>
        <v/>
      </c>
      <c r="AA102">
        <f t="shared" si="35"/>
        <v>0</v>
      </c>
      <c r="AB102" t="str">
        <f t="shared" si="28"/>
        <v/>
      </c>
      <c r="AC102" t="str">
        <f t="shared" si="28"/>
        <v/>
      </c>
      <c r="AD102">
        <f t="shared" si="36"/>
        <v>0</v>
      </c>
      <c r="AE102">
        <f t="shared" si="36"/>
        <v>0</v>
      </c>
      <c r="AF102">
        <f t="shared" si="20"/>
        <v>0</v>
      </c>
      <c r="AG102">
        <f t="shared" si="21"/>
        <v>0</v>
      </c>
      <c r="AH102">
        <f t="shared" si="22"/>
        <v>0</v>
      </c>
      <c r="AI102">
        <f t="shared" si="23"/>
        <v>0</v>
      </c>
      <c r="AJ102">
        <f t="shared" si="24"/>
        <v>0</v>
      </c>
      <c r="AK102">
        <f t="shared" si="25"/>
        <v>0</v>
      </c>
      <c r="AL102">
        <f t="shared" si="26"/>
        <v>0</v>
      </c>
      <c r="BL102" s="393" t="str">
        <f t="shared" si="37"/>
        <v/>
      </c>
    </row>
    <row r="103" spans="2:64" hidden="1" x14ac:dyDescent="0.25">
      <c r="B103" s="122" t="str">
        <f t="shared" si="29"/>
        <v/>
      </c>
      <c r="C103" s="124"/>
      <c r="D103" s="124"/>
      <c r="E103" s="124"/>
      <c r="F103" s="125" t="str">
        <f>IF('תנאי סף'!AR103&lt;&gt;1,"",'תנאי סף'!F103)</f>
        <v/>
      </c>
      <c r="G103" s="232"/>
      <c r="H103" s="232"/>
      <c r="I103" s="232"/>
      <c r="J103" s="232"/>
      <c r="K103" s="232"/>
      <c r="L103" s="232"/>
      <c r="M103" s="232"/>
      <c r="N103" s="232"/>
      <c r="O103" s="232"/>
      <c r="P103" s="123" t="str">
        <f t="shared" si="30"/>
        <v/>
      </c>
      <c r="Q103" s="123" t="str">
        <f t="array" ref="Q103">IF($F103="","",SUMPRODUCT(H103:O103,TRANSPOSE($G$5:$G$12)))</f>
        <v/>
      </c>
      <c r="R103" s="123"/>
      <c r="S103" s="123"/>
      <c r="T103" s="123"/>
      <c r="U103" s="123" t="str">
        <f t="shared" si="31"/>
        <v/>
      </c>
      <c r="V103" s="123">
        <v>1</v>
      </c>
      <c r="W103" s="123" t="str">
        <f t="shared" si="32"/>
        <v/>
      </c>
      <c r="X103" s="123">
        <v>1</v>
      </c>
      <c r="Y103" s="123" t="str">
        <f t="shared" si="33"/>
        <v/>
      </c>
      <c r="Z103" s="126" t="str">
        <f t="shared" si="34"/>
        <v/>
      </c>
      <c r="AA103">
        <f t="shared" si="35"/>
        <v>0</v>
      </c>
      <c r="AB103" t="str">
        <f t="shared" si="28"/>
        <v/>
      </c>
      <c r="AC103" t="str">
        <f t="shared" si="28"/>
        <v/>
      </c>
      <c r="AD103">
        <f t="shared" si="36"/>
        <v>0</v>
      </c>
      <c r="AE103">
        <f t="shared" si="36"/>
        <v>0</v>
      </c>
      <c r="AF103">
        <f t="shared" si="20"/>
        <v>0</v>
      </c>
      <c r="AG103">
        <f t="shared" si="21"/>
        <v>0</v>
      </c>
      <c r="AH103">
        <f t="shared" si="22"/>
        <v>0</v>
      </c>
      <c r="AI103">
        <f t="shared" si="23"/>
        <v>0</v>
      </c>
      <c r="AJ103">
        <f t="shared" si="24"/>
        <v>0</v>
      </c>
      <c r="AK103">
        <f t="shared" si="25"/>
        <v>0</v>
      </c>
      <c r="AL103">
        <f t="shared" si="26"/>
        <v>0</v>
      </c>
      <c r="BL103" s="393" t="str">
        <f t="shared" si="37"/>
        <v/>
      </c>
    </row>
    <row r="104" spans="2:64" hidden="1" x14ac:dyDescent="0.25">
      <c r="B104" s="122" t="str">
        <f t="shared" si="29"/>
        <v/>
      </c>
      <c r="C104" s="124"/>
      <c r="D104" s="124"/>
      <c r="E104" s="124"/>
      <c r="F104" s="125" t="str">
        <f>IF('תנאי סף'!AR104&lt;&gt;1,"",'תנאי סף'!F104)</f>
        <v/>
      </c>
      <c r="G104" s="232"/>
      <c r="H104" s="232"/>
      <c r="I104" s="232"/>
      <c r="J104" s="232"/>
      <c r="K104" s="232"/>
      <c r="L104" s="232"/>
      <c r="M104" s="232"/>
      <c r="N104" s="232"/>
      <c r="O104" s="232"/>
      <c r="P104" s="123" t="str">
        <f t="shared" si="30"/>
        <v/>
      </c>
      <c r="Q104" s="123" t="str">
        <f t="array" ref="Q104">IF($F104="","",SUMPRODUCT(H104:O104,TRANSPOSE($G$5:$G$12)))</f>
        <v/>
      </c>
      <c r="R104" s="123"/>
      <c r="S104" s="123"/>
      <c r="T104" s="123"/>
      <c r="U104" s="123" t="str">
        <f t="shared" si="31"/>
        <v/>
      </c>
      <c r="V104" s="123">
        <v>1</v>
      </c>
      <c r="W104" s="123" t="str">
        <f t="shared" si="32"/>
        <v/>
      </c>
      <c r="X104" s="123">
        <v>1</v>
      </c>
      <c r="Y104" s="123" t="str">
        <f t="shared" si="33"/>
        <v/>
      </c>
      <c r="Z104" s="126" t="str">
        <f t="shared" si="34"/>
        <v/>
      </c>
      <c r="AA104">
        <f t="shared" si="35"/>
        <v>0</v>
      </c>
      <c r="AB104" t="str">
        <f t="shared" si="28"/>
        <v/>
      </c>
      <c r="AC104" t="str">
        <f t="shared" si="28"/>
        <v/>
      </c>
      <c r="AD104">
        <f t="shared" si="36"/>
        <v>0</v>
      </c>
      <c r="AE104">
        <f t="shared" si="36"/>
        <v>0</v>
      </c>
      <c r="AF104">
        <f t="shared" si="20"/>
        <v>0</v>
      </c>
      <c r="AG104">
        <f t="shared" si="21"/>
        <v>0</v>
      </c>
      <c r="AH104">
        <f t="shared" si="22"/>
        <v>0</v>
      </c>
      <c r="AI104">
        <f t="shared" si="23"/>
        <v>0</v>
      </c>
      <c r="AJ104">
        <f t="shared" si="24"/>
        <v>0</v>
      </c>
      <c r="AK104">
        <f t="shared" si="25"/>
        <v>0</v>
      </c>
      <c r="AL104">
        <f t="shared" si="26"/>
        <v>0</v>
      </c>
      <c r="BL104" s="393" t="str">
        <f t="shared" si="37"/>
        <v/>
      </c>
    </row>
    <row r="105" spans="2:64" hidden="1" x14ac:dyDescent="0.25">
      <c r="B105" s="122" t="str">
        <f t="shared" si="29"/>
        <v/>
      </c>
      <c r="C105" s="124"/>
      <c r="D105" s="124"/>
      <c r="E105" s="124"/>
      <c r="F105" s="125" t="str">
        <f>IF('תנאי סף'!AR105&lt;&gt;1,"",'תנאי סף'!F105)</f>
        <v/>
      </c>
      <c r="G105" s="232"/>
      <c r="H105" s="232"/>
      <c r="I105" s="232"/>
      <c r="J105" s="232"/>
      <c r="K105" s="232"/>
      <c r="L105" s="232"/>
      <c r="M105" s="232"/>
      <c r="N105" s="232"/>
      <c r="O105" s="232"/>
      <c r="P105" s="123" t="str">
        <f t="shared" si="30"/>
        <v/>
      </c>
      <c r="Q105" s="123" t="str">
        <f t="array" ref="Q105">IF($F105="","",SUMPRODUCT(H105:O105,TRANSPOSE($G$5:$G$12)))</f>
        <v/>
      </c>
      <c r="R105" s="123"/>
      <c r="S105" s="123"/>
      <c r="T105" s="123"/>
      <c r="U105" s="123" t="str">
        <f t="shared" si="31"/>
        <v/>
      </c>
      <c r="V105" s="123">
        <v>1</v>
      </c>
      <c r="W105" s="123" t="str">
        <f t="shared" si="32"/>
        <v/>
      </c>
      <c r="X105" s="123">
        <v>1</v>
      </c>
      <c r="Y105" s="123" t="str">
        <f t="shared" si="33"/>
        <v/>
      </c>
      <c r="Z105" s="126" t="str">
        <f t="shared" si="34"/>
        <v/>
      </c>
      <c r="AA105">
        <f t="shared" si="35"/>
        <v>0</v>
      </c>
      <c r="AB105" t="str">
        <f t="shared" si="28"/>
        <v/>
      </c>
      <c r="AC105" t="str">
        <f t="shared" si="28"/>
        <v/>
      </c>
      <c r="AD105">
        <f t="shared" si="36"/>
        <v>0</v>
      </c>
      <c r="AE105">
        <f t="shared" si="36"/>
        <v>0</v>
      </c>
      <c r="AF105">
        <f t="shared" si="20"/>
        <v>0</v>
      </c>
      <c r="AG105">
        <f t="shared" si="21"/>
        <v>0</v>
      </c>
      <c r="AH105">
        <f t="shared" si="22"/>
        <v>0</v>
      </c>
      <c r="AI105">
        <f t="shared" si="23"/>
        <v>0</v>
      </c>
      <c r="AJ105">
        <f t="shared" si="24"/>
        <v>0</v>
      </c>
      <c r="AK105">
        <f t="shared" si="25"/>
        <v>0</v>
      </c>
      <c r="AL105">
        <f t="shared" si="26"/>
        <v>0</v>
      </c>
      <c r="BL105" s="393" t="str">
        <f t="shared" si="37"/>
        <v/>
      </c>
    </row>
    <row r="106" spans="2:64" hidden="1" x14ac:dyDescent="0.25">
      <c r="B106" s="122" t="str">
        <f t="shared" si="29"/>
        <v/>
      </c>
      <c r="C106" s="124"/>
      <c r="D106" s="124"/>
      <c r="E106" s="124"/>
      <c r="F106" s="125" t="str">
        <f>IF('תנאי סף'!AR106&lt;&gt;1,"",'תנאי סף'!F106)</f>
        <v/>
      </c>
      <c r="G106" s="232"/>
      <c r="H106" s="232"/>
      <c r="I106" s="232"/>
      <c r="J106" s="232"/>
      <c r="K106" s="232"/>
      <c r="L106" s="232"/>
      <c r="M106" s="232"/>
      <c r="N106" s="232"/>
      <c r="O106" s="232"/>
      <c r="P106" s="123" t="str">
        <f t="shared" si="30"/>
        <v/>
      </c>
      <c r="Q106" s="123" t="str">
        <f t="array" ref="Q106">IF($F106="","",SUMPRODUCT(H106:O106,TRANSPOSE($G$5:$G$12)))</f>
        <v/>
      </c>
      <c r="R106" s="123"/>
      <c r="S106" s="123"/>
      <c r="T106" s="123"/>
      <c r="U106" s="123" t="str">
        <f t="shared" si="31"/>
        <v/>
      </c>
      <c r="V106" s="123">
        <v>1</v>
      </c>
      <c r="W106" s="123" t="str">
        <f t="shared" si="32"/>
        <v/>
      </c>
      <c r="X106" s="123">
        <v>1</v>
      </c>
      <c r="Y106" s="123" t="str">
        <f t="shared" si="33"/>
        <v/>
      </c>
      <c r="Z106" s="126" t="str">
        <f t="shared" si="34"/>
        <v/>
      </c>
      <c r="AA106">
        <f t="shared" si="35"/>
        <v>0</v>
      </c>
      <c r="AB106" t="str">
        <f t="shared" si="28"/>
        <v/>
      </c>
      <c r="AC106" t="str">
        <f t="shared" si="28"/>
        <v/>
      </c>
      <c r="AD106">
        <f t="shared" si="36"/>
        <v>0</v>
      </c>
      <c r="AE106">
        <f t="shared" si="36"/>
        <v>0</v>
      </c>
      <c r="AF106">
        <f t="shared" si="20"/>
        <v>0</v>
      </c>
      <c r="AG106">
        <f t="shared" si="21"/>
        <v>0</v>
      </c>
      <c r="AH106">
        <f t="shared" si="22"/>
        <v>0</v>
      </c>
      <c r="AI106">
        <f t="shared" si="23"/>
        <v>0</v>
      </c>
      <c r="AJ106">
        <f t="shared" si="24"/>
        <v>0</v>
      </c>
      <c r="AK106">
        <f t="shared" si="25"/>
        <v>0</v>
      </c>
      <c r="AL106">
        <f t="shared" si="26"/>
        <v>0</v>
      </c>
      <c r="BL106" s="393" t="str">
        <f t="shared" si="37"/>
        <v/>
      </c>
    </row>
    <row r="107" spans="2:64" hidden="1" x14ac:dyDescent="0.25">
      <c r="B107" s="122" t="str">
        <f t="shared" si="29"/>
        <v/>
      </c>
      <c r="C107" s="124"/>
      <c r="D107" s="124"/>
      <c r="E107" s="124"/>
      <c r="F107" s="125" t="str">
        <f>IF('תנאי סף'!AR107&lt;&gt;1,"",'תנאי סף'!F107)</f>
        <v/>
      </c>
      <c r="G107" s="232"/>
      <c r="H107" s="232"/>
      <c r="I107" s="232"/>
      <c r="J107" s="232"/>
      <c r="K107" s="232"/>
      <c r="L107" s="232"/>
      <c r="M107" s="232"/>
      <c r="N107" s="232"/>
      <c r="O107" s="232"/>
      <c r="P107" s="123" t="str">
        <f t="shared" si="30"/>
        <v/>
      </c>
      <c r="Q107" s="123" t="str">
        <f t="array" ref="Q107">IF($F107="","",SUMPRODUCT(H107:O107,TRANSPOSE($G$5:$G$12)))</f>
        <v/>
      </c>
      <c r="R107" s="123"/>
      <c r="S107" s="123"/>
      <c r="T107" s="123"/>
      <c r="U107" s="123" t="str">
        <f t="shared" si="31"/>
        <v/>
      </c>
      <c r="V107" s="123">
        <v>1</v>
      </c>
      <c r="W107" s="123" t="str">
        <f t="shared" si="32"/>
        <v/>
      </c>
      <c r="X107" s="123">
        <v>1</v>
      </c>
      <c r="Y107" s="123" t="str">
        <f t="shared" si="33"/>
        <v/>
      </c>
      <c r="Z107" s="126" t="str">
        <f t="shared" si="34"/>
        <v/>
      </c>
      <c r="AA107">
        <f t="shared" si="35"/>
        <v>0</v>
      </c>
      <c r="AB107" t="str">
        <f t="shared" si="28"/>
        <v/>
      </c>
      <c r="AC107" t="str">
        <f t="shared" si="28"/>
        <v/>
      </c>
      <c r="AD107">
        <f t="shared" si="36"/>
        <v>0</v>
      </c>
      <c r="AE107">
        <f t="shared" si="36"/>
        <v>0</v>
      </c>
      <c r="AF107">
        <f t="shared" si="20"/>
        <v>0</v>
      </c>
      <c r="AG107">
        <f t="shared" si="21"/>
        <v>0</v>
      </c>
      <c r="AH107">
        <f t="shared" si="22"/>
        <v>0</v>
      </c>
      <c r="AI107">
        <f t="shared" si="23"/>
        <v>0</v>
      </c>
      <c r="AJ107">
        <f t="shared" si="24"/>
        <v>0</v>
      </c>
      <c r="AK107">
        <f t="shared" si="25"/>
        <v>0</v>
      </c>
      <c r="AL107">
        <f t="shared" si="26"/>
        <v>0</v>
      </c>
      <c r="BL107" s="393" t="str">
        <f t="shared" si="37"/>
        <v/>
      </c>
    </row>
    <row r="108" spans="2:64" hidden="1" x14ac:dyDescent="0.25">
      <c r="B108" s="122" t="str">
        <f t="shared" si="29"/>
        <v/>
      </c>
      <c r="C108" s="124"/>
      <c r="D108" s="124"/>
      <c r="E108" s="124"/>
      <c r="F108" s="125" t="str">
        <f>IF('תנאי סף'!AR108&lt;&gt;1,"",'תנאי סף'!F108)</f>
        <v/>
      </c>
      <c r="G108" s="232"/>
      <c r="H108" s="232"/>
      <c r="I108" s="232"/>
      <c r="J108" s="232"/>
      <c r="K108" s="232"/>
      <c r="L108" s="232"/>
      <c r="M108" s="232"/>
      <c r="N108" s="232"/>
      <c r="O108" s="232"/>
      <c r="P108" s="123" t="str">
        <f t="shared" si="30"/>
        <v/>
      </c>
      <c r="Q108" s="123" t="str">
        <f t="array" ref="Q108">IF($F108="","",SUMPRODUCT(H108:O108,TRANSPOSE($G$5:$G$12)))</f>
        <v/>
      </c>
      <c r="R108" s="123"/>
      <c r="S108" s="123"/>
      <c r="T108" s="123"/>
      <c r="U108" s="123" t="str">
        <f t="shared" si="31"/>
        <v/>
      </c>
      <c r="V108" s="123">
        <v>1</v>
      </c>
      <c r="W108" s="123" t="str">
        <f t="shared" si="32"/>
        <v/>
      </c>
      <c r="X108" s="123">
        <v>1</v>
      </c>
      <c r="Y108" s="123" t="str">
        <f t="shared" si="33"/>
        <v/>
      </c>
      <c r="Z108" s="126" t="str">
        <f t="shared" si="34"/>
        <v/>
      </c>
      <c r="AA108">
        <f t="shared" si="35"/>
        <v>0</v>
      </c>
      <c r="AB108" t="str">
        <f t="shared" si="28"/>
        <v/>
      </c>
      <c r="AC108" t="str">
        <f t="shared" si="28"/>
        <v/>
      </c>
      <c r="AD108">
        <f t="shared" si="36"/>
        <v>0</v>
      </c>
      <c r="AE108">
        <f t="shared" si="36"/>
        <v>0</v>
      </c>
      <c r="AF108">
        <f t="shared" si="20"/>
        <v>0</v>
      </c>
      <c r="AG108">
        <f t="shared" si="21"/>
        <v>0</v>
      </c>
      <c r="AH108">
        <f t="shared" si="22"/>
        <v>0</v>
      </c>
      <c r="AI108">
        <f t="shared" si="23"/>
        <v>0</v>
      </c>
      <c r="AJ108">
        <f t="shared" si="24"/>
        <v>0</v>
      </c>
      <c r="AK108">
        <f t="shared" si="25"/>
        <v>0</v>
      </c>
      <c r="AL108">
        <f t="shared" si="26"/>
        <v>0</v>
      </c>
      <c r="BL108" s="393" t="str">
        <f t="shared" si="37"/>
        <v/>
      </c>
    </row>
    <row r="109" spans="2:64" hidden="1" x14ac:dyDescent="0.25">
      <c r="B109" s="122" t="str">
        <f t="shared" si="29"/>
        <v/>
      </c>
      <c r="C109" s="124"/>
      <c r="D109" s="124"/>
      <c r="E109" s="124"/>
      <c r="F109" s="125" t="str">
        <f>IF('תנאי סף'!AR109&lt;&gt;1,"",'תנאי סף'!F109)</f>
        <v/>
      </c>
      <c r="G109" s="232"/>
      <c r="H109" s="232"/>
      <c r="I109" s="232"/>
      <c r="J109" s="232"/>
      <c r="K109" s="232"/>
      <c r="L109" s="232"/>
      <c r="M109" s="232"/>
      <c r="N109" s="232"/>
      <c r="O109" s="232"/>
      <c r="P109" s="123" t="str">
        <f t="shared" si="30"/>
        <v/>
      </c>
      <c r="Q109" s="123" t="str">
        <f t="array" ref="Q109">IF($F109="","",SUMPRODUCT(H109:O109,TRANSPOSE($G$5:$G$12)))</f>
        <v/>
      </c>
      <c r="R109" s="123"/>
      <c r="S109" s="123"/>
      <c r="T109" s="123"/>
      <c r="U109" s="123" t="str">
        <f t="shared" si="31"/>
        <v/>
      </c>
      <c r="V109" s="123">
        <v>1</v>
      </c>
      <c r="W109" s="123" t="str">
        <f t="shared" si="32"/>
        <v/>
      </c>
      <c r="X109" s="123">
        <v>1</v>
      </c>
      <c r="Y109" s="123" t="str">
        <f t="shared" si="33"/>
        <v/>
      </c>
      <c r="Z109" s="126" t="str">
        <f t="shared" si="34"/>
        <v/>
      </c>
      <c r="AA109">
        <f t="shared" si="35"/>
        <v>0</v>
      </c>
      <c r="AB109" t="str">
        <f t="shared" si="28"/>
        <v/>
      </c>
      <c r="AC109" t="str">
        <f t="shared" si="28"/>
        <v/>
      </c>
      <c r="AD109">
        <f t="shared" si="36"/>
        <v>0</v>
      </c>
      <c r="AE109">
        <f t="shared" si="36"/>
        <v>0</v>
      </c>
      <c r="AF109">
        <f t="shared" si="20"/>
        <v>0</v>
      </c>
      <c r="AG109">
        <f t="shared" si="21"/>
        <v>0</v>
      </c>
      <c r="AH109">
        <f t="shared" si="22"/>
        <v>0</v>
      </c>
      <c r="AI109">
        <f t="shared" si="23"/>
        <v>0</v>
      </c>
      <c r="AJ109">
        <f t="shared" si="24"/>
        <v>0</v>
      </c>
      <c r="AK109">
        <f t="shared" si="25"/>
        <v>0</v>
      </c>
      <c r="AL109">
        <f t="shared" si="26"/>
        <v>0</v>
      </c>
      <c r="BL109" s="393" t="str">
        <f t="shared" si="37"/>
        <v/>
      </c>
    </row>
    <row r="110" spans="2:64" hidden="1" x14ac:dyDescent="0.25">
      <c r="B110" s="122" t="str">
        <f t="shared" si="29"/>
        <v/>
      </c>
      <c r="C110" s="124"/>
      <c r="D110" s="124"/>
      <c r="E110" s="124"/>
      <c r="F110" s="125" t="str">
        <f>IF('תנאי סף'!AR110&lt;&gt;1,"",'תנאי סף'!F110)</f>
        <v/>
      </c>
      <c r="G110" s="232"/>
      <c r="H110" s="232"/>
      <c r="I110" s="232"/>
      <c r="J110" s="232"/>
      <c r="K110" s="232"/>
      <c r="L110" s="232"/>
      <c r="M110" s="232"/>
      <c r="N110" s="232"/>
      <c r="O110" s="232"/>
      <c r="P110" s="123" t="str">
        <f t="shared" si="30"/>
        <v/>
      </c>
      <c r="Q110" s="123" t="str">
        <f t="array" ref="Q110">IF($F110="","",SUMPRODUCT(H110:O110,TRANSPOSE($G$5:$G$12)))</f>
        <v/>
      </c>
      <c r="R110" s="123"/>
      <c r="S110" s="123"/>
      <c r="T110" s="123"/>
      <c r="U110" s="123" t="str">
        <f t="shared" si="31"/>
        <v/>
      </c>
      <c r="V110" s="123">
        <v>1</v>
      </c>
      <c r="W110" s="123" t="str">
        <f t="shared" si="32"/>
        <v/>
      </c>
      <c r="X110" s="123">
        <v>1</v>
      </c>
      <c r="Y110" s="123" t="str">
        <f t="shared" si="33"/>
        <v/>
      </c>
      <c r="Z110" s="126" t="str">
        <f t="shared" si="34"/>
        <v/>
      </c>
      <c r="AA110">
        <f t="shared" si="35"/>
        <v>0</v>
      </c>
      <c r="AB110" t="str">
        <f t="shared" si="28"/>
        <v/>
      </c>
      <c r="AC110" t="str">
        <f t="shared" si="28"/>
        <v/>
      </c>
      <c r="AD110">
        <f t="shared" si="36"/>
        <v>0</v>
      </c>
      <c r="AE110">
        <f t="shared" si="36"/>
        <v>0</v>
      </c>
      <c r="AF110">
        <f t="shared" si="20"/>
        <v>0</v>
      </c>
      <c r="AG110">
        <f t="shared" si="21"/>
        <v>0</v>
      </c>
      <c r="AH110">
        <f t="shared" si="22"/>
        <v>0</v>
      </c>
      <c r="AI110">
        <f t="shared" si="23"/>
        <v>0</v>
      </c>
      <c r="AJ110">
        <f t="shared" si="24"/>
        <v>0</v>
      </c>
      <c r="AK110">
        <f t="shared" si="25"/>
        <v>0</v>
      </c>
      <c r="AL110">
        <f t="shared" si="26"/>
        <v>0</v>
      </c>
      <c r="BL110" s="393" t="str">
        <f t="shared" si="37"/>
        <v/>
      </c>
    </row>
    <row r="111" spans="2:64" hidden="1" x14ac:dyDescent="0.25">
      <c r="B111" s="122" t="str">
        <f t="shared" si="29"/>
        <v/>
      </c>
      <c r="C111" s="124"/>
      <c r="D111" s="124"/>
      <c r="E111" s="124"/>
      <c r="F111" s="125" t="str">
        <f>IF('תנאי סף'!AR111&lt;&gt;1,"",'תנאי סף'!F111)</f>
        <v/>
      </c>
      <c r="G111" s="232"/>
      <c r="H111" s="232"/>
      <c r="I111" s="232"/>
      <c r="J111" s="232"/>
      <c r="K111" s="232"/>
      <c r="L111" s="232"/>
      <c r="M111" s="232"/>
      <c r="N111" s="232"/>
      <c r="O111" s="232"/>
      <c r="P111" s="123" t="str">
        <f t="shared" si="30"/>
        <v/>
      </c>
      <c r="Q111" s="123" t="str">
        <f t="array" ref="Q111">IF($F111="","",SUMPRODUCT(H111:O111,TRANSPOSE($G$5:$G$12)))</f>
        <v/>
      </c>
      <c r="R111" s="123"/>
      <c r="S111" s="123"/>
      <c r="T111" s="123"/>
      <c r="U111" s="123" t="str">
        <f t="shared" si="31"/>
        <v/>
      </c>
      <c r="V111" s="123">
        <v>1</v>
      </c>
      <c r="W111" s="123" t="str">
        <f t="shared" si="32"/>
        <v/>
      </c>
      <c r="X111" s="123">
        <v>1</v>
      </c>
      <c r="Y111" s="123" t="str">
        <f t="shared" si="33"/>
        <v/>
      </c>
      <c r="Z111" s="126" t="str">
        <f t="shared" si="34"/>
        <v/>
      </c>
      <c r="AA111">
        <f t="shared" si="35"/>
        <v>0</v>
      </c>
      <c r="AB111" t="str">
        <f t="shared" si="28"/>
        <v/>
      </c>
      <c r="AC111" t="str">
        <f t="shared" si="28"/>
        <v/>
      </c>
      <c r="AD111">
        <f t="shared" si="36"/>
        <v>0</v>
      </c>
      <c r="AE111">
        <f t="shared" si="36"/>
        <v>0</v>
      </c>
      <c r="AF111">
        <f t="shared" ref="AF111:AF130" si="38">IF(I$30="",1,IF(I111="",0,IF(I$30=$AE$1,IF(ISNA(MATCH(I111,$AB$30:$AC$30,0)),0,1),IF(I$30=$AF$1,IF(IFERROR(I111*1,"bad")="bad",0,1),IF(I$30=$AG$1,IF(IFERROR(IF(I111=TRUNC(I111),1,"bad"),"bad")="bad",0,1),IF(I$30=$AH$1,IF(AND(IF(IFERROR(I111*1,"bad")="bad",0,1)=1,I111&gt;=0),1,0),IF(I$30=$AI$1,IF(AND(IF(IFERROR(IF(I111=TRUNC(I111),1,"bad"),"bad")="bad",0,1)=1,I111&gt;=0),1,0),IF(I$30=$AJ$1,IF(AND(IF(IFERROR(I111*1,"bad")="bad",0,1)=1,I111&gt;0),1,0),IF(I$30=$AK$1,IF(AND(IF(IFERROR(IF(I111=TRUNC(I111),1,"bad"),"bad")="bad",0,1)=1,I111&gt;0),1,0),IF(I$30=$AL$1,1,IF(I$30=$AM$1,IF(IFERROR(HLOOKUP(I111,$AE$4:$AN$4,1,0),"bad")="bad",0,1),0)))))))))))</f>
        <v>0</v>
      </c>
      <c r="AG111">
        <f t="shared" ref="AG111:AG130" si="39">IF(J$30="",1,IF(J111="",0,IF(J$30=$AE$1,IF(ISNA(MATCH(J111,$AB$30:$AC$30,0)),0,1),IF(J$30=$AF$1,IF(IFERROR(J111*1,"bad")="bad",0,1),IF(J$30=$AG$1,IF(IFERROR(IF(J111=TRUNC(J111),1,"bad"),"bad")="bad",0,1),IF(J$30=$AH$1,IF(AND(IF(IFERROR(J111*1,"bad")="bad",0,1)=1,J111&gt;=0),1,0),IF(J$30=$AI$1,IF(AND(IF(IFERROR(IF(J111=TRUNC(J111),1,"bad"),"bad")="bad",0,1)=1,J111&gt;=0),1,0),IF(J$30=$AJ$1,IF(AND(IF(IFERROR(J111*1,"bad")="bad",0,1)=1,J111&gt;0),1,0),IF(J$30=$AK$1,IF(AND(IF(IFERROR(IF(J111=TRUNC(J111),1,"bad"),"bad")="bad",0,1)=1,J111&gt;0),1,0),IF(J$30=$AL$1,1,IF(J$30=$AM$1,IF(IFERROR(HLOOKUP(J111,$AE$4:$AN$4,1,0),"bad")="bad",0,1),0)))))))))))</f>
        <v>0</v>
      </c>
      <c r="AH111">
        <f t="shared" ref="AH111:AH130" si="40">IF(K$30="",1,IF(K111="",0,IF(K$30=$AE$1,IF(ISNA(MATCH(K111,$AB$30:$AC$30,0)),0,1),IF(K$30=$AF$1,IF(IFERROR(K111*1,"bad")="bad",0,1),IF(K$30=$AG$1,IF(IFERROR(IF(K111=TRUNC(K111),1,"bad"),"bad")="bad",0,1),IF(K$30=$AH$1,IF(AND(IF(IFERROR(K111*1,"bad")="bad",0,1)=1,K111&gt;=0),1,0),IF(K$30=$AI$1,IF(AND(IF(IFERROR(IF(K111=TRUNC(K111),1,"bad"),"bad")="bad",0,1)=1,K111&gt;=0),1,0),IF(K$30=$AJ$1,IF(AND(IF(IFERROR(K111*1,"bad")="bad",0,1)=1,K111&gt;0),1,0),IF(K$30=$AK$1,IF(AND(IF(IFERROR(IF(K111=TRUNC(K111),1,"bad"),"bad")="bad",0,1)=1,K111&gt;0),1,0),IF(K$30=$AL$1,1,IF(K$30=$AM$1,IF(IFERROR(HLOOKUP(K111,$AE$4:$AN$4,1,0),"bad")="bad",0,1),0)))))))))))</f>
        <v>0</v>
      </c>
      <c r="AI111">
        <f t="shared" ref="AI111:AI130" si="41">IF(L$30="",1,IF(L111="",0,IF(L$30=$AE$1,IF(ISNA(MATCH(L111,$AB$30:$AC$30,0)),0,1),IF(L$30=$AF$1,IF(IFERROR(L111*1,"bad")="bad",0,1),IF(L$30=$AG$1,IF(IFERROR(IF(L111=TRUNC(L111),1,"bad"),"bad")="bad",0,1),IF(L$30=$AH$1,IF(AND(IF(IFERROR(L111*1,"bad")="bad",0,1)=1,L111&gt;=0),1,0),IF(L$30=$AI$1,IF(AND(IF(IFERROR(IF(L111=TRUNC(L111),1,"bad"),"bad")="bad",0,1)=1,L111&gt;=0),1,0),IF(L$30=$AJ$1,IF(AND(IF(IFERROR(L111*1,"bad")="bad",0,1)=1,L111&gt;0),1,0),IF(L$30=$AK$1,IF(AND(IF(IFERROR(IF(L111=TRUNC(L111),1,"bad"),"bad")="bad",0,1)=1,L111&gt;0),1,0),IF(L$30=$AL$1,1,IF(L$30=$AM$1,IF(IFERROR(HLOOKUP(L111,$AE$4:$AN$4,1,0),"bad")="bad",0,1),0)))))))))))</f>
        <v>0</v>
      </c>
      <c r="AJ111">
        <f t="shared" ref="AJ111:AJ130" si="42">IF(M$30="",1,IF(M111="",0,IF(M$30=$AE$1,IF(ISNA(MATCH(M111,$AB$30:$AC$30,0)),0,1),IF(M$30=$AF$1,IF(IFERROR(M111*1,"bad")="bad",0,1),IF(M$30=$AG$1,IF(IFERROR(IF(M111=TRUNC(M111),1,"bad"),"bad")="bad",0,1),IF(M$30=$AH$1,IF(AND(IF(IFERROR(M111*1,"bad")="bad",0,1)=1,M111&gt;=0),1,0),IF(M$30=$AI$1,IF(AND(IF(IFERROR(IF(M111=TRUNC(M111),1,"bad"),"bad")="bad",0,1)=1,M111&gt;=0),1,0),IF(M$30=$AJ$1,IF(AND(IF(IFERROR(M111*1,"bad")="bad",0,1)=1,M111&gt;0),1,0),IF(M$30=$AK$1,IF(AND(IF(IFERROR(IF(M111=TRUNC(M111),1,"bad"),"bad")="bad",0,1)=1,M111&gt;0),1,0),IF(M$30=$AL$1,1,IF(M$30=$AM$1,IF(IFERROR(HLOOKUP(M111,$AE$4:$AN$4,1,0),"bad")="bad",0,1),0)))))))))))</f>
        <v>0</v>
      </c>
      <c r="AK111">
        <f t="shared" ref="AK111:AK130" si="43">IF(N$30="",1,IF(N111="",0,IF(N$30=$AE$1,IF(ISNA(MATCH(N111,$AB$30:$AC$30,0)),0,1),IF(N$30=$AF$1,IF(IFERROR(N111*1,"bad")="bad",0,1),IF(N$30=$AG$1,IF(IFERROR(IF(N111=TRUNC(N111),1,"bad"),"bad")="bad",0,1),IF(N$30=$AH$1,IF(AND(IF(IFERROR(N111*1,"bad")="bad",0,1)=1,N111&gt;=0),1,0),IF(N$30=$AI$1,IF(AND(IF(IFERROR(IF(N111=TRUNC(N111),1,"bad"),"bad")="bad",0,1)=1,N111&gt;=0),1,0),IF(N$30=$AJ$1,IF(AND(IF(IFERROR(N111*1,"bad")="bad",0,1)=1,N111&gt;0),1,0),IF(N$30=$AK$1,IF(AND(IF(IFERROR(IF(N111=TRUNC(N111),1,"bad"),"bad")="bad",0,1)=1,N111&gt;0),1,0),IF(N$30=$AL$1,1,IF(N$30=$AM$1,IF(IFERROR(HLOOKUP(N111,$AE$4:$AN$4,1,0),"bad")="bad",0,1),0)))))))))))</f>
        <v>0</v>
      </c>
      <c r="AL111">
        <f t="shared" ref="AL111:AL130" si="44">IF(O$30="",1,IF(O111="",0,IF(O$30=$AE$1,IF(ISNA(MATCH(O111,$AB$30:$AC$30,0)),0,1),IF(O$30=$AF$1,IF(IFERROR(O111*1,"bad")="bad",0,1),IF(O$30=$AG$1,IF(IFERROR(IF(O111=TRUNC(O111),1,"bad"),"bad")="bad",0,1),IF(O$30=$AH$1,IF(AND(IF(IFERROR(O111*1,"bad")="bad",0,1)=1,O111&gt;=0),1,0),IF(O$30=$AI$1,IF(AND(IF(IFERROR(IF(O111=TRUNC(O111),1,"bad"),"bad")="bad",0,1)=1,O111&gt;=0),1,0),IF(O$30=$AJ$1,IF(AND(IF(IFERROR(O111*1,"bad")="bad",0,1)=1,O111&gt;0),1,0),IF(O$30=$AK$1,IF(AND(IF(IFERROR(IF(O111=TRUNC(O111),1,"bad"),"bad")="bad",0,1)=1,O111&gt;0),1,0),IF(O$30=$AL$1,1,IF(O$30=$AM$1,IF(IFERROR(HLOOKUP(O111,$AE$4:$AN$4,1,0),"bad")="bad",0,1),0)))))))))))</f>
        <v>0</v>
      </c>
      <c r="BL111" s="393" t="str">
        <f t="shared" si="37"/>
        <v/>
      </c>
    </row>
    <row r="112" spans="2:64" hidden="1" x14ac:dyDescent="0.25">
      <c r="B112" s="122" t="str">
        <f t="shared" si="29"/>
        <v/>
      </c>
      <c r="C112" s="124"/>
      <c r="D112" s="124"/>
      <c r="E112" s="124"/>
      <c r="F112" s="125" t="str">
        <f>IF('תנאי סף'!AR112&lt;&gt;1,"",'תנאי סף'!F112)</f>
        <v/>
      </c>
      <c r="G112" s="232"/>
      <c r="H112" s="232"/>
      <c r="I112" s="232"/>
      <c r="J112" s="232"/>
      <c r="K112" s="232"/>
      <c r="L112" s="232"/>
      <c r="M112" s="232"/>
      <c r="N112" s="232"/>
      <c r="O112" s="232"/>
      <c r="P112" s="123" t="str">
        <f t="shared" si="30"/>
        <v/>
      </c>
      <c r="Q112" s="123" t="str">
        <f t="array" ref="Q112">IF($F112="","",SUMPRODUCT(H112:O112,TRANSPOSE($G$5:$G$12)))</f>
        <v/>
      </c>
      <c r="R112" s="123"/>
      <c r="S112" s="123"/>
      <c r="T112" s="123"/>
      <c r="U112" s="123" t="str">
        <f t="shared" si="31"/>
        <v/>
      </c>
      <c r="V112" s="123">
        <v>1</v>
      </c>
      <c r="W112" s="123" t="str">
        <f t="shared" si="32"/>
        <v/>
      </c>
      <c r="X112" s="123">
        <v>1</v>
      </c>
      <c r="Y112" s="123" t="str">
        <f t="shared" si="33"/>
        <v/>
      </c>
      <c r="Z112" s="126" t="str">
        <f t="shared" si="34"/>
        <v/>
      </c>
      <c r="AA112">
        <f t="shared" si="35"/>
        <v>0</v>
      </c>
      <c r="AB112" t="str">
        <f t="shared" si="28"/>
        <v/>
      </c>
      <c r="AC112" t="str">
        <f t="shared" si="28"/>
        <v/>
      </c>
      <c r="AD112">
        <f t="shared" si="36"/>
        <v>0</v>
      </c>
      <c r="AE112">
        <f t="shared" si="36"/>
        <v>0</v>
      </c>
      <c r="AF112">
        <f t="shared" si="38"/>
        <v>0</v>
      </c>
      <c r="AG112">
        <f t="shared" si="39"/>
        <v>0</v>
      </c>
      <c r="AH112">
        <f t="shared" si="40"/>
        <v>0</v>
      </c>
      <c r="AI112">
        <f t="shared" si="41"/>
        <v>0</v>
      </c>
      <c r="AJ112">
        <f t="shared" si="42"/>
        <v>0</v>
      </c>
      <c r="AK112">
        <f t="shared" si="43"/>
        <v>0</v>
      </c>
      <c r="AL112">
        <f t="shared" si="44"/>
        <v>0</v>
      </c>
      <c r="BL112" s="393" t="str">
        <f t="shared" si="37"/>
        <v/>
      </c>
    </row>
    <row r="113" spans="2:64" hidden="1" x14ac:dyDescent="0.25">
      <c r="B113" s="122" t="str">
        <f t="shared" si="29"/>
        <v/>
      </c>
      <c r="C113" s="124"/>
      <c r="D113" s="124"/>
      <c r="E113" s="124"/>
      <c r="F113" s="125" t="str">
        <f>IF('תנאי סף'!AR113&lt;&gt;1,"",'תנאי סף'!F113)</f>
        <v/>
      </c>
      <c r="G113" s="232"/>
      <c r="H113" s="232"/>
      <c r="I113" s="232"/>
      <c r="J113" s="232"/>
      <c r="K113" s="232"/>
      <c r="L113" s="232"/>
      <c r="M113" s="232"/>
      <c r="N113" s="232"/>
      <c r="O113" s="232"/>
      <c r="P113" s="123" t="str">
        <f t="shared" si="30"/>
        <v/>
      </c>
      <c r="Q113" s="123" t="str">
        <f t="array" ref="Q113">IF($F113="","",SUMPRODUCT(H113:O113,TRANSPOSE($G$5:$G$12)))</f>
        <v/>
      </c>
      <c r="R113" s="123"/>
      <c r="S113" s="123"/>
      <c r="T113" s="123"/>
      <c r="U113" s="123" t="str">
        <f t="shared" si="31"/>
        <v/>
      </c>
      <c r="V113" s="123">
        <v>1</v>
      </c>
      <c r="W113" s="123" t="str">
        <f t="shared" si="32"/>
        <v/>
      </c>
      <c r="X113" s="123">
        <v>1</v>
      </c>
      <c r="Y113" s="123" t="str">
        <f t="shared" si="33"/>
        <v/>
      </c>
      <c r="Z113" s="126" t="str">
        <f t="shared" si="34"/>
        <v/>
      </c>
      <c r="AA113">
        <f t="shared" si="35"/>
        <v>0</v>
      </c>
      <c r="AB113" t="str">
        <f t="shared" si="28"/>
        <v/>
      </c>
      <c r="AC113" t="str">
        <f t="shared" si="28"/>
        <v/>
      </c>
      <c r="AD113">
        <f t="shared" si="36"/>
        <v>0</v>
      </c>
      <c r="AE113">
        <f t="shared" si="36"/>
        <v>0</v>
      </c>
      <c r="AF113">
        <f t="shared" si="38"/>
        <v>0</v>
      </c>
      <c r="AG113">
        <f t="shared" si="39"/>
        <v>0</v>
      </c>
      <c r="AH113">
        <f t="shared" si="40"/>
        <v>0</v>
      </c>
      <c r="AI113">
        <f t="shared" si="41"/>
        <v>0</v>
      </c>
      <c r="AJ113">
        <f t="shared" si="42"/>
        <v>0</v>
      </c>
      <c r="AK113">
        <f t="shared" si="43"/>
        <v>0</v>
      </c>
      <c r="AL113">
        <f t="shared" si="44"/>
        <v>0</v>
      </c>
      <c r="BL113" s="393" t="str">
        <f t="shared" si="37"/>
        <v/>
      </c>
    </row>
    <row r="114" spans="2:64" hidden="1" x14ac:dyDescent="0.25">
      <c r="B114" s="122" t="str">
        <f t="shared" si="29"/>
        <v/>
      </c>
      <c r="C114" s="124"/>
      <c r="D114" s="124"/>
      <c r="E114" s="124"/>
      <c r="F114" s="125" t="str">
        <f>IF('תנאי סף'!AR114&lt;&gt;1,"",'תנאי סף'!F114)</f>
        <v/>
      </c>
      <c r="G114" s="232"/>
      <c r="H114" s="232"/>
      <c r="I114" s="232"/>
      <c r="J114" s="232"/>
      <c r="K114" s="232"/>
      <c r="L114" s="232"/>
      <c r="M114" s="232"/>
      <c r="N114" s="232"/>
      <c r="O114" s="232"/>
      <c r="P114" s="123" t="str">
        <f t="shared" si="30"/>
        <v/>
      </c>
      <c r="Q114" s="123" t="str">
        <f t="array" ref="Q114">IF($F114="","",SUMPRODUCT(H114:O114,TRANSPOSE($G$5:$G$12)))</f>
        <v/>
      </c>
      <c r="R114" s="123"/>
      <c r="S114" s="123"/>
      <c r="T114" s="123"/>
      <c r="U114" s="123" t="str">
        <f t="shared" si="31"/>
        <v/>
      </c>
      <c r="V114" s="123">
        <v>1</v>
      </c>
      <c r="W114" s="123" t="str">
        <f t="shared" si="32"/>
        <v/>
      </c>
      <c r="X114" s="123">
        <v>1</v>
      </c>
      <c r="Y114" s="123" t="str">
        <f t="shared" si="33"/>
        <v/>
      </c>
      <c r="Z114" s="126" t="str">
        <f t="shared" si="34"/>
        <v/>
      </c>
      <c r="AA114">
        <f t="shared" si="35"/>
        <v>0</v>
      </c>
      <c r="AB114" t="str">
        <f t="shared" si="28"/>
        <v/>
      </c>
      <c r="AC114" t="str">
        <f t="shared" si="28"/>
        <v/>
      </c>
      <c r="AD114">
        <f t="shared" si="36"/>
        <v>0</v>
      </c>
      <c r="AE114">
        <f t="shared" si="36"/>
        <v>0</v>
      </c>
      <c r="AF114">
        <f t="shared" si="38"/>
        <v>0</v>
      </c>
      <c r="AG114">
        <f t="shared" si="39"/>
        <v>0</v>
      </c>
      <c r="AH114">
        <f t="shared" si="40"/>
        <v>0</v>
      </c>
      <c r="AI114">
        <f t="shared" si="41"/>
        <v>0</v>
      </c>
      <c r="AJ114">
        <f t="shared" si="42"/>
        <v>0</v>
      </c>
      <c r="AK114">
        <f t="shared" si="43"/>
        <v>0</v>
      </c>
      <c r="AL114">
        <f t="shared" si="44"/>
        <v>0</v>
      </c>
      <c r="BL114" s="393" t="str">
        <f t="shared" si="37"/>
        <v/>
      </c>
    </row>
    <row r="115" spans="2:64" hidden="1" x14ac:dyDescent="0.25">
      <c r="B115" s="122" t="str">
        <f t="shared" si="29"/>
        <v/>
      </c>
      <c r="C115" s="124"/>
      <c r="D115" s="124"/>
      <c r="E115" s="124"/>
      <c r="F115" s="125" t="str">
        <f>IF('תנאי סף'!AR115&lt;&gt;1,"",'תנאי סף'!F115)</f>
        <v/>
      </c>
      <c r="G115" s="232"/>
      <c r="H115" s="232"/>
      <c r="I115" s="232"/>
      <c r="J115" s="232"/>
      <c r="K115" s="232"/>
      <c r="L115" s="232"/>
      <c r="M115" s="232"/>
      <c r="N115" s="232"/>
      <c r="O115" s="232"/>
      <c r="P115" s="123" t="str">
        <f t="shared" si="30"/>
        <v/>
      </c>
      <c r="Q115" s="123" t="str">
        <f t="array" ref="Q115">IF($F115="","",SUMPRODUCT(H115:O115,TRANSPOSE($G$5:$G$12)))</f>
        <v/>
      </c>
      <c r="R115" s="123"/>
      <c r="S115" s="123"/>
      <c r="T115" s="123"/>
      <c r="U115" s="123" t="str">
        <f t="shared" si="31"/>
        <v/>
      </c>
      <c r="V115" s="123">
        <v>1</v>
      </c>
      <c r="W115" s="123" t="str">
        <f t="shared" si="32"/>
        <v/>
      </c>
      <c r="X115" s="123">
        <v>1</v>
      </c>
      <c r="Y115" s="123" t="str">
        <f t="shared" si="33"/>
        <v/>
      </c>
      <c r="Z115" s="126" t="str">
        <f t="shared" si="34"/>
        <v/>
      </c>
      <c r="AA115">
        <f t="shared" si="35"/>
        <v>0</v>
      </c>
      <c r="AB115" t="str">
        <f t="shared" si="28"/>
        <v/>
      </c>
      <c r="AC115" t="str">
        <f t="shared" si="28"/>
        <v/>
      </c>
      <c r="AD115">
        <f t="shared" si="36"/>
        <v>0</v>
      </c>
      <c r="AE115">
        <f t="shared" si="36"/>
        <v>0</v>
      </c>
      <c r="AF115">
        <f t="shared" si="38"/>
        <v>0</v>
      </c>
      <c r="AG115">
        <f t="shared" si="39"/>
        <v>0</v>
      </c>
      <c r="AH115">
        <f t="shared" si="40"/>
        <v>0</v>
      </c>
      <c r="AI115">
        <f t="shared" si="41"/>
        <v>0</v>
      </c>
      <c r="AJ115">
        <f t="shared" si="42"/>
        <v>0</v>
      </c>
      <c r="AK115">
        <f t="shared" si="43"/>
        <v>0</v>
      </c>
      <c r="AL115">
        <f t="shared" si="44"/>
        <v>0</v>
      </c>
      <c r="BL115" s="393" t="str">
        <f t="shared" si="37"/>
        <v/>
      </c>
    </row>
    <row r="116" spans="2:64" hidden="1" x14ac:dyDescent="0.25">
      <c r="B116" s="122" t="str">
        <f t="shared" si="29"/>
        <v/>
      </c>
      <c r="C116" s="124"/>
      <c r="D116" s="124"/>
      <c r="E116" s="124"/>
      <c r="F116" s="125" t="str">
        <f>IF('תנאי סף'!AR116&lt;&gt;1,"",'תנאי סף'!F116)</f>
        <v/>
      </c>
      <c r="G116" s="232"/>
      <c r="H116" s="232"/>
      <c r="I116" s="232"/>
      <c r="J116" s="232"/>
      <c r="K116" s="232"/>
      <c r="L116" s="232"/>
      <c r="M116" s="232"/>
      <c r="N116" s="232"/>
      <c r="O116" s="232"/>
      <c r="P116" s="123" t="str">
        <f t="shared" si="30"/>
        <v/>
      </c>
      <c r="Q116" s="123" t="str">
        <f t="array" ref="Q116">IF($F116="","",SUMPRODUCT(H116:O116,TRANSPOSE($G$5:$G$12)))</f>
        <v/>
      </c>
      <c r="R116" s="123"/>
      <c r="S116" s="123"/>
      <c r="T116" s="123"/>
      <c r="U116" s="123" t="str">
        <f t="shared" si="31"/>
        <v/>
      </c>
      <c r="V116" s="123">
        <v>1</v>
      </c>
      <c r="W116" s="123" t="str">
        <f t="shared" si="32"/>
        <v/>
      </c>
      <c r="X116" s="123">
        <v>1</v>
      </c>
      <c r="Y116" s="123" t="str">
        <f t="shared" si="33"/>
        <v/>
      </c>
      <c r="Z116" s="126" t="str">
        <f t="shared" si="34"/>
        <v/>
      </c>
      <c r="AA116">
        <f t="shared" si="35"/>
        <v>0</v>
      </c>
      <c r="AB116" t="str">
        <f t="shared" si="28"/>
        <v/>
      </c>
      <c r="AC116" t="str">
        <f t="shared" si="28"/>
        <v/>
      </c>
      <c r="AD116">
        <f t="shared" si="36"/>
        <v>0</v>
      </c>
      <c r="AE116">
        <f t="shared" si="36"/>
        <v>0</v>
      </c>
      <c r="AF116">
        <f t="shared" si="38"/>
        <v>0</v>
      </c>
      <c r="AG116">
        <f t="shared" si="39"/>
        <v>0</v>
      </c>
      <c r="AH116">
        <f t="shared" si="40"/>
        <v>0</v>
      </c>
      <c r="AI116">
        <f t="shared" si="41"/>
        <v>0</v>
      </c>
      <c r="AJ116">
        <f t="shared" si="42"/>
        <v>0</v>
      </c>
      <c r="AK116">
        <f t="shared" si="43"/>
        <v>0</v>
      </c>
      <c r="AL116">
        <f t="shared" si="44"/>
        <v>0</v>
      </c>
      <c r="BL116" s="393" t="str">
        <f t="shared" si="37"/>
        <v/>
      </c>
    </row>
    <row r="117" spans="2:64" hidden="1" x14ac:dyDescent="0.25">
      <c r="B117" s="122" t="str">
        <f t="shared" si="29"/>
        <v/>
      </c>
      <c r="C117" s="124"/>
      <c r="D117" s="124"/>
      <c r="E117" s="124"/>
      <c r="F117" s="125" t="str">
        <f>IF('תנאי סף'!AR117&lt;&gt;1,"",'תנאי סף'!F117)</f>
        <v/>
      </c>
      <c r="G117" s="232"/>
      <c r="H117" s="232"/>
      <c r="I117" s="232"/>
      <c r="J117" s="232"/>
      <c r="K117" s="232"/>
      <c r="L117" s="232"/>
      <c r="M117" s="232"/>
      <c r="N117" s="232"/>
      <c r="O117" s="232"/>
      <c r="P117" s="123" t="str">
        <f t="shared" si="30"/>
        <v/>
      </c>
      <c r="Q117" s="123" t="str">
        <f t="array" ref="Q117">IF($F117="","",SUMPRODUCT(H117:O117,TRANSPOSE($G$5:$G$12)))</f>
        <v/>
      </c>
      <c r="R117" s="123"/>
      <c r="S117" s="123"/>
      <c r="T117" s="123"/>
      <c r="U117" s="123" t="str">
        <f t="shared" si="31"/>
        <v/>
      </c>
      <c r="V117" s="123">
        <v>1</v>
      </c>
      <c r="W117" s="123" t="str">
        <f t="shared" si="32"/>
        <v/>
      </c>
      <c r="X117" s="123">
        <v>1</v>
      </c>
      <c r="Y117" s="123" t="str">
        <f t="shared" si="33"/>
        <v/>
      </c>
      <c r="Z117" s="126" t="str">
        <f t="shared" si="34"/>
        <v/>
      </c>
      <c r="AA117">
        <f t="shared" si="35"/>
        <v>0</v>
      </c>
      <c r="AB117" t="str">
        <f t="shared" si="28"/>
        <v/>
      </c>
      <c r="AC117" t="str">
        <f t="shared" si="28"/>
        <v/>
      </c>
      <c r="AD117">
        <f t="shared" si="36"/>
        <v>0</v>
      </c>
      <c r="AE117">
        <f t="shared" si="36"/>
        <v>0</v>
      </c>
      <c r="AF117">
        <f t="shared" si="38"/>
        <v>0</v>
      </c>
      <c r="AG117">
        <f t="shared" si="39"/>
        <v>0</v>
      </c>
      <c r="AH117">
        <f t="shared" si="40"/>
        <v>0</v>
      </c>
      <c r="AI117">
        <f t="shared" si="41"/>
        <v>0</v>
      </c>
      <c r="AJ117">
        <f t="shared" si="42"/>
        <v>0</v>
      </c>
      <c r="AK117">
        <f t="shared" si="43"/>
        <v>0</v>
      </c>
      <c r="AL117">
        <f t="shared" si="44"/>
        <v>0</v>
      </c>
      <c r="BL117" s="393" t="str">
        <f t="shared" si="37"/>
        <v/>
      </c>
    </row>
    <row r="118" spans="2:64" hidden="1" x14ac:dyDescent="0.25">
      <c r="B118" s="122" t="str">
        <f t="shared" si="29"/>
        <v/>
      </c>
      <c r="C118" s="124"/>
      <c r="D118" s="124"/>
      <c r="E118" s="124"/>
      <c r="F118" s="125" t="str">
        <f>IF('תנאי סף'!AR118&lt;&gt;1,"",'תנאי סף'!F118)</f>
        <v/>
      </c>
      <c r="G118" s="232"/>
      <c r="H118" s="232"/>
      <c r="I118" s="232"/>
      <c r="J118" s="232"/>
      <c r="K118" s="232"/>
      <c r="L118" s="232"/>
      <c r="M118" s="232"/>
      <c r="N118" s="232"/>
      <c r="O118" s="232"/>
      <c r="P118" s="123" t="str">
        <f t="shared" si="30"/>
        <v/>
      </c>
      <c r="Q118" s="123" t="str">
        <f t="array" ref="Q118">IF($F118="","",SUMPRODUCT(H118:O118,TRANSPOSE($G$5:$G$12)))</f>
        <v/>
      </c>
      <c r="R118" s="123"/>
      <c r="S118" s="123"/>
      <c r="T118" s="123"/>
      <c r="U118" s="123" t="str">
        <f t="shared" si="31"/>
        <v/>
      </c>
      <c r="V118" s="123">
        <v>1</v>
      </c>
      <c r="W118" s="123" t="str">
        <f t="shared" si="32"/>
        <v/>
      </c>
      <c r="X118" s="123">
        <v>1</v>
      </c>
      <c r="Y118" s="123" t="str">
        <f t="shared" si="33"/>
        <v/>
      </c>
      <c r="Z118" s="126" t="str">
        <f t="shared" si="34"/>
        <v/>
      </c>
      <c r="AA118">
        <f t="shared" si="35"/>
        <v>0</v>
      </c>
      <c r="AB118" t="str">
        <f t="shared" si="28"/>
        <v/>
      </c>
      <c r="AC118" t="str">
        <f t="shared" si="28"/>
        <v/>
      </c>
      <c r="AD118">
        <f t="shared" si="36"/>
        <v>0</v>
      </c>
      <c r="AE118">
        <f t="shared" si="36"/>
        <v>0</v>
      </c>
      <c r="AF118">
        <f t="shared" si="38"/>
        <v>0</v>
      </c>
      <c r="AG118">
        <f t="shared" si="39"/>
        <v>0</v>
      </c>
      <c r="AH118">
        <f t="shared" si="40"/>
        <v>0</v>
      </c>
      <c r="AI118">
        <f t="shared" si="41"/>
        <v>0</v>
      </c>
      <c r="AJ118">
        <f t="shared" si="42"/>
        <v>0</v>
      </c>
      <c r="AK118">
        <f t="shared" si="43"/>
        <v>0</v>
      </c>
      <c r="AL118">
        <f t="shared" si="44"/>
        <v>0</v>
      </c>
      <c r="BL118" s="393" t="str">
        <f t="shared" si="37"/>
        <v/>
      </c>
    </row>
    <row r="119" spans="2:64" hidden="1" x14ac:dyDescent="0.25">
      <c r="B119" s="122" t="str">
        <f t="shared" si="29"/>
        <v/>
      </c>
      <c r="C119" s="124"/>
      <c r="D119" s="124"/>
      <c r="E119" s="124"/>
      <c r="F119" s="125" t="str">
        <f>IF('תנאי סף'!AR119&lt;&gt;1,"",'תנאי סף'!F119)</f>
        <v/>
      </c>
      <c r="G119" s="232"/>
      <c r="H119" s="232"/>
      <c r="I119" s="232"/>
      <c r="J119" s="232"/>
      <c r="K119" s="232"/>
      <c r="L119" s="232"/>
      <c r="M119" s="232"/>
      <c r="N119" s="232"/>
      <c r="O119" s="232"/>
      <c r="P119" s="123" t="str">
        <f t="shared" si="30"/>
        <v/>
      </c>
      <c r="Q119" s="123" t="str">
        <f t="array" ref="Q119">IF($F119="","",SUMPRODUCT(H119:O119,TRANSPOSE($G$5:$G$12)))</f>
        <v/>
      </c>
      <c r="R119" s="123"/>
      <c r="S119" s="123"/>
      <c r="T119" s="123"/>
      <c r="U119" s="123" t="str">
        <f t="shared" si="31"/>
        <v/>
      </c>
      <c r="V119" s="123">
        <v>1</v>
      </c>
      <c r="W119" s="123" t="str">
        <f t="shared" si="32"/>
        <v/>
      </c>
      <c r="X119" s="123">
        <v>1</v>
      </c>
      <c r="Y119" s="123" t="str">
        <f t="shared" si="33"/>
        <v/>
      </c>
      <c r="Z119" s="126" t="str">
        <f t="shared" si="34"/>
        <v/>
      </c>
      <c r="AA119">
        <f t="shared" si="35"/>
        <v>0</v>
      </c>
      <c r="AB119" t="str">
        <f t="shared" si="28"/>
        <v/>
      </c>
      <c r="AC119" t="str">
        <f t="shared" si="28"/>
        <v/>
      </c>
      <c r="AD119">
        <f t="shared" si="36"/>
        <v>0</v>
      </c>
      <c r="AE119">
        <f t="shared" si="36"/>
        <v>0</v>
      </c>
      <c r="AF119">
        <f t="shared" si="38"/>
        <v>0</v>
      </c>
      <c r="AG119">
        <f t="shared" si="39"/>
        <v>0</v>
      </c>
      <c r="AH119">
        <f t="shared" si="40"/>
        <v>0</v>
      </c>
      <c r="AI119">
        <f t="shared" si="41"/>
        <v>0</v>
      </c>
      <c r="AJ119">
        <f t="shared" si="42"/>
        <v>0</v>
      </c>
      <c r="AK119">
        <f t="shared" si="43"/>
        <v>0</v>
      </c>
      <c r="AL119">
        <f t="shared" si="44"/>
        <v>0</v>
      </c>
      <c r="BL119" s="393" t="str">
        <f t="shared" si="37"/>
        <v/>
      </c>
    </row>
    <row r="120" spans="2:64" hidden="1" x14ac:dyDescent="0.25">
      <c r="B120" s="122" t="str">
        <f t="shared" si="29"/>
        <v/>
      </c>
      <c r="C120" s="124"/>
      <c r="D120" s="124"/>
      <c r="E120" s="124"/>
      <c r="F120" s="125" t="str">
        <f>IF('תנאי סף'!AR120&lt;&gt;1,"",'תנאי סף'!F120)</f>
        <v/>
      </c>
      <c r="G120" s="232"/>
      <c r="H120" s="232"/>
      <c r="I120" s="232"/>
      <c r="J120" s="232"/>
      <c r="K120" s="232"/>
      <c r="L120" s="232"/>
      <c r="M120" s="232"/>
      <c r="N120" s="232"/>
      <c r="O120" s="232"/>
      <c r="P120" s="123" t="str">
        <f t="shared" si="30"/>
        <v/>
      </c>
      <c r="Q120" s="123" t="str">
        <f t="array" ref="Q120">IF($F120="","",SUMPRODUCT(H120:O120,TRANSPOSE($G$5:$G$12)))</f>
        <v/>
      </c>
      <c r="R120" s="123"/>
      <c r="S120" s="123"/>
      <c r="T120" s="123"/>
      <c r="U120" s="123" t="str">
        <f t="shared" si="31"/>
        <v/>
      </c>
      <c r="V120" s="123">
        <v>1</v>
      </c>
      <c r="W120" s="123" t="str">
        <f t="shared" si="32"/>
        <v/>
      </c>
      <c r="X120" s="123">
        <v>1</v>
      </c>
      <c r="Y120" s="123" t="str">
        <f t="shared" si="33"/>
        <v/>
      </c>
      <c r="Z120" s="126" t="str">
        <f t="shared" si="34"/>
        <v/>
      </c>
      <c r="AA120">
        <f t="shared" si="35"/>
        <v>0</v>
      </c>
      <c r="AB120" t="str">
        <f t="shared" si="28"/>
        <v/>
      </c>
      <c r="AC120" t="str">
        <f t="shared" si="28"/>
        <v/>
      </c>
      <c r="AD120">
        <f t="shared" si="36"/>
        <v>0</v>
      </c>
      <c r="AE120">
        <f t="shared" si="36"/>
        <v>0</v>
      </c>
      <c r="AF120">
        <f t="shared" si="38"/>
        <v>0</v>
      </c>
      <c r="AG120">
        <f t="shared" si="39"/>
        <v>0</v>
      </c>
      <c r="AH120">
        <f t="shared" si="40"/>
        <v>0</v>
      </c>
      <c r="AI120">
        <f t="shared" si="41"/>
        <v>0</v>
      </c>
      <c r="AJ120">
        <f t="shared" si="42"/>
        <v>0</v>
      </c>
      <c r="AK120">
        <f t="shared" si="43"/>
        <v>0</v>
      </c>
      <c r="AL120">
        <f t="shared" si="44"/>
        <v>0</v>
      </c>
      <c r="BL120" s="393" t="str">
        <f t="shared" si="37"/>
        <v/>
      </c>
    </row>
    <row r="121" spans="2:64" hidden="1" x14ac:dyDescent="0.25">
      <c r="B121" s="122" t="str">
        <f t="shared" si="29"/>
        <v/>
      </c>
      <c r="C121" s="124"/>
      <c r="D121" s="124"/>
      <c r="E121" s="124"/>
      <c r="F121" s="125" t="str">
        <f>IF('תנאי סף'!AR121&lt;&gt;1,"",'תנאי סף'!F121)</f>
        <v/>
      </c>
      <c r="G121" s="232"/>
      <c r="H121" s="232"/>
      <c r="I121" s="232"/>
      <c r="J121" s="232"/>
      <c r="K121" s="232"/>
      <c r="L121" s="232"/>
      <c r="M121" s="232"/>
      <c r="N121" s="232"/>
      <c r="O121" s="232"/>
      <c r="P121" s="123" t="str">
        <f t="shared" si="30"/>
        <v/>
      </c>
      <c r="Q121" s="123" t="str">
        <f t="array" ref="Q121">IF($F121="","",SUMPRODUCT(H121:O121,TRANSPOSE($G$5:$G$12)))</f>
        <v/>
      </c>
      <c r="R121" s="123"/>
      <c r="S121" s="123"/>
      <c r="T121" s="123"/>
      <c r="U121" s="123" t="str">
        <f t="shared" si="31"/>
        <v/>
      </c>
      <c r="V121" s="123">
        <v>1</v>
      </c>
      <c r="W121" s="123" t="str">
        <f t="shared" si="32"/>
        <v/>
      </c>
      <c r="X121" s="123">
        <v>1</v>
      </c>
      <c r="Y121" s="123" t="str">
        <f t="shared" si="33"/>
        <v/>
      </c>
      <c r="Z121" s="126" t="str">
        <f t="shared" si="34"/>
        <v/>
      </c>
      <c r="AA121">
        <f t="shared" si="35"/>
        <v>0</v>
      </c>
      <c r="AB121" t="str">
        <f t="shared" si="28"/>
        <v/>
      </c>
      <c r="AC121" t="str">
        <f t="shared" si="28"/>
        <v/>
      </c>
      <c r="AD121">
        <f t="shared" si="36"/>
        <v>0</v>
      </c>
      <c r="AE121">
        <f t="shared" si="36"/>
        <v>0</v>
      </c>
      <c r="AF121">
        <f t="shared" si="38"/>
        <v>0</v>
      </c>
      <c r="AG121">
        <f t="shared" si="39"/>
        <v>0</v>
      </c>
      <c r="AH121">
        <f t="shared" si="40"/>
        <v>0</v>
      </c>
      <c r="AI121">
        <f t="shared" si="41"/>
        <v>0</v>
      </c>
      <c r="AJ121">
        <f t="shared" si="42"/>
        <v>0</v>
      </c>
      <c r="AK121">
        <f t="shared" si="43"/>
        <v>0</v>
      </c>
      <c r="AL121">
        <f t="shared" si="44"/>
        <v>0</v>
      </c>
      <c r="BL121" s="393" t="str">
        <f t="shared" si="37"/>
        <v/>
      </c>
    </row>
    <row r="122" spans="2:64" hidden="1" x14ac:dyDescent="0.25">
      <c r="B122" s="122" t="str">
        <f t="shared" si="29"/>
        <v/>
      </c>
      <c r="C122" s="124"/>
      <c r="D122" s="124"/>
      <c r="E122" s="124"/>
      <c r="F122" s="125" t="str">
        <f>IF('תנאי סף'!AR122&lt;&gt;1,"",'תנאי סף'!F122)</f>
        <v/>
      </c>
      <c r="G122" s="232"/>
      <c r="H122" s="232"/>
      <c r="I122" s="232"/>
      <c r="J122" s="232"/>
      <c r="K122" s="232"/>
      <c r="L122" s="232"/>
      <c r="M122" s="232"/>
      <c r="N122" s="232"/>
      <c r="O122" s="232"/>
      <c r="P122" s="123" t="str">
        <f t="shared" si="30"/>
        <v/>
      </c>
      <c r="Q122" s="123" t="str">
        <f t="array" ref="Q122">IF($F122="","",SUMPRODUCT(H122:O122,TRANSPOSE($G$5:$G$12)))</f>
        <v/>
      </c>
      <c r="R122" s="123"/>
      <c r="S122" s="123"/>
      <c r="T122" s="123"/>
      <c r="U122" s="123" t="str">
        <f t="shared" si="31"/>
        <v/>
      </c>
      <c r="V122" s="123">
        <v>1</v>
      </c>
      <c r="W122" s="123" t="str">
        <f t="shared" si="32"/>
        <v/>
      </c>
      <c r="X122" s="123">
        <v>1</v>
      </c>
      <c r="Y122" s="123" t="str">
        <f t="shared" si="33"/>
        <v/>
      </c>
      <c r="Z122" s="126" t="str">
        <f t="shared" si="34"/>
        <v/>
      </c>
      <c r="AA122">
        <f t="shared" si="35"/>
        <v>0</v>
      </c>
      <c r="AB122" t="str">
        <f t="shared" si="28"/>
        <v/>
      </c>
      <c r="AC122" t="str">
        <f t="shared" si="28"/>
        <v/>
      </c>
      <c r="AD122">
        <f t="shared" si="36"/>
        <v>0</v>
      </c>
      <c r="AE122">
        <f t="shared" si="36"/>
        <v>0</v>
      </c>
      <c r="AF122">
        <f t="shared" si="38"/>
        <v>0</v>
      </c>
      <c r="AG122">
        <f t="shared" si="39"/>
        <v>0</v>
      </c>
      <c r="AH122">
        <f t="shared" si="40"/>
        <v>0</v>
      </c>
      <c r="AI122">
        <f t="shared" si="41"/>
        <v>0</v>
      </c>
      <c r="AJ122">
        <f t="shared" si="42"/>
        <v>0</v>
      </c>
      <c r="AK122">
        <f t="shared" si="43"/>
        <v>0</v>
      </c>
      <c r="AL122">
        <f t="shared" si="44"/>
        <v>0</v>
      </c>
      <c r="BL122" s="393" t="str">
        <f t="shared" si="37"/>
        <v/>
      </c>
    </row>
    <row r="123" spans="2:64" hidden="1" x14ac:dyDescent="0.25">
      <c r="B123" s="122" t="str">
        <f t="shared" si="29"/>
        <v/>
      </c>
      <c r="C123" s="124"/>
      <c r="D123" s="124"/>
      <c r="E123" s="124"/>
      <c r="F123" s="125" t="str">
        <f>IF('תנאי סף'!AR123&lt;&gt;1,"",'תנאי סף'!F123)</f>
        <v/>
      </c>
      <c r="G123" s="232"/>
      <c r="H123" s="232"/>
      <c r="I123" s="232"/>
      <c r="J123" s="232"/>
      <c r="K123" s="232"/>
      <c r="L123" s="232"/>
      <c r="M123" s="232"/>
      <c r="N123" s="232"/>
      <c r="O123" s="232"/>
      <c r="P123" s="123" t="str">
        <f t="shared" si="30"/>
        <v/>
      </c>
      <c r="Q123" s="123" t="str">
        <f t="array" ref="Q123">IF($F123="","",SUMPRODUCT(H123:O123,TRANSPOSE($G$5:$G$12)))</f>
        <v/>
      </c>
      <c r="R123" s="123"/>
      <c r="S123" s="123"/>
      <c r="T123" s="123"/>
      <c r="U123" s="123" t="str">
        <f t="shared" si="31"/>
        <v/>
      </c>
      <c r="V123" s="123">
        <v>1</v>
      </c>
      <c r="W123" s="123" t="str">
        <f t="shared" si="32"/>
        <v/>
      </c>
      <c r="X123" s="123">
        <v>1</v>
      </c>
      <c r="Y123" s="123" t="str">
        <f t="shared" si="33"/>
        <v/>
      </c>
      <c r="Z123" s="126" t="str">
        <f t="shared" si="34"/>
        <v/>
      </c>
      <c r="AA123">
        <f t="shared" si="35"/>
        <v>0</v>
      </c>
      <c r="AB123" t="str">
        <f t="shared" si="28"/>
        <v/>
      </c>
      <c r="AC123" t="str">
        <f t="shared" si="28"/>
        <v/>
      </c>
      <c r="AD123">
        <f t="shared" si="36"/>
        <v>0</v>
      </c>
      <c r="AE123">
        <f t="shared" si="36"/>
        <v>0</v>
      </c>
      <c r="AF123">
        <f t="shared" si="38"/>
        <v>0</v>
      </c>
      <c r="AG123">
        <f t="shared" si="39"/>
        <v>0</v>
      </c>
      <c r="AH123">
        <f t="shared" si="40"/>
        <v>0</v>
      </c>
      <c r="AI123">
        <f t="shared" si="41"/>
        <v>0</v>
      </c>
      <c r="AJ123">
        <f t="shared" si="42"/>
        <v>0</v>
      </c>
      <c r="AK123">
        <f t="shared" si="43"/>
        <v>0</v>
      </c>
      <c r="AL123">
        <f t="shared" si="44"/>
        <v>0</v>
      </c>
      <c r="BL123" s="393" t="str">
        <f t="shared" si="37"/>
        <v/>
      </c>
    </row>
    <row r="124" spans="2:64" hidden="1" x14ac:dyDescent="0.25">
      <c r="B124" s="122" t="str">
        <f t="shared" si="29"/>
        <v/>
      </c>
      <c r="C124" s="124"/>
      <c r="D124" s="124"/>
      <c r="E124" s="124"/>
      <c r="F124" s="125" t="str">
        <f>IF('תנאי סף'!AR124&lt;&gt;1,"",'תנאי סף'!F124)</f>
        <v/>
      </c>
      <c r="G124" s="232"/>
      <c r="H124" s="232"/>
      <c r="I124" s="232"/>
      <c r="J124" s="232"/>
      <c r="K124" s="232"/>
      <c r="L124" s="232"/>
      <c r="M124" s="232"/>
      <c r="N124" s="232"/>
      <c r="O124" s="232"/>
      <c r="P124" s="123" t="str">
        <f t="shared" si="30"/>
        <v/>
      </c>
      <c r="Q124" s="123" t="str">
        <f t="array" ref="Q124">IF($F124="","",SUMPRODUCT(H124:O124,TRANSPOSE($G$5:$G$12)))</f>
        <v/>
      </c>
      <c r="R124" s="123"/>
      <c r="S124" s="123"/>
      <c r="T124" s="123"/>
      <c r="U124" s="123" t="str">
        <f t="shared" si="31"/>
        <v/>
      </c>
      <c r="V124" s="123">
        <v>1</v>
      </c>
      <c r="W124" s="123" t="str">
        <f t="shared" si="32"/>
        <v/>
      </c>
      <c r="X124" s="123">
        <v>1</v>
      </c>
      <c r="Y124" s="123" t="str">
        <f t="shared" si="33"/>
        <v/>
      </c>
      <c r="Z124" s="126" t="str">
        <f t="shared" si="34"/>
        <v/>
      </c>
      <c r="AA124">
        <f t="shared" si="35"/>
        <v>0</v>
      </c>
      <c r="AB124" t="str">
        <f t="shared" si="28"/>
        <v/>
      </c>
      <c r="AC124" t="str">
        <f t="shared" si="28"/>
        <v/>
      </c>
      <c r="AD124">
        <f t="shared" si="36"/>
        <v>0</v>
      </c>
      <c r="AE124">
        <f t="shared" si="36"/>
        <v>0</v>
      </c>
      <c r="AF124">
        <f t="shared" si="38"/>
        <v>0</v>
      </c>
      <c r="AG124">
        <f t="shared" si="39"/>
        <v>0</v>
      </c>
      <c r="AH124">
        <f t="shared" si="40"/>
        <v>0</v>
      </c>
      <c r="AI124">
        <f t="shared" si="41"/>
        <v>0</v>
      </c>
      <c r="AJ124">
        <f t="shared" si="42"/>
        <v>0</v>
      </c>
      <c r="AK124">
        <f t="shared" si="43"/>
        <v>0</v>
      </c>
      <c r="AL124">
        <f t="shared" si="44"/>
        <v>0</v>
      </c>
      <c r="BL124" s="393" t="str">
        <f t="shared" si="37"/>
        <v/>
      </c>
    </row>
    <row r="125" spans="2:64" hidden="1" x14ac:dyDescent="0.25">
      <c r="B125" s="122" t="str">
        <f t="shared" si="29"/>
        <v/>
      </c>
      <c r="C125" s="124"/>
      <c r="D125" s="124"/>
      <c r="E125" s="124"/>
      <c r="F125" s="125" t="str">
        <f>IF('תנאי סף'!AR125&lt;&gt;1,"",'תנאי סף'!F125)</f>
        <v/>
      </c>
      <c r="G125" s="232"/>
      <c r="H125" s="232"/>
      <c r="I125" s="232"/>
      <c r="J125" s="232"/>
      <c r="K125" s="232"/>
      <c r="L125" s="232"/>
      <c r="M125" s="232"/>
      <c r="N125" s="232"/>
      <c r="O125" s="232"/>
      <c r="P125" s="123" t="str">
        <f t="shared" si="30"/>
        <v/>
      </c>
      <c r="Q125" s="123" t="str">
        <f t="array" ref="Q125">IF($F125="","",SUMPRODUCT(H125:O125,TRANSPOSE($G$5:$G$12)))</f>
        <v/>
      </c>
      <c r="R125" s="123"/>
      <c r="S125" s="123"/>
      <c r="T125" s="123"/>
      <c r="U125" s="123" t="str">
        <f t="shared" si="31"/>
        <v/>
      </c>
      <c r="V125" s="123">
        <v>1</v>
      </c>
      <c r="W125" s="123" t="str">
        <f t="shared" si="32"/>
        <v/>
      </c>
      <c r="X125" s="123">
        <v>1</v>
      </c>
      <c r="Y125" s="123" t="str">
        <f t="shared" si="33"/>
        <v/>
      </c>
      <c r="Z125" s="126" t="str">
        <f t="shared" si="34"/>
        <v/>
      </c>
      <c r="AA125">
        <f t="shared" si="35"/>
        <v>0</v>
      </c>
      <c r="AB125" t="str">
        <f t="shared" si="28"/>
        <v/>
      </c>
      <c r="AC125" t="str">
        <f t="shared" si="28"/>
        <v/>
      </c>
      <c r="AD125">
        <f t="shared" si="36"/>
        <v>0</v>
      </c>
      <c r="AE125">
        <f t="shared" si="36"/>
        <v>0</v>
      </c>
      <c r="AF125">
        <f t="shared" si="38"/>
        <v>0</v>
      </c>
      <c r="AG125">
        <f t="shared" si="39"/>
        <v>0</v>
      </c>
      <c r="AH125">
        <f t="shared" si="40"/>
        <v>0</v>
      </c>
      <c r="AI125">
        <f t="shared" si="41"/>
        <v>0</v>
      </c>
      <c r="AJ125">
        <f t="shared" si="42"/>
        <v>0</v>
      </c>
      <c r="AK125">
        <f t="shared" si="43"/>
        <v>0</v>
      </c>
      <c r="AL125">
        <f t="shared" si="44"/>
        <v>0</v>
      </c>
      <c r="BL125" s="393" t="str">
        <f t="shared" si="37"/>
        <v/>
      </c>
    </row>
    <row r="126" spans="2:64" hidden="1" x14ac:dyDescent="0.25">
      <c r="B126" s="122" t="str">
        <f t="shared" si="29"/>
        <v/>
      </c>
      <c r="C126" s="124"/>
      <c r="D126" s="124"/>
      <c r="E126" s="124"/>
      <c r="F126" s="125" t="str">
        <f>IF('תנאי סף'!AR126&lt;&gt;1,"",'תנאי סף'!F126)</f>
        <v/>
      </c>
      <c r="G126" s="232"/>
      <c r="H126" s="232"/>
      <c r="I126" s="232"/>
      <c r="J126" s="232"/>
      <c r="K126" s="232"/>
      <c r="L126" s="232"/>
      <c r="M126" s="232"/>
      <c r="N126" s="232"/>
      <c r="O126" s="232"/>
      <c r="P126" s="123" t="str">
        <f t="shared" si="30"/>
        <v/>
      </c>
      <c r="Q126" s="123" t="str">
        <f t="array" ref="Q126">IF($F126="","",SUMPRODUCT(H126:O126,TRANSPOSE($G$5:$G$12)))</f>
        <v/>
      </c>
      <c r="R126" s="123"/>
      <c r="S126" s="123"/>
      <c r="T126" s="123"/>
      <c r="U126" s="123" t="str">
        <f t="shared" si="31"/>
        <v/>
      </c>
      <c r="V126" s="123">
        <v>1</v>
      </c>
      <c r="W126" s="123" t="str">
        <f t="shared" si="32"/>
        <v/>
      </c>
      <c r="X126" s="123">
        <v>1</v>
      </c>
      <c r="Y126" s="123" t="str">
        <f t="shared" si="33"/>
        <v/>
      </c>
      <c r="Z126" s="126" t="str">
        <f t="shared" si="34"/>
        <v/>
      </c>
      <c r="AA126">
        <f t="shared" si="35"/>
        <v>0</v>
      </c>
      <c r="AB126" t="str">
        <f t="shared" si="28"/>
        <v/>
      </c>
      <c r="AC126" t="str">
        <f t="shared" si="28"/>
        <v/>
      </c>
      <c r="AD126">
        <f t="shared" si="36"/>
        <v>0</v>
      </c>
      <c r="AE126">
        <f t="shared" si="36"/>
        <v>0</v>
      </c>
      <c r="AF126">
        <f t="shared" si="38"/>
        <v>0</v>
      </c>
      <c r="AG126">
        <f t="shared" si="39"/>
        <v>0</v>
      </c>
      <c r="AH126">
        <f t="shared" si="40"/>
        <v>0</v>
      </c>
      <c r="AI126">
        <f t="shared" si="41"/>
        <v>0</v>
      </c>
      <c r="AJ126">
        <f t="shared" si="42"/>
        <v>0</v>
      </c>
      <c r="AK126">
        <f t="shared" si="43"/>
        <v>0</v>
      </c>
      <c r="AL126">
        <f t="shared" si="44"/>
        <v>0</v>
      </c>
      <c r="BL126" s="393" t="str">
        <f t="shared" si="37"/>
        <v/>
      </c>
    </row>
    <row r="127" spans="2:64" hidden="1" x14ac:dyDescent="0.25">
      <c r="B127" s="122" t="str">
        <f t="shared" si="29"/>
        <v/>
      </c>
      <c r="C127" s="124"/>
      <c r="D127" s="124"/>
      <c r="E127" s="124"/>
      <c r="F127" s="125" t="str">
        <f>IF('תנאי סף'!AR127&lt;&gt;1,"",'תנאי סף'!F127)</f>
        <v/>
      </c>
      <c r="G127" s="232"/>
      <c r="H127" s="232"/>
      <c r="I127" s="232"/>
      <c r="J127" s="232"/>
      <c r="K127" s="232"/>
      <c r="L127" s="232"/>
      <c r="M127" s="232"/>
      <c r="N127" s="232"/>
      <c r="O127" s="232"/>
      <c r="P127" s="123" t="str">
        <f t="shared" si="30"/>
        <v/>
      </c>
      <c r="Q127" s="123" t="str">
        <f t="array" ref="Q127">IF($F127="","",SUMPRODUCT(H127:O127,TRANSPOSE($G$5:$G$12)))</f>
        <v/>
      </c>
      <c r="R127" s="123"/>
      <c r="S127" s="123"/>
      <c r="T127" s="123"/>
      <c r="U127" s="123" t="str">
        <f t="shared" si="31"/>
        <v/>
      </c>
      <c r="V127" s="123">
        <v>1</v>
      </c>
      <c r="W127" s="123" t="str">
        <f t="shared" si="32"/>
        <v/>
      </c>
      <c r="X127" s="123">
        <v>1</v>
      </c>
      <c r="Y127" s="123" t="str">
        <f t="shared" si="33"/>
        <v/>
      </c>
      <c r="Z127" s="126" t="str">
        <f t="shared" si="34"/>
        <v/>
      </c>
      <c r="AA127">
        <f t="shared" si="35"/>
        <v>0</v>
      </c>
      <c r="AB127" t="str">
        <f t="shared" si="28"/>
        <v/>
      </c>
      <c r="AC127" t="str">
        <f t="shared" si="28"/>
        <v/>
      </c>
      <c r="AD127">
        <f t="shared" si="36"/>
        <v>0</v>
      </c>
      <c r="AE127">
        <f t="shared" si="36"/>
        <v>0</v>
      </c>
      <c r="AF127">
        <f t="shared" si="38"/>
        <v>0</v>
      </c>
      <c r="AG127">
        <f t="shared" si="39"/>
        <v>0</v>
      </c>
      <c r="AH127">
        <f t="shared" si="40"/>
        <v>0</v>
      </c>
      <c r="AI127">
        <f t="shared" si="41"/>
        <v>0</v>
      </c>
      <c r="AJ127">
        <f t="shared" si="42"/>
        <v>0</v>
      </c>
      <c r="AK127">
        <f t="shared" si="43"/>
        <v>0</v>
      </c>
      <c r="AL127">
        <f t="shared" si="44"/>
        <v>0</v>
      </c>
      <c r="BL127" s="393" t="str">
        <f t="shared" si="37"/>
        <v/>
      </c>
    </row>
    <row r="128" spans="2:64" hidden="1" x14ac:dyDescent="0.25">
      <c r="B128" s="122" t="str">
        <f t="shared" si="29"/>
        <v/>
      </c>
      <c r="C128" s="124"/>
      <c r="D128" s="124"/>
      <c r="E128" s="124"/>
      <c r="F128" s="125" t="str">
        <f>IF('תנאי סף'!AR128&lt;&gt;1,"",'תנאי סף'!F128)</f>
        <v/>
      </c>
      <c r="G128" s="232"/>
      <c r="H128" s="232"/>
      <c r="I128" s="232"/>
      <c r="J128" s="232"/>
      <c r="K128" s="232"/>
      <c r="L128" s="232"/>
      <c r="M128" s="232"/>
      <c r="N128" s="232"/>
      <c r="O128" s="232"/>
      <c r="P128" s="123" t="str">
        <f t="shared" si="30"/>
        <v/>
      </c>
      <c r="Q128" s="123" t="str">
        <f t="array" ref="Q128">IF($F128="","",SUMPRODUCT(H128:O128,TRANSPOSE($G$5:$G$12)))</f>
        <v/>
      </c>
      <c r="R128" s="123"/>
      <c r="S128" s="123"/>
      <c r="T128" s="123"/>
      <c r="U128" s="123" t="str">
        <f t="shared" si="31"/>
        <v/>
      </c>
      <c r="V128" s="123">
        <v>1</v>
      </c>
      <c r="W128" s="123" t="str">
        <f t="shared" si="32"/>
        <v/>
      </c>
      <c r="X128" s="123">
        <v>1</v>
      </c>
      <c r="Y128" s="123" t="str">
        <f t="shared" si="33"/>
        <v/>
      </c>
      <c r="Z128" s="126" t="str">
        <f t="shared" si="34"/>
        <v/>
      </c>
      <c r="AA128">
        <f t="shared" si="35"/>
        <v>0</v>
      </c>
      <c r="AB128" t="str">
        <f t="shared" si="28"/>
        <v/>
      </c>
      <c r="AC128" t="str">
        <f t="shared" si="28"/>
        <v/>
      </c>
      <c r="AD128">
        <f t="shared" si="36"/>
        <v>0</v>
      </c>
      <c r="AE128">
        <f t="shared" si="36"/>
        <v>0</v>
      </c>
      <c r="AF128">
        <f t="shared" si="38"/>
        <v>0</v>
      </c>
      <c r="AG128">
        <f t="shared" si="39"/>
        <v>0</v>
      </c>
      <c r="AH128">
        <f t="shared" si="40"/>
        <v>0</v>
      </c>
      <c r="AI128">
        <f t="shared" si="41"/>
        <v>0</v>
      </c>
      <c r="AJ128">
        <f t="shared" si="42"/>
        <v>0</v>
      </c>
      <c r="AK128">
        <f t="shared" si="43"/>
        <v>0</v>
      </c>
      <c r="AL128">
        <f t="shared" si="44"/>
        <v>0</v>
      </c>
      <c r="BL128" s="393" t="str">
        <f t="shared" si="37"/>
        <v/>
      </c>
    </row>
    <row r="129" spans="2:64" hidden="1" x14ac:dyDescent="0.25">
      <c r="B129" s="122" t="str">
        <f t="shared" si="29"/>
        <v/>
      </c>
      <c r="C129" s="124"/>
      <c r="D129" s="124"/>
      <c r="E129" s="124"/>
      <c r="F129" s="125" t="str">
        <f>IF('תנאי סף'!AR129&lt;&gt;1,"",'תנאי סף'!F129)</f>
        <v/>
      </c>
      <c r="G129" s="232"/>
      <c r="H129" s="232"/>
      <c r="I129" s="232"/>
      <c r="J129" s="232"/>
      <c r="K129" s="232"/>
      <c r="L129" s="232"/>
      <c r="M129" s="232"/>
      <c r="N129" s="232"/>
      <c r="O129" s="232"/>
      <c r="P129" s="123" t="str">
        <f t="shared" si="30"/>
        <v/>
      </c>
      <c r="Q129" s="123" t="str">
        <f t="array" ref="Q129">IF($F129="","",SUMPRODUCT(H129:O129,TRANSPOSE($G$5:$G$12)))</f>
        <v/>
      </c>
      <c r="R129" s="123"/>
      <c r="S129" s="123"/>
      <c r="T129" s="123"/>
      <c r="U129" s="123" t="str">
        <f t="shared" si="31"/>
        <v/>
      </c>
      <c r="V129" s="123">
        <v>1</v>
      </c>
      <c r="W129" s="123" t="str">
        <f t="shared" si="32"/>
        <v/>
      </c>
      <c r="X129" s="123">
        <v>1</v>
      </c>
      <c r="Y129" s="123" t="str">
        <f t="shared" si="33"/>
        <v/>
      </c>
      <c r="Z129" s="126" t="str">
        <f t="shared" si="34"/>
        <v/>
      </c>
      <c r="AA129">
        <f t="shared" si="35"/>
        <v>0</v>
      </c>
      <c r="AB129" t="str">
        <f t="shared" si="28"/>
        <v/>
      </c>
      <c r="AC129" t="str">
        <f t="shared" si="28"/>
        <v/>
      </c>
      <c r="AD129">
        <f t="shared" si="36"/>
        <v>0</v>
      </c>
      <c r="AE129">
        <f t="shared" si="36"/>
        <v>0</v>
      </c>
      <c r="AF129">
        <f t="shared" si="38"/>
        <v>0</v>
      </c>
      <c r="AG129">
        <f t="shared" si="39"/>
        <v>0</v>
      </c>
      <c r="AH129">
        <f t="shared" si="40"/>
        <v>0</v>
      </c>
      <c r="AI129">
        <f t="shared" si="41"/>
        <v>0</v>
      </c>
      <c r="AJ129">
        <f t="shared" si="42"/>
        <v>0</v>
      </c>
      <c r="AK129">
        <f t="shared" si="43"/>
        <v>0</v>
      </c>
      <c r="AL129">
        <f t="shared" si="44"/>
        <v>0</v>
      </c>
      <c r="BL129" s="393" t="str">
        <f t="shared" si="37"/>
        <v/>
      </c>
    </row>
    <row r="130" spans="2:64" ht="16.5" hidden="1" thickBot="1" x14ac:dyDescent="0.3">
      <c r="B130" s="122" t="str">
        <f t="shared" si="29"/>
        <v/>
      </c>
      <c r="C130" s="124"/>
      <c r="D130" s="124"/>
      <c r="E130" s="124"/>
      <c r="F130" s="125" t="str">
        <f>IF('תנאי סף'!AR130&lt;&gt;1,"",'תנאי סף'!F130)</f>
        <v/>
      </c>
      <c r="G130" s="232"/>
      <c r="H130" s="232"/>
      <c r="I130" s="232"/>
      <c r="J130" s="232"/>
      <c r="K130" s="232"/>
      <c r="L130" s="232"/>
      <c r="M130" s="232"/>
      <c r="N130" s="232"/>
      <c r="O130" s="232"/>
      <c r="P130" s="123" t="str">
        <f t="shared" si="30"/>
        <v/>
      </c>
      <c r="Q130" s="123" t="str">
        <f t="array" ref="Q130">IF($F130="","",SUMPRODUCT(H130:O130,TRANSPOSE($G$5:$G$12)))</f>
        <v/>
      </c>
      <c r="R130" s="123"/>
      <c r="S130" s="123"/>
      <c r="T130" s="123"/>
      <c r="U130" s="123" t="str">
        <f t="shared" si="31"/>
        <v/>
      </c>
      <c r="V130" s="123">
        <v>1</v>
      </c>
      <c r="W130" s="123" t="str">
        <f t="shared" si="32"/>
        <v/>
      </c>
      <c r="X130" s="123">
        <v>1</v>
      </c>
      <c r="Y130" s="123" t="str">
        <f t="shared" si="33"/>
        <v/>
      </c>
      <c r="Z130" s="126" t="str">
        <f t="shared" si="34"/>
        <v/>
      </c>
      <c r="AA130">
        <f t="shared" si="35"/>
        <v>0</v>
      </c>
      <c r="AB130" t="str">
        <f t="shared" si="28"/>
        <v/>
      </c>
      <c r="AC130" t="str">
        <f t="shared" si="28"/>
        <v/>
      </c>
      <c r="AD130">
        <f t="shared" si="36"/>
        <v>0</v>
      </c>
      <c r="AE130">
        <f t="shared" si="36"/>
        <v>0</v>
      </c>
      <c r="AF130">
        <f t="shared" si="38"/>
        <v>0</v>
      </c>
      <c r="AG130">
        <f t="shared" si="39"/>
        <v>0</v>
      </c>
      <c r="AH130">
        <f t="shared" si="40"/>
        <v>0</v>
      </c>
      <c r="AI130">
        <f t="shared" si="41"/>
        <v>0</v>
      </c>
      <c r="AJ130">
        <f t="shared" si="42"/>
        <v>0</v>
      </c>
      <c r="AK130">
        <f t="shared" si="43"/>
        <v>0</v>
      </c>
      <c r="AL130">
        <f t="shared" si="44"/>
        <v>0</v>
      </c>
      <c r="BL130" s="393" t="str">
        <f t="shared" si="37"/>
        <v/>
      </c>
    </row>
    <row r="131" spans="2:64" ht="19.5" thickBot="1" x14ac:dyDescent="0.35">
      <c r="B131" s="477" t="s">
        <v>73</v>
      </c>
      <c r="C131" s="478"/>
      <c r="D131" s="478"/>
      <c r="E131" s="478"/>
      <c r="F131" s="478"/>
      <c r="G131" s="118">
        <f>SUM(G31:G130)</f>
        <v>251787</v>
      </c>
      <c r="H131" s="118">
        <f t="shared" ref="H131:Z131" si="45">SUM(H31:H130)</f>
        <v>0</v>
      </c>
      <c r="I131" s="118">
        <f t="shared" si="45"/>
        <v>4</v>
      </c>
      <c r="J131" s="118">
        <f t="shared" si="45"/>
        <v>40</v>
      </c>
      <c r="K131" s="118">
        <f t="shared" si="45"/>
        <v>4</v>
      </c>
      <c r="L131" s="118">
        <f t="shared" si="45"/>
        <v>30</v>
      </c>
      <c r="M131" s="118">
        <f t="shared" si="45"/>
        <v>78</v>
      </c>
      <c r="N131" s="118">
        <f t="shared" si="45"/>
        <v>63</v>
      </c>
      <c r="O131" s="118">
        <f t="shared" si="45"/>
        <v>41</v>
      </c>
      <c r="P131" s="118">
        <f t="shared" ca="1" si="45"/>
        <v>251</v>
      </c>
      <c r="Q131" s="118">
        <f t="shared" ca="1" si="45"/>
        <v>390.5</v>
      </c>
      <c r="R131" s="118">
        <f t="shared" si="45"/>
        <v>0</v>
      </c>
      <c r="S131" s="118">
        <f t="shared" si="45"/>
        <v>0</v>
      </c>
      <c r="T131" s="118">
        <f t="shared" si="45"/>
        <v>0</v>
      </c>
      <c r="U131" s="118">
        <f t="shared" ca="1" si="45"/>
        <v>78206</v>
      </c>
      <c r="V131" s="118">
        <f t="shared" si="45"/>
        <v>100</v>
      </c>
      <c r="W131" s="118">
        <f t="shared" ca="1" si="45"/>
        <v>78206</v>
      </c>
      <c r="X131" s="118">
        <f t="shared" si="45"/>
        <v>100</v>
      </c>
      <c r="Y131" s="118">
        <f t="shared" ca="1" si="45"/>
        <v>78206</v>
      </c>
      <c r="Z131" s="120">
        <f t="shared" ca="1" si="45"/>
        <v>1</v>
      </c>
      <c r="BL131" s="393"/>
    </row>
  </sheetData>
  <sheetProtection algorithmName="SHA-512" hashValue="oYkJH3zVZqTRE6KP7ldFg2H3aMGc5UnXOFcYcqzxyrPchhhETwIbJboFF664q4Qk9EZxtZfD2geAxEKdwp1ucA==" saltValue="IyUz+JCfXI3DdQv2mCVxsg==" spinCount="100000" sheet="1" scenarios="1" formatColumns="0" formatRows="0"/>
  <mergeCells count="18">
    <mergeCell ref="B1:Z1"/>
    <mergeCell ref="C29:C30"/>
    <mergeCell ref="D29:D30"/>
    <mergeCell ref="E29:E30"/>
    <mergeCell ref="V29:V30"/>
    <mergeCell ref="W29:W30"/>
    <mergeCell ref="X29:X30"/>
    <mergeCell ref="Y29:Y30"/>
    <mergeCell ref="U28:U30"/>
    <mergeCell ref="Z28:Z30"/>
    <mergeCell ref="G28:G29"/>
    <mergeCell ref="H28:O28"/>
    <mergeCell ref="F28:F30"/>
    <mergeCell ref="B28:B30"/>
    <mergeCell ref="P28:P30"/>
    <mergeCell ref="Q28:Q30"/>
    <mergeCell ref="B131:F131"/>
    <mergeCell ref="G3:N3"/>
  </mergeCells>
  <conditionalFormatting sqref="B31:F130 P31:Z130">
    <cfRule type="containsBlanks" dxfId="233" priority="538">
      <formula>LEN(TRIM(B31))=0</formula>
    </cfRule>
  </conditionalFormatting>
  <conditionalFormatting sqref="B31:F130">
    <cfRule type="expression" dxfId="232" priority="503">
      <formula>B$30&lt;&gt;""</formula>
    </cfRule>
  </conditionalFormatting>
  <conditionalFormatting sqref="B31:Z130">
    <cfRule type="expression" dxfId="231" priority="1" stopIfTrue="1">
      <formula>AND($F31="",B31&lt;&gt;"")</formula>
    </cfRule>
    <cfRule type="expression" dxfId="230" priority="2">
      <formula>$F31=""</formula>
    </cfRule>
    <cfRule type="expression" dxfId="229" priority="3">
      <formula>B$30&lt;&gt;""</formula>
    </cfRule>
  </conditionalFormatting>
  <conditionalFormatting sqref="C31:E130">
    <cfRule type="expression" dxfId="228" priority="502">
      <formula>AND($F31="",C31&lt;&gt;"")</formula>
    </cfRule>
  </conditionalFormatting>
  <conditionalFormatting sqref="G3">
    <cfRule type="notContainsBlanks" dxfId="227" priority="539">
      <formula>LEN(TRIM(G3))&gt;0</formula>
    </cfRule>
  </conditionalFormatting>
  <conditionalFormatting sqref="G30:O30">
    <cfRule type="expression" dxfId="226" priority="151">
      <formula>G$25=0</formula>
    </cfRule>
  </conditionalFormatting>
  <conditionalFormatting sqref="H31 H33">
    <cfRule type="containsBlanks" dxfId="225" priority="140">
      <formula>LEN(TRIM(H31))=0</formula>
    </cfRule>
  </conditionalFormatting>
  <conditionalFormatting sqref="H31 H33:O33">
    <cfRule type="expression" dxfId="224" priority="133">
      <formula>H$30&lt;&gt;""</formula>
    </cfRule>
  </conditionalFormatting>
  <conditionalFormatting sqref="H33 H31">
    <cfRule type="expression" dxfId="223" priority="132">
      <formula>AND($F31="",H31&lt;&gt;"")</formula>
    </cfRule>
  </conditionalFormatting>
  <conditionalFormatting sqref="H34:H130">
    <cfRule type="expression" dxfId="222" priority="424">
      <formula>AND($F34="",H34&lt;&gt;"")</formula>
    </cfRule>
    <cfRule type="expression" dxfId="221" priority="425">
      <formula>H$30&lt;&gt;""</formula>
    </cfRule>
    <cfRule type="containsBlanks" dxfId="220" priority="432">
      <formula>LEN(TRIM(H34))=0</formula>
    </cfRule>
  </conditionalFormatting>
  <conditionalFormatting sqref="H31:I31 H33:I130">
    <cfRule type="expression" dxfId="219" priority="116">
      <formula>AND($F31="",H31&lt;&gt;"")</formula>
    </cfRule>
  </conditionalFormatting>
  <conditionalFormatting sqref="H31:I31 I33">
    <cfRule type="expression" dxfId="218" priority="117">
      <formula>H$30&lt;&gt;""</formula>
    </cfRule>
  </conditionalFormatting>
  <conditionalFormatting sqref="H34:I130">
    <cfRule type="expression" dxfId="217" priority="288">
      <formula>H$30&lt;&gt;""</formula>
    </cfRule>
  </conditionalFormatting>
  <conditionalFormatting sqref="H33:O33">
    <cfRule type="expression" dxfId="216" priority="126">
      <formula>H$30&lt;&gt;""</formula>
    </cfRule>
  </conditionalFormatting>
  <conditionalFormatting sqref="I31 I33">
    <cfRule type="containsBlanks" dxfId="215" priority="124">
      <formula>LEN(TRIM(I31))=0</formula>
    </cfRule>
  </conditionalFormatting>
  <conditionalFormatting sqref="I34:I130">
    <cfRule type="containsBlanks" dxfId="214" priority="295">
      <formula>LEN(TRIM(I34))=0</formula>
    </cfRule>
  </conditionalFormatting>
  <conditionalFormatting sqref="I31:J31 I33:J130">
    <cfRule type="expression" dxfId="213" priority="100">
      <formula>AND($F31="",I31&lt;&gt;"")</formula>
    </cfRule>
    <cfRule type="expression" dxfId="212" priority="101">
      <formula>I$30&lt;&gt;""</formula>
    </cfRule>
  </conditionalFormatting>
  <conditionalFormatting sqref="J31 J33:J130">
    <cfRule type="containsBlanks" dxfId="211" priority="108">
      <formula>LEN(TRIM(J31))=0</formula>
    </cfRule>
  </conditionalFormatting>
  <conditionalFormatting sqref="J31:K31 J33:K130">
    <cfRule type="expression" dxfId="210" priority="84">
      <formula>AND($F31="",J31&lt;&gt;"")</formula>
    </cfRule>
    <cfRule type="expression" dxfId="209" priority="85">
      <formula>J$30&lt;&gt;""</formula>
    </cfRule>
  </conditionalFormatting>
  <conditionalFormatting sqref="K31 K33:K130">
    <cfRule type="containsBlanks" dxfId="208" priority="92">
      <formula>LEN(TRIM(K31))=0</formula>
    </cfRule>
  </conditionalFormatting>
  <conditionalFormatting sqref="K31:L31 K33:L130">
    <cfRule type="expression" dxfId="207" priority="68">
      <formula>AND($F31="",K31&lt;&gt;"")</formula>
    </cfRule>
    <cfRule type="expression" dxfId="206" priority="69">
      <formula>K$30&lt;&gt;""</formula>
    </cfRule>
  </conditionalFormatting>
  <conditionalFormatting sqref="L31 L33:L130">
    <cfRule type="containsBlanks" dxfId="205" priority="76">
      <formula>LEN(TRIM(L31))=0</formula>
    </cfRule>
  </conditionalFormatting>
  <conditionalFormatting sqref="L31:M31 L33:M130">
    <cfRule type="expression" dxfId="204" priority="52">
      <formula>AND($F31="",L31&lt;&gt;"")</formula>
    </cfRule>
    <cfRule type="expression" dxfId="203" priority="53">
      <formula>L$30&lt;&gt;""</formula>
    </cfRule>
  </conditionalFormatting>
  <conditionalFormatting sqref="M31 M33:M130">
    <cfRule type="containsBlanks" dxfId="202" priority="60">
      <formula>LEN(TRIM(M31))=0</formula>
    </cfRule>
  </conditionalFormatting>
  <conditionalFormatting sqref="M31:N31 M33:N130">
    <cfRule type="expression" dxfId="201" priority="36">
      <formula>AND($F31="",M31&lt;&gt;"")</formula>
    </cfRule>
    <cfRule type="expression" dxfId="200" priority="37">
      <formula>M$30&lt;&gt;""</formula>
    </cfRule>
  </conditionalFormatting>
  <conditionalFormatting sqref="N31 N33:N130">
    <cfRule type="containsBlanks" dxfId="199" priority="44">
      <formula>LEN(TRIM(N31))=0</formula>
    </cfRule>
  </conditionalFormatting>
  <conditionalFormatting sqref="N31:O31 N33:O130">
    <cfRule type="expression" dxfId="198" priority="20">
      <formula>AND($F31="",N31&lt;&gt;"")</formula>
    </cfRule>
    <cfRule type="expression" dxfId="197" priority="21">
      <formula>N$30&lt;&gt;""</formula>
    </cfRule>
  </conditionalFormatting>
  <conditionalFormatting sqref="O31 O33:O130">
    <cfRule type="expression" dxfId="196" priority="13">
      <formula>AND($F31="",O31&lt;&gt;"")</formula>
    </cfRule>
    <cfRule type="expression" dxfId="195" priority="14">
      <formula>O$30&lt;&gt;""</formula>
    </cfRule>
    <cfRule type="containsBlanks" dxfId="194" priority="28">
      <formula>LEN(TRIM(O31))=0</formula>
    </cfRule>
  </conditionalFormatting>
  <conditionalFormatting sqref="P31:P130">
    <cfRule type="expression" dxfId="193" priority="296">
      <formula>AND($F31="",P31&lt;&gt;"")</formula>
    </cfRule>
    <cfRule type="expression" dxfId="192" priority="297">
      <formula>P$30&lt;&gt;""</formula>
    </cfRule>
  </conditionalFormatting>
  <conditionalFormatting sqref="P31:Z130">
    <cfRule type="expression" dxfId="191" priority="491">
      <formula>AND($F31="",P31&lt;&gt;"")</formula>
    </cfRule>
    <cfRule type="expression" dxfId="190" priority="492">
      <formula>P$30&lt;&gt;""</formula>
    </cfRule>
  </conditionalFormatting>
  <conditionalFormatting sqref="R30:T30">
    <cfRule type="expression" dxfId="189" priority="489">
      <formula>R$25=0</formula>
    </cfRule>
  </conditionalFormatting>
  <dataValidations count="4">
    <dataValidation type="whole" operator="notBetween" allowBlank="1" showInputMessage="1" showErrorMessage="1" errorTitle="נתון שגוי." error="ניתן להזין רק מספר שלם" sqref="P31:P130" xr:uid="{00000000-0002-0000-0B00-000000000000}">
      <formula1>-999999999</formula1>
      <formula2>-999999998</formula2>
    </dataValidation>
    <dataValidation type="list" allowBlank="1" showInputMessage="1" showErrorMessage="1" sqref="G30:O30" xr:uid="{00000000-0002-0000-0B00-000001000000}">
      <formula1>$AF$1:$AZ$1</formula1>
    </dataValidation>
    <dataValidation type="whole" operator="greaterThanOrEqual" allowBlank="1" showInputMessage="1" showErrorMessage="1" errorTitle="נתון שגוי." error="ניתן להזין רק מספר גדול או שווה ל-0." sqref="H31:O130" xr:uid="{00000000-0002-0000-0B00-000002000000}">
      <formula1>0</formula1>
    </dataValidation>
    <dataValidation type="whole" operator="greaterThanOrEqual" allowBlank="1" showInputMessage="1" showErrorMessage="1" errorTitle="נתון שגוי." error="ניתן להזין רק מספר שלום גדול או שווה ל-0." sqref="G31:G130" xr:uid="{00000000-0002-0000-0B00-000003000000}">
      <formula1>0</formula1>
    </dataValidation>
  </dataValidations>
  <printOptions horizontalCentered="1"/>
  <pageMargins left="0.51181102362204722" right="0.51181102362204722" top="0.74803149606299213" bottom="0.74803149606299213" header="0.31496062992125984" footer="0.31496062992125984"/>
  <pageSetup paperSize="9" scale="73" orientation="landscape" r:id="rId1"/>
  <headerFooter>
    <oddHeader>&amp;C&amp;Uמבחנים לתמיכה של משרד התרבות והספורט</oddHeader>
    <oddFooter>&amp;Lא. חפץ ושות'
יעוץ כלכלי&amp;C&amp;P</oddFooter>
  </headerFooter>
  <ignoredErrors>
    <ignoredError sqref="Q31:Q130" formulaRange="1"/>
  </ignoredErrors>
  <legacyDrawing r:id="rId2"/>
  <extLst>
    <ext xmlns:x14="http://schemas.microsoft.com/office/spreadsheetml/2009/9/main" uri="{78C0D931-6437-407d-A8EE-F0AAD7539E65}">
      <x14:conditionalFormattings>
        <x14:conditionalFormatting xmlns:xm="http://schemas.microsoft.com/office/excel/2006/main">
          <x14:cfRule type="containsText" priority="537" operator="containsText" id="{274C3FCD-4CFE-4C5F-A882-67117D253B61}">
            <xm:f>NOT(ISERROR(SEARCH($AB$1,B31)))</xm:f>
            <xm:f>$AB$1</xm:f>
            <x14:dxf>
              <fill>
                <patternFill>
                  <bgColor rgb="FFFF0000"/>
                </patternFill>
              </fill>
            </x14:dxf>
          </x14:cfRule>
          <xm:sqref>B31:F130 P31:Z130</xm:sqref>
        </x14:conditionalFormatting>
        <x14:conditionalFormatting xmlns:xm="http://schemas.microsoft.com/office/excel/2006/main">
          <x14:cfRule type="containsText" priority="4" operator="containsText" id="{18E471D1-DFA5-4BEF-B2C8-51F5648DE195}">
            <xm:f>NOT(ISERROR(SEARCH($AB$1,B31)))</xm:f>
            <xm:f>$AB$1</xm:f>
            <x14:dxf>
              <fill>
                <patternFill>
                  <bgColor rgb="FFFF0000"/>
                </patternFill>
              </fill>
            </x14:dxf>
          </x14:cfRule>
          <xm:sqref>B31:Z130</xm:sqref>
        </x14:conditionalFormatting>
        <x14:conditionalFormatting xmlns:xm="http://schemas.microsoft.com/office/excel/2006/main">
          <x14:cfRule type="containsText" priority="139" operator="containsText" id="{D5A2A4DE-FBB7-443F-B9F9-14FDDB2A25B1}">
            <xm:f>NOT(ISERROR(SEARCH($AB$1,H31)))</xm:f>
            <xm:f>$AB$1</xm:f>
            <x14:dxf>
              <fill>
                <patternFill>
                  <bgColor rgb="FFFF0000"/>
                </patternFill>
              </fill>
            </x14:dxf>
          </x14:cfRule>
          <xm:sqref>H31 H33</xm:sqref>
        </x14:conditionalFormatting>
        <x14:conditionalFormatting xmlns:xm="http://schemas.microsoft.com/office/excel/2006/main">
          <x14:cfRule type="containsText" priority="431" operator="containsText" id="{38B6EE35-7E6C-46F9-9517-3A23C940B5A8}">
            <xm:f>NOT(ISERROR(SEARCH($AB$1,H34)))</xm:f>
            <xm:f>$AB$1</xm:f>
            <x14:dxf>
              <fill>
                <patternFill>
                  <bgColor rgb="FFFF0000"/>
                </patternFill>
              </fill>
            </x14:dxf>
          </x14:cfRule>
          <xm:sqref>H34:H130</xm:sqref>
        </x14:conditionalFormatting>
        <x14:conditionalFormatting xmlns:xm="http://schemas.microsoft.com/office/excel/2006/main">
          <x14:cfRule type="containsText" priority="123" operator="containsText" id="{047289AA-7210-4DBF-B832-B5726BADB410}">
            <xm:f>NOT(ISERROR(SEARCH($AB$1,I31)))</xm:f>
            <xm:f>$AB$1</xm:f>
            <x14:dxf>
              <fill>
                <patternFill>
                  <bgColor rgb="FFFF0000"/>
                </patternFill>
              </fill>
            </x14:dxf>
          </x14:cfRule>
          <xm:sqref>I31 I33</xm:sqref>
        </x14:conditionalFormatting>
        <x14:conditionalFormatting xmlns:xm="http://schemas.microsoft.com/office/excel/2006/main">
          <x14:cfRule type="containsText" priority="294" operator="containsText" id="{B75ABD3A-64D7-456B-9337-5F973707F1DC}">
            <xm:f>NOT(ISERROR(SEARCH($AB$1,I34)))</xm:f>
            <xm:f>$AB$1</xm:f>
            <x14:dxf>
              <fill>
                <patternFill>
                  <bgColor rgb="FFFF0000"/>
                </patternFill>
              </fill>
            </x14:dxf>
          </x14:cfRule>
          <xm:sqref>I34:I130</xm:sqref>
        </x14:conditionalFormatting>
        <x14:conditionalFormatting xmlns:xm="http://schemas.microsoft.com/office/excel/2006/main">
          <x14:cfRule type="containsText" priority="107" operator="containsText" id="{E8A102B7-1FA1-4ACE-959C-34E8F4614574}">
            <xm:f>NOT(ISERROR(SEARCH($AB$1,J31)))</xm:f>
            <xm:f>$AB$1</xm:f>
            <x14:dxf>
              <fill>
                <patternFill>
                  <bgColor rgb="FFFF0000"/>
                </patternFill>
              </fill>
            </x14:dxf>
          </x14:cfRule>
          <xm:sqref>J31 J33:J130</xm:sqref>
        </x14:conditionalFormatting>
        <x14:conditionalFormatting xmlns:xm="http://schemas.microsoft.com/office/excel/2006/main">
          <x14:cfRule type="containsText" priority="91" operator="containsText" id="{9567EBCB-D11C-4ECE-BAFC-EC0CAC9A2292}">
            <xm:f>NOT(ISERROR(SEARCH($AB$1,K31)))</xm:f>
            <xm:f>$AB$1</xm:f>
            <x14:dxf>
              <fill>
                <patternFill>
                  <bgColor rgb="FFFF0000"/>
                </patternFill>
              </fill>
            </x14:dxf>
          </x14:cfRule>
          <xm:sqref>K31 K33:K130</xm:sqref>
        </x14:conditionalFormatting>
        <x14:conditionalFormatting xmlns:xm="http://schemas.microsoft.com/office/excel/2006/main">
          <x14:cfRule type="containsText" priority="75" operator="containsText" id="{EFF74B06-1513-48FD-8D15-4AF00B99E3AE}">
            <xm:f>NOT(ISERROR(SEARCH($AB$1,L31)))</xm:f>
            <xm:f>$AB$1</xm:f>
            <x14:dxf>
              <fill>
                <patternFill>
                  <bgColor rgb="FFFF0000"/>
                </patternFill>
              </fill>
            </x14:dxf>
          </x14:cfRule>
          <xm:sqref>L31 L33:L130</xm:sqref>
        </x14:conditionalFormatting>
        <x14:conditionalFormatting xmlns:xm="http://schemas.microsoft.com/office/excel/2006/main">
          <x14:cfRule type="containsText" priority="59" operator="containsText" id="{C5236359-39D5-4987-AA9A-DF734341BDF5}">
            <xm:f>NOT(ISERROR(SEARCH($AB$1,M31)))</xm:f>
            <xm:f>$AB$1</xm:f>
            <x14:dxf>
              <fill>
                <patternFill>
                  <bgColor rgb="FFFF0000"/>
                </patternFill>
              </fill>
            </x14:dxf>
          </x14:cfRule>
          <xm:sqref>M31 M33:M130</xm:sqref>
        </x14:conditionalFormatting>
        <x14:conditionalFormatting xmlns:xm="http://schemas.microsoft.com/office/excel/2006/main">
          <x14:cfRule type="containsText" priority="43" operator="containsText" id="{B763F260-BFAC-4CB5-B8CC-CA3A66754FF1}">
            <xm:f>NOT(ISERROR(SEARCH($AB$1,N31)))</xm:f>
            <xm:f>$AB$1</xm:f>
            <x14:dxf>
              <fill>
                <patternFill>
                  <bgColor rgb="FFFF0000"/>
                </patternFill>
              </fill>
            </x14:dxf>
          </x14:cfRule>
          <xm:sqref>N31 N33:N130</xm:sqref>
        </x14:conditionalFormatting>
        <x14:conditionalFormatting xmlns:xm="http://schemas.microsoft.com/office/excel/2006/main">
          <x14:cfRule type="containsText" priority="27" operator="containsText" id="{1427B12F-DCD3-4712-995C-7D9FF5036BAB}">
            <xm:f>NOT(ISERROR(SEARCH($AB$1,O31)))</xm:f>
            <xm:f>$AB$1</xm:f>
            <x14:dxf>
              <fill>
                <patternFill>
                  <bgColor rgb="FFFF0000"/>
                </patternFill>
              </fill>
            </x14:dxf>
          </x14:cfRule>
          <xm:sqref>O31 O33:O130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tabColor theme="4" tint="-0.249977111117893"/>
  </sheetPr>
  <dimension ref="A1:BJ131"/>
  <sheetViews>
    <sheetView rightToLeft="1" view="pageBreakPreview" topLeftCell="B1" zoomScaleNormal="100" zoomScaleSheetLayoutView="100" workbookViewId="0">
      <pane ySplit="30" topLeftCell="A31" activePane="bottomLeft" state="frozen"/>
      <selection activeCell="G37" sqref="G37"/>
      <selection pane="bottomLeft" activeCell="B31" sqref="B3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3.140625" customWidth="1"/>
    <col min="8" max="8" width="23.140625" hidden="1" customWidth="1"/>
    <col min="9" max="9" width="12.42578125" hidden="1" customWidth="1"/>
    <col min="10" max="10" width="14.42578125" hidden="1" customWidth="1"/>
    <col min="11" max="12" width="21.42578125" hidden="1" customWidth="1"/>
    <col min="13" max="13" width="14" hidden="1" customWidth="1"/>
    <col min="14" max="14" width="14.42578125" hidden="1" customWidth="1"/>
    <col min="15" max="15" width="18.85546875" hidden="1" customWidth="1"/>
    <col min="16" max="16" width="16.85546875" hidden="1" customWidth="1"/>
    <col min="17" max="17" width="16.140625" hidden="1" customWidth="1"/>
    <col min="18" max="20" width="21.42578125" hidden="1" customWidth="1"/>
    <col min="21" max="21" width="14" customWidth="1"/>
    <col min="22" max="25" width="21.4257812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5.5" customHeight="1" thickBot="1" x14ac:dyDescent="0.3">
      <c r="B1" s="458" t="str">
        <f ca="1">MID(CELL("filename",AC2),FIND("]",CELL("filename",AC2),1)+1,99)</f>
        <v>קיום פעילות מקצועית</v>
      </c>
      <c r="C1" s="462"/>
      <c r="D1" s="462"/>
      <c r="E1" s="462"/>
      <c r="F1" s="462"/>
      <c r="G1" s="462"/>
      <c r="H1" s="462"/>
      <c r="I1" s="462"/>
      <c r="J1" s="462"/>
      <c r="K1" s="462"/>
      <c r="L1" s="462"/>
      <c r="M1" s="462"/>
      <c r="N1" s="462"/>
      <c r="O1" s="462"/>
      <c r="P1" s="462"/>
      <c r="Q1" s="462"/>
      <c r="R1" s="462"/>
      <c r="S1" s="462"/>
      <c r="T1" s="462"/>
      <c r="U1" s="462"/>
      <c r="V1" s="462"/>
      <c r="W1" s="462"/>
      <c r="X1" s="462"/>
      <c r="Y1" s="462"/>
      <c r="Z1" s="462"/>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 ca="1">IF(ISNA(MATCH(G31,$AB$30:$AC$30,0)),0,1)</f>
        <v>0</v>
      </c>
      <c r="AF2">
        <f ca="1">IF(IFERROR(G31*1,"bad")="bad",0,1)</f>
        <v>1</v>
      </c>
      <c r="AG2">
        <f ca="1">IF(IFERROR(IF(G31=TRUNC(G31),1,"bad"),"bad")="bad",0,1)</f>
        <v>0</v>
      </c>
      <c r="AH2">
        <f ca="1">IF(AND(IF(IFERROR(G31*1,"bad")="bad",0,1)=1,G31&gt;=0),1,0)</f>
        <v>1</v>
      </c>
      <c r="AI2">
        <f ca="1">IF(AND(IF(IFERROR(IF(G31=TRUNC(G31),1,"bad"),"bad")="bad",0,1)=1,G31&gt;=0),1,0)</f>
        <v>0</v>
      </c>
      <c r="AJ2">
        <f ca="1">IF(AND(IF(IFERROR(G31*1,"bad")="bad",0,1)=1,G31&gt;0),1,0)</f>
        <v>1</v>
      </c>
      <c r="AK2">
        <f ca="1">IF(AND(IF(IFERROR(IF(G31=TRUNC(G31),1,"bad"),"bad")="bad",0,1)=1,G31&gt;0),1,0)</f>
        <v>0</v>
      </c>
      <c r="AL2">
        <v>1</v>
      </c>
      <c r="AM2">
        <f ca="1">IF(IFERROR(HLOOKUP(G31,$BA$30:$BK$30,1,0),"bad")="bad",0,1)</f>
        <v>0</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v>
      </c>
      <c r="AD3" t="s">
        <v>126</v>
      </c>
      <c r="AE3">
        <v>1</v>
      </c>
      <c r="AF3">
        <v>2</v>
      </c>
      <c r="AG3">
        <v>3</v>
      </c>
      <c r="AH3">
        <v>4</v>
      </c>
      <c r="AI3">
        <v>5</v>
      </c>
      <c r="AJ3">
        <v>6</v>
      </c>
      <c r="AK3">
        <v>7</v>
      </c>
      <c r="AL3">
        <v>8</v>
      </c>
      <c r="AM3">
        <v>9</v>
      </c>
    </row>
    <row r="4" spans="2:52" ht="36.75" hidden="1" customHeight="1" outlineLevel="1" thickBot="1" x14ac:dyDescent="0.3">
      <c r="F4" s="488" t="str">
        <f>'פרמטרים לקריטריונים'!B271</f>
        <v>חישוב ניקוד מקדם איכות</v>
      </c>
      <c r="G4" s="488"/>
      <c r="I4" s="488" t="str">
        <f>'פרמטרים לקריטריונים'!B290</f>
        <v>חישוב ניקוד מקדם שעות פעילות</v>
      </c>
      <c r="J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28.5" hidden="1" customHeight="1" outlineLevel="1" x14ac:dyDescent="0.25">
      <c r="F5" s="388" t="str">
        <f>'פרמטרים לקריטריונים'!B272</f>
        <v>סעיף</v>
      </c>
      <c r="G5" s="388" t="str">
        <f>'פרמטרים לקריטריונים'!C272</f>
        <v>ניקוד</v>
      </c>
      <c r="I5" s="388" t="str">
        <f>'פרמטרים לקריטריונים'!B291</f>
        <v>מספר שעות פעילות לפחות:</v>
      </c>
      <c r="J5" s="388" t="str">
        <f>'פרמטרים לקריטריונים'!C291</f>
        <v>ניקוד</v>
      </c>
    </row>
    <row r="6" spans="2:52" hidden="1" outlineLevel="1" x14ac:dyDescent="0.25">
      <c r="F6" s="390" t="str">
        <f>'פרמטרים לקריטריונים'!B273</f>
        <v>רמה מקצועית בלתי נאותה</v>
      </c>
      <c r="G6" s="391">
        <f>'פרמטרים לקריטריונים'!C273</f>
        <v>0</v>
      </c>
      <c r="I6" s="394">
        <f>'פרמטרים לקריטריונים'!B292</f>
        <v>0</v>
      </c>
      <c r="J6" s="391">
        <f>'פרמטרים לקריטריונים'!C292</f>
        <v>0</v>
      </c>
    </row>
    <row r="7" spans="2:52" hidden="1" outlineLevel="1" x14ac:dyDescent="0.25">
      <c r="F7" s="390" t="str">
        <f>'פרמטרים לקריטריונים'!B274</f>
        <v>רמה מקצועית נאותה</v>
      </c>
      <c r="G7" s="391">
        <f>'פרמטרים לקריטריונים'!C274</f>
        <v>1</v>
      </c>
      <c r="I7" s="394">
        <f>'פרמטרים לקריטריונים'!B293</f>
        <v>3</v>
      </c>
      <c r="J7" s="391">
        <f>'פרמטרים לקריטריונים'!C293</f>
        <v>1</v>
      </c>
    </row>
    <row r="8" spans="2:52" hidden="1" outlineLevel="1" x14ac:dyDescent="0.25">
      <c r="F8" s="390" t="str">
        <f>'פרמטרים לקריטריונים'!B275</f>
        <v>רמה מקצועית טובה מאוד</v>
      </c>
      <c r="G8" s="391">
        <f>'פרמטרים לקריטריונים'!C275</f>
        <v>1.5</v>
      </c>
      <c r="I8" s="394">
        <f>'פרמטרים לקריטריונים'!B294</f>
        <v>6</v>
      </c>
      <c r="J8" s="391">
        <f>'פרמטרים לקריטריונים'!C294</f>
        <v>1.2</v>
      </c>
    </row>
    <row r="9" spans="2:52" hidden="1" outlineLevel="1" x14ac:dyDescent="0.25">
      <c r="F9" s="390" t="str">
        <f>'פרמטרים לקריטריונים'!B276</f>
        <v>רמה מקצועית מעולה</v>
      </c>
      <c r="G9" s="391">
        <f>'פרמטרים לקריטריונים'!C276</f>
        <v>2</v>
      </c>
      <c r="I9" s="394">
        <f>'פרמטרים לקריטריונים'!B295</f>
        <v>11</v>
      </c>
      <c r="J9" s="391">
        <f>'פרמטרים לקריטריונים'!C295</f>
        <v>1.3</v>
      </c>
    </row>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 ca="1">$A$29-COUNTBLANK(G31:G130)</f>
        <v>3</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 ca="1">AVERAGE(G31:G130)</f>
        <v>561.14629506583037</v>
      </c>
      <c r="H27" s="94" t="e">
        <f t="shared" ref="H27:Z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f t="shared" ca="1" si="2"/>
        <v>561.14629506583037</v>
      </c>
      <c r="V27" s="94">
        <f t="shared" si="2"/>
        <v>1</v>
      </c>
      <c r="W27" s="94">
        <f t="shared" ca="1" si="2"/>
        <v>561.14629506583037</v>
      </c>
      <c r="X27" s="94">
        <f t="shared" si="2"/>
        <v>1</v>
      </c>
      <c r="Y27" s="94">
        <f t="shared" ca="1" si="2"/>
        <v>561.14629506583037</v>
      </c>
      <c r="Z27" s="94">
        <f t="shared" ca="1" si="2"/>
        <v>0.33333333333333331</v>
      </c>
    </row>
    <row r="28" spans="1:62" ht="16.5" hidden="1" thickBot="1" x14ac:dyDescent="0.3">
      <c r="B28" s="90" t="s">
        <v>73</v>
      </c>
      <c r="C28" s="90"/>
      <c r="D28" s="90"/>
      <c r="E28" s="90"/>
      <c r="F28" s="90"/>
      <c r="G28" s="94">
        <f ca="1">SUM(G31:G130)</f>
        <v>1683.4388851974911</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ca="1" si="3"/>
        <v>1683.4388851974911</v>
      </c>
      <c r="V28" s="94">
        <f t="shared" si="3"/>
        <v>100</v>
      </c>
      <c r="W28" s="94">
        <f t="shared" ca="1" si="3"/>
        <v>1683.4388851974911</v>
      </c>
      <c r="X28" s="94">
        <f t="shared" si="3"/>
        <v>100</v>
      </c>
      <c r="Y28" s="94">
        <f t="shared" ca="1" si="3"/>
        <v>1683.4388851974911</v>
      </c>
      <c r="AA28" s="94">
        <f>IF(SUM(AA31:AA130)=COUNT(AA31:AA130),1,0)</f>
        <v>1</v>
      </c>
    </row>
    <row r="29" spans="1:62" ht="30.75" customHeight="1" thickBot="1" x14ac:dyDescent="0.3">
      <c r="A29" s="95">
        <v>100</v>
      </c>
      <c r="B29" s="467" t="s">
        <v>130</v>
      </c>
      <c r="C29" s="469">
        <f>COLUMN()</f>
        <v>3</v>
      </c>
      <c r="D29" s="469">
        <f>COLUMN()</f>
        <v>4</v>
      </c>
      <c r="E29" s="469">
        <f>COLUMN()</f>
        <v>5</v>
      </c>
      <c r="F29" s="471" t="s">
        <v>131</v>
      </c>
      <c r="G29" s="465" t="s">
        <v>192</v>
      </c>
      <c r="H29" s="97" t="s">
        <v>174</v>
      </c>
      <c r="I29" s="97" t="s">
        <v>174</v>
      </c>
      <c r="J29" s="97" t="s">
        <v>174</v>
      </c>
      <c r="K29" s="97" t="s">
        <v>174</v>
      </c>
      <c r="L29" s="97" t="s">
        <v>175</v>
      </c>
      <c r="M29" s="469">
        <f>COLUMN()</f>
        <v>13</v>
      </c>
      <c r="N29" s="469">
        <f>COLUMN()</f>
        <v>14</v>
      </c>
      <c r="O29" s="469">
        <f>COLUMN()</f>
        <v>15</v>
      </c>
      <c r="P29" s="469">
        <f>COLUMN()</f>
        <v>16</v>
      </c>
      <c r="Q29" s="469">
        <f>COLUMN()</f>
        <v>17</v>
      </c>
      <c r="R29" s="469">
        <f>COLUMN()</f>
        <v>18</v>
      </c>
      <c r="S29" s="469">
        <f>COLUMN()</f>
        <v>19</v>
      </c>
      <c r="T29" s="469">
        <f>COLUMN()</f>
        <v>20</v>
      </c>
      <c r="U29" s="465" t="s">
        <v>179</v>
      </c>
      <c r="V29" s="469" t="s">
        <v>180</v>
      </c>
      <c r="W29" s="469" t="s">
        <v>181</v>
      </c>
      <c r="X29" s="469" t="s">
        <v>180</v>
      </c>
      <c r="Y29" s="469" t="s">
        <v>182</v>
      </c>
      <c r="Z29" s="475" t="s">
        <v>183</v>
      </c>
      <c r="AA29" s="87" t="s">
        <v>165</v>
      </c>
      <c r="AD29" t="str">
        <f>"בקרת "&amp;G29</f>
        <v>בקרת ניקוד קידום פעילות מקצועי</v>
      </c>
      <c r="AE29" t="str">
        <f>"בקרת "&amp;H29</f>
        <v>בקרת טור הזנת  מספר שלם שאינו שלילי</v>
      </c>
      <c r="AF29" t="str">
        <f t="shared" ref="AF29:AV29" si="4">"בקרת "&amp;I29</f>
        <v>בקרת טור הזנת  מספר שלם שאינו שלילי</v>
      </c>
      <c r="AG29" t="str">
        <f t="shared" si="4"/>
        <v>בקרת טור הזנת  מספר שלם שאינו שלילי</v>
      </c>
      <c r="AH29" t="str">
        <f t="shared" si="4"/>
        <v>בקרת טור הזנת  מספר שלם שאינו שלילי</v>
      </c>
      <c r="AI29" t="str">
        <f t="shared" si="4"/>
        <v>בקרת טור הזנת מספר חיובי</v>
      </c>
      <c r="AJ29" t="str">
        <f t="shared" si="4"/>
        <v>בקרת 13</v>
      </c>
      <c r="AK29" t="str">
        <f t="shared" si="4"/>
        <v>בקרת 14</v>
      </c>
      <c r="AL29" t="str">
        <f t="shared" si="4"/>
        <v>בקרת 15</v>
      </c>
      <c r="AM29" t="str">
        <f>"בקרת "&amp;P29</f>
        <v>בקרת 16</v>
      </c>
      <c r="AN29" t="str">
        <f t="shared" si="4"/>
        <v>בקרת 17</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472"/>
      <c r="G30" s="466"/>
      <c r="H30" s="121"/>
      <c r="I30" s="121"/>
      <c r="J30" s="121"/>
      <c r="K30" s="121"/>
      <c r="L30" s="121"/>
      <c r="M30" s="470"/>
      <c r="N30" s="470"/>
      <c r="O30" s="470"/>
      <c r="P30" s="470"/>
      <c r="Q30" s="470"/>
      <c r="R30" s="470"/>
      <c r="S30" s="470"/>
      <c r="T30" s="470"/>
      <c r="U30" s="466"/>
      <c r="V30" s="470"/>
      <c r="W30" s="470"/>
      <c r="X30" s="470"/>
      <c r="Y30" s="470"/>
      <c r="Z30" s="476"/>
      <c r="AB30">
        <v>0</v>
      </c>
      <c r="AC30">
        <v>1</v>
      </c>
      <c r="AD30">
        <f>G30</f>
        <v>0</v>
      </c>
      <c r="AE30">
        <f>H30</f>
        <v>0</v>
      </c>
      <c r="AF30">
        <f t="shared" ref="AF30:AV30" si="5">I30</f>
        <v>0</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f t="shared" ref="B31:B94" ca="1" si="7">IF(F31="","",ROW()-30)</f>
        <v>1</v>
      </c>
      <c r="C31" s="124"/>
      <c r="D31" s="124"/>
      <c r="E31" s="124"/>
      <c r="F31" s="125" t="str">
        <f ca="1">IF('תנאי סף'!AR31&lt;&gt;1,"",'תנאי סף'!F31)</f>
        <v>כוריאוגרפים</v>
      </c>
      <c r="G31" s="236">
        <f ca="1">IF(F31="","",'ריכוז גיליונות עזר'!G31)</f>
        <v>1356.1600000000012</v>
      </c>
      <c r="H31" s="234"/>
      <c r="I31" s="232"/>
      <c r="J31" s="106"/>
      <c r="K31" s="106"/>
      <c r="L31" s="123"/>
      <c r="M31" s="123"/>
      <c r="N31" s="123"/>
      <c r="O31" s="123"/>
      <c r="P31" s="123"/>
      <c r="Q31" s="123"/>
      <c r="R31" s="123"/>
      <c r="S31" s="123"/>
      <c r="T31" s="123"/>
      <c r="U31" s="123">
        <f ca="1">IFERROR(IF($F31="","",IF($AA31&lt;&gt;1,$AB$1,G31)),$AB$1)</f>
        <v>1356.1600000000012</v>
      </c>
      <c r="V31" s="123">
        <v>1</v>
      </c>
      <c r="W31" s="123">
        <f ca="1">IF($F31="","",IF($AA31&lt;&gt;1,$AB$1,IFERROR(U31*V31,$AB$1)))</f>
        <v>1356.1600000000012</v>
      </c>
      <c r="X31" s="123">
        <v>1</v>
      </c>
      <c r="Y31" s="123">
        <f ca="1">IF($F31="","",IF($AA31&lt;&gt;1,$AB$1,IFERROR(W31*X31,$AB$1)))</f>
        <v>1356.1600000000012</v>
      </c>
      <c r="Z31" s="284">
        <f ca="1">IF($F31="","",IF(OR($AA31&lt;&gt;1,Y31=$AB$1),$AB$1,IFERROR(Y31/SUM($Y$31:$Y$130),0)))</f>
        <v>0.805589090239474</v>
      </c>
      <c r="AA31">
        <f>IF(SUM(AD31:AV31)=COUNT(AD31:AV31),1,0)</f>
        <v>1</v>
      </c>
      <c r="AB31">
        <f ca="1">IF($F31="","",AB$30)</f>
        <v>0</v>
      </c>
      <c r="AC31">
        <f ca="1">IF($F31="","",AC$30)</f>
        <v>1</v>
      </c>
      <c r="BA31" t="str">
        <f ca="1">IF($F31="","",BA$30)</f>
        <v>רמה מקצועית בלתי נאותה</v>
      </c>
      <c r="BB31" t="str">
        <f t="shared" ref="BB31:BJ46" ca="1" si="8">IF($F31="","",BB$30)</f>
        <v>רמה מקצועית נאותה</v>
      </c>
      <c r="BC31" t="str">
        <f t="shared" ca="1" si="8"/>
        <v>רמה מקצועית טובה מאוד</v>
      </c>
      <c r="BD31" t="str">
        <f t="shared" ca="1" si="8"/>
        <v>רמה מקצועית מעולה</v>
      </c>
      <c r="BE31">
        <f t="shared" ca="1" si="8"/>
        <v>0</v>
      </c>
      <c r="BF31">
        <f t="shared" ca="1" si="8"/>
        <v>0</v>
      </c>
      <c r="BG31">
        <f t="shared" ca="1" si="8"/>
        <v>0</v>
      </c>
      <c r="BH31">
        <f t="shared" ca="1" si="8"/>
        <v>0</v>
      </c>
      <c r="BI31">
        <f t="shared" ca="1" si="8"/>
        <v>0</v>
      </c>
      <c r="BJ31">
        <f t="shared" ca="1" si="8"/>
        <v>0</v>
      </c>
    </row>
    <row r="32" spans="1:62" x14ac:dyDescent="0.25">
      <c r="B32" s="122">
        <f t="shared" ca="1" si="7"/>
        <v>2</v>
      </c>
      <c r="C32" s="124"/>
      <c r="D32" s="124"/>
      <c r="E32" s="124"/>
      <c r="F32" s="125" t="str">
        <f ca="1">IF('תנאי סף'!AR32&lt;&gt;1,"",'תנאי סף'!F32)</f>
        <v>פ. בלומנטל</v>
      </c>
      <c r="G32" s="236">
        <f ca="1">IF(F32="","",'ריכוז גיליונות עזר'!G32)</f>
        <v>98.453488372093005</v>
      </c>
      <c r="H32" s="234"/>
      <c r="I32" s="232"/>
      <c r="J32" s="106"/>
      <c r="K32" s="106"/>
      <c r="L32" s="123"/>
      <c r="M32" s="123"/>
      <c r="N32" s="123"/>
      <c r="O32" s="123"/>
      <c r="P32" s="123"/>
      <c r="Q32" s="123"/>
      <c r="R32" s="123"/>
      <c r="S32" s="123"/>
      <c r="T32" s="123"/>
      <c r="U32" s="123">
        <f t="shared" ref="U32:U95" ca="1" si="9">IFERROR(IF($F32="","",IF($AA32&lt;&gt;1,$AB$1,G32)),$AB$1)</f>
        <v>98.453488372093005</v>
      </c>
      <c r="V32" s="123">
        <v>1</v>
      </c>
      <c r="W32" s="123">
        <f t="shared" ref="W32:W95" ca="1" si="10">IF($F32="","",IF($AA32&lt;&gt;1,$AB$1,IFERROR(U32*V32,$AB$1)))</f>
        <v>98.453488372093005</v>
      </c>
      <c r="X32" s="123">
        <v>1</v>
      </c>
      <c r="Y32" s="123">
        <f t="shared" ref="Y32:Y95" ca="1" si="11">IF($F32="","",IF($AA32&lt;&gt;1,$AB$1,IFERROR(W32*X32,$AB$1)))</f>
        <v>98.453488372093005</v>
      </c>
      <c r="Z32" s="284">
        <f t="shared" ref="Z32:Z95" ca="1" si="12">IF($F32="","",IF(OR($AA32&lt;&gt;1,Y32=$AB$1),$AB$1,IFERROR(Y32/SUM($Y$31:$Y$130),0)))</f>
        <v>5.8483553657811001E-2</v>
      </c>
      <c r="AA32">
        <f t="shared" ref="AA32:AA95" si="13">IF(SUM(AD32:AV32)=COUNT(AD32:AV32),1,0)</f>
        <v>1</v>
      </c>
      <c r="AB32">
        <f t="shared" ref="AB32:AC63" ca="1" si="14">IF($F32="","",AB$30)</f>
        <v>0</v>
      </c>
      <c r="AC32">
        <f t="shared" ca="1" si="14"/>
        <v>1</v>
      </c>
      <c r="BA32" t="str">
        <f t="shared" ref="BA32:BJ63" ca="1" si="15">IF($F32="","",BA$30)</f>
        <v>רמה מקצועית בלתי נאותה</v>
      </c>
      <c r="BB32" t="str">
        <f t="shared" ca="1" si="8"/>
        <v>רמה מקצועית נאותה</v>
      </c>
      <c r="BC32" t="str">
        <f t="shared" ca="1" si="8"/>
        <v>רמה מקצועית טובה מאוד</v>
      </c>
      <c r="BD32" t="str">
        <f t="shared" ca="1" si="8"/>
        <v>רמה מקצועית מעולה</v>
      </c>
      <c r="BE32">
        <f t="shared" ca="1" si="8"/>
        <v>0</v>
      </c>
      <c r="BF32">
        <f t="shared" ca="1" si="8"/>
        <v>0</v>
      </c>
      <c r="BG32">
        <f t="shared" ca="1" si="8"/>
        <v>0</v>
      </c>
      <c r="BH32">
        <f t="shared" ca="1" si="8"/>
        <v>0</v>
      </c>
      <c r="BI32">
        <f t="shared" ca="1" si="8"/>
        <v>0</v>
      </c>
      <c r="BJ32">
        <f t="shared" ca="1" si="8"/>
        <v>0</v>
      </c>
    </row>
    <row r="33" spans="2:62" x14ac:dyDescent="0.25">
      <c r="B33" s="122">
        <f t="shared" ca="1" si="7"/>
        <v>3</v>
      </c>
      <c r="C33" s="124"/>
      <c r="D33" s="124"/>
      <c r="E33" s="124"/>
      <c r="F33" s="125" t="str">
        <f ca="1">IF('תנאי סף'!AR33&lt;&gt;1,"",'תנאי סף'!F33)</f>
        <v>איב</v>
      </c>
      <c r="G33" s="236">
        <f ca="1">IF(F33="","",'ריכוז גיליונות עזר'!G33)</f>
        <v>228.82539682539681</v>
      </c>
      <c r="H33" s="234"/>
      <c r="I33" s="232"/>
      <c r="J33" s="106"/>
      <c r="K33" s="106"/>
      <c r="L33" s="123"/>
      <c r="M33" s="123"/>
      <c r="N33" s="123"/>
      <c r="O33" s="123"/>
      <c r="P33" s="123"/>
      <c r="Q33" s="123"/>
      <c r="R33" s="123"/>
      <c r="S33" s="123"/>
      <c r="T33" s="123"/>
      <c r="U33" s="123">
        <f t="shared" ca="1" si="9"/>
        <v>228.82539682539681</v>
      </c>
      <c r="V33" s="123">
        <v>1</v>
      </c>
      <c r="W33" s="123">
        <f t="shared" ca="1" si="10"/>
        <v>228.82539682539681</v>
      </c>
      <c r="X33" s="123">
        <v>1</v>
      </c>
      <c r="Y33" s="123">
        <f t="shared" ca="1" si="11"/>
        <v>228.82539682539681</v>
      </c>
      <c r="Z33" s="284">
        <f t="shared" ca="1" si="12"/>
        <v>0.13592735610271492</v>
      </c>
      <c r="AA33">
        <f t="shared" si="13"/>
        <v>1</v>
      </c>
      <c r="AB33">
        <f t="shared" ca="1" si="14"/>
        <v>0</v>
      </c>
      <c r="AC33">
        <f t="shared" ca="1" si="14"/>
        <v>1</v>
      </c>
      <c r="BA33" t="str">
        <f t="shared" ca="1" si="15"/>
        <v>רמה מקצועית בלתי נאותה</v>
      </c>
      <c r="BB33" t="str">
        <f t="shared" ca="1" si="8"/>
        <v>רמה מקצועית נאותה</v>
      </c>
      <c r="BC33" t="str">
        <f t="shared" ca="1" si="8"/>
        <v>רמה מקצועית טובה מאוד</v>
      </c>
      <c r="BD33" t="str">
        <f t="shared" ca="1" si="8"/>
        <v>רמה מקצועית מעולה</v>
      </c>
      <c r="BE33">
        <f t="shared" ca="1" si="8"/>
        <v>0</v>
      </c>
      <c r="BF33">
        <f t="shared" ca="1" si="8"/>
        <v>0</v>
      </c>
      <c r="BG33">
        <f t="shared" ca="1" si="8"/>
        <v>0</v>
      </c>
      <c r="BH33">
        <f t="shared" ca="1" si="8"/>
        <v>0</v>
      </c>
      <c r="BI33">
        <f t="shared" ca="1" si="8"/>
        <v>0</v>
      </c>
      <c r="BJ33">
        <f t="shared" ca="1" si="8"/>
        <v>0</v>
      </c>
    </row>
    <row r="34" spans="2:62" x14ac:dyDescent="0.25">
      <c r="B34" s="122" t="str">
        <f t="shared" ca="1" si="7"/>
        <v/>
      </c>
      <c r="C34" s="124"/>
      <c r="D34" s="124"/>
      <c r="E34" s="124"/>
      <c r="F34" s="125" t="str">
        <f ca="1">IF('תנאי סף'!AR34&lt;&gt;1,"",'תנאי סף'!F34)</f>
        <v/>
      </c>
      <c r="G34" s="236" t="str">
        <f ca="1">IF(F34="","",'ריכוז גיליונות עזר'!G34)</f>
        <v/>
      </c>
      <c r="H34" s="234"/>
      <c r="I34" s="232"/>
      <c r="J34" s="106"/>
      <c r="K34" s="106"/>
      <c r="L34" s="123"/>
      <c r="M34" s="123"/>
      <c r="N34" s="123"/>
      <c r="O34" s="123"/>
      <c r="P34" s="123"/>
      <c r="Q34" s="123"/>
      <c r="R34" s="123"/>
      <c r="S34" s="123"/>
      <c r="T34" s="123"/>
      <c r="U34" s="123" t="str">
        <f t="shared" ca="1" si="9"/>
        <v/>
      </c>
      <c r="V34" s="123">
        <v>1</v>
      </c>
      <c r="W34" s="123" t="str">
        <f t="shared" ca="1" si="10"/>
        <v/>
      </c>
      <c r="X34" s="123">
        <v>1</v>
      </c>
      <c r="Y34" s="123" t="str">
        <f t="shared" ca="1" si="11"/>
        <v/>
      </c>
      <c r="Z34" s="126" t="str">
        <f t="shared" ca="1" si="12"/>
        <v/>
      </c>
      <c r="AA34">
        <f t="shared" si="13"/>
        <v>1</v>
      </c>
      <c r="AB34" t="str">
        <f t="shared" ca="1" si="14"/>
        <v/>
      </c>
      <c r="AC34" t="str">
        <f t="shared" ca="1" si="14"/>
        <v/>
      </c>
      <c r="BA34" t="str">
        <f t="shared" ca="1" si="15"/>
        <v/>
      </c>
      <c r="BB34" t="str">
        <f t="shared" ca="1" si="8"/>
        <v/>
      </c>
      <c r="BC34" t="str">
        <f t="shared" ca="1" si="8"/>
        <v/>
      </c>
      <c r="BD34" t="str">
        <f t="shared" ca="1" si="8"/>
        <v/>
      </c>
      <c r="BE34" t="str">
        <f t="shared" ca="1" si="8"/>
        <v/>
      </c>
      <c r="BF34" t="str">
        <f t="shared" ca="1" si="8"/>
        <v/>
      </c>
      <c r="BG34" t="str">
        <f t="shared" ca="1" si="8"/>
        <v/>
      </c>
      <c r="BH34" t="str">
        <f t="shared" ca="1" si="8"/>
        <v/>
      </c>
      <c r="BI34" t="str">
        <f t="shared" ca="1" si="8"/>
        <v/>
      </c>
      <c r="BJ34" t="str">
        <f t="shared" ca="1" si="8"/>
        <v/>
      </c>
    </row>
    <row r="35" spans="2:62" x14ac:dyDescent="0.25">
      <c r="B35" s="122" t="str">
        <f t="shared" ca="1" si="7"/>
        <v/>
      </c>
      <c r="C35" s="124"/>
      <c r="D35" s="124"/>
      <c r="E35" s="124"/>
      <c r="F35" s="125" t="str">
        <f ca="1">IF('תנאי סף'!AR35&lt;&gt;1,"",'תנאי סף'!F35)</f>
        <v/>
      </c>
      <c r="G35" s="236" t="str">
        <f ca="1">IF(F35="","",'ריכוז גיליונות עזר'!G35)</f>
        <v/>
      </c>
      <c r="H35" s="234"/>
      <c r="I35" s="232"/>
      <c r="J35" s="106"/>
      <c r="K35" s="106"/>
      <c r="L35" s="123"/>
      <c r="M35" s="123"/>
      <c r="N35" s="123"/>
      <c r="O35" s="123"/>
      <c r="P35" s="123"/>
      <c r="Q35" s="123"/>
      <c r="R35" s="123"/>
      <c r="S35" s="123"/>
      <c r="T35" s="123"/>
      <c r="U35" s="123" t="str">
        <f t="shared" ca="1" si="9"/>
        <v/>
      </c>
      <c r="V35" s="123">
        <v>1</v>
      </c>
      <c r="W35" s="123" t="str">
        <f t="shared" ca="1" si="10"/>
        <v/>
      </c>
      <c r="X35" s="123">
        <v>1</v>
      </c>
      <c r="Y35" s="123" t="str">
        <f t="shared" ca="1" si="11"/>
        <v/>
      </c>
      <c r="Z35" s="126" t="str">
        <f t="shared" ca="1" si="12"/>
        <v/>
      </c>
      <c r="AA35">
        <f t="shared" si="13"/>
        <v>1</v>
      </c>
      <c r="AB35" t="str">
        <f t="shared" ca="1" si="14"/>
        <v/>
      </c>
      <c r="AC35" t="str">
        <f t="shared" ca="1" si="14"/>
        <v/>
      </c>
      <c r="BA35" t="str">
        <f t="shared" ca="1" si="15"/>
        <v/>
      </c>
      <c r="BB35" t="str">
        <f t="shared" ca="1" si="8"/>
        <v/>
      </c>
      <c r="BC35" t="str">
        <f t="shared" ca="1" si="8"/>
        <v/>
      </c>
      <c r="BD35" t="str">
        <f t="shared" ca="1" si="8"/>
        <v/>
      </c>
      <c r="BE35" t="str">
        <f t="shared" ca="1" si="8"/>
        <v/>
      </c>
      <c r="BF35" t="str">
        <f t="shared" ca="1" si="8"/>
        <v/>
      </c>
      <c r="BG35" t="str">
        <f t="shared" ca="1" si="8"/>
        <v/>
      </c>
      <c r="BH35" t="str">
        <f t="shared" ca="1" si="8"/>
        <v/>
      </c>
      <c r="BI35" t="str">
        <f t="shared" ca="1" si="8"/>
        <v/>
      </c>
      <c r="BJ35" t="str">
        <f t="shared" ca="1" si="8"/>
        <v/>
      </c>
    </row>
    <row r="36" spans="2:62" x14ac:dyDescent="0.25">
      <c r="B36" s="122" t="str">
        <f t="shared" ca="1" si="7"/>
        <v/>
      </c>
      <c r="C36" s="124"/>
      <c r="D36" s="124"/>
      <c r="E36" s="124"/>
      <c r="F36" s="125" t="str">
        <f ca="1">IF('תנאי סף'!AR36&lt;&gt;1,"",'תנאי סף'!F36)</f>
        <v/>
      </c>
      <c r="G36" s="236" t="str">
        <f ca="1">IF(F36="","",'ריכוז גיליונות עזר'!G36)</f>
        <v/>
      </c>
      <c r="H36" s="234"/>
      <c r="I36" s="232"/>
      <c r="J36" s="106"/>
      <c r="K36" s="106"/>
      <c r="L36" s="123"/>
      <c r="M36" s="123"/>
      <c r="N36" s="123"/>
      <c r="O36" s="123"/>
      <c r="P36" s="123"/>
      <c r="Q36" s="123"/>
      <c r="R36" s="123"/>
      <c r="S36" s="123"/>
      <c r="T36" s="123"/>
      <c r="U36" s="123" t="str">
        <f t="shared" ca="1" si="9"/>
        <v/>
      </c>
      <c r="V36" s="123">
        <v>1</v>
      </c>
      <c r="W36" s="123" t="str">
        <f t="shared" ca="1" si="10"/>
        <v/>
      </c>
      <c r="X36" s="123">
        <v>1</v>
      </c>
      <c r="Y36" s="123" t="str">
        <f t="shared" ca="1" si="11"/>
        <v/>
      </c>
      <c r="Z36" s="126" t="str">
        <f t="shared" ca="1" si="12"/>
        <v/>
      </c>
      <c r="AA36">
        <f t="shared" si="13"/>
        <v>1</v>
      </c>
      <c r="AB36" t="str">
        <f t="shared" ca="1" si="14"/>
        <v/>
      </c>
      <c r="AC36" t="str">
        <f t="shared" ca="1" si="14"/>
        <v/>
      </c>
      <c r="BA36" t="str">
        <f t="shared" ca="1" si="15"/>
        <v/>
      </c>
      <c r="BB36" t="str">
        <f t="shared" ca="1" si="8"/>
        <v/>
      </c>
      <c r="BC36" t="str">
        <f t="shared" ca="1" si="8"/>
        <v/>
      </c>
      <c r="BD36" t="str">
        <f t="shared" ca="1" si="8"/>
        <v/>
      </c>
      <c r="BE36" t="str">
        <f t="shared" ca="1" si="8"/>
        <v/>
      </c>
      <c r="BF36" t="str">
        <f t="shared" ca="1" si="8"/>
        <v/>
      </c>
      <c r="BG36" t="str">
        <f t="shared" ca="1" si="8"/>
        <v/>
      </c>
      <c r="BH36" t="str">
        <f t="shared" ca="1" si="8"/>
        <v/>
      </c>
      <c r="BI36" t="str">
        <f t="shared" ca="1" si="8"/>
        <v/>
      </c>
      <c r="BJ36" t="str">
        <f t="shared" ca="1" si="8"/>
        <v/>
      </c>
    </row>
    <row r="37" spans="2:62" x14ac:dyDescent="0.25">
      <c r="B37" s="122" t="str">
        <f t="shared" ca="1" si="7"/>
        <v/>
      </c>
      <c r="C37" s="124"/>
      <c r="D37" s="124"/>
      <c r="E37" s="124"/>
      <c r="F37" s="125" t="str">
        <f ca="1">IF('תנאי סף'!AR37&lt;&gt;1,"",'תנאי סף'!F37)</f>
        <v/>
      </c>
      <c r="G37" s="236" t="str">
        <f ca="1">IF(F37="","",'ריכוז גיליונות עזר'!G37)</f>
        <v/>
      </c>
      <c r="H37" s="234"/>
      <c r="I37" s="232"/>
      <c r="J37" s="106"/>
      <c r="K37" s="106"/>
      <c r="L37" s="123"/>
      <c r="M37" s="123"/>
      <c r="N37" s="123"/>
      <c r="O37" s="123"/>
      <c r="P37" s="123"/>
      <c r="Q37" s="123"/>
      <c r="R37" s="123"/>
      <c r="S37" s="123"/>
      <c r="T37" s="123"/>
      <c r="U37" s="123" t="str">
        <f t="shared" ca="1" si="9"/>
        <v/>
      </c>
      <c r="V37" s="123">
        <v>1</v>
      </c>
      <c r="W37" s="123" t="str">
        <f t="shared" ca="1" si="10"/>
        <v/>
      </c>
      <c r="X37" s="123">
        <v>1</v>
      </c>
      <c r="Y37" s="123" t="str">
        <f t="shared" ca="1" si="11"/>
        <v/>
      </c>
      <c r="Z37" s="126" t="str">
        <f t="shared" ca="1" si="12"/>
        <v/>
      </c>
      <c r="AA37">
        <f t="shared" si="13"/>
        <v>1</v>
      </c>
      <c r="AB37" t="str">
        <f t="shared" ca="1" si="14"/>
        <v/>
      </c>
      <c r="AC37" t="str">
        <f t="shared" ca="1" si="14"/>
        <v/>
      </c>
      <c r="BA37" t="str">
        <f t="shared" ca="1" si="15"/>
        <v/>
      </c>
      <c r="BB37" t="str">
        <f t="shared" ca="1" si="8"/>
        <v/>
      </c>
      <c r="BC37" t="str">
        <f t="shared" ca="1" si="8"/>
        <v/>
      </c>
      <c r="BD37" t="str">
        <f t="shared" ca="1" si="8"/>
        <v/>
      </c>
      <c r="BE37" t="str">
        <f t="shared" ca="1" si="8"/>
        <v/>
      </c>
      <c r="BF37" t="str">
        <f t="shared" ca="1" si="8"/>
        <v/>
      </c>
      <c r="BG37" t="str">
        <f t="shared" ca="1" si="8"/>
        <v/>
      </c>
      <c r="BH37" t="str">
        <f t="shared" ca="1" si="8"/>
        <v/>
      </c>
      <c r="BI37" t="str">
        <f t="shared" ca="1" si="8"/>
        <v/>
      </c>
      <c r="BJ37" t="str">
        <f t="shared" ca="1" si="8"/>
        <v/>
      </c>
    </row>
    <row r="38" spans="2:62" x14ac:dyDescent="0.25">
      <c r="B38" s="122" t="str">
        <f t="shared" ca="1" si="7"/>
        <v/>
      </c>
      <c r="C38" s="124"/>
      <c r="D38" s="124"/>
      <c r="E38" s="124"/>
      <c r="F38" s="125" t="str">
        <f ca="1">IF('תנאי סף'!AR38&lt;&gt;1,"",'תנאי סף'!F38)</f>
        <v/>
      </c>
      <c r="G38" s="236" t="str">
        <f ca="1">IF(F38="","",'ריכוז גיליונות עזר'!G38)</f>
        <v/>
      </c>
      <c r="H38" s="234"/>
      <c r="I38" s="232"/>
      <c r="J38" s="106"/>
      <c r="K38" s="106"/>
      <c r="L38" s="123"/>
      <c r="M38" s="123"/>
      <c r="N38" s="123"/>
      <c r="O38" s="123"/>
      <c r="P38" s="123"/>
      <c r="Q38" s="123"/>
      <c r="R38" s="123"/>
      <c r="S38" s="123"/>
      <c r="T38" s="123"/>
      <c r="U38" s="123" t="str">
        <f t="shared" ca="1" si="9"/>
        <v/>
      </c>
      <c r="V38" s="123">
        <v>1</v>
      </c>
      <c r="W38" s="123" t="str">
        <f t="shared" ca="1" si="10"/>
        <v/>
      </c>
      <c r="X38" s="123">
        <v>1</v>
      </c>
      <c r="Y38" s="123" t="str">
        <f t="shared" ca="1" si="11"/>
        <v/>
      </c>
      <c r="Z38" s="126" t="str">
        <f t="shared" ca="1" si="12"/>
        <v/>
      </c>
      <c r="AA38">
        <f t="shared" si="13"/>
        <v>1</v>
      </c>
      <c r="AB38" t="str">
        <f t="shared" ca="1" si="14"/>
        <v/>
      </c>
      <c r="AC38" t="str">
        <f t="shared" ca="1" si="14"/>
        <v/>
      </c>
      <c r="BA38" t="str">
        <f t="shared" ca="1" si="15"/>
        <v/>
      </c>
      <c r="BB38" t="str">
        <f t="shared" ca="1" si="8"/>
        <v/>
      </c>
      <c r="BC38" t="str">
        <f t="shared" ca="1" si="8"/>
        <v/>
      </c>
      <c r="BD38" t="str">
        <f t="shared" ca="1" si="8"/>
        <v/>
      </c>
      <c r="BE38" t="str">
        <f t="shared" ca="1" si="8"/>
        <v/>
      </c>
      <c r="BF38" t="str">
        <f t="shared" ca="1" si="8"/>
        <v/>
      </c>
      <c r="BG38" t="str">
        <f t="shared" ca="1" si="8"/>
        <v/>
      </c>
      <c r="BH38" t="str">
        <f t="shared" ca="1" si="8"/>
        <v/>
      </c>
      <c r="BI38" t="str">
        <f t="shared" ca="1" si="8"/>
        <v/>
      </c>
      <c r="BJ38" t="str">
        <f t="shared" ca="1" si="8"/>
        <v/>
      </c>
    </row>
    <row r="39" spans="2:62" x14ac:dyDescent="0.25">
      <c r="B39" s="122" t="str">
        <f t="shared" ca="1" si="7"/>
        <v/>
      </c>
      <c r="C39" s="124"/>
      <c r="D39" s="124"/>
      <c r="E39" s="124"/>
      <c r="F39" s="125" t="str">
        <f ca="1">IF('תנאי סף'!AR39&lt;&gt;1,"",'תנאי סף'!F39)</f>
        <v/>
      </c>
      <c r="G39" s="236" t="str">
        <f ca="1">IF(F39="","",'ריכוז גיליונות עזר'!G39)</f>
        <v/>
      </c>
      <c r="H39" s="234"/>
      <c r="I39" s="232"/>
      <c r="J39" s="106"/>
      <c r="K39" s="106"/>
      <c r="L39" s="123"/>
      <c r="M39" s="123"/>
      <c r="N39" s="123"/>
      <c r="O39" s="123"/>
      <c r="P39" s="123"/>
      <c r="Q39" s="123"/>
      <c r="R39" s="123"/>
      <c r="S39" s="123"/>
      <c r="T39" s="123"/>
      <c r="U39" s="123" t="str">
        <f t="shared" ca="1" si="9"/>
        <v/>
      </c>
      <c r="V39" s="123">
        <v>1</v>
      </c>
      <c r="W39" s="123" t="str">
        <f t="shared" ca="1" si="10"/>
        <v/>
      </c>
      <c r="X39" s="123">
        <v>1</v>
      </c>
      <c r="Y39" s="123" t="str">
        <f t="shared" ca="1" si="11"/>
        <v/>
      </c>
      <c r="Z39" s="126" t="str">
        <f t="shared" ca="1" si="12"/>
        <v/>
      </c>
      <c r="AA39">
        <f t="shared" si="13"/>
        <v>1</v>
      </c>
      <c r="AB39" t="str">
        <f t="shared" ca="1" si="14"/>
        <v/>
      </c>
      <c r="AC39" t="str">
        <f t="shared" ca="1" si="14"/>
        <v/>
      </c>
      <c r="BA39" t="str">
        <f t="shared" ca="1" si="15"/>
        <v/>
      </c>
      <c r="BB39" t="str">
        <f t="shared" ca="1" si="8"/>
        <v/>
      </c>
      <c r="BC39" t="str">
        <f t="shared" ca="1" si="8"/>
        <v/>
      </c>
      <c r="BD39" t="str">
        <f t="shared" ca="1" si="8"/>
        <v/>
      </c>
      <c r="BE39" t="str">
        <f t="shared" ca="1" si="8"/>
        <v/>
      </c>
      <c r="BF39" t="str">
        <f t="shared" ca="1" si="8"/>
        <v/>
      </c>
      <c r="BG39" t="str">
        <f t="shared" ca="1" si="8"/>
        <v/>
      </c>
      <c r="BH39" t="str">
        <f t="shared" ca="1" si="8"/>
        <v/>
      </c>
      <c r="BI39" t="str">
        <f t="shared" ca="1" si="8"/>
        <v/>
      </c>
      <c r="BJ39" t="str">
        <f t="shared" ca="1" si="8"/>
        <v/>
      </c>
    </row>
    <row r="40" spans="2:62" ht="16.5" thickBot="1" x14ac:dyDescent="0.3">
      <c r="B40" s="122" t="str">
        <f t="shared" ca="1" si="7"/>
        <v/>
      </c>
      <c r="C40" s="124"/>
      <c r="D40" s="124"/>
      <c r="E40" s="124"/>
      <c r="F40" s="125" t="str">
        <f ca="1">IF('תנאי סף'!AR40&lt;&gt;1,"",'תנאי סף'!F40)</f>
        <v/>
      </c>
      <c r="G40" s="236" t="str">
        <f ca="1">IF(F40="","",'ריכוז גיליונות עזר'!G40)</f>
        <v/>
      </c>
      <c r="H40" s="234"/>
      <c r="I40" s="232"/>
      <c r="J40" s="106"/>
      <c r="K40" s="106"/>
      <c r="L40" s="123"/>
      <c r="M40" s="123"/>
      <c r="N40" s="123"/>
      <c r="O40" s="123"/>
      <c r="P40" s="123"/>
      <c r="Q40" s="123"/>
      <c r="R40" s="123"/>
      <c r="S40" s="123"/>
      <c r="T40" s="123"/>
      <c r="U40" s="123" t="str">
        <f t="shared" ca="1" si="9"/>
        <v/>
      </c>
      <c r="V40" s="123">
        <v>1</v>
      </c>
      <c r="W40" s="123" t="str">
        <f t="shared" ca="1" si="10"/>
        <v/>
      </c>
      <c r="X40" s="123">
        <v>1</v>
      </c>
      <c r="Y40" s="123" t="str">
        <f t="shared" ca="1" si="11"/>
        <v/>
      </c>
      <c r="Z40" s="126" t="str">
        <f t="shared" ca="1" si="12"/>
        <v/>
      </c>
      <c r="AA40">
        <f t="shared" si="13"/>
        <v>1</v>
      </c>
      <c r="AB40" t="str">
        <f t="shared" ca="1" si="14"/>
        <v/>
      </c>
      <c r="AC40" t="str">
        <f t="shared" ca="1" si="14"/>
        <v/>
      </c>
      <c r="BA40" t="str">
        <f t="shared" ca="1" si="15"/>
        <v/>
      </c>
      <c r="BB40" t="str">
        <f t="shared" ca="1" si="8"/>
        <v/>
      </c>
      <c r="BC40" t="str">
        <f t="shared" ca="1" si="8"/>
        <v/>
      </c>
      <c r="BD40" t="str">
        <f t="shared" ca="1" si="8"/>
        <v/>
      </c>
      <c r="BE40" t="str">
        <f t="shared" ca="1" si="8"/>
        <v/>
      </c>
      <c r="BF40" t="str">
        <f t="shared" ca="1" si="8"/>
        <v/>
      </c>
      <c r="BG40" t="str">
        <f t="shared" ca="1" si="8"/>
        <v/>
      </c>
      <c r="BH40" t="str">
        <f t="shared" ca="1" si="8"/>
        <v/>
      </c>
      <c r="BI40" t="str">
        <f t="shared" ca="1" si="8"/>
        <v/>
      </c>
      <c r="BJ40" t="str">
        <f t="shared" ca="1" si="8"/>
        <v/>
      </c>
    </row>
    <row r="41" spans="2:62" hidden="1" x14ac:dyDescent="0.25">
      <c r="B41" s="122" t="str">
        <f t="shared" si="7"/>
        <v/>
      </c>
      <c r="C41" s="124"/>
      <c r="D41" s="124"/>
      <c r="E41" s="124"/>
      <c r="F41" s="125" t="str">
        <f>IF('תנאי סף'!AR41&lt;&gt;1,"",'תנאי סף'!F41)</f>
        <v/>
      </c>
      <c r="G41" s="236" t="str">
        <f>IF(F41="","",'ריכוז גיליונות עזר'!G41)</f>
        <v/>
      </c>
      <c r="H41" s="234"/>
      <c r="I41" s="232"/>
      <c r="J41" s="106"/>
      <c r="K41" s="106"/>
      <c r="L41" s="123"/>
      <c r="M41" s="123"/>
      <c r="N41" s="123"/>
      <c r="O41" s="123"/>
      <c r="P41" s="123"/>
      <c r="Q41" s="123"/>
      <c r="R41" s="123"/>
      <c r="S41" s="123"/>
      <c r="T41" s="123"/>
      <c r="U41" s="123" t="str">
        <f t="shared" si="9"/>
        <v/>
      </c>
      <c r="V41" s="123">
        <v>1</v>
      </c>
      <c r="W41" s="123" t="str">
        <f t="shared" si="10"/>
        <v/>
      </c>
      <c r="X41" s="123">
        <v>1</v>
      </c>
      <c r="Y41" s="123" t="str">
        <f t="shared" si="11"/>
        <v/>
      </c>
      <c r="Z41" s="126" t="str">
        <f t="shared" si="12"/>
        <v/>
      </c>
      <c r="AA41">
        <f t="shared" si="13"/>
        <v>1</v>
      </c>
      <c r="AB41" t="str">
        <f t="shared" si="14"/>
        <v/>
      </c>
      <c r="AC41" t="str">
        <f t="shared" si="14"/>
        <v/>
      </c>
      <c r="BA41" t="str">
        <f t="shared" si="15"/>
        <v/>
      </c>
      <c r="BB41" t="str">
        <f t="shared" si="8"/>
        <v/>
      </c>
      <c r="BC41" t="str">
        <f t="shared" si="8"/>
        <v/>
      </c>
      <c r="BD41" t="str">
        <f t="shared" si="8"/>
        <v/>
      </c>
      <c r="BE41" t="str">
        <f t="shared" si="8"/>
        <v/>
      </c>
      <c r="BF41" t="str">
        <f t="shared" si="8"/>
        <v/>
      </c>
      <c r="BG41" t="str">
        <f t="shared" si="8"/>
        <v/>
      </c>
      <c r="BH41" t="str">
        <f t="shared" si="8"/>
        <v/>
      </c>
      <c r="BI41" t="str">
        <f t="shared" si="8"/>
        <v/>
      </c>
      <c r="BJ41" t="str">
        <f t="shared" si="8"/>
        <v/>
      </c>
    </row>
    <row r="42" spans="2:62" hidden="1" x14ac:dyDescent="0.25">
      <c r="B42" s="122" t="str">
        <f t="shared" si="7"/>
        <v/>
      </c>
      <c r="C42" s="124"/>
      <c r="D42" s="124"/>
      <c r="E42" s="124"/>
      <c r="F42" s="125" t="str">
        <f>IF('תנאי סף'!AR42&lt;&gt;1,"",'תנאי סף'!F42)</f>
        <v/>
      </c>
      <c r="G42" s="236" t="str">
        <f>IF(F42="","",'ריכוז גיליונות עזר'!G42)</f>
        <v/>
      </c>
      <c r="H42" s="234"/>
      <c r="I42" s="232"/>
      <c r="J42" s="106"/>
      <c r="K42" s="106"/>
      <c r="L42" s="123"/>
      <c r="M42" s="123"/>
      <c r="N42" s="123"/>
      <c r="O42" s="123"/>
      <c r="P42" s="123"/>
      <c r="Q42" s="123"/>
      <c r="R42" s="123"/>
      <c r="S42" s="123"/>
      <c r="T42" s="123"/>
      <c r="U42" s="123" t="str">
        <f t="shared" si="9"/>
        <v/>
      </c>
      <c r="V42" s="123">
        <v>1</v>
      </c>
      <c r="W42" s="123" t="str">
        <f t="shared" si="10"/>
        <v/>
      </c>
      <c r="X42" s="123">
        <v>1</v>
      </c>
      <c r="Y42" s="123" t="str">
        <f t="shared" si="11"/>
        <v/>
      </c>
      <c r="Z42" s="126" t="str">
        <f t="shared" si="12"/>
        <v/>
      </c>
      <c r="AA42">
        <f t="shared" si="13"/>
        <v>1</v>
      </c>
      <c r="AB42" t="str">
        <f t="shared" si="14"/>
        <v/>
      </c>
      <c r="AC42" t="str">
        <f t="shared" si="14"/>
        <v/>
      </c>
      <c r="BA42" t="str">
        <f t="shared" si="15"/>
        <v/>
      </c>
      <c r="BB42" t="str">
        <f t="shared" si="8"/>
        <v/>
      </c>
      <c r="BC42" t="str">
        <f t="shared" si="8"/>
        <v/>
      </c>
      <c r="BD42" t="str">
        <f t="shared" si="8"/>
        <v/>
      </c>
      <c r="BE42" t="str">
        <f t="shared" si="8"/>
        <v/>
      </c>
      <c r="BF42" t="str">
        <f t="shared" si="8"/>
        <v/>
      </c>
      <c r="BG42" t="str">
        <f t="shared" si="8"/>
        <v/>
      </c>
      <c r="BH42" t="str">
        <f t="shared" si="8"/>
        <v/>
      </c>
      <c r="BI42" t="str">
        <f t="shared" si="8"/>
        <v/>
      </c>
      <c r="BJ42" t="str">
        <f t="shared" si="8"/>
        <v/>
      </c>
    </row>
    <row r="43" spans="2:62" hidden="1" x14ac:dyDescent="0.25">
      <c r="B43" s="122" t="str">
        <f t="shared" si="7"/>
        <v/>
      </c>
      <c r="C43" s="124"/>
      <c r="D43" s="124"/>
      <c r="E43" s="124"/>
      <c r="F43" s="125" t="str">
        <f>IF('תנאי סף'!AR43&lt;&gt;1,"",'תנאי סף'!F43)</f>
        <v/>
      </c>
      <c r="G43" s="236" t="str">
        <f>IF(F43="","",'ריכוז גיליונות עזר'!G43)</f>
        <v/>
      </c>
      <c r="H43" s="234"/>
      <c r="I43" s="232"/>
      <c r="J43" s="106"/>
      <c r="K43" s="106"/>
      <c r="L43" s="123"/>
      <c r="M43" s="123"/>
      <c r="N43" s="123"/>
      <c r="O43" s="123"/>
      <c r="P43" s="123"/>
      <c r="Q43" s="123"/>
      <c r="R43" s="123"/>
      <c r="S43" s="123"/>
      <c r="T43" s="123"/>
      <c r="U43" s="123" t="str">
        <f t="shared" si="9"/>
        <v/>
      </c>
      <c r="V43" s="123">
        <v>1</v>
      </c>
      <c r="W43" s="123" t="str">
        <f t="shared" si="10"/>
        <v/>
      </c>
      <c r="X43" s="123">
        <v>1</v>
      </c>
      <c r="Y43" s="123" t="str">
        <f t="shared" si="11"/>
        <v/>
      </c>
      <c r="Z43" s="126" t="str">
        <f t="shared" si="12"/>
        <v/>
      </c>
      <c r="AA43">
        <f t="shared" si="13"/>
        <v>1</v>
      </c>
      <c r="AB43" t="str">
        <f t="shared" si="14"/>
        <v/>
      </c>
      <c r="AC43" t="str">
        <f t="shared" si="14"/>
        <v/>
      </c>
      <c r="BA43" t="str">
        <f t="shared" si="15"/>
        <v/>
      </c>
      <c r="BB43" t="str">
        <f t="shared" si="8"/>
        <v/>
      </c>
      <c r="BC43" t="str">
        <f t="shared" si="8"/>
        <v/>
      </c>
      <c r="BD43" t="str">
        <f t="shared" si="8"/>
        <v/>
      </c>
      <c r="BE43" t="str">
        <f t="shared" si="8"/>
        <v/>
      </c>
      <c r="BF43" t="str">
        <f t="shared" si="8"/>
        <v/>
      </c>
      <c r="BG43" t="str">
        <f t="shared" si="8"/>
        <v/>
      </c>
      <c r="BH43" t="str">
        <f t="shared" si="8"/>
        <v/>
      </c>
      <c r="BI43" t="str">
        <f t="shared" si="8"/>
        <v/>
      </c>
      <c r="BJ43" t="str">
        <f t="shared" si="8"/>
        <v/>
      </c>
    </row>
    <row r="44" spans="2:62" hidden="1" x14ac:dyDescent="0.25">
      <c r="B44" s="122" t="str">
        <f t="shared" si="7"/>
        <v/>
      </c>
      <c r="C44" s="124"/>
      <c r="D44" s="124"/>
      <c r="E44" s="124"/>
      <c r="F44" s="125" t="str">
        <f>IF('תנאי סף'!AR44&lt;&gt;1,"",'תנאי סף'!F44)</f>
        <v/>
      </c>
      <c r="G44" s="236" t="str">
        <f>IF(F44="","",'ריכוז גיליונות עזר'!G44)</f>
        <v/>
      </c>
      <c r="H44" s="234"/>
      <c r="I44" s="232"/>
      <c r="J44" s="106"/>
      <c r="K44" s="106"/>
      <c r="L44" s="123"/>
      <c r="M44" s="123"/>
      <c r="N44" s="123"/>
      <c r="O44" s="123"/>
      <c r="P44" s="123"/>
      <c r="Q44" s="123"/>
      <c r="R44" s="123"/>
      <c r="S44" s="123"/>
      <c r="T44" s="123"/>
      <c r="U44" s="123" t="str">
        <f t="shared" si="9"/>
        <v/>
      </c>
      <c r="V44" s="123">
        <v>1</v>
      </c>
      <c r="W44" s="123" t="str">
        <f t="shared" si="10"/>
        <v/>
      </c>
      <c r="X44" s="123">
        <v>1</v>
      </c>
      <c r="Y44" s="123" t="str">
        <f t="shared" si="11"/>
        <v/>
      </c>
      <c r="Z44" s="126" t="str">
        <f t="shared" si="12"/>
        <v/>
      </c>
      <c r="AA44">
        <f t="shared" si="13"/>
        <v>1</v>
      </c>
      <c r="AB44" t="str">
        <f t="shared" si="14"/>
        <v/>
      </c>
      <c r="AC44" t="str">
        <f t="shared" si="14"/>
        <v/>
      </c>
      <c r="BA44" t="str">
        <f t="shared" si="15"/>
        <v/>
      </c>
      <c r="BB44" t="str">
        <f t="shared" si="8"/>
        <v/>
      </c>
      <c r="BC44" t="str">
        <f t="shared" si="8"/>
        <v/>
      </c>
      <c r="BD44" t="str">
        <f t="shared" si="8"/>
        <v/>
      </c>
      <c r="BE44" t="str">
        <f t="shared" si="8"/>
        <v/>
      </c>
      <c r="BF44" t="str">
        <f t="shared" si="8"/>
        <v/>
      </c>
      <c r="BG44" t="str">
        <f t="shared" si="8"/>
        <v/>
      </c>
      <c r="BH44" t="str">
        <f t="shared" si="8"/>
        <v/>
      </c>
      <c r="BI44" t="str">
        <f t="shared" si="8"/>
        <v/>
      </c>
      <c r="BJ44" t="str">
        <f t="shared" si="8"/>
        <v/>
      </c>
    </row>
    <row r="45" spans="2:62" hidden="1" x14ac:dyDescent="0.25">
      <c r="B45" s="122" t="str">
        <f t="shared" si="7"/>
        <v/>
      </c>
      <c r="C45" s="124"/>
      <c r="D45" s="124"/>
      <c r="E45" s="124"/>
      <c r="F45" s="125" t="str">
        <f>IF('תנאי סף'!AR45&lt;&gt;1,"",'תנאי סף'!F45)</f>
        <v/>
      </c>
      <c r="G45" s="236" t="str">
        <f>IF(F45="","",'ריכוז גיליונות עזר'!G45)</f>
        <v/>
      </c>
      <c r="H45" s="234"/>
      <c r="I45" s="232"/>
      <c r="J45" s="106"/>
      <c r="K45" s="106"/>
      <c r="L45" s="123"/>
      <c r="M45" s="123"/>
      <c r="N45" s="123"/>
      <c r="O45" s="123"/>
      <c r="P45" s="123"/>
      <c r="Q45" s="123"/>
      <c r="R45" s="123"/>
      <c r="S45" s="123"/>
      <c r="T45" s="123"/>
      <c r="U45" s="123" t="str">
        <f t="shared" si="9"/>
        <v/>
      </c>
      <c r="V45" s="123">
        <v>1</v>
      </c>
      <c r="W45" s="123" t="str">
        <f t="shared" si="10"/>
        <v/>
      </c>
      <c r="X45" s="123">
        <v>1</v>
      </c>
      <c r="Y45" s="123" t="str">
        <f t="shared" si="11"/>
        <v/>
      </c>
      <c r="Z45" s="126" t="str">
        <f t="shared" si="12"/>
        <v/>
      </c>
      <c r="AA45">
        <f t="shared" si="13"/>
        <v>1</v>
      </c>
      <c r="AB45" t="str">
        <f t="shared" si="14"/>
        <v/>
      </c>
      <c r="AC45" t="str">
        <f t="shared" si="14"/>
        <v/>
      </c>
      <c r="BA45" t="str">
        <f t="shared" si="15"/>
        <v/>
      </c>
      <c r="BB45" t="str">
        <f t="shared" si="8"/>
        <v/>
      </c>
      <c r="BC45" t="str">
        <f t="shared" si="8"/>
        <v/>
      </c>
      <c r="BD45" t="str">
        <f t="shared" si="8"/>
        <v/>
      </c>
      <c r="BE45" t="str">
        <f t="shared" si="8"/>
        <v/>
      </c>
      <c r="BF45" t="str">
        <f t="shared" si="8"/>
        <v/>
      </c>
      <c r="BG45" t="str">
        <f t="shared" si="8"/>
        <v/>
      </c>
      <c r="BH45" t="str">
        <f t="shared" si="8"/>
        <v/>
      </c>
      <c r="BI45" t="str">
        <f t="shared" si="8"/>
        <v/>
      </c>
      <c r="BJ45" t="str">
        <f t="shared" si="8"/>
        <v/>
      </c>
    </row>
    <row r="46" spans="2:62" hidden="1" x14ac:dyDescent="0.25">
      <c r="B46" s="122" t="str">
        <f t="shared" si="7"/>
        <v/>
      </c>
      <c r="C46" s="124"/>
      <c r="D46" s="124"/>
      <c r="E46" s="124"/>
      <c r="F46" s="125" t="str">
        <f>IF('תנאי סף'!AR46&lt;&gt;1,"",'תנאי סף'!F46)</f>
        <v/>
      </c>
      <c r="G46" s="236" t="str">
        <f>IF(F46="","",'ריכוז גיליונות עזר'!G46)</f>
        <v/>
      </c>
      <c r="H46" s="234"/>
      <c r="I46" s="232"/>
      <c r="J46" s="106"/>
      <c r="K46" s="106"/>
      <c r="L46" s="123"/>
      <c r="M46" s="123"/>
      <c r="N46" s="123"/>
      <c r="O46" s="123"/>
      <c r="P46" s="123"/>
      <c r="Q46" s="123"/>
      <c r="R46" s="123"/>
      <c r="S46" s="123"/>
      <c r="T46" s="123"/>
      <c r="U46" s="123" t="str">
        <f t="shared" si="9"/>
        <v/>
      </c>
      <c r="V46" s="123">
        <v>1</v>
      </c>
      <c r="W46" s="123" t="str">
        <f t="shared" si="10"/>
        <v/>
      </c>
      <c r="X46" s="123">
        <v>1</v>
      </c>
      <c r="Y46" s="123" t="str">
        <f t="shared" si="11"/>
        <v/>
      </c>
      <c r="Z46" s="126" t="str">
        <f t="shared" si="12"/>
        <v/>
      </c>
      <c r="AA46">
        <f t="shared" si="13"/>
        <v>1</v>
      </c>
      <c r="AB46" t="str">
        <f t="shared" si="14"/>
        <v/>
      </c>
      <c r="AC46" t="str">
        <f t="shared" si="14"/>
        <v/>
      </c>
      <c r="BA46" t="str">
        <f t="shared" si="15"/>
        <v/>
      </c>
      <c r="BB46" t="str">
        <f t="shared" si="8"/>
        <v/>
      </c>
      <c r="BC46" t="str">
        <f t="shared" si="8"/>
        <v/>
      </c>
      <c r="BD46" t="str">
        <f t="shared" si="8"/>
        <v/>
      </c>
      <c r="BE46" t="str">
        <f t="shared" si="8"/>
        <v/>
      </c>
      <c r="BF46" t="str">
        <f t="shared" si="8"/>
        <v/>
      </c>
      <c r="BG46" t="str">
        <f t="shared" si="8"/>
        <v/>
      </c>
      <c r="BH46" t="str">
        <f t="shared" si="8"/>
        <v/>
      </c>
      <c r="BI46" t="str">
        <f t="shared" si="8"/>
        <v/>
      </c>
      <c r="BJ46" t="str">
        <f t="shared" si="8"/>
        <v/>
      </c>
    </row>
    <row r="47" spans="2:62" hidden="1" x14ac:dyDescent="0.25">
      <c r="B47" s="122" t="str">
        <f t="shared" si="7"/>
        <v/>
      </c>
      <c r="C47" s="124"/>
      <c r="D47" s="124"/>
      <c r="E47" s="124"/>
      <c r="F47" s="125" t="str">
        <f>IF('תנאי סף'!AR47&lt;&gt;1,"",'תנאי סף'!F47)</f>
        <v/>
      </c>
      <c r="G47" s="236" t="str">
        <f>IF(F47="","",'ריכוז גיליונות עזר'!G47)</f>
        <v/>
      </c>
      <c r="H47" s="234"/>
      <c r="I47" s="232"/>
      <c r="J47" s="106"/>
      <c r="K47" s="106"/>
      <c r="L47" s="123"/>
      <c r="M47" s="123"/>
      <c r="N47" s="123"/>
      <c r="O47" s="123"/>
      <c r="P47" s="123"/>
      <c r="Q47" s="123"/>
      <c r="R47" s="123"/>
      <c r="S47" s="123"/>
      <c r="T47" s="123"/>
      <c r="U47" s="123" t="str">
        <f t="shared" si="9"/>
        <v/>
      </c>
      <c r="V47" s="123">
        <v>1</v>
      </c>
      <c r="W47" s="123" t="str">
        <f t="shared" si="10"/>
        <v/>
      </c>
      <c r="X47" s="123">
        <v>1</v>
      </c>
      <c r="Y47" s="123" t="str">
        <f t="shared" si="11"/>
        <v/>
      </c>
      <c r="Z47" s="126" t="str">
        <f t="shared" si="12"/>
        <v/>
      </c>
      <c r="AA47">
        <f t="shared" si="13"/>
        <v>1</v>
      </c>
      <c r="AB47" t="str">
        <f t="shared" si="14"/>
        <v/>
      </c>
      <c r="AC47" t="str">
        <f t="shared" si="14"/>
        <v/>
      </c>
      <c r="BA47" t="str">
        <f t="shared" si="15"/>
        <v/>
      </c>
      <c r="BB47" t="str">
        <f t="shared" si="15"/>
        <v/>
      </c>
      <c r="BC47" t="str">
        <f t="shared" si="15"/>
        <v/>
      </c>
      <c r="BD47" t="str">
        <f t="shared" si="15"/>
        <v/>
      </c>
      <c r="BE47" t="str">
        <f t="shared" si="15"/>
        <v/>
      </c>
      <c r="BF47" t="str">
        <f t="shared" si="15"/>
        <v/>
      </c>
      <c r="BG47" t="str">
        <f t="shared" si="15"/>
        <v/>
      </c>
      <c r="BH47" t="str">
        <f t="shared" si="15"/>
        <v/>
      </c>
      <c r="BI47" t="str">
        <f t="shared" si="15"/>
        <v/>
      </c>
      <c r="BJ47" t="str">
        <f t="shared" si="15"/>
        <v/>
      </c>
    </row>
    <row r="48" spans="2:62" hidden="1" x14ac:dyDescent="0.25">
      <c r="B48" s="122" t="str">
        <f t="shared" si="7"/>
        <v/>
      </c>
      <c r="C48" s="124"/>
      <c r="D48" s="124"/>
      <c r="E48" s="124"/>
      <c r="F48" s="125" t="str">
        <f>IF('תנאי סף'!AR48&lt;&gt;1,"",'תנאי סף'!F48)</f>
        <v/>
      </c>
      <c r="G48" s="236" t="str">
        <f>IF(F48="","",'ריכוז גיליונות עזר'!G48)</f>
        <v/>
      </c>
      <c r="H48" s="234"/>
      <c r="I48" s="232"/>
      <c r="J48" s="106"/>
      <c r="K48" s="106"/>
      <c r="L48" s="123"/>
      <c r="M48" s="123"/>
      <c r="N48" s="123"/>
      <c r="O48" s="123"/>
      <c r="P48" s="123"/>
      <c r="Q48" s="123"/>
      <c r="R48" s="123"/>
      <c r="S48" s="123"/>
      <c r="T48" s="123"/>
      <c r="U48" s="123" t="str">
        <f t="shared" si="9"/>
        <v/>
      </c>
      <c r="V48" s="123">
        <v>1</v>
      </c>
      <c r="W48" s="123" t="str">
        <f t="shared" si="10"/>
        <v/>
      </c>
      <c r="X48" s="123">
        <v>1</v>
      </c>
      <c r="Y48" s="123" t="str">
        <f t="shared" si="11"/>
        <v/>
      </c>
      <c r="Z48" s="126" t="str">
        <f t="shared" si="12"/>
        <v/>
      </c>
      <c r="AA48">
        <f t="shared" si="13"/>
        <v>1</v>
      </c>
      <c r="AB48" t="str">
        <f t="shared" si="14"/>
        <v/>
      </c>
      <c r="AC48" t="str">
        <f t="shared" si="14"/>
        <v/>
      </c>
      <c r="BA48" t="str">
        <f t="shared" si="15"/>
        <v/>
      </c>
      <c r="BB48" t="str">
        <f t="shared" si="15"/>
        <v/>
      </c>
      <c r="BC48" t="str">
        <f t="shared" si="15"/>
        <v/>
      </c>
      <c r="BD48" t="str">
        <f t="shared" si="15"/>
        <v/>
      </c>
      <c r="BE48" t="str">
        <f t="shared" si="15"/>
        <v/>
      </c>
      <c r="BF48" t="str">
        <f t="shared" si="15"/>
        <v/>
      </c>
      <c r="BG48" t="str">
        <f t="shared" si="15"/>
        <v/>
      </c>
      <c r="BH48" t="str">
        <f t="shared" si="15"/>
        <v/>
      </c>
      <c r="BI48" t="str">
        <f t="shared" si="15"/>
        <v/>
      </c>
      <c r="BJ48" t="str">
        <f t="shared" si="15"/>
        <v/>
      </c>
    </row>
    <row r="49" spans="2:62" hidden="1" x14ac:dyDescent="0.25">
      <c r="B49" s="122" t="str">
        <f t="shared" si="7"/>
        <v/>
      </c>
      <c r="C49" s="124"/>
      <c r="D49" s="124"/>
      <c r="E49" s="124"/>
      <c r="F49" s="125" t="str">
        <f>IF('תנאי סף'!AR49&lt;&gt;1,"",'תנאי סף'!F49)</f>
        <v/>
      </c>
      <c r="G49" s="236" t="str">
        <f>IF(F49="","",'ריכוז גיליונות עזר'!G49)</f>
        <v/>
      </c>
      <c r="H49" s="234"/>
      <c r="I49" s="232"/>
      <c r="J49" s="106"/>
      <c r="K49" s="106"/>
      <c r="L49" s="123"/>
      <c r="M49" s="123"/>
      <c r="N49" s="123"/>
      <c r="O49" s="123"/>
      <c r="P49" s="123"/>
      <c r="Q49" s="123"/>
      <c r="R49" s="123"/>
      <c r="S49" s="123"/>
      <c r="T49" s="123"/>
      <c r="U49" s="123" t="str">
        <f t="shared" si="9"/>
        <v/>
      </c>
      <c r="V49" s="123">
        <v>1</v>
      </c>
      <c r="W49" s="123" t="str">
        <f t="shared" si="10"/>
        <v/>
      </c>
      <c r="X49" s="123">
        <v>1</v>
      </c>
      <c r="Y49" s="123" t="str">
        <f t="shared" si="11"/>
        <v/>
      </c>
      <c r="Z49" s="126" t="str">
        <f t="shared" si="12"/>
        <v/>
      </c>
      <c r="AA49">
        <f t="shared" si="13"/>
        <v>1</v>
      </c>
      <c r="AB49" t="str">
        <f t="shared" si="14"/>
        <v/>
      </c>
      <c r="AC49" t="str">
        <f t="shared" si="14"/>
        <v/>
      </c>
      <c r="BA49" t="str">
        <f t="shared" si="15"/>
        <v/>
      </c>
      <c r="BB49" t="str">
        <f t="shared" si="15"/>
        <v/>
      </c>
      <c r="BC49" t="str">
        <f t="shared" si="15"/>
        <v/>
      </c>
      <c r="BD49" t="str">
        <f t="shared" si="15"/>
        <v/>
      </c>
      <c r="BE49" t="str">
        <f t="shared" si="15"/>
        <v/>
      </c>
      <c r="BF49" t="str">
        <f t="shared" si="15"/>
        <v/>
      </c>
      <c r="BG49" t="str">
        <f t="shared" si="15"/>
        <v/>
      </c>
      <c r="BH49" t="str">
        <f t="shared" si="15"/>
        <v/>
      </c>
      <c r="BI49" t="str">
        <f t="shared" si="15"/>
        <v/>
      </c>
      <c r="BJ49" t="str">
        <f t="shared" si="15"/>
        <v/>
      </c>
    </row>
    <row r="50" spans="2:62" hidden="1" x14ac:dyDescent="0.25">
      <c r="B50" s="122" t="str">
        <f t="shared" si="7"/>
        <v/>
      </c>
      <c r="C50" s="124"/>
      <c r="D50" s="124"/>
      <c r="E50" s="124"/>
      <c r="F50" s="125" t="str">
        <f>IF('תנאי סף'!AR50&lt;&gt;1,"",'תנאי סף'!F50)</f>
        <v/>
      </c>
      <c r="G50" s="236" t="str">
        <f>IF(F50="","",'ריכוז גיליונות עזר'!G50)</f>
        <v/>
      </c>
      <c r="H50" s="234"/>
      <c r="I50" s="232"/>
      <c r="J50" s="106"/>
      <c r="K50" s="106"/>
      <c r="L50" s="123"/>
      <c r="M50" s="123"/>
      <c r="N50" s="123"/>
      <c r="O50" s="123"/>
      <c r="P50" s="123"/>
      <c r="Q50" s="123"/>
      <c r="R50" s="123"/>
      <c r="S50" s="123"/>
      <c r="T50" s="123"/>
      <c r="U50" s="123" t="str">
        <f t="shared" si="9"/>
        <v/>
      </c>
      <c r="V50" s="123">
        <v>1</v>
      </c>
      <c r="W50" s="123" t="str">
        <f t="shared" si="10"/>
        <v/>
      </c>
      <c r="X50" s="123">
        <v>1</v>
      </c>
      <c r="Y50" s="123" t="str">
        <f t="shared" si="11"/>
        <v/>
      </c>
      <c r="Z50" s="126" t="str">
        <f t="shared" si="12"/>
        <v/>
      </c>
      <c r="AA50">
        <f t="shared" si="13"/>
        <v>1</v>
      </c>
      <c r="AB50" t="str">
        <f t="shared" si="14"/>
        <v/>
      </c>
      <c r="AC50" t="str">
        <f t="shared" si="14"/>
        <v/>
      </c>
      <c r="BA50" t="str">
        <f t="shared" si="15"/>
        <v/>
      </c>
      <c r="BB50" t="str">
        <f t="shared" si="15"/>
        <v/>
      </c>
      <c r="BC50" t="str">
        <f t="shared" si="15"/>
        <v/>
      </c>
      <c r="BD50" t="str">
        <f t="shared" si="15"/>
        <v/>
      </c>
      <c r="BE50" t="str">
        <f t="shared" si="15"/>
        <v/>
      </c>
      <c r="BF50" t="str">
        <f t="shared" si="15"/>
        <v/>
      </c>
      <c r="BG50" t="str">
        <f t="shared" si="15"/>
        <v/>
      </c>
      <c r="BH50" t="str">
        <f t="shared" si="15"/>
        <v/>
      </c>
      <c r="BI50" t="str">
        <f t="shared" si="15"/>
        <v/>
      </c>
      <c r="BJ50" t="str">
        <f t="shared" si="15"/>
        <v/>
      </c>
    </row>
    <row r="51" spans="2:62" hidden="1" x14ac:dyDescent="0.25">
      <c r="B51" s="122" t="str">
        <f t="shared" si="7"/>
        <v/>
      </c>
      <c r="C51" s="124"/>
      <c r="D51" s="124"/>
      <c r="E51" s="124"/>
      <c r="F51" s="125" t="str">
        <f>IF('תנאי סף'!AR51&lt;&gt;1,"",'תנאי סף'!F51)</f>
        <v/>
      </c>
      <c r="G51" s="236" t="str">
        <f>IF(F51="","",'ריכוז גיליונות עזר'!G51)</f>
        <v/>
      </c>
      <c r="H51" s="234"/>
      <c r="I51" s="232"/>
      <c r="J51" s="106"/>
      <c r="K51" s="106"/>
      <c r="L51" s="123"/>
      <c r="M51" s="123"/>
      <c r="N51" s="123"/>
      <c r="O51" s="123"/>
      <c r="P51" s="123"/>
      <c r="Q51" s="123"/>
      <c r="R51" s="123"/>
      <c r="S51" s="123"/>
      <c r="T51" s="123"/>
      <c r="U51" s="123" t="str">
        <f t="shared" si="9"/>
        <v/>
      </c>
      <c r="V51" s="123">
        <v>1</v>
      </c>
      <c r="W51" s="123" t="str">
        <f t="shared" si="10"/>
        <v/>
      </c>
      <c r="X51" s="123">
        <v>1</v>
      </c>
      <c r="Y51" s="123" t="str">
        <f t="shared" si="11"/>
        <v/>
      </c>
      <c r="Z51" s="126" t="str">
        <f t="shared" si="12"/>
        <v/>
      </c>
      <c r="AA51">
        <f t="shared" si="13"/>
        <v>1</v>
      </c>
      <c r="AB51" t="str">
        <f t="shared" si="14"/>
        <v/>
      </c>
      <c r="AC51" t="str">
        <f t="shared" si="14"/>
        <v/>
      </c>
      <c r="BA51" t="str">
        <f t="shared" si="15"/>
        <v/>
      </c>
      <c r="BB51" t="str">
        <f t="shared" si="15"/>
        <v/>
      </c>
      <c r="BC51" t="str">
        <f t="shared" si="15"/>
        <v/>
      </c>
      <c r="BD51" t="str">
        <f t="shared" si="15"/>
        <v/>
      </c>
      <c r="BE51" t="str">
        <f t="shared" si="15"/>
        <v/>
      </c>
      <c r="BF51" t="str">
        <f t="shared" si="15"/>
        <v/>
      </c>
      <c r="BG51" t="str">
        <f t="shared" si="15"/>
        <v/>
      </c>
      <c r="BH51" t="str">
        <f t="shared" si="15"/>
        <v/>
      </c>
      <c r="BI51" t="str">
        <f t="shared" si="15"/>
        <v/>
      </c>
      <c r="BJ51" t="str">
        <f t="shared" si="15"/>
        <v/>
      </c>
    </row>
    <row r="52" spans="2:62" hidden="1" x14ac:dyDescent="0.25">
      <c r="B52" s="122" t="str">
        <f t="shared" si="7"/>
        <v/>
      </c>
      <c r="C52" s="124"/>
      <c r="D52" s="124"/>
      <c r="E52" s="124"/>
      <c r="F52" s="125" t="str">
        <f>IF('תנאי סף'!AR52&lt;&gt;1,"",'תנאי סף'!F52)</f>
        <v/>
      </c>
      <c r="G52" s="236" t="str">
        <f>IF(F52="","",'ריכוז גיליונות עזר'!G52)</f>
        <v/>
      </c>
      <c r="H52" s="234"/>
      <c r="I52" s="232"/>
      <c r="J52" s="106"/>
      <c r="K52" s="106"/>
      <c r="L52" s="123"/>
      <c r="M52" s="123"/>
      <c r="N52" s="123"/>
      <c r="O52" s="123"/>
      <c r="P52" s="123"/>
      <c r="Q52" s="123"/>
      <c r="R52" s="123"/>
      <c r="S52" s="123"/>
      <c r="T52" s="123"/>
      <c r="U52" s="123" t="str">
        <f t="shared" si="9"/>
        <v/>
      </c>
      <c r="V52" s="123">
        <v>1</v>
      </c>
      <c r="W52" s="123" t="str">
        <f t="shared" si="10"/>
        <v/>
      </c>
      <c r="X52" s="123">
        <v>1</v>
      </c>
      <c r="Y52" s="123" t="str">
        <f t="shared" si="11"/>
        <v/>
      </c>
      <c r="Z52" s="126" t="str">
        <f t="shared" si="12"/>
        <v/>
      </c>
      <c r="AA52">
        <f t="shared" si="13"/>
        <v>1</v>
      </c>
      <c r="AB52" t="str">
        <f t="shared" si="14"/>
        <v/>
      </c>
      <c r="AC52" t="str">
        <f t="shared" si="14"/>
        <v/>
      </c>
      <c r="BA52" t="str">
        <f t="shared" si="15"/>
        <v/>
      </c>
      <c r="BB52" t="str">
        <f t="shared" si="15"/>
        <v/>
      </c>
      <c r="BC52" t="str">
        <f t="shared" si="15"/>
        <v/>
      </c>
      <c r="BD52" t="str">
        <f t="shared" si="15"/>
        <v/>
      </c>
      <c r="BE52" t="str">
        <f t="shared" si="15"/>
        <v/>
      </c>
      <c r="BF52" t="str">
        <f t="shared" si="15"/>
        <v/>
      </c>
      <c r="BG52" t="str">
        <f t="shared" si="15"/>
        <v/>
      </c>
      <c r="BH52" t="str">
        <f t="shared" si="15"/>
        <v/>
      </c>
      <c r="BI52" t="str">
        <f t="shared" si="15"/>
        <v/>
      </c>
      <c r="BJ52" t="str">
        <f t="shared" si="15"/>
        <v/>
      </c>
    </row>
    <row r="53" spans="2:62" hidden="1" x14ac:dyDescent="0.25">
      <c r="B53" s="122" t="str">
        <f t="shared" si="7"/>
        <v/>
      </c>
      <c r="C53" s="124"/>
      <c r="D53" s="124"/>
      <c r="E53" s="124"/>
      <c r="F53" s="125" t="str">
        <f>IF('תנאי סף'!AR53&lt;&gt;1,"",'תנאי סף'!F53)</f>
        <v/>
      </c>
      <c r="G53" s="236" t="str">
        <f>IF(F53="","",'ריכוז גיליונות עזר'!G53)</f>
        <v/>
      </c>
      <c r="H53" s="234"/>
      <c r="I53" s="232"/>
      <c r="J53" s="106"/>
      <c r="K53" s="106"/>
      <c r="L53" s="123"/>
      <c r="M53" s="123"/>
      <c r="N53" s="123"/>
      <c r="O53" s="123"/>
      <c r="P53" s="123"/>
      <c r="Q53" s="123"/>
      <c r="R53" s="123"/>
      <c r="S53" s="123"/>
      <c r="T53" s="123"/>
      <c r="U53" s="123" t="str">
        <f t="shared" si="9"/>
        <v/>
      </c>
      <c r="V53" s="123">
        <v>1</v>
      </c>
      <c r="W53" s="123" t="str">
        <f t="shared" si="10"/>
        <v/>
      </c>
      <c r="X53" s="123">
        <v>1</v>
      </c>
      <c r="Y53" s="123" t="str">
        <f t="shared" si="11"/>
        <v/>
      </c>
      <c r="Z53" s="126" t="str">
        <f t="shared" si="12"/>
        <v/>
      </c>
      <c r="AA53">
        <f t="shared" si="13"/>
        <v>1</v>
      </c>
      <c r="AB53" t="str">
        <f t="shared" si="14"/>
        <v/>
      </c>
      <c r="AC53" t="str">
        <f t="shared" si="14"/>
        <v/>
      </c>
      <c r="BA53" t="str">
        <f t="shared" si="15"/>
        <v/>
      </c>
      <c r="BB53" t="str">
        <f t="shared" si="15"/>
        <v/>
      </c>
      <c r="BC53" t="str">
        <f t="shared" si="15"/>
        <v/>
      </c>
      <c r="BD53" t="str">
        <f t="shared" si="15"/>
        <v/>
      </c>
      <c r="BE53" t="str">
        <f t="shared" si="15"/>
        <v/>
      </c>
      <c r="BF53" t="str">
        <f t="shared" si="15"/>
        <v/>
      </c>
      <c r="BG53" t="str">
        <f t="shared" si="15"/>
        <v/>
      </c>
      <c r="BH53" t="str">
        <f t="shared" si="15"/>
        <v/>
      </c>
      <c r="BI53" t="str">
        <f t="shared" si="15"/>
        <v/>
      </c>
      <c r="BJ53" t="str">
        <f t="shared" si="15"/>
        <v/>
      </c>
    </row>
    <row r="54" spans="2:62" hidden="1" x14ac:dyDescent="0.25">
      <c r="B54" s="122" t="str">
        <f t="shared" si="7"/>
        <v/>
      </c>
      <c r="C54" s="124"/>
      <c r="D54" s="124"/>
      <c r="E54" s="124"/>
      <c r="F54" s="125" t="str">
        <f>IF('תנאי סף'!AR54&lt;&gt;1,"",'תנאי סף'!F54)</f>
        <v/>
      </c>
      <c r="G54" s="236" t="str">
        <f>IF(F54="","",'ריכוז גיליונות עזר'!G54)</f>
        <v/>
      </c>
      <c r="H54" s="234"/>
      <c r="I54" s="232"/>
      <c r="J54" s="106"/>
      <c r="K54" s="106"/>
      <c r="L54" s="123"/>
      <c r="M54" s="123"/>
      <c r="N54" s="123"/>
      <c r="O54" s="123"/>
      <c r="P54" s="123"/>
      <c r="Q54" s="123"/>
      <c r="R54" s="123"/>
      <c r="S54" s="123"/>
      <c r="T54" s="123"/>
      <c r="U54" s="123" t="str">
        <f t="shared" si="9"/>
        <v/>
      </c>
      <c r="V54" s="123">
        <v>1</v>
      </c>
      <c r="W54" s="123" t="str">
        <f t="shared" si="10"/>
        <v/>
      </c>
      <c r="X54" s="123">
        <v>1</v>
      </c>
      <c r="Y54" s="123" t="str">
        <f t="shared" si="11"/>
        <v/>
      </c>
      <c r="Z54" s="126" t="str">
        <f t="shared" si="12"/>
        <v/>
      </c>
      <c r="AA54">
        <f t="shared" si="13"/>
        <v>1</v>
      </c>
      <c r="AB54" t="str">
        <f t="shared" si="14"/>
        <v/>
      </c>
      <c r="AC54" t="str">
        <f t="shared" si="14"/>
        <v/>
      </c>
      <c r="BA54" t="str">
        <f t="shared" si="15"/>
        <v/>
      </c>
      <c r="BB54" t="str">
        <f t="shared" si="15"/>
        <v/>
      </c>
      <c r="BC54" t="str">
        <f t="shared" si="15"/>
        <v/>
      </c>
      <c r="BD54" t="str">
        <f t="shared" si="15"/>
        <v/>
      </c>
      <c r="BE54" t="str">
        <f t="shared" si="15"/>
        <v/>
      </c>
      <c r="BF54" t="str">
        <f t="shared" si="15"/>
        <v/>
      </c>
      <c r="BG54" t="str">
        <f t="shared" si="15"/>
        <v/>
      </c>
      <c r="BH54" t="str">
        <f t="shared" si="15"/>
        <v/>
      </c>
      <c r="BI54" t="str">
        <f t="shared" si="15"/>
        <v/>
      </c>
      <c r="BJ54" t="str">
        <f t="shared" si="15"/>
        <v/>
      </c>
    </row>
    <row r="55" spans="2:62" hidden="1" x14ac:dyDescent="0.25">
      <c r="B55" s="122" t="str">
        <f t="shared" si="7"/>
        <v/>
      </c>
      <c r="C55" s="124"/>
      <c r="D55" s="124"/>
      <c r="E55" s="124"/>
      <c r="F55" s="125" t="str">
        <f>IF('תנאי סף'!AR55&lt;&gt;1,"",'תנאי סף'!F55)</f>
        <v/>
      </c>
      <c r="G55" s="236" t="str">
        <f>IF(F55="","",'ריכוז גיליונות עזר'!G55)</f>
        <v/>
      </c>
      <c r="H55" s="234"/>
      <c r="I55" s="232"/>
      <c r="J55" s="106"/>
      <c r="K55" s="106"/>
      <c r="L55" s="123"/>
      <c r="M55" s="123"/>
      <c r="N55" s="123"/>
      <c r="O55" s="123"/>
      <c r="P55" s="123"/>
      <c r="Q55" s="123"/>
      <c r="R55" s="123"/>
      <c r="S55" s="123"/>
      <c r="T55" s="123"/>
      <c r="U55" s="123" t="str">
        <f t="shared" si="9"/>
        <v/>
      </c>
      <c r="V55" s="123">
        <v>1</v>
      </c>
      <c r="W55" s="123" t="str">
        <f t="shared" si="10"/>
        <v/>
      </c>
      <c r="X55" s="123">
        <v>1</v>
      </c>
      <c r="Y55" s="123" t="str">
        <f t="shared" si="11"/>
        <v/>
      </c>
      <c r="Z55" s="126" t="str">
        <f t="shared" si="12"/>
        <v/>
      </c>
      <c r="AA55">
        <f t="shared" si="13"/>
        <v>1</v>
      </c>
      <c r="AB55" t="str">
        <f t="shared" si="14"/>
        <v/>
      </c>
      <c r="AC55" t="str">
        <f t="shared" si="14"/>
        <v/>
      </c>
      <c r="BA55" t="str">
        <f t="shared" si="15"/>
        <v/>
      </c>
      <c r="BB55" t="str">
        <f t="shared" si="15"/>
        <v/>
      </c>
      <c r="BC55" t="str">
        <f t="shared" si="15"/>
        <v/>
      </c>
      <c r="BD55" t="str">
        <f t="shared" si="15"/>
        <v/>
      </c>
      <c r="BE55" t="str">
        <f t="shared" si="15"/>
        <v/>
      </c>
      <c r="BF55" t="str">
        <f t="shared" si="15"/>
        <v/>
      </c>
      <c r="BG55" t="str">
        <f t="shared" si="15"/>
        <v/>
      </c>
      <c r="BH55" t="str">
        <f t="shared" si="15"/>
        <v/>
      </c>
      <c r="BI55" t="str">
        <f t="shared" si="15"/>
        <v/>
      </c>
      <c r="BJ55" t="str">
        <f t="shared" si="15"/>
        <v/>
      </c>
    </row>
    <row r="56" spans="2:62" hidden="1" x14ac:dyDescent="0.25">
      <c r="B56" s="122" t="str">
        <f t="shared" si="7"/>
        <v/>
      </c>
      <c r="C56" s="124"/>
      <c r="D56" s="124"/>
      <c r="E56" s="124"/>
      <c r="F56" s="125" t="str">
        <f>IF('תנאי סף'!AR56&lt;&gt;1,"",'תנאי סף'!F56)</f>
        <v/>
      </c>
      <c r="G56" s="236" t="str">
        <f>IF(F56="","",'ריכוז גיליונות עזר'!G56)</f>
        <v/>
      </c>
      <c r="H56" s="234"/>
      <c r="I56" s="232"/>
      <c r="J56" s="106"/>
      <c r="K56" s="106"/>
      <c r="L56" s="123"/>
      <c r="M56" s="123"/>
      <c r="N56" s="123"/>
      <c r="O56" s="123"/>
      <c r="P56" s="123"/>
      <c r="Q56" s="123"/>
      <c r="R56" s="123"/>
      <c r="S56" s="123"/>
      <c r="T56" s="123"/>
      <c r="U56" s="123" t="str">
        <f t="shared" si="9"/>
        <v/>
      </c>
      <c r="V56" s="123">
        <v>1</v>
      </c>
      <c r="W56" s="123" t="str">
        <f t="shared" si="10"/>
        <v/>
      </c>
      <c r="X56" s="123">
        <v>1</v>
      </c>
      <c r="Y56" s="123" t="str">
        <f t="shared" si="11"/>
        <v/>
      </c>
      <c r="Z56" s="126" t="str">
        <f t="shared" si="12"/>
        <v/>
      </c>
      <c r="AA56">
        <f t="shared" si="13"/>
        <v>1</v>
      </c>
      <c r="AB56" t="str">
        <f t="shared" si="14"/>
        <v/>
      </c>
      <c r="AC56" t="str">
        <f t="shared" si="14"/>
        <v/>
      </c>
      <c r="BA56" t="str">
        <f t="shared" si="15"/>
        <v/>
      </c>
      <c r="BB56" t="str">
        <f t="shared" si="15"/>
        <v/>
      </c>
      <c r="BC56" t="str">
        <f t="shared" si="15"/>
        <v/>
      </c>
      <c r="BD56" t="str">
        <f t="shared" si="15"/>
        <v/>
      </c>
      <c r="BE56" t="str">
        <f t="shared" si="15"/>
        <v/>
      </c>
      <c r="BF56" t="str">
        <f t="shared" si="15"/>
        <v/>
      </c>
      <c r="BG56" t="str">
        <f t="shared" si="15"/>
        <v/>
      </c>
      <c r="BH56" t="str">
        <f t="shared" si="15"/>
        <v/>
      </c>
      <c r="BI56" t="str">
        <f t="shared" si="15"/>
        <v/>
      </c>
      <c r="BJ56" t="str">
        <f t="shared" si="15"/>
        <v/>
      </c>
    </row>
    <row r="57" spans="2:62" hidden="1" x14ac:dyDescent="0.25">
      <c r="B57" s="122" t="str">
        <f t="shared" si="7"/>
        <v/>
      </c>
      <c r="C57" s="124"/>
      <c r="D57" s="124"/>
      <c r="E57" s="124"/>
      <c r="F57" s="125" t="str">
        <f>IF('תנאי סף'!AR57&lt;&gt;1,"",'תנאי סף'!F57)</f>
        <v/>
      </c>
      <c r="G57" s="236" t="str">
        <f>IF(F57="","",'ריכוז גיליונות עזר'!G57)</f>
        <v/>
      </c>
      <c r="H57" s="234"/>
      <c r="I57" s="232"/>
      <c r="J57" s="106"/>
      <c r="K57" s="106"/>
      <c r="L57" s="123"/>
      <c r="M57" s="123"/>
      <c r="N57" s="123"/>
      <c r="O57" s="123"/>
      <c r="P57" s="123"/>
      <c r="Q57" s="123"/>
      <c r="R57" s="123"/>
      <c r="S57" s="123"/>
      <c r="T57" s="123"/>
      <c r="U57" s="123" t="str">
        <f t="shared" si="9"/>
        <v/>
      </c>
      <c r="V57" s="123">
        <v>1</v>
      </c>
      <c r="W57" s="123" t="str">
        <f t="shared" si="10"/>
        <v/>
      </c>
      <c r="X57" s="123">
        <v>1</v>
      </c>
      <c r="Y57" s="123" t="str">
        <f t="shared" si="11"/>
        <v/>
      </c>
      <c r="Z57" s="126" t="str">
        <f t="shared" si="12"/>
        <v/>
      </c>
      <c r="AA57">
        <f t="shared" si="13"/>
        <v>1</v>
      </c>
      <c r="AB57" t="str">
        <f t="shared" si="14"/>
        <v/>
      </c>
      <c r="AC57" t="str">
        <f t="shared" si="14"/>
        <v/>
      </c>
      <c r="BA57" t="str">
        <f t="shared" si="15"/>
        <v/>
      </c>
      <c r="BB57" t="str">
        <f t="shared" si="15"/>
        <v/>
      </c>
      <c r="BC57" t="str">
        <f t="shared" si="15"/>
        <v/>
      </c>
      <c r="BD57" t="str">
        <f t="shared" si="15"/>
        <v/>
      </c>
      <c r="BE57" t="str">
        <f t="shared" si="15"/>
        <v/>
      </c>
      <c r="BF57" t="str">
        <f t="shared" si="15"/>
        <v/>
      </c>
      <c r="BG57" t="str">
        <f t="shared" si="15"/>
        <v/>
      </c>
      <c r="BH57" t="str">
        <f t="shared" si="15"/>
        <v/>
      </c>
      <c r="BI57" t="str">
        <f t="shared" si="15"/>
        <v/>
      </c>
      <c r="BJ57" t="str">
        <f t="shared" si="15"/>
        <v/>
      </c>
    </row>
    <row r="58" spans="2:62" hidden="1" x14ac:dyDescent="0.25">
      <c r="B58" s="122" t="str">
        <f t="shared" si="7"/>
        <v/>
      </c>
      <c r="C58" s="124"/>
      <c r="D58" s="124"/>
      <c r="E58" s="124"/>
      <c r="F58" s="125" t="str">
        <f>IF('תנאי סף'!AR58&lt;&gt;1,"",'תנאי סף'!F58)</f>
        <v/>
      </c>
      <c r="G58" s="236" t="str">
        <f>IF(F58="","",'ריכוז גיליונות עזר'!G58)</f>
        <v/>
      </c>
      <c r="H58" s="234"/>
      <c r="I58" s="232"/>
      <c r="J58" s="106"/>
      <c r="K58" s="106"/>
      <c r="L58" s="123"/>
      <c r="M58" s="123"/>
      <c r="N58" s="123"/>
      <c r="O58" s="123"/>
      <c r="P58" s="123"/>
      <c r="Q58" s="123"/>
      <c r="R58" s="123"/>
      <c r="S58" s="123"/>
      <c r="T58" s="123"/>
      <c r="U58" s="123" t="str">
        <f t="shared" si="9"/>
        <v/>
      </c>
      <c r="V58" s="123">
        <v>1</v>
      </c>
      <c r="W58" s="123" t="str">
        <f t="shared" si="10"/>
        <v/>
      </c>
      <c r="X58" s="123">
        <v>1</v>
      </c>
      <c r="Y58" s="123" t="str">
        <f t="shared" si="11"/>
        <v/>
      </c>
      <c r="Z58" s="126" t="str">
        <f t="shared" si="12"/>
        <v/>
      </c>
      <c r="AA58">
        <f t="shared" si="13"/>
        <v>1</v>
      </c>
      <c r="AB58" t="str">
        <f t="shared" si="14"/>
        <v/>
      </c>
      <c r="AC58" t="str">
        <f t="shared" si="14"/>
        <v/>
      </c>
      <c r="BA58" t="str">
        <f t="shared" si="15"/>
        <v/>
      </c>
      <c r="BB58" t="str">
        <f t="shared" si="15"/>
        <v/>
      </c>
      <c r="BC58" t="str">
        <f t="shared" si="15"/>
        <v/>
      </c>
      <c r="BD58" t="str">
        <f t="shared" si="15"/>
        <v/>
      </c>
      <c r="BE58" t="str">
        <f t="shared" si="15"/>
        <v/>
      </c>
      <c r="BF58" t="str">
        <f t="shared" si="15"/>
        <v/>
      </c>
      <c r="BG58" t="str">
        <f t="shared" si="15"/>
        <v/>
      </c>
      <c r="BH58" t="str">
        <f t="shared" si="15"/>
        <v/>
      </c>
      <c r="BI58" t="str">
        <f t="shared" si="15"/>
        <v/>
      </c>
      <c r="BJ58" t="str">
        <f t="shared" si="15"/>
        <v/>
      </c>
    </row>
    <row r="59" spans="2:62" hidden="1" x14ac:dyDescent="0.25">
      <c r="B59" s="122" t="str">
        <f t="shared" si="7"/>
        <v/>
      </c>
      <c r="C59" s="124"/>
      <c r="D59" s="124"/>
      <c r="E59" s="124"/>
      <c r="F59" s="125" t="str">
        <f>IF('תנאי סף'!AR59&lt;&gt;1,"",'תנאי סף'!F59)</f>
        <v/>
      </c>
      <c r="G59" s="236" t="str">
        <f>IF(F59="","",'ריכוז גיליונות עזר'!G59)</f>
        <v/>
      </c>
      <c r="H59" s="234"/>
      <c r="I59" s="232"/>
      <c r="J59" s="106"/>
      <c r="K59" s="106"/>
      <c r="L59" s="123"/>
      <c r="M59" s="123"/>
      <c r="N59" s="123"/>
      <c r="O59" s="123"/>
      <c r="P59" s="123"/>
      <c r="Q59" s="123"/>
      <c r="R59" s="123"/>
      <c r="S59" s="123"/>
      <c r="T59" s="123"/>
      <c r="U59" s="123" t="str">
        <f t="shared" si="9"/>
        <v/>
      </c>
      <c r="V59" s="123">
        <v>1</v>
      </c>
      <c r="W59" s="123" t="str">
        <f t="shared" si="10"/>
        <v/>
      </c>
      <c r="X59" s="123">
        <v>1</v>
      </c>
      <c r="Y59" s="123" t="str">
        <f t="shared" si="11"/>
        <v/>
      </c>
      <c r="Z59" s="126" t="str">
        <f t="shared" si="12"/>
        <v/>
      </c>
      <c r="AA59">
        <f t="shared" si="13"/>
        <v>1</v>
      </c>
      <c r="AB59" t="str">
        <f t="shared" si="14"/>
        <v/>
      </c>
      <c r="AC59" t="str">
        <f t="shared" si="14"/>
        <v/>
      </c>
      <c r="BA59" t="str">
        <f t="shared" si="15"/>
        <v/>
      </c>
      <c r="BB59" t="str">
        <f t="shared" si="15"/>
        <v/>
      </c>
      <c r="BC59" t="str">
        <f t="shared" si="15"/>
        <v/>
      </c>
      <c r="BD59" t="str">
        <f t="shared" si="15"/>
        <v/>
      </c>
      <c r="BE59" t="str">
        <f t="shared" si="15"/>
        <v/>
      </c>
      <c r="BF59" t="str">
        <f t="shared" si="15"/>
        <v/>
      </c>
      <c r="BG59" t="str">
        <f t="shared" si="15"/>
        <v/>
      </c>
      <c r="BH59" t="str">
        <f t="shared" si="15"/>
        <v/>
      </c>
      <c r="BI59" t="str">
        <f t="shared" si="15"/>
        <v/>
      </c>
      <c r="BJ59" t="str">
        <f t="shared" si="15"/>
        <v/>
      </c>
    </row>
    <row r="60" spans="2:62" hidden="1" x14ac:dyDescent="0.25">
      <c r="B60" s="122" t="str">
        <f t="shared" si="7"/>
        <v/>
      </c>
      <c r="C60" s="124"/>
      <c r="D60" s="124"/>
      <c r="E60" s="124"/>
      <c r="F60" s="125" t="str">
        <f>IF('תנאי סף'!AR60&lt;&gt;1,"",'תנאי סף'!F60)</f>
        <v/>
      </c>
      <c r="G60" s="236" t="str">
        <f>IF(F60="","",'ריכוז גיליונות עזר'!G60)</f>
        <v/>
      </c>
      <c r="H60" s="234"/>
      <c r="I60" s="232"/>
      <c r="J60" s="106"/>
      <c r="K60" s="106"/>
      <c r="L60" s="123"/>
      <c r="M60" s="123"/>
      <c r="N60" s="123"/>
      <c r="O60" s="123"/>
      <c r="P60" s="123"/>
      <c r="Q60" s="123"/>
      <c r="R60" s="123"/>
      <c r="S60" s="123"/>
      <c r="T60" s="123"/>
      <c r="U60" s="123" t="str">
        <f t="shared" si="9"/>
        <v/>
      </c>
      <c r="V60" s="123">
        <v>1</v>
      </c>
      <c r="W60" s="123" t="str">
        <f t="shared" si="10"/>
        <v/>
      </c>
      <c r="X60" s="123">
        <v>1</v>
      </c>
      <c r="Y60" s="123" t="str">
        <f t="shared" si="11"/>
        <v/>
      </c>
      <c r="Z60" s="126" t="str">
        <f t="shared" si="12"/>
        <v/>
      </c>
      <c r="AA60">
        <f t="shared" si="13"/>
        <v>1</v>
      </c>
      <c r="AB60" t="str">
        <f t="shared" si="14"/>
        <v/>
      </c>
      <c r="AC60" t="str">
        <f t="shared" si="14"/>
        <v/>
      </c>
      <c r="BA60" t="str">
        <f t="shared" si="15"/>
        <v/>
      </c>
      <c r="BB60" t="str">
        <f t="shared" si="15"/>
        <v/>
      </c>
      <c r="BC60" t="str">
        <f t="shared" si="15"/>
        <v/>
      </c>
      <c r="BD60" t="str">
        <f t="shared" si="15"/>
        <v/>
      </c>
      <c r="BE60" t="str">
        <f t="shared" si="15"/>
        <v/>
      </c>
      <c r="BF60" t="str">
        <f t="shared" si="15"/>
        <v/>
      </c>
      <c r="BG60" t="str">
        <f t="shared" si="15"/>
        <v/>
      </c>
      <c r="BH60" t="str">
        <f t="shared" si="15"/>
        <v/>
      </c>
      <c r="BI60" t="str">
        <f t="shared" si="15"/>
        <v/>
      </c>
      <c r="BJ60" t="str">
        <f t="shared" si="15"/>
        <v/>
      </c>
    </row>
    <row r="61" spans="2:62" hidden="1" x14ac:dyDescent="0.25">
      <c r="B61" s="122" t="str">
        <f t="shared" si="7"/>
        <v/>
      </c>
      <c r="C61" s="124"/>
      <c r="D61" s="124"/>
      <c r="E61" s="124"/>
      <c r="F61" s="125" t="str">
        <f>IF('תנאי סף'!AR61&lt;&gt;1,"",'תנאי סף'!F61)</f>
        <v/>
      </c>
      <c r="G61" s="236" t="str">
        <f>IF(F61="","",'ריכוז גיליונות עזר'!G61)</f>
        <v/>
      </c>
      <c r="H61" s="234"/>
      <c r="I61" s="232"/>
      <c r="J61" s="106"/>
      <c r="K61" s="106"/>
      <c r="L61" s="123"/>
      <c r="M61" s="123"/>
      <c r="N61" s="123"/>
      <c r="O61" s="123"/>
      <c r="P61" s="123"/>
      <c r="Q61" s="123"/>
      <c r="R61" s="123"/>
      <c r="S61" s="123"/>
      <c r="T61" s="123"/>
      <c r="U61" s="123" t="str">
        <f t="shared" si="9"/>
        <v/>
      </c>
      <c r="V61" s="123">
        <v>1</v>
      </c>
      <c r="W61" s="123" t="str">
        <f t="shared" si="10"/>
        <v/>
      </c>
      <c r="X61" s="123">
        <v>1</v>
      </c>
      <c r="Y61" s="123" t="str">
        <f t="shared" si="11"/>
        <v/>
      </c>
      <c r="Z61" s="126" t="str">
        <f t="shared" si="12"/>
        <v/>
      </c>
      <c r="AA61">
        <f t="shared" si="13"/>
        <v>1</v>
      </c>
      <c r="AB61" t="str">
        <f t="shared" si="14"/>
        <v/>
      </c>
      <c r="AC61" t="str">
        <f t="shared" si="14"/>
        <v/>
      </c>
      <c r="BA61" t="str">
        <f t="shared" si="15"/>
        <v/>
      </c>
      <c r="BB61" t="str">
        <f t="shared" si="15"/>
        <v/>
      </c>
      <c r="BC61" t="str">
        <f t="shared" si="15"/>
        <v/>
      </c>
      <c r="BD61" t="str">
        <f t="shared" si="15"/>
        <v/>
      </c>
      <c r="BE61" t="str">
        <f t="shared" si="15"/>
        <v/>
      </c>
      <c r="BF61" t="str">
        <f t="shared" si="15"/>
        <v/>
      </c>
      <c r="BG61" t="str">
        <f t="shared" si="15"/>
        <v/>
      </c>
      <c r="BH61" t="str">
        <f t="shared" si="15"/>
        <v/>
      </c>
      <c r="BI61" t="str">
        <f t="shared" si="15"/>
        <v/>
      </c>
      <c r="BJ61" t="str">
        <f t="shared" si="15"/>
        <v/>
      </c>
    </row>
    <row r="62" spans="2:62" hidden="1" x14ac:dyDescent="0.25">
      <c r="B62" s="122" t="str">
        <f t="shared" si="7"/>
        <v/>
      </c>
      <c r="C62" s="124"/>
      <c r="D62" s="124"/>
      <c r="E62" s="124"/>
      <c r="F62" s="125" t="str">
        <f>IF('תנאי סף'!AR62&lt;&gt;1,"",'תנאי סף'!F62)</f>
        <v/>
      </c>
      <c r="G62" s="236" t="str">
        <f>IF(F62="","",'ריכוז גיליונות עזר'!G62)</f>
        <v/>
      </c>
      <c r="H62" s="234"/>
      <c r="I62" s="232"/>
      <c r="J62" s="106"/>
      <c r="K62" s="106"/>
      <c r="L62" s="123"/>
      <c r="M62" s="123"/>
      <c r="N62" s="123"/>
      <c r="O62" s="123"/>
      <c r="P62" s="123"/>
      <c r="Q62" s="123"/>
      <c r="R62" s="123"/>
      <c r="S62" s="123"/>
      <c r="T62" s="123"/>
      <c r="U62" s="123" t="str">
        <f t="shared" si="9"/>
        <v/>
      </c>
      <c r="V62" s="123">
        <v>1</v>
      </c>
      <c r="W62" s="123" t="str">
        <f t="shared" si="10"/>
        <v/>
      </c>
      <c r="X62" s="123">
        <v>1</v>
      </c>
      <c r="Y62" s="123" t="str">
        <f t="shared" si="11"/>
        <v/>
      </c>
      <c r="Z62" s="126" t="str">
        <f t="shared" si="12"/>
        <v/>
      </c>
      <c r="AA62">
        <f t="shared" si="13"/>
        <v>1</v>
      </c>
      <c r="AB62" t="str">
        <f t="shared" si="14"/>
        <v/>
      </c>
      <c r="AC62" t="str">
        <f t="shared" si="14"/>
        <v/>
      </c>
      <c r="BA62" t="str">
        <f t="shared" si="15"/>
        <v/>
      </c>
      <c r="BB62" t="str">
        <f t="shared" si="15"/>
        <v/>
      </c>
      <c r="BC62" t="str">
        <f t="shared" si="15"/>
        <v/>
      </c>
      <c r="BD62" t="str">
        <f t="shared" si="15"/>
        <v/>
      </c>
      <c r="BE62" t="str">
        <f t="shared" si="15"/>
        <v/>
      </c>
      <c r="BF62" t="str">
        <f t="shared" si="15"/>
        <v/>
      </c>
      <c r="BG62" t="str">
        <f t="shared" si="15"/>
        <v/>
      </c>
      <c r="BH62" t="str">
        <f t="shared" si="15"/>
        <v/>
      </c>
      <c r="BI62" t="str">
        <f t="shared" si="15"/>
        <v/>
      </c>
      <c r="BJ62" t="str">
        <f t="shared" si="15"/>
        <v/>
      </c>
    </row>
    <row r="63" spans="2:62" hidden="1" x14ac:dyDescent="0.25">
      <c r="B63" s="122" t="str">
        <f t="shared" si="7"/>
        <v/>
      </c>
      <c r="C63" s="124"/>
      <c r="D63" s="124"/>
      <c r="E63" s="124"/>
      <c r="F63" s="125" t="str">
        <f>IF('תנאי סף'!AR63&lt;&gt;1,"",'תנאי סף'!F63)</f>
        <v/>
      </c>
      <c r="G63" s="236" t="str">
        <f>IF(F63="","",'ריכוז גיליונות עזר'!G63)</f>
        <v/>
      </c>
      <c r="H63" s="234"/>
      <c r="I63" s="232"/>
      <c r="J63" s="106"/>
      <c r="K63" s="106"/>
      <c r="L63" s="123"/>
      <c r="M63" s="123"/>
      <c r="N63" s="123"/>
      <c r="O63" s="123"/>
      <c r="P63" s="123"/>
      <c r="Q63" s="123"/>
      <c r="R63" s="123"/>
      <c r="S63" s="123"/>
      <c r="T63" s="123"/>
      <c r="U63" s="123" t="str">
        <f t="shared" si="9"/>
        <v/>
      </c>
      <c r="V63" s="123">
        <v>1</v>
      </c>
      <c r="W63" s="123" t="str">
        <f t="shared" si="10"/>
        <v/>
      </c>
      <c r="X63" s="123">
        <v>1</v>
      </c>
      <c r="Y63" s="123" t="str">
        <f t="shared" si="11"/>
        <v/>
      </c>
      <c r="Z63" s="126" t="str">
        <f t="shared" si="12"/>
        <v/>
      </c>
      <c r="AA63">
        <f t="shared" si="13"/>
        <v>1</v>
      </c>
      <c r="AB63" t="str">
        <f t="shared" si="14"/>
        <v/>
      </c>
      <c r="AC63" t="str">
        <f t="shared" si="14"/>
        <v/>
      </c>
      <c r="BA63" t="str">
        <f t="shared" si="15"/>
        <v/>
      </c>
      <c r="BB63" t="str">
        <f t="shared" si="15"/>
        <v/>
      </c>
      <c r="BC63" t="str">
        <f t="shared" si="15"/>
        <v/>
      </c>
      <c r="BD63" t="str">
        <f t="shared" si="15"/>
        <v/>
      </c>
      <c r="BE63" t="str">
        <f t="shared" si="15"/>
        <v/>
      </c>
      <c r="BF63" t="str">
        <f t="shared" si="15"/>
        <v/>
      </c>
      <c r="BG63" t="str">
        <f t="shared" si="15"/>
        <v/>
      </c>
      <c r="BH63" t="str">
        <f t="shared" si="15"/>
        <v/>
      </c>
      <c r="BI63" t="str">
        <f t="shared" si="15"/>
        <v/>
      </c>
      <c r="BJ63" t="str">
        <f t="shared" si="15"/>
        <v/>
      </c>
    </row>
    <row r="64" spans="2:62" hidden="1" x14ac:dyDescent="0.25">
      <c r="B64" s="122" t="str">
        <f t="shared" si="7"/>
        <v/>
      </c>
      <c r="C64" s="124"/>
      <c r="D64" s="124"/>
      <c r="E64" s="124"/>
      <c r="F64" s="125" t="str">
        <f>IF('תנאי סף'!AR64&lt;&gt;1,"",'תנאי סף'!F64)</f>
        <v/>
      </c>
      <c r="G64" s="236" t="str">
        <f>IF(F64="","",'ריכוז גיליונות עזר'!G64)</f>
        <v/>
      </c>
      <c r="H64" s="234"/>
      <c r="I64" s="232"/>
      <c r="J64" s="106"/>
      <c r="K64" s="106"/>
      <c r="L64" s="123"/>
      <c r="M64" s="123"/>
      <c r="N64" s="123"/>
      <c r="O64" s="123"/>
      <c r="P64" s="123"/>
      <c r="Q64" s="123"/>
      <c r="R64" s="123"/>
      <c r="S64" s="123"/>
      <c r="T64" s="123"/>
      <c r="U64" s="123" t="str">
        <f t="shared" si="9"/>
        <v/>
      </c>
      <c r="V64" s="123">
        <v>1</v>
      </c>
      <c r="W64" s="123" t="str">
        <f t="shared" si="10"/>
        <v/>
      </c>
      <c r="X64" s="123">
        <v>1</v>
      </c>
      <c r="Y64" s="123" t="str">
        <f t="shared" si="11"/>
        <v/>
      </c>
      <c r="Z64" s="126" t="str">
        <f t="shared" si="12"/>
        <v/>
      </c>
      <c r="AA64">
        <f t="shared" si="13"/>
        <v>1</v>
      </c>
      <c r="AB64" t="str">
        <f t="shared" ref="AB64:AC91" si="16">IF($F64="","",AB$30)</f>
        <v/>
      </c>
      <c r="AC64" t="str">
        <f t="shared" si="16"/>
        <v/>
      </c>
      <c r="BA64" t="str">
        <f t="shared" ref="BA64:BJ89" si="17">IF($F64="","",BA$30)</f>
        <v/>
      </c>
      <c r="BB64" t="str">
        <f t="shared" si="17"/>
        <v/>
      </c>
      <c r="BC64" t="str">
        <f t="shared" si="17"/>
        <v/>
      </c>
      <c r="BD64" t="str">
        <f t="shared" si="17"/>
        <v/>
      </c>
      <c r="BE64" t="str">
        <f t="shared" si="17"/>
        <v/>
      </c>
      <c r="BF64" t="str">
        <f t="shared" si="17"/>
        <v/>
      </c>
      <c r="BG64" t="str">
        <f t="shared" si="17"/>
        <v/>
      </c>
      <c r="BH64" t="str">
        <f t="shared" si="17"/>
        <v/>
      </c>
      <c r="BI64" t="str">
        <f t="shared" si="17"/>
        <v/>
      </c>
      <c r="BJ64" t="str">
        <f t="shared" si="17"/>
        <v/>
      </c>
    </row>
    <row r="65" spans="2:62" hidden="1" x14ac:dyDescent="0.25">
      <c r="B65" s="122" t="str">
        <f t="shared" si="7"/>
        <v/>
      </c>
      <c r="C65" s="124"/>
      <c r="D65" s="124"/>
      <c r="E65" s="124"/>
      <c r="F65" s="125" t="str">
        <f>IF('תנאי סף'!AR65&lt;&gt;1,"",'תנאי סף'!F65)</f>
        <v/>
      </c>
      <c r="G65" s="236" t="str">
        <f>IF(F65="","",'ריכוז גיליונות עזר'!G65)</f>
        <v/>
      </c>
      <c r="H65" s="234"/>
      <c r="I65" s="232"/>
      <c r="J65" s="106"/>
      <c r="K65" s="106"/>
      <c r="L65" s="123"/>
      <c r="M65" s="123"/>
      <c r="N65" s="123"/>
      <c r="O65" s="123"/>
      <c r="P65" s="123"/>
      <c r="Q65" s="123"/>
      <c r="R65" s="123"/>
      <c r="S65" s="123"/>
      <c r="T65" s="123"/>
      <c r="U65" s="123" t="str">
        <f t="shared" si="9"/>
        <v/>
      </c>
      <c r="V65" s="123">
        <v>1</v>
      </c>
      <c r="W65" s="123" t="str">
        <f t="shared" si="10"/>
        <v/>
      </c>
      <c r="X65" s="123">
        <v>1</v>
      </c>
      <c r="Y65" s="123" t="str">
        <f t="shared" si="11"/>
        <v/>
      </c>
      <c r="Z65" s="126" t="str">
        <f t="shared" si="12"/>
        <v/>
      </c>
      <c r="AA65">
        <f t="shared" si="13"/>
        <v>1</v>
      </c>
      <c r="AB65" t="str">
        <f t="shared" si="16"/>
        <v/>
      </c>
      <c r="AC65" t="str">
        <f t="shared" si="16"/>
        <v/>
      </c>
      <c r="BA65" t="str">
        <f t="shared" si="17"/>
        <v/>
      </c>
      <c r="BB65" t="str">
        <f t="shared" si="17"/>
        <v/>
      </c>
      <c r="BC65" t="str">
        <f t="shared" si="17"/>
        <v/>
      </c>
      <c r="BD65" t="str">
        <f t="shared" si="17"/>
        <v/>
      </c>
      <c r="BE65" t="str">
        <f t="shared" si="17"/>
        <v/>
      </c>
      <c r="BF65" t="str">
        <f t="shared" si="17"/>
        <v/>
      </c>
      <c r="BG65" t="str">
        <f t="shared" si="17"/>
        <v/>
      </c>
      <c r="BH65" t="str">
        <f t="shared" si="17"/>
        <v/>
      </c>
      <c r="BI65" t="str">
        <f t="shared" si="17"/>
        <v/>
      </c>
      <c r="BJ65" t="str">
        <f t="shared" si="17"/>
        <v/>
      </c>
    </row>
    <row r="66" spans="2:62" hidden="1" x14ac:dyDescent="0.25">
      <c r="B66" s="122" t="str">
        <f t="shared" si="7"/>
        <v/>
      </c>
      <c r="C66" s="124"/>
      <c r="D66" s="124"/>
      <c r="E66" s="124"/>
      <c r="F66" s="125" t="str">
        <f>IF('תנאי סף'!AR66&lt;&gt;1,"",'תנאי סף'!F66)</f>
        <v/>
      </c>
      <c r="G66" s="236" t="str">
        <f>IF(F66="","",'ריכוז גיליונות עזר'!G66)</f>
        <v/>
      </c>
      <c r="H66" s="234"/>
      <c r="I66" s="232"/>
      <c r="J66" s="106"/>
      <c r="K66" s="106"/>
      <c r="L66" s="123"/>
      <c r="M66" s="123"/>
      <c r="N66" s="123"/>
      <c r="O66" s="123"/>
      <c r="P66" s="123"/>
      <c r="Q66" s="123"/>
      <c r="R66" s="123"/>
      <c r="S66" s="123"/>
      <c r="T66" s="123"/>
      <c r="U66" s="123" t="str">
        <f t="shared" si="9"/>
        <v/>
      </c>
      <c r="V66" s="123">
        <v>1</v>
      </c>
      <c r="W66" s="123" t="str">
        <f t="shared" si="10"/>
        <v/>
      </c>
      <c r="X66" s="123">
        <v>1</v>
      </c>
      <c r="Y66" s="123" t="str">
        <f t="shared" si="11"/>
        <v/>
      </c>
      <c r="Z66" s="126" t="str">
        <f t="shared" si="12"/>
        <v/>
      </c>
      <c r="AA66">
        <f t="shared" si="13"/>
        <v>1</v>
      </c>
      <c r="AB66" t="str">
        <f t="shared" si="16"/>
        <v/>
      </c>
      <c r="AC66" t="str">
        <f t="shared" si="16"/>
        <v/>
      </c>
      <c r="BA66" t="str">
        <f t="shared" si="17"/>
        <v/>
      </c>
      <c r="BB66" t="str">
        <f t="shared" si="17"/>
        <v/>
      </c>
      <c r="BC66" t="str">
        <f t="shared" si="17"/>
        <v/>
      </c>
      <c r="BD66" t="str">
        <f t="shared" si="17"/>
        <v/>
      </c>
      <c r="BE66" t="str">
        <f t="shared" si="17"/>
        <v/>
      </c>
      <c r="BF66" t="str">
        <f t="shared" si="17"/>
        <v/>
      </c>
      <c r="BG66" t="str">
        <f t="shared" si="17"/>
        <v/>
      </c>
      <c r="BH66" t="str">
        <f t="shared" si="17"/>
        <v/>
      </c>
      <c r="BI66" t="str">
        <f t="shared" si="17"/>
        <v/>
      </c>
      <c r="BJ66" t="str">
        <f t="shared" si="17"/>
        <v/>
      </c>
    </row>
    <row r="67" spans="2:62" hidden="1" x14ac:dyDescent="0.25">
      <c r="B67" s="122" t="str">
        <f t="shared" si="7"/>
        <v/>
      </c>
      <c r="C67" s="124"/>
      <c r="D67" s="124"/>
      <c r="E67" s="124"/>
      <c r="F67" s="125" t="str">
        <f>IF('תנאי סף'!AR67&lt;&gt;1,"",'תנאי סף'!F67)</f>
        <v/>
      </c>
      <c r="G67" s="236" t="str">
        <f>IF(F67="","",'ריכוז גיליונות עזר'!G67)</f>
        <v/>
      </c>
      <c r="H67" s="234"/>
      <c r="I67" s="232"/>
      <c r="J67" s="106"/>
      <c r="K67" s="106"/>
      <c r="L67" s="123"/>
      <c r="M67" s="123"/>
      <c r="N67" s="123"/>
      <c r="O67" s="123"/>
      <c r="P67" s="123"/>
      <c r="Q67" s="123"/>
      <c r="R67" s="123"/>
      <c r="S67" s="123"/>
      <c r="T67" s="123"/>
      <c r="U67" s="123" t="str">
        <f t="shared" si="9"/>
        <v/>
      </c>
      <c r="V67" s="123">
        <v>1</v>
      </c>
      <c r="W67" s="123" t="str">
        <f t="shared" si="10"/>
        <v/>
      </c>
      <c r="X67" s="123">
        <v>1</v>
      </c>
      <c r="Y67" s="123" t="str">
        <f t="shared" si="11"/>
        <v/>
      </c>
      <c r="Z67" s="126" t="str">
        <f t="shared" si="12"/>
        <v/>
      </c>
      <c r="AA67">
        <f t="shared" si="13"/>
        <v>1</v>
      </c>
      <c r="AB67" t="str">
        <f t="shared" si="16"/>
        <v/>
      </c>
      <c r="AC67" t="str">
        <f t="shared" si="16"/>
        <v/>
      </c>
      <c r="BA67" t="str">
        <f t="shared" si="17"/>
        <v/>
      </c>
      <c r="BB67" t="str">
        <f t="shared" si="17"/>
        <v/>
      </c>
      <c r="BC67" t="str">
        <f t="shared" si="17"/>
        <v/>
      </c>
      <c r="BD67" t="str">
        <f t="shared" si="17"/>
        <v/>
      </c>
      <c r="BE67" t="str">
        <f t="shared" si="17"/>
        <v/>
      </c>
      <c r="BF67" t="str">
        <f t="shared" si="17"/>
        <v/>
      </c>
      <c r="BG67" t="str">
        <f t="shared" si="17"/>
        <v/>
      </c>
      <c r="BH67" t="str">
        <f t="shared" si="17"/>
        <v/>
      </c>
      <c r="BI67" t="str">
        <f t="shared" si="17"/>
        <v/>
      </c>
      <c r="BJ67" t="str">
        <f t="shared" si="17"/>
        <v/>
      </c>
    </row>
    <row r="68" spans="2:62" hidden="1" x14ac:dyDescent="0.25">
      <c r="B68" s="122" t="str">
        <f t="shared" si="7"/>
        <v/>
      </c>
      <c r="C68" s="124"/>
      <c r="D68" s="124"/>
      <c r="E68" s="124"/>
      <c r="F68" s="125" t="str">
        <f>IF('תנאי סף'!AR68&lt;&gt;1,"",'תנאי סף'!F68)</f>
        <v/>
      </c>
      <c r="G68" s="236" t="str">
        <f>IF(F68="","",'ריכוז גיליונות עזר'!G68)</f>
        <v/>
      </c>
      <c r="H68" s="234"/>
      <c r="I68" s="232"/>
      <c r="J68" s="106"/>
      <c r="K68" s="106"/>
      <c r="L68" s="123"/>
      <c r="M68" s="123"/>
      <c r="N68" s="123"/>
      <c r="O68" s="123"/>
      <c r="P68" s="123"/>
      <c r="Q68" s="123"/>
      <c r="R68" s="123"/>
      <c r="S68" s="123"/>
      <c r="T68" s="123"/>
      <c r="U68" s="123" t="str">
        <f t="shared" si="9"/>
        <v/>
      </c>
      <c r="V68" s="123">
        <v>1</v>
      </c>
      <c r="W68" s="123" t="str">
        <f t="shared" si="10"/>
        <v/>
      </c>
      <c r="X68" s="123">
        <v>1</v>
      </c>
      <c r="Y68" s="123" t="str">
        <f t="shared" si="11"/>
        <v/>
      </c>
      <c r="Z68" s="126" t="str">
        <f t="shared" si="12"/>
        <v/>
      </c>
      <c r="AA68">
        <f t="shared" si="13"/>
        <v>1</v>
      </c>
      <c r="AB68" t="str">
        <f t="shared" si="16"/>
        <v/>
      </c>
      <c r="AC68" t="str">
        <f t="shared" si="16"/>
        <v/>
      </c>
      <c r="BA68" t="str">
        <f t="shared" si="17"/>
        <v/>
      </c>
      <c r="BB68" t="str">
        <f t="shared" si="17"/>
        <v/>
      </c>
      <c r="BC68" t="str">
        <f t="shared" si="17"/>
        <v/>
      </c>
      <c r="BD68" t="str">
        <f t="shared" si="17"/>
        <v/>
      </c>
      <c r="BE68" t="str">
        <f t="shared" si="17"/>
        <v/>
      </c>
      <c r="BF68" t="str">
        <f t="shared" si="17"/>
        <v/>
      </c>
      <c r="BG68" t="str">
        <f t="shared" si="17"/>
        <v/>
      </c>
      <c r="BH68" t="str">
        <f t="shared" si="17"/>
        <v/>
      </c>
      <c r="BI68" t="str">
        <f t="shared" si="17"/>
        <v/>
      </c>
      <c r="BJ68" t="str">
        <f t="shared" si="17"/>
        <v/>
      </c>
    </row>
    <row r="69" spans="2:62" hidden="1" x14ac:dyDescent="0.25">
      <c r="B69" s="122" t="str">
        <f t="shared" si="7"/>
        <v/>
      </c>
      <c r="C69" s="124"/>
      <c r="D69" s="124"/>
      <c r="E69" s="124"/>
      <c r="F69" s="125" t="str">
        <f>IF('תנאי סף'!AR69&lt;&gt;1,"",'תנאי סף'!F69)</f>
        <v/>
      </c>
      <c r="G69" s="236" t="str">
        <f>IF(F69="","",'ריכוז גיליונות עזר'!G69)</f>
        <v/>
      </c>
      <c r="H69" s="234"/>
      <c r="I69" s="232"/>
      <c r="J69" s="106"/>
      <c r="K69" s="106"/>
      <c r="L69" s="123"/>
      <c r="M69" s="123"/>
      <c r="N69" s="123"/>
      <c r="O69" s="123"/>
      <c r="P69" s="123"/>
      <c r="Q69" s="123"/>
      <c r="R69" s="123"/>
      <c r="S69" s="123"/>
      <c r="T69" s="123"/>
      <c r="U69" s="123" t="str">
        <f t="shared" si="9"/>
        <v/>
      </c>
      <c r="V69" s="123">
        <v>1</v>
      </c>
      <c r="W69" s="123" t="str">
        <f t="shared" si="10"/>
        <v/>
      </c>
      <c r="X69" s="123">
        <v>1</v>
      </c>
      <c r="Y69" s="123" t="str">
        <f t="shared" si="11"/>
        <v/>
      </c>
      <c r="Z69" s="126" t="str">
        <f t="shared" si="12"/>
        <v/>
      </c>
      <c r="AA69">
        <f t="shared" si="13"/>
        <v>1</v>
      </c>
      <c r="AB69" t="str">
        <f t="shared" si="16"/>
        <v/>
      </c>
      <c r="AC69" t="str">
        <f t="shared" si="16"/>
        <v/>
      </c>
      <c r="BA69" t="str">
        <f t="shared" si="17"/>
        <v/>
      </c>
      <c r="BB69" t="str">
        <f t="shared" si="17"/>
        <v/>
      </c>
      <c r="BC69" t="str">
        <f t="shared" si="17"/>
        <v/>
      </c>
      <c r="BD69" t="str">
        <f t="shared" si="17"/>
        <v/>
      </c>
      <c r="BE69" t="str">
        <f t="shared" si="17"/>
        <v/>
      </c>
      <c r="BF69" t="str">
        <f t="shared" si="17"/>
        <v/>
      </c>
      <c r="BG69" t="str">
        <f t="shared" si="17"/>
        <v/>
      </c>
      <c r="BH69" t="str">
        <f t="shared" si="17"/>
        <v/>
      </c>
      <c r="BI69" t="str">
        <f t="shared" si="17"/>
        <v/>
      </c>
      <c r="BJ69" t="str">
        <f t="shared" si="17"/>
        <v/>
      </c>
    </row>
    <row r="70" spans="2:62" hidden="1" x14ac:dyDescent="0.25">
      <c r="B70" s="122" t="str">
        <f t="shared" si="7"/>
        <v/>
      </c>
      <c r="C70" s="124"/>
      <c r="D70" s="124"/>
      <c r="E70" s="124"/>
      <c r="F70" s="125" t="str">
        <f>IF('תנאי סף'!AR70&lt;&gt;1,"",'תנאי סף'!F70)</f>
        <v/>
      </c>
      <c r="G70" s="236" t="str">
        <f>IF(F70="","",'ריכוז גיליונות עזר'!G70)</f>
        <v/>
      </c>
      <c r="H70" s="234"/>
      <c r="I70" s="232"/>
      <c r="J70" s="106"/>
      <c r="K70" s="106"/>
      <c r="L70" s="123"/>
      <c r="M70" s="123"/>
      <c r="N70" s="123"/>
      <c r="O70" s="123"/>
      <c r="P70" s="123"/>
      <c r="Q70" s="123"/>
      <c r="R70" s="123"/>
      <c r="S70" s="123"/>
      <c r="T70" s="123"/>
      <c r="U70" s="123" t="str">
        <f t="shared" si="9"/>
        <v/>
      </c>
      <c r="V70" s="123">
        <v>1</v>
      </c>
      <c r="W70" s="123" t="str">
        <f t="shared" si="10"/>
        <v/>
      </c>
      <c r="X70" s="123">
        <v>1</v>
      </c>
      <c r="Y70" s="123" t="str">
        <f t="shared" si="11"/>
        <v/>
      </c>
      <c r="Z70" s="126" t="str">
        <f t="shared" si="12"/>
        <v/>
      </c>
      <c r="AA70">
        <f t="shared" si="13"/>
        <v>1</v>
      </c>
      <c r="AB70" t="str">
        <f t="shared" si="16"/>
        <v/>
      </c>
      <c r="AC70" t="str">
        <f t="shared" si="16"/>
        <v/>
      </c>
      <c r="BA70" t="str">
        <f t="shared" si="17"/>
        <v/>
      </c>
      <c r="BB70" t="str">
        <f t="shared" si="17"/>
        <v/>
      </c>
      <c r="BC70" t="str">
        <f t="shared" si="17"/>
        <v/>
      </c>
      <c r="BD70" t="str">
        <f t="shared" si="17"/>
        <v/>
      </c>
      <c r="BE70" t="str">
        <f t="shared" si="17"/>
        <v/>
      </c>
      <c r="BF70" t="str">
        <f t="shared" si="17"/>
        <v/>
      </c>
      <c r="BG70" t="str">
        <f t="shared" si="17"/>
        <v/>
      </c>
      <c r="BH70" t="str">
        <f t="shared" si="17"/>
        <v/>
      </c>
      <c r="BI70" t="str">
        <f t="shared" si="17"/>
        <v/>
      </c>
      <c r="BJ70" t="str">
        <f t="shared" si="17"/>
        <v/>
      </c>
    </row>
    <row r="71" spans="2:62" hidden="1" x14ac:dyDescent="0.25">
      <c r="B71" s="122" t="str">
        <f t="shared" si="7"/>
        <v/>
      </c>
      <c r="C71" s="124"/>
      <c r="D71" s="124"/>
      <c r="E71" s="124"/>
      <c r="F71" s="125" t="str">
        <f>IF('תנאי סף'!AR71&lt;&gt;1,"",'תנאי סף'!F71)</f>
        <v/>
      </c>
      <c r="G71" s="236" t="str">
        <f>IF(F71="","",'ריכוז גיליונות עזר'!G71)</f>
        <v/>
      </c>
      <c r="H71" s="234"/>
      <c r="I71" s="232"/>
      <c r="J71" s="106"/>
      <c r="K71" s="106"/>
      <c r="L71" s="123"/>
      <c r="M71" s="123"/>
      <c r="N71" s="123"/>
      <c r="O71" s="123"/>
      <c r="P71" s="123"/>
      <c r="Q71" s="123"/>
      <c r="R71" s="123"/>
      <c r="S71" s="123"/>
      <c r="T71" s="123"/>
      <c r="U71" s="123" t="str">
        <f t="shared" si="9"/>
        <v/>
      </c>
      <c r="V71" s="123">
        <v>1</v>
      </c>
      <c r="W71" s="123" t="str">
        <f t="shared" si="10"/>
        <v/>
      </c>
      <c r="X71" s="123">
        <v>1</v>
      </c>
      <c r="Y71" s="123" t="str">
        <f t="shared" si="11"/>
        <v/>
      </c>
      <c r="Z71" s="126" t="str">
        <f t="shared" si="12"/>
        <v/>
      </c>
      <c r="AA71">
        <f t="shared" si="13"/>
        <v>1</v>
      </c>
      <c r="AB71" t="str">
        <f t="shared" si="16"/>
        <v/>
      </c>
      <c r="AC71" t="str">
        <f t="shared" si="16"/>
        <v/>
      </c>
      <c r="BA71" t="str">
        <f t="shared" si="17"/>
        <v/>
      </c>
      <c r="BB71" t="str">
        <f t="shared" si="17"/>
        <v/>
      </c>
      <c r="BC71" t="str">
        <f t="shared" si="17"/>
        <v/>
      </c>
      <c r="BD71" t="str">
        <f t="shared" si="17"/>
        <v/>
      </c>
      <c r="BE71" t="str">
        <f t="shared" si="17"/>
        <v/>
      </c>
      <c r="BF71" t="str">
        <f t="shared" si="17"/>
        <v/>
      </c>
      <c r="BG71" t="str">
        <f t="shared" si="17"/>
        <v/>
      </c>
      <c r="BH71" t="str">
        <f t="shared" si="17"/>
        <v/>
      </c>
      <c r="BI71" t="str">
        <f t="shared" si="17"/>
        <v/>
      </c>
      <c r="BJ71" t="str">
        <f t="shared" si="17"/>
        <v/>
      </c>
    </row>
    <row r="72" spans="2:62" hidden="1" x14ac:dyDescent="0.25">
      <c r="B72" s="122" t="str">
        <f t="shared" si="7"/>
        <v/>
      </c>
      <c r="C72" s="124"/>
      <c r="D72" s="124"/>
      <c r="E72" s="124"/>
      <c r="F72" s="125" t="str">
        <f>IF('תנאי סף'!AR72&lt;&gt;1,"",'תנאי סף'!F72)</f>
        <v/>
      </c>
      <c r="G72" s="236" t="str">
        <f>IF(F72="","",'ריכוז גיליונות עזר'!G72)</f>
        <v/>
      </c>
      <c r="H72" s="234"/>
      <c r="I72" s="232"/>
      <c r="J72" s="106"/>
      <c r="K72" s="106"/>
      <c r="L72" s="123"/>
      <c r="M72" s="123"/>
      <c r="N72" s="123"/>
      <c r="O72" s="123"/>
      <c r="P72" s="123"/>
      <c r="Q72" s="123"/>
      <c r="R72" s="123"/>
      <c r="S72" s="123"/>
      <c r="T72" s="123"/>
      <c r="U72" s="123" t="str">
        <f t="shared" si="9"/>
        <v/>
      </c>
      <c r="V72" s="123">
        <v>1</v>
      </c>
      <c r="W72" s="123" t="str">
        <f t="shared" si="10"/>
        <v/>
      </c>
      <c r="X72" s="123">
        <v>1</v>
      </c>
      <c r="Y72" s="123" t="str">
        <f t="shared" si="11"/>
        <v/>
      </c>
      <c r="Z72" s="126" t="str">
        <f t="shared" si="12"/>
        <v/>
      </c>
      <c r="AA72">
        <f t="shared" si="13"/>
        <v>1</v>
      </c>
      <c r="AB72" t="str">
        <f t="shared" si="16"/>
        <v/>
      </c>
      <c r="AC72" t="str">
        <f t="shared" si="16"/>
        <v/>
      </c>
      <c r="BA72" t="str">
        <f t="shared" si="17"/>
        <v/>
      </c>
      <c r="BB72" t="str">
        <f t="shared" si="17"/>
        <v/>
      </c>
      <c r="BC72" t="str">
        <f t="shared" si="17"/>
        <v/>
      </c>
      <c r="BD72" t="str">
        <f t="shared" si="17"/>
        <v/>
      </c>
      <c r="BE72" t="str">
        <f t="shared" si="17"/>
        <v/>
      </c>
      <c r="BF72" t="str">
        <f t="shared" si="17"/>
        <v/>
      </c>
      <c r="BG72" t="str">
        <f t="shared" si="17"/>
        <v/>
      </c>
      <c r="BH72" t="str">
        <f t="shared" si="17"/>
        <v/>
      </c>
      <c r="BI72" t="str">
        <f t="shared" si="17"/>
        <v/>
      </c>
      <c r="BJ72" t="str">
        <f t="shared" si="17"/>
        <v/>
      </c>
    </row>
    <row r="73" spans="2:62" hidden="1" x14ac:dyDescent="0.25">
      <c r="B73" s="122" t="str">
        <f t="shared" si="7"/>
        <v/>
      </c>
      <c r="C73" s="124"/>
      <c r="D73" s="124"/>
      <c r="E73" s="124"/>
      <c r="F73" s="125" t="str">
        <f>IF('תנאי סף'!AR73&lt;&gt;1,"",'תנאי סף'!F73)</f>
        <v/>
      </c>
      <c r="G73" s="236" t="str">
        <f>IF(F73="","",'ריכוז גיליונות עזר'!G73)</f>
        <v/>
      </c>
      <c r="H73" s="234"/>
      <c r="I73" s="232"/>
      <c r="J73" s="106"/>
      <c r="K73" s="106"/>
      <c r="L73" s="123"/>
      <c r="M73" s="123"/>
      <c r="N73" s="123"/>
      <c r="O73" s="123"/>
      <c r="P73" s="123"/>
      <c r="Q73" s="123"/>
      <c r="R73" s="123"/>
      <c r="S73" s="123"/>
      <c r="T73" s="123"/>
      <c r="U73" s="123" t="str">
        <f t="shared" si="9"/>
        <v/>
      </c>
      <c r="V73" s="123">
        <v>1</v>
      </c>
      <c r="W73" s="123" t="str">
        <f t="shared" si="10"/>
        <v/>
      </c>
      <c r="X73" s="123">
        <v>1</v>
      </c>
      <c r="Y73" s="123" t="str">
        <f t="shared" si="11"/>
        <v/>
      </c>
      <c r="Z73" s="126" t="str">
        <f t="shared" si="12"/>
        <v/>
      </c>
      <c r="AA73">
        <f t="shared" si="13"/>
        <v>1</v>
      </c>
      <c r="AB73" t="str">
        <f t="shared" si="16"/>
        <v/>
      </c>
      <c r="AC73" t="str">
        <f t="shared" si="16"/>
        <v/>
      </c>
      <c r="BA73" t="str">
        <f t="shared" si="17"/>
        <v/>
      </c>
      <c r="BB73" t="str">
        <f t="shared" si="17"/>
        <v/>
      </c>
      <c r="BC73" t="str">
        <f t="shared" si="17"/>
        <v/>
      </c>
      <c r="BD73" t="str">
        <f t="shared" si="17"/>
        <v/>
      </c>
      <c r="BE73" t="str">
        <f t="shared" si="17"/>
        <v/>
      </c>
      <c r="BF73" t="str">
        <f t="shared" si="17"/>
        <v/>
      </c>
      <c r="BG73" t="str">
        <f t="shared" si="17"/>
        <v/>
      </c>
      <c r="BH73" t="str">
        <f t="shared" si="17"/>
        <v/>
      </c>
      <c r="BI73" t="str">
        <f t="shared" si="17"/>
        <v/>
      </c>
      <c r="BJ73" t="str">
        <f t="shared" si="17"/>
        <v/>
      </c>
    </row>
    <row r="74" spans="2:62" hidden="1" x14ac:dyDescent="0.25">
      <c r="B74" s="122" t="str">
        <f t="shared" si="7"/>
        <v/>
      </c>
      <c r="C74" s="124"/>
      <c r="D74" s="124"/>
      <c r="E74" s="124"/>
      <c r="F74" s="125" t="str">
        <f>IF('תנאי סף'!AR74&lt;&gt;1,"",'תנאי סף'!F74)</f>
        <v/>
      </c>
      <c r="G74" s="236" t="str">
        <f>IF(F74="","",'ריכוז גיליונות עזר'!G74)</f>
        <v/>
      </c>
      <c r="H74" s="234"/>
      <c r="I74" s="232"/>
      <c r="J74" s="106"/>
      <c r="K74" s="106"/>
      <c r="L74" s="123"/>
      <c r="M74" s="123"/>
      <c r="N74" s="123"/>
      <c r="O74" s="123"/>
      <c r="P74" s="123"/>
      <c r="Q74" s="123"/>
      <c r="R74" s="123"/>
      <c r="S74" s="123"/>
      <c r="T74" s="123"/>
      <c r="U74" s="123" t="str">
        <f t="shared" si="9"/>
        <v/>
      </c>
      <c r="V74" s="123">
        <v>1</v>
      </c>
      <c r="W74" s="123" t="str">
        <f t="shared" si="10"/>
        <v/>
      </c>
      <c r="X74" s="123">
        <v>1</v>
      </c>
      <c r="Y74" s="123" t="str">
        <f t="shared" si="11"/>
        <v/>
      </c>
      <c r="Z74" s="126" t="str">
        <f t="shared" si="12"/>
        <v/>
      </c>
      <c r="AA74">
        <f t="shared" si="13"/>
        <v>1</v>
      </c>
      <c r="AB74" t="str">
        <f t="shared" si="16"/>
        <v/>
      </c>
      <c r="AC74" t="str">
        <f t="shared" si="16"/>
        <v/>
      </c>
      <c r="BA74" t="str">
        <f t="shared" si="17"/>
        <v/>
      </c>
      <c r="BB74" t="str">
        <f t="shared" si="17"/>
        <v/>
      </c>
      <c r="BC74" t="str">
        <f t="shared" si="17"/>
        <v/>
      </c>
      <c r="BD74" t="str">
        <f t="shared" si="17"/>
        <v/>
      </c>
      <c r="BE74" t="str">
        <f t="shared" si="17"/>
        <v/>
      </c>
      <c r="BF74" t="str">
        <f t="shared" si="17"/>
        <v/>
      </c>
      <c r="BG74" t="str">
        <f t="shared" si="17"/>
        <v/>
      </c>
      <c r="BH74" t="str">
        <f t="shared" si="17"/>
        <v/>
      </c>
      <c r="BI74" t="str">
        <f t="shared" si="17"/>
        <v/>
      </c>
      <c r="BJ74" t="str">
        <f t="shared" si="17"/>
        <v/>
      </c>
    </row>
    <row r="75" spans="2:62" hidden="1" x14ac:dyDescent="0.25">
      <c r="B75" s="122" t="str">
        <f t="shared" si="7"/>
        <v/>
      </c>
      <c r="C75" s="124"/>
      <c r="D75" s="124"/>
      <c r="E75" s="124"/>
      <c r="F75" s="125" t="str">
        <f>IF('תנאי סף'!AR75&lt;&gt;1,"",'תנאי סף'!F75)</f>
        <v/>
      </c>
      <c r="G75" s="236" t="str">
        <f>IF(F75="","",'ריכוז גיליונות עזר'!G75)</f>
        <v/>
      </c>
      <c r="H75" s="234"/>
      <c r="I75" s="232"/>
      <c r="J75" s="106"/>
      <c r="K75" s="106"/>
      <c r="L75" s="123"/>
      <c r="M75" s="123"/>
      <c r="N75" s="123"/>
      <c r="O75" s="123"/>
      <c r="P75" s="123"/>
      <c r="Q75" s="123"/>
      <c r="R75" s="123"/>
      <c r="S75" s="123"/>
      <c r="T75" s="123"/>
      <c r="U75" s="123" t="str">
        <f t="shared" si="9"/>
        <v/>
      </c>
      <c r="V75" s="123">
        <v>1</v>
      </c>
      <c r="W75" s="123" t="str">
        <f t="shared" si="10"/>
        <v/>
      </c>
      <c r="X75" s="123">
        <v>1</v>
      </c>
      <c r="Y75" s="123" t="str">
        <f t="shared" si="11"/>
        <v/>
      </c>
      <c r="Z75" s="126" t="str">
        <f t="shared" si="12"/>
        <v/>
      </c>
      <c r="AA75">
        <f t="shared" si="13"/>
        <v>1</v>
      </c>
      <c r="AB75" t="str">
        <f t="shared" si="16"/>
        <v/>
      </c>
      <c r="AC75" t="str">
        <f t="shared" si="16"/>
        <v/>
      </c>
      <c r="BA75" t="str">
        <f t="shared" si="17"/>
        <v/>
      </c>
      <c r="BB75" t="str">
        <f t="shared" si="17"/>
        <v/>
      </c>
      <c r="BC75" t="str">
        <f t="shared" si="17"/>
        <v/>
      </c>
      <c r="BD75" t="str">
        <f t="shared" si="17"/>
        <v/>
      </c>
      <c r="BE75" t="str">
        <f t="shared" si="17"/>
        <v/>
      </c>
      <c r="BF75" t="str">
        <f t="shared" si="17"/>
        <v/>
      </c>
      <c r="BG75" t="str">
        <f t="shared" si="17"/>
        <v/>
      </c>
      <c r="BH75" t="str">
        <f t="shared" si="17"/>
        <v/>
      </c>
      <c r="BI75" t="str">
        <f t="shared" si="17"/>
        <v/>
      </c>
      <c r="BJ75" t="str">
        <f t="shared" si="17"/>
        <v/>
      </c>
    </row>
    <row r="76" spans="2:62" hidden="1" x14ac:dyDescent="0.25">
      <c r="B76" s="122" t="str">
        <f t="shared" si="7"/>
        <v/>
      </c>
      <c r="C76" s="124"/>
      <c r="D76" s="124"/>
      <c r="E76" s="124"/>
      <c r="F76" s="125" t="str">
        <f>IF('תנאי סף'!AR76&lt;&gt;1,"",'תנאי סף'!F76)</f>
        <v/>
      </c>
      <c r="G76" s="236" t="str">
        <f>IF(F76="","",'ריכוז גיליונות עזר'!G76)</f>
        <v/>
      </c>
      <c r="H76" s="234"/>
      <c r="I76" s="232"/>
      <c r="J76" s="106"/>
      <c r="K76" s="106"/>
      <c r="L76" s="123"/>
      <c r="M76" s="123"/>
      <c r="N76" s="123"/>
      <c r="O76" s="123"/>
      <c r="P76" s="123"/>
      <c r="Q76" s="123"/>
      <c r="R76" s="123"/>
      <c r="S76" s="123"/>
      <c r="T76" s="123"/>
      <c r="U76" s="123" t="str">
        <f t="shared" si="9"/>
        <v/>
      </c>
      <c r="V76" s="123">
        <v>1</v>
      </c>
      <c r="W76" s="123" t="str">
        <f t="shared" si="10"/>
        <v/>
      </c>
      <c r="X76" s="123">
        <v>1</v>
      </c>
      <c r="Y76" s="123" t="str">
        <f t="shared" si="11"/>
        <v/>
      </c>
      <c r="Z76" s="126" t="str">
        <f t="shared" si="12"/>
        <v/>
      </c>
      <c r="AA76">
        <f t="shared" si="13"/>
        <v>1</v>
      </c>
      <c r="AB76" t="str">
        <f t="shared" si="16"/>
        <v/>
      </c>
      <c r="AC76" t="str">
        <f t="shared" si="16"/>
        <v/>
      </c>
      <c r="BA76" t="str">
        <f t="shared" si="17"/>
        <v/>
      </c>
      <c r="BB76" t="str">
        <f t="shared" si="17"/>
        <v/>
      </c>
      <c r="BC76" t="str">
        <f t="shared" si="17"/>
        <v/>
      </c>
      <c r="BD76" t="str">
        <f t="shared" si="17"/>
        <v/>
      </c>
      <c r="BE76" t="str">
        <f t="shared" si="17"/>
        <v/>
      </c>
      <c r="BF76" t="str">
        <f t="shared" si="17"/>
        <v/>
      </c>
      <c r="BG76" t="str">
        <f t="shared" si="17"/>
        <v/>
      </c>
      <c r="BH76" t="str">
        <f t="shared" si="17"/>
        <v/>
      </c>
      <c r="BI76" t="str">
        <f t="shared" si="17"/>
        <v/>
      </c>
      <c r="BJ76" t="str">
        <f t="shared" si="17"/>
        <v/>
      </c>
    </row>
    <row r="77" spans="2:62" hidden="1" x14ac:dyDescent="0.25">
      <c r="B77" s="122" t="str">
        <f t="shared" si="7"/>
        <v/>
      </c>
      <c r="C77" s="124"/>
      <c r="D77" s="124"/>
      <c r="E77" s="124"/>
      <c r="F77" s="125" t="str">
        <f>IF('תנאי סף'!AR77&lt;&gt;1,"",'תנאי סף'!F77)</f>
        <v/>
      </c>
      <c r="G77" s="236" t="str">
        <f>IF(F77="","",'ריכוז גיליונות עזר'!G77)</f>
        <v/>
      </c>
      <c r="H77" s="234"/>
      <c r="I77" s="232"/>
      <c r="J77" s="106"/>
      <c r="K77" s="106"/>
      <c r="L77" s="123"/>
      <c r="M77" s="123"/>
      <c r="N77" s="123"/>
      <c r="O77" s="123"/>
      <c r="P77" s="123"/>
      <c r="Q77" s="123"/>
      <c r="R77" s="123"/>
      <c r="S77" s="123"/>
      <c r="T77" s="123"/>
      <c r="U77" s="123" t="str">
        <f t="shared" si="9"/>
        <v/>
      </c>
      <c r="V77" s="123">
        <v>1</v>
      </c>
      <c r="W77" s="123" t="str">
        <f t="shared" si="10"/>
        <v/>
      </c>
      <c r="X77" s="123">
        <v>1</v>
      </c>
      <c r="Y77" s="123" t="str">
        <f t="shared" si="11"/>
        <v/>
      </c>
      <c r="Z77" s="126" t="str">
        <f t="shared" si="12"/>
        <v/>
      </c>
      <c r="AA77">
        <f t="shared" si="13"/>
        <v>1</v>
      </c>
      <c r="AB77" t="str">
        <f t="shared" si="16"/>
        <v/>
      </c>
      <c r="AC77" t="str">
        <f t="shared" si="16"/>
        <v/>
      </c>
      <c r="BA77" t="str">
        <f t="shared" si="17"/>
        <v/>
      </c>
      <c r="BB77" t="str">
        <f t="shared" si="17"/>
        <v/>
      </c>
      <c r="BC77" t="str">
        <f t="shared" si="17"/>
        <v/>
      </c>
      <c r="BD77" t="str">
        <f t="shared" si="17"/>
        <v/>
      </c>
      <c r="BE77" t="str">
        <f t="shared" si="17"/>
        <v/>
      </c>
      <c r="BF77" t="str">
        <f t="shared" si="17"/>
        <v/>
      </c>
      <c r="BG77" t="str">
        <f t="shared" si="17"/>
        <v/>
      </c>
      <c r="BH77" t="str">
        <f t="shared" si="17"/>
        <v/>
      </c>
      <c r="BI77" t="str">
        <f t="shared" si="17"/>
        <v/>
      </c>
      <c r="BJ77" t="str">
        <f t="shared" si="17"/>
        <v/>
      </c>
    </row>
    <row r="78" spans="2:62" hidden="1" x14ac:dyDescent="0.25">
      <c r="B78" s="122" t="str">
        <f t="shared" si="7"/>
        <v/>
      </c>
      <c r="C78" s="124"/>
      <c r="D78" s="124"/>
      <c r="E78" s="124"/>
      <c r="F78" s="125" t="str">
        <f>IF('תנאי סף'!AR78&lt;&gt;1,"",'תנאי סף'!F78)</f>
        <v/>
      </c>
      <c r="G78" s="236" t="str">
        <f>IF(F78="","",'ריכוז גיליונות עזר'!G78)</f>
        <v/>
      </c>
      <c r="H78" s="234"/>
      <c r="I78" s="232"/>
      <c r="J78" s="106"/>
      <c r="K78" s="106"/>
      <c r="L78" s="123"/>
      <c r="M78" s="123"/>
      <c r="N78" s="123"/>
      <c r="O78" s="123"/>
      <c r="P78" s="123"/>
      <c r="Q78" s="123"/>
      <c r="R78" s="123"/>
      <c r="S78" s="123"/>
      <c r="T78" s="123"/>
      <c r="U78" s="123" t="str">
        <f t="shared" si="9"/>
        <v/>
      </c>
      <c r="V78" s="123">
        <v>1</v>
      </c>
      <c r="W78" s="123" t="str">
        <f t="shared" si="10"/>
        <v/>
      </c>
      <c r="X78" s="123">
        <v>1</v>
      </c>
      <c r="Y78" s="123" t="str">
        <f t="shared" si="11"/>
        <v/>
      </c>
      <c r="Z78" s="126" t="str">
        <f t="shared" si="12"/>
        <v/>
      </c>
      <c r="AA78">
        <f t="shared" si="13"/>
        <v>1</v>
      </c>
      <c r="AB78" t="str">
        <f t="shared" si="16"/>
        <v/>
      </c>
      <c r="AC78" t="str">
        <f t="shared" si="16"/>
        <v/>
      </c>
      <c r="BA78" t="str">
        <f t="shared" si="17"/>
        <v/>
      </c>
      <c r="BB78" t="str">
        <f t="shared" si="17"/>
        <v/>
      </c>
      <c r="BC78" t="str">
        <f t="shared" si="17"/>
        <v/>
      </c>
      <c r="BD78" t="str">
        <f t="shared" si="17"/>
        <v/>
      </c>
      <c r="BE78" t="str">
        <f t="shared" si="17"/>
        <v/>
      </c>
      <c r="BF78" t="str">
        <f t="shared" si="17"/>
        <v/>
      </c>
      <c r="BG78" t="str">
        <f t="shared" si="17"/>
        <v/>
      </c>
      <c r="BH78" t="str">
        <f t="shared" si="17"/>
        <v/>
      </c>
      <c r="BI78" t="str">
        <f t="shared" si="17"/>
        <v/>
      </c>
      <c r="BJ78" t="str">
        <f t="shared" si="17"/>
        <v/>
      </c>
    </row>
    <row r="79" spans="2:62" hidden="1" x14ac:dyDescent="0.25">
      <c r="B79" s="122" t="str">
        <f t="shared" si="7"/>
        <v/>
      </c>
      <c r="C79" s="124"/>
      <c r="D79" s="124"/>
      <c r="E79" s="124"/>
      <c r="F79" s="125" t="str">
        <f>IF('תנאי סף'!AR79&lt;&gt;1,"",'תנאי סף'!F79)</f>
        <v/>
      </c>
      <c r="G79" s="236" t="str">
        <f>IF(F79="","",'ריכוז גיליונות עזר'!G79)</f>
        <v/>
      </c>
      <c r="H79" s="234"/>
      <c r="I79" s="232"/>
      <c r="J79" s="106"/>
      <c r="K79" s="106"/>
      <c r="L79" s="123"/>
      <c r="M79" s="123"/>
      <c r="N79" s="123"/>
      <c r="O79" s="123"/>
      <c r="P79" s="123"/>
      <c r="Q79" s="123"/>
      <c r="R79" s="123"/>
      <c r="S79" s="123"/>
      <c r="T79" s="123"/>
      <c r="U79" s="123" t="str">
        <f t="shared" si="9"/>
        <v/>
      </c>
      <c r="V79" s="123">
        <v>1</v>
      </c>
      <c r="W79" s="123" t="str">
        <f t="shared" si="10"/>
        <v/>
      </c>
      <c r="X79" s="123">
        <v>1</v>
      </c>
      <c r="Y79" s="123" t="str">
        <f t="shared" si="11"/>
        <v/>
      </c>
      <c r="Z79" s="126" t="str">
        <f t="shared" si="12"/>
        <v/>
      </c>
      <c r="AA79">
        <f t="shared" si="13"/>
        <v>1</v>
      </c>
      <c r="AB79" t="str">
        <f t="shared" si="16"/>
        <v/>
      </c>
      <c r="AC79" t="str">
        <f t="shared" si="16"/>
        <v/>
      </c>
      <c r="BA79" t="str">
        <f t="shared" si="17"/>
        <v/>
      </c>
      <c r="BB79" t="str">
        <f t="shared" si="17"/>
        <v/>
      </c>
      <c r="BC79" t="str">
        <f t="shared" si="17"/>
        <v/>
      </c>
      <c r="BD79" t="str">
        <f t="shared" si="17"/>
        <v/>
      </c>
      <c r="BE79" t="str">
        <f t="shared" si="17"/>
        <v/>
      </c>
      <c r="BF79" t="str">
        <f t="shared" si="17"/>
        <v/>
      </c>
      <c r="BG79" t="str">
        <f t="shared" si="17"/>
        <v/>
      </c>
      <c r="BH79" t="str">
        <f t="shared" si="17"/>
        <v/>
      </c>
      <c r="BI79" t="str">
        <f t="shared" si="17"/>
        <v/>
      </c>
      <c r="BJ79" t="str">
        <f t="shared" si="17"/>
        <v/>
      </c>
    </row>
    <row r="80" spans="2:62" hidden="1" x14ac:dyDescent="0.25">
      <c r="B80" s="122" t="str">
        <f t="shared" si="7"/>
        <v/>
      </c>
      <c r="C80" s="124"/>
      <c r="D80" s="124"/>
      <c r="E80" s="124"/>
      <c r="F80" s="125" t="str">
        <f>IF('תנאי סף'!AR80&lt;&gt;1,"",'תנאי סף'!F80)</f>
        <v/>
      </c>
      <c r="G80" s="236" t="str">
        <f>IF(F80="","",'ריכוז גיליונות עזר'!G80)</f>
        <v/>
      </c>
      <c r="H80" s="234"/>
      <c r="I80" s="232"/>
      <c r="J80" s="106"/>
      <c r="K80" s="106"/>
      <c r="L80" s="123"/>
      <c r="M80" s="123"/>
      <c r="N80" s="123"/>
      <c r="O80" s="123"/>
      <c r="P80" s="123"/>
      <c r="Q80" s="123"/>
      <c r="R80" s="123"/>
      <c r="S80" s="123"/>
      <c r="T80" s="123"/>
      <c r="U80" s="123" t="str">
        <f t="shared" si="9"/>
        <v/>
      </c>
      <c r="V80" s="123">
        <v>1</v>
      </c>
      <c r="W80" s="123" t="str">
        <f t="shared" si="10"/>
        <v/>
      </c>
      <c r="X80" s="123">
        <v>1</v>
      </c>
      <c r="Y80" s="123" t="str">
        <f t="shared" si="11"/>
        <v/>
      </c>
      <c r="Z80" s="126" t="str">
        <f t="shared" si="12"/>
        <v/>
      </c>
      <c r="AA80">
        <f t="shared" si="13"/>
        <v>1</v>
      </c>
      <c r="AB80" t="str">
        <f t="shared" si="16"/>
        <v/>
      </c>
      <c r="AC80" t="str">
        <f t="shared" si="16"/>
        <v/>
      </c>
      <c r="BA80" t="str">
        <f t="shared" si="17"/>
        <v/>
      </c>
      <c r="BB80" t="str">
        <f t="shared" si="17"/>
        <v/>
      </c>
      <c r="BC80" t="str">
        <f t="shared" si="17"/>
        <v/>
      </c>
      <c r="BD80" t="str">
        <f t="shared" si="17"/>
        <v/>
      </c>
      <c r="BE80" t="str">
        <f t="shared" si="17"/>
        <v/>
      </c>
      <c r="BF80" t="str">
        <f t="shared" si="17"/>
        <v/>
      </c>
      <c r="BG80" t="str">
        <f t="shared" si="17"/>
        <v/>
      </c>
      <c r="BH80" t="str">
        <f t="shared" si="17"/>
        <v/>
      </c>
      <c r="BI80" t="str">
        <f t="shared" si="17"/>
        <v/>
      </c>
      <c r="BJ80" t="str">
        <f t="shared" si="17"/>
        <v/>
      </c>
    </row>
    <row r="81" spans="2:62" hidden="1" x14ac:dyDescent="0.25">
      <c r="B81" s="122" t="str">
        <f t="shared" si="7"/>
        <v/>
      </c>
      <c r="C81" s="124"/>
      <c r="D81" s="124"/>
      <c r="E81" s="124"/>
      <c r="F81" s="125" t="str">
        <f>IF('תנאי סף'!AR81&lt;&gt;1,"",'תנאי סף'!F81)</f>
        <v/>
      </c>
      <c r="G81" s="236" t="str">
        <f>IF(F81="","",'ריכוז גיליונות עזר'!G81)</f>
        <v/>
      </c>
      <c r="H81" s="234"/>
      <c r="I81" s="232"/>
      <c r="J81" s="106"/>
      <c r="K81" s="106"/>
      <c r="L81" s="123"/>
      <c r="M81" s="123"/>
      <c r="N81" s="123"/>
      <c r="O81" s="123"/>
      <c r="P81" s="123"/>
      <c r="Q81" s="123"/>
      <c r="R81" s="123"/>
      <c r="S81" s="123"/>
      <c r="T81" s="123"/>
      <c r="U81" s="123" t="str">
        <f t="shared" si="9"/>
        <v/>
      </c>
      <c r="V81" s="123">
        <v>1</v>
      </c>
      <c r="W81" s="123" t="str">
        <f t="shared" si="10"/>
        <v/>
      </c>
      <c r="X81" s="123">
        <v>1</v>
      </c>
      <c r="Y81" s="123" t="str">
        <f t="shared" si="11"/>
        <v/>
      </c>
      <c r="Z81" s="126" t="str">
        <f t="shared" si="12"/>
        <v/>
      </c>
      <c r="AA81">
        <f t="shared" si="13"/>
        <v>1</v>
      </c>
      <c r="AB81" t="str">
        <f t="shared" si="16"/>
        <v/>
      </c>
      <c r="AC81" t="str">
        <f t="shared" si="16"/>
        <v/>
      </c>
      <c r="BA81" t="str">
        <f t="shared" si="17"/>
        <v/>
      </c>
      <c r="BB81" t="str">
        <f t="shared" si="17"/>
        <v/>
      </c>
      <c r="BC81" t="str">
        <f t="shared" si="17"/>
        <v/>
      </c>
      <c r="BD81" t="str">
        <f t="shared" si="17"/>
        <v/>
      </c>
      <c r="BE81" t="str">
        <f t="shared" si="17"/>
        <v/>
      </c>
      <c r="BF81" t="str">
        <f t="shared" si="17"/>
        <v/>
      </c>
      <c r="BG81" t="str">
        <f t="shared" si="17"/>
        <v/>
      </c>
      <c r="BH81" t="str">
        <f t="shared" si="17"/>
        <v/>
      </c>
      <c r="BI81" t="str">
        <f t="shared" si="17"/>
        <v/>
      </c>
      <c r="BJ81" t="str">
        <f t="shared" si="17"/>
        <v/>
      </c>
    </row>
    <row r="82" spans="2:62" hidden="1" x14ac:dyDescent="0.25">
      <c r="B82" s="122" t="str">
        <f t="shared" si="7"/>
        <v/>
      </c>
      <c r="C82" s="124"/>
      <c r="D82" s="124"/>
      <c r="E82" s="124"/>
      <c r="F82" s="125" t="str">
        <f>IF('תנאי סף'!AR82&lt;&gt;1,"",'תנאי סף'!F82)</f>
        <v/>
      </c>
      <c r="G82" s="236" t="str">
        <f>IF(F82="","",'ריכוז גיליונות עזר'!G82)</f>
        <v/>
      </c>
      <c r="H82" s="234"/>
      <c r="I82" s="232"/>
      <c r="J82" s="106"/>
      <c r="K82" s="106"/>
      <c r="L82" s="123"/>
      <c r="M82" s="123"/>
      <c r="N82" s="123"/>
      <c r="O82" s="123"/>
      <c r="P82" s="123"/>
      <c r="Q82" s="123"/>
      <c r="R82" s="123"/>
      <c r="S82" s="123"/>
      <c r="T82" s="123"/>
      <c r="U82" s="123" t="str">
        <f t="shared" si="9"/>
        <v/>
      </c>
      <c r="V82" s="123">
        <v>1</v>
      </c>
      <c r="W82" s="123" t="str">
        <f t="shared" si="10"/>
        <v/>
      </c>
      <c r="X82" s="123">
        <v>1</v>
      </c>
      <c r="Y82" s="123" t="str">
        <f t="shared" si="11"/>
        <v/>
      </c>
      <c r="Z82" s="126" t="str">
        <f t="shared" si="12"/>
        <v/>
      </c>
      <c r="AA82">
        <f t="shared" si="13"/>
        <v>1</v>
      </c>
      <c r="AB82" t="str">
        <f t="shared" si="16"/>
        <v/>
      </c>
      <c r="AC82" t="str">
        <f t="shared" si="16"/>
        <v/>
      </c>
      <c r="BA82" t="str">
        <f t="shared" si="17"/>
        <v/>
      </c>
      <c r="BB82" t="str">
        <f t="shared" si="17"/>
        <v/>
      </c>
      <c r="BC82" t="str">
        <f t="shared" si="17"/>
        <v/>
      </c>
      <c r="BD82" t="str">
        <f t="shared" si="17"/>
        <v/>
      </c>
      <c r="BE82" t="str">
        <f t="shared" si="17"/>
        <v/>
      </c>
      <c r="BF82" t="str">
        <f t="shared" si="17"/>
        <v/>
      </c>
      <c r="BG82" t="str">
        <f t="shared" si="17"/>
        <v/>
      </c>
      <c r="BH82" t="str">
        <f t="shared" si="17"/>
        <v/>
      </c>
      <c r="BI82" t="str">
        <f t="shared" si="17"/>
        <v/>
      </c>
      <c r="BJ82" t="str">
        <f t="shared" si="17"/>
        <v/>
      </c>
    </row>
    <row r="83" spans="2:62" hidden="1" x14ac:dyDescent="0.25">
      <c r="B83" s="122" t="str">
        <f t="shared" si="7"/>
        <v/>
      </c>
      <c r="C83" s="124"/>
      <c r="D83" s="124"/>
      <c r="E83" s="124"/>
      <c r="F83" s="125" t="str">
        <f>IF('תנאי סף'!AR83&lt;&gt;1,"",'תנאי סף'!F83)</f>
        <v/>
      </c>
      <c r="G83" s="236" t="str">
        <f>IF(F83="","",'ריכוז גיליונות עזר'!G83)</f>
        <v/>
      </c>
      <c r="H83" s="234"/>
      <c r="I83" s="232"/>
      <c r="J83" s="106"/>
      <c r="K83" s="106"/>
      <c r="L83" s="123"/>
      <c r="M83" s="123"/>
      <c r="N83" s="123"/>
      <c r="O83" s="123"/>
      <c r="P83" s="123"/>
      <c r="Q83" s="123"/>
      <c r="R83" s="123"/>
      <c r="S83" s="123"/>
      <c r="T83" s="123"/>
      <c r="U83" s="123" t="str">
        <f t="shared" si="9"/>
        <v/>
      </c>
      <c r="V83" s="123">
        <v>1</v>
      </c>
      <c r="W83" s="123" t="str">
        <f t="shared" si="10"/>
        <v/>
      </c>
      <c r="X83" s="123">
        <v>1</v>
      </c>
      <c r="Y83" s="123" t="str">
        <f t="shared" si="11"/>
        <v/>
      </c>
      <c r="Z83" s="126" t="str">
        <f t="shared" si="12"/>
        <v/>
      </c>
      <c r="AA83">
        <f t="shared" si="13"/>
        <v>1</v>
      </c>
      <c r="AB83" t="str">
        <f t="shared" si="16"/>
        <v/>
      </c>
      <c r="AC83" t="str">
        <f t="shared" si="16"/>
        <v/>
      </c>
      <c r="BA83" t="str">
        <f t="shared" si="17"/>
        <v/>
      </c>
      <c r="BB83" t="str">
        <f t="shared" si="17"/>
        <v/>
      </c>
      <c r="BC83" t="str">
        <f t="shared" si="17"/>
        <v/>
      </c>
      <c r="BD83" t="str">
        <f t="shared" si="17"/>
        <v/>
      </c>
      <c r="BE83" t="str">
        <f t="shared" si="17"/>
        <v/>
      </c>
      <c r="BF83" t="str">
        <f t="shared" si="17"/>
        <v/>
      </c>
      <c r="BG83" t="str">
        <f t="shared" si="17"/>
        <v/>
      </c>
      <c r="BH83" t="str">
        <f t="shared" si="17"/>
        <v/>
      </c>
      <c r="BI83" t="str">
        <f t="shared" si="17"/>
        <v/>
      </c>
      <c r="BJ83" t="str">
        <f t="shared" si="17"/>
        <v/>
      </c>
    </row>
    <row r="84" spans="2:62" hidden="1" x14ac:dyDescent="0.25">
      <c r="B84" s="122" t="str">
        <f t="shared" si="7"/>
        <v/>
      </c>
      <c r="C84" s="124"/>
      <c r="D84" s="124"/>
      <c r="E84" s="124"/>
      <c r="F84" s="125" t="str">
        <f>IF('תנאי סף'!AR84&lt;&gt;1,"",'תנאי סף'!F84)</f>
        <v/>
      </c>
      <c r="G84" s="236" t="str">
        <f>IF(F84="","",'ריכוז גיליונות עזר'!G84)</f>
        <v/>
      </c>
      <c r="H84" s="234"/>
      <c r="I84" s="232"/>
      <c r="J84" s="106"/>
      <c r="K84" s="106"/>
      <c r="L84" s="123"/>
      <c r="M84" s="123"/>
      <c r="N84" s="123"/>
      <c r="O84" s="123"/>
      <c r="P84" s="123"/>
      <c r="Q84" s="123"/>
      <c r="R84" s="123"/>
      <c r="S84" s="123"/>
      <c r="T84" s="123"/>
      <c r="U84" s="123" t="str">
        <f t="shared" si="9"/>
        <v/>
      </c>
      <c r="V84" s="123">
        <v>1</v>
      </c>
      <c r="W84" s="123" t="str">
        <f t="shared" si="10"/>
        <v/>
      </c>
      <c r="X84" s="123">
        <v>1</v>
      </c>
      <c r="Y84" s="123" t="str">
        <f t="shared" si="11"/>
        <v/>
      </c>
      <c r="Z84" s="126" t="str">
        <f t="shared" si="12"/>
        <v/>
      </c>
      <c r="AA84">
        <f t="shared" si="13"/>
        <v>1</v>
      </c>
      <c r="AB84" t="str">
        <f t="shared" si="16"/>
        <v/>
      </c>
      <c r="AC84" t="str">
        <f t="shared" si="16"/>
        <v/>
      </c>
      <c r="BA84" t="str">
        <f t="shared" si="17"/>
        <v/>
      </c>
      <c r="BB84" t="str">
        <f t="shared" si="17"/>
        <v/>
      </c>
      <c r="BC84" t="str">
        <f t="shared" si="17"/>
        <v/>
      </c>
      <c r="BD84" t="str">
        <f t="shared" si="17"/>
        <v/>
      </c>
      <c r="BE84" t="str">
        <f t="shared" si="17"/>
        <v/>
      </c>
      <c r="BF84" t="str">
        <f t="shared" si="17"/>
        <v/>
      </c>
      <c r="BG84" t="str">
        <f t="shared" si="17"/>
        <v/>
      </c>
      <c r="BH84" t="str">
        <f t="shared" si="17"/>
        <v/>
      </c>
      <c r="BI84" t="str">
        <f t="shared" si="17"/>
        <v/>
      </c>
      <c r="BJ84" t="str">
        <f t="shared" si="17"/>
        <v/>
      </c>
    </row>
    <row r="85" spans="2:62" hidden="1" x14ac:dyDescent="0.25">
      <c r="B85" s="122" t="str">
        <f t="shared" si="7"/>
        <v/>
      </c>
      <c r="C85" s="124"/>
      <c r="D85" s="124"/>
      <c r="E85" s="124"/>
      <c r="F85" s="125" t="str">
        <f>IF('תנאי סף'!AR85&lt;&gt;1,"",'תנאי סף'!F85)</f>
        <v/>
      </c>
      <c r="G85" s="236" t="str">
        <f>IF(F85="","",'ריכוז גיליונות עזר'!G85)</f>
        <v/>
      </c>
      <c r="H85" s="234"/>
      <c r="I85" s="232"/>
      <c r="J85" s="106"/>
      <c r="K85" s="106"/>
      <c r="L85" s="123"/>
      <c r="M85" s="123"/>
      <c r="N85" s="123"/>
      <c r="O85" s="123"/>
      <c r="P85" s="123"/>
      <c r="Q85" s="123"/>
      <c r="R85" s="123"/>
      <c r="S85" s="123"/>
      <c r="T85" s="123"/>
      <c r="U85" s="123" t="str">
        <f t="shared" si="9"/>
        <v/>
      </c>
      <c r="V85" s="123">
        <v>1</v>
      </c>
      <c r="W85" s="123" t="str">
        <f t="shared" si="10"/>
        <v/>
      </c>
      <c r="X85" s="123">
        <v>1</v>
      </c>
      <c r="Y85" s="123" t="str">
        <f t="shared" si="11"/>
        <v/>
      </c>
      <c r="Z85" s="126" t="str">
        <f t="shared" si="12"/>
        <v/>
      </c>
      <c r="AA85">
        <f t="shared" si="13"/>
        <v>1</v>
      </c>
      <c r="AB85" t="str">
        <f t="shared" si="16"/>
        <v/>
      </c>
      <c r="AC85" t="str">
        <f t="shared" si="16"/>
        <v/>
      </c>
      <c r="BA85" t="str">
        <f t="shared" si="17"/>
        <v/>
      </c>
      <c r="BB85" t="str">
        <f t="shared" si="17"/>
        <v/>
      </c>
      <c r="BC85" t="str">
        <f t="shared" si="17"/>
        <v/>
      </c>
      <c r="BD85" t="str">
        <f t="shared" si="17"/>
        <v/>
      </c>
      <c r="BE85" t="str">
        <f t="shared" si="17"/>
        <v/>
      </c>
      <c r="BF85" t="str">
        <f t="shared" si="17"/>
        <v/>
      </c>
      <c r="BG85" t="str">
        <f t="shared" si="17"/>
        <v/>
      </c>
      <c r="BH85" t="str">
        <f t="shared" si="17"/>
        <v/>
      </c>
      <c r="BI85" t="str">
        <f t="shared" si="17"/>
        <v/>
      </c>
      <c r="BJ85" t="str">
        <f t="shared" si="17"/>
        <v/>
      </c>
    </row>
    <row r="86" spans="2:62" hidden="1" x14ac:dyDescent="0.25">
      <c r="B86" s="122" t="str">
        <f t="shared" si="7"/>
        <v/>
      </c>
      <c r="C86" s="124"/>
      <c r="D86" s="124"/>
      <c r="E86" s="124"/>
      <c r="F86" s="125" t="str">
        <f>IF('תנאי סף'!AR86&lt;&gt;1,"",'תנאי סף'!F86)</f>
        <v/>
      </c>
      <c r="G86" s="236" t="str">
        <f>IF(F86="","",'ריכוז גיליונות עזר'!G86)</f>
        <v/>
      </c>
      <c r="H86" s="234"/>
      <c r="I86" s="232"/>
      <c r="J86" s="106"/>
      <c r="K86" s="106"/>
      <c r="L86" s="123"/>
      <c r="M86" s="123"/>
      <c r="N86" s="123"/>
      <c r="O86" s="123"/>
      <c r="P86" s="123"/>
      <c r="Q86" s="123"/>
      <c r="R86" s="123"/>
      <c r="S86" s="123"/>
      <c r="T86" s="123"/>
      <c r="U86" s="123" t="str">
        <f t="shared" si="9"/>
        <v/>
      </c>
      <c r="V86" s="123">
        <v>1</v>
      </c>
      <c r="W86" s="123" t="str">
        <f t="shared" si="10"/>
        <v/>
      </c>
      <c r="X86" s="123">
        <v>1</v>
      </c>
      <c r="Y86" s="123" t="str">
        <f t="shared" si="11"/>
        <v/>
      </c>
      <c r="Z86" s="126" t="str">
        <f t="shared" si="12"/>
        <v/>
      </c>
      <c r="AA86">
        <f t="shared" si="13"/>
        <v>1</v>
      </c>
      <c r="AB86" t="str">
        <f t="shared" si="16"/>
        <v/>
      </c>
      <c r="AC86" t="str">
        <f t="shared" si="16"/>
        <v/>
      </c>
      <c r="BA86" t="str">
        <f t="shared" si="17"/>
        <v/>
      </c>
      <c r="BB86" t="str">
        <f t="shared" si="17"/>
        <v/>
      </c>
      <c r="BC86" t="str">
        <f t="shared" si="17"/>
        <v/>
      </c>
      <c r="BD86" t="str">
        <f t="shared" si="17"/>
        <v/>
      </c>
      <c r="BE86" t="str">
        <f t="shared" si="17"/>
        <v/>
      </c>
      <c r="BF86" t="str">
        <f t="shared" si="17"/>
        <v/>
      </c>
      <c r="BG86" t="str">
        <f t="shared" si="17"/>
        <v/>
      </c>
      <c r="BH86" t="str">
        <f t="shared" si="17"/>
        <v/>
      </c>
      <c r="BI86" t="str">
        <f t="shared" si="17"/>
        <v/>
      </c>
      <c r="BJ86" t="str">
        <f t="shared" si="17"/>
        <v/>
      </c>
    </row>
    <row r="87" spans="2:62" hidden="1" x14ac:dyDescent="0.25">
      <c r="B87" s="122" t="str">
        <f t="shared" si="7"/>
        <v/>
      </c>
      <c r="C87" s="124"/>
      <c r="D87" s="124"/>
      <c r="E87" s="124"/>
      <c r="F87" s="125" t="str">
        <f>IF('תנאי סף'!AR87&lt;&gt;1,"",'תנאי סף'!F87)</f>
        <v/>
      </c>
      <c r="G87" s="236" t="str">
        <f>IF(F87="","",'ריכוז גיליונות עזר'!G87)</f>
        <v/>
      </c>
      <c r="H87" s="234"/>
      <c r="I87" s="232"/>
      <c r="J87" s="106"/>
      <c r="K87" s="106"/>
      <c r="L87" s="123"/>
      <c r="M87" s="123"/>
      <c r="N87" s="123"/>
      <c r="O87" s="123"/>
      <c r="P87" s="123"/>
      <c r="Q87" s="123"/>
      <c r="R87" s="123"/>
      <c r="S87" s="123"/>
      <c r="T87" s="123"/>
      <c r="U87" s="123" t="str">
        <f t="shared" si="9"/>
        <v/>
      </c>
      <c r="V87" s="123">
        <v>1</v>
      </c>
      <c r="W87" s="123" t="str">
        <f t="shared" si="10"/>
        <v/>
      </c>
      <c r="X87" s="123">
        <v>1</v>
      </c>
      <c r="Y87" s="123" t="str">
        <f t="shared" si="11"/>
        <v/>
      </c>
      <c r="Z87" s="126" t="str">
        <f t="shared" si="12"/>
        <v/>
      </c>
      <c r="AA87">
        <f t="shared" si="13"/>
        <v>1</v>
      </c>
      <c r="AB87" t="str">
        <f t="shared" si="16"/>
        <v/>
      </c>
      <c r="AC87" t="str">
        <f t="shared" si="16"/>
        <v/>
      </c>
      <c r="BA87" t="str">
        <f t="shared" si="17"/>
        <v/>
      </c>
      <c r="BB87" t="str">
        <f t="shared" si="17"/>
        <v/>
      </c>
      <c r="BC87" t="str">
        <f t="shared" si="17"/>
        <v/>
      </c>
      <c r="BD87" t="str">
        <f t="shared" si="17"/>
        <v/>
      </c>
      <c r="BE87" t="str">
        <f t="shared" si="17"/>
        <v/>
      </c>
      <c r="BF87" t="str">
        <f t="shared" si="17"/>
        <v/>
      </c>
      <c r="BG87" t="str">
        <f t="shared" si="17"/>
        <v/>
      </c>
      <c r="BH87" t="str">
        <f t="shared" si="17"/>
        <v/>
      </c>
      <c r="BI87" t="str">
        <f t="shared" si="17"/>
        <v/>
      </c>
      <c r="BJ87" t="str">
        <f t="shared" si="17"/>
        <v/>
      </c>
    </row>
    <row r="88" spans="2:62" hidden="1" x14ac:dyDescent="0.25">
      <c r="B88" s="122" t="str">
        <f t="shared" si="7"/>
        <v/>
      </c>
      <c r="C88" s="124"/>
      <c r="D88" s="124"/>
      <c r="E88" s="124"/>
      <c r="F88" s="125" t="str">
        <f>IF('תנאי סף'!AR88&lt;&gt;1,"",'תנאי סף'!F88)</f>
        <v/>
      </c>
      <c r="G88" s="236" t="str">
        <f>IF(F88="","",'ריכוז גיליונות עזר'!G88)</f>
        <v/>
      </c>
      <c r="H88" s="234"/>
      <c r="I88" s="232"/>
      <c r="J88" s="106"/>
      <c r="K88" s="106"/>
      <c r="L88" s="123"/>
      <c r="M88" s="123"/>
      <c r="N88" s="123"/>
      <c r="O88" s="123"/>
      <c r="P88" s="123"/>
      <c r="Q88" s="123"/>
      <c r="R88" s="123"/>
      <c r="S88" s="123"/>
      <c r="T88" s="123"/>
      <c r="U88" s="123" t="str">
        <f t="shared" si="9"/>
        <v/>
      </c>
      <c r="V88" s="123">
        <v>1</v>
      </c>
      <c r="W88" s="123" t="str">
        <f t="shared" si="10"/>
        <v/>
      </c>
      <c r="X88" s="123">
        <v>1</v>
      </c>
      <c r="Y88" s="123" t="str">
        <f t="shared" si="11"/>
        <v/>
      </c>
      <c r="Z88" s="126" t="str">
        <f t="shared" si="12"/>
        <v/>
      </c>
      <c r="AA88">
        <f t="shared" si="13"/>
        <v>1</v>
      </c>
      <c r="AB88" t="str">
        <f t="shared" si="16"/>
        <v/>
      </c>
      <c r="AC88" t="str">
        <f t="shared" si="16"/>
        <v/>
      </c>
      <c r="BA88" t="str">
        <f t="shared" si="17"/>
        <v/>
      </c>
      <c r="BB88" t="str">
        <f t="shared" si="17"/>
        <v/>
      </c>
      <c r="BC88" t="str">
        <f t="shared" si="17"/>
        <v/>
      </c>
      <c r="BD88" t="str">
        <f t="shared" si="17"/>
        <v/>
      </c>
      <c r="BE88" t="str">
        <f t="shared" si="17"/>
        <v/>
      </c>
      <c r="BF88" t="str">
        <f t="shared" si="17"/>
        <v/>
      </c>
      <c r="BG88" t="str">
        <f t="shared" si="17"/>
        <v/>
      </c>
      <c r="BH88" t="str">
        <f t="shared" si="17"/>
        <v/>
      </c>
      <c r="BI88" t="str">
        <f t="shared" si="17"/>
        <v/>
      </c>
      <c r="BJ88" t="str">
        <f t="shared" si="17"/>
        <v/>
      </c>
    </row>
    <row r="89" spans="2:62" hidden="1" x14ac:dyDescent="0.25">
      <c r="B89" s="122" t="str">
        <f t="shared" si="7"/>
        <v/>
      </c>
      <c r="C89" s="124"/>
      <c r="D89" s="124"/>
      <c r="E89" s="124"/>
      <c r="F89" s="125" t="str">
        <f>IF('תנאי סף'!AR89&lt;&gt;1,"",'תנאי סף'!F89)</f>
        <v/>
      </c>
      <c r="G89" s="236" t="str">
        <f>IF(F89="","",'ריכוז גיליונות עזר'!G89)</f>
        <v/>
      </c>
      <c r="H89" s="234"/>
      <c r="I89" s="232"/>
      <c r="J89" s="106"/>
      <c r="K89" s="106"/>
      <c r="L89" s="123"/>
      <c r="M89" s="123"/>
      <c r="N89" s="123"/>
      <c r="O89" s="123"/>
      <c r="P89" s="123"/>
      <c r="Q89" s="123"/>
      <c r="R89" s="123"/>
      <c r="S89" s="123"/>
      <c r="T89" s="123"/>
      <c r="U89" s="123" t="str">
        <f t="shared" si="9"/>
        <v/>
      </c>
      <c r="V89" s="123">
        <v>1</v>
      </c>
      <c r="W89" s="123" t="str">
        <f t="shared" si="10"/>
        <v/>
      </c>
      <c r="X89" s="123">
        <v>1</v>
      </c>
      <c r="Y89" s="123" t="str">
        <f t="shared" si="11"/>
        <v/>
      </c>
      <c r="Z89" s="126" t="str">
        <f t="shared" si="12"/>
        <v/>
      </c>
      <c r="AA89">
        <f t="shared" si="13"/>
        <v>1</v>
      </c>
      <c r="AB89" t="str">
        <f t="shared" si="16"/>
        <v/>
      </c>
      <c r="AC89" t="str">
        <f t="shared" si="16"/>
        <v/>
      </c>
      <c r="BA89" t="str">
        <f t="shared" si="17"/>
        <v/>
      </c>
      <c r="BB89" t="str">
        <f t="shared" si="17"/>
        <v/>
      </c>
      <c r="BC89" t="str">
        <f t="shared" si="17"/>
        <v/>
      </c>
      <c r="BD89" t="str">
        <f t="shared" si="17"/>
        <v/>
      </c>
      <c r="BE89" t="str">
        <f t="shared" si="17"/>
        <v/>
      </c>
      <c r="BF89" t="str">
        <f t="shared" ref="BB89:BJ117" si="18">IF($F89="","",BF$30)</f>
        <v/>
      </c>
      <c r="BG89" t="str">
        <f t="shared" si="18"/>
        <v/>
      </c>
      <c r="BH89" t="str">
        <f t="shared" si="18"/>
        <v/>
      </c>
      <c r="BI89" t="str">
        <f t="shared" si="18"/>
        <v/>
      </c>
      <c r="BJ89" t="str">
        <f t="shared" si="18"/>
        <v/>
      </c>
    </row>
    <row r="90" spans="2:62" hidden="1" x14ac:dyDescent="0.25">
      <c r="B90" s="122" t="str">
        <f t="shared" si="7"/>
        <v/>
      </c>
      <c r="C90" s="124"/>
      <c r="D90" s="124"/>
      <c r="E90" s="124"/>
      <c r="F90" s="125" t="str">
        <f>IF('תנאי סף'!AR90&lt;&gt;1,"",'תנאי סף'!F90)</f>
        <v/>
      </c>
      <c r="G90" s="236" t="str">
        <f>IF(F90="","",'ריכוז גיליונות עזר'!G90)</f>
        <v/>
      </c>
      <c r="H90" s="234"/>
      <c r="I90" s="232"/>
      <c r="J90" s="106"/>
      <c r="K90" s="106"/>
      <c r="L90" s="123"/>
      <c r="M90" s="123"/>
      <c r="N90" s="123"/>
      <c r="O90" s="123"/>
      <c r="P90" s="123"/>
      <c r="Q90" s="123"/>
      <c r="R90" s="123"/>
      <c r="S90" s="123"/>
      <c r="T90" s="123"/>
      <c r="U90" s="123" t="str">
        <f t="shared" si="9"/>
        <v/>
      </c>
      <c r="V90" s="123">
        <v>1</v>
      </c>
      <c r="W90" s="123" t="str">
        <f t="shared" si="10"/>
        <v/>
      </c>
      <c r="X90" s="123">
        <v>1</v>
      </c>
      <c r="Y90" s="123" t="str">
        <f t="shared" si="11"/>
        <v/>
      </c>
      <c r="Z90" s="126" t="str">
        <f t="shared" si="12"/>
        <v/>
      </c>
      <c r="AA90">
        <f t="shared" si="13"/>
        <v>1</v>
      </c>
      <c r="AB90" t="str">
        <f t="shared" si="16"/>
        <v/>
      </c>
      <c r="AC90" t="str">
        <f t="shared" si="16"/>
        <v/>
      </c>
      <c r="BA90" t="str">
        <f t="shared" ref="BA90:BA130" si="19">IF($F90="","",BA$30)</f>
        <v/>
      </c>
      <c r="BB90" t="str">
        <f t="shared" si="18"/>
        <v/>
      </c>
      <c r="BC90" t="str">
        <f t="shared" si="18"/>
        <v/>
      </c>
      <c r="BD90" t="str">
        <f t="shared" si="18"/>
        <v/>
      </c>
      <c r="BE90" t="str">
        <f t="shared" si="18"/>
        <v/>
      </c>
      <c r="BF90" t="str">
        <f t="shared" si="18"/>
        <v/>
      </c>
      <c r="BG90" t="str">
        <f t="shared" si="18"/>
        <v/>
      </c>
      <c r="BH90" t="str">
        <f t="shared" si="18"/>
        <v/>
      </c>
      <c r="BI90" t="str">
        <f t="shared" si="18"/>
        <v/>
      </c>
      <c r="BJ90" t="str">
        <f t="shared" si="18"/>
        <v/>
      </c>
    </row>
    <row r="91" spans="2:62" hidden="1" x14ac:dyDescent="0.25">
      <c r="B91" s="122" t="str">
        <f t="shared" si="7"/>
        <v/>
      </c>
      <c r="C91" s="124"/>
      <c r="D91" s="124"/>
      <c r="E91" s="124"/>
      <c r="F91" s="125" t="str">
        <f>IF('תנאי סף'!AR91&lt;&gt;1,"",'תנאי סף'!F91)</f>
        <v/>
      </c>
      <c r="G91" s="236" t="str">
        <f>IF(F91="","",'ריכוז גיליונות עזר'!G91)</f>
        <v/>
      </c>
      <c r="H91" s="234"/>
      <c r="I91" s="232"/>
      <c r="J91" s="106"/>
      <c r="K91" s="106"/>
      <c r="L91" s="123"/>
      <c r="M91" s="123"/>
      <c r="N91" s="123"/>
      <c r="O91" s="123"/>
      <c r="P91" s="123"/>
      <c r="Q91" s="123"/>
      <c r="R91" s="123"/>
      <c r="S91" s="123"/>
      <c r="T91" s="123"/>
      <c r="U91" s="123" t="str">
        <f t="shared" si="9"/>
        <v/>
      </c>
      <c r="V91" s="123">
        <v>1</v>
      </c>
      <c r="W91" s="123" t="str">
        <f t="shared" si="10"/>
        <v/>
      </c>
      <c r="X91" s="123">
        <v>1</v>
      </c>
      <c r="Y91" s="123" t="str">
        <f t="shared" si="11"/>
        <v/>
      </c>
      <c r="Z91" s="126" t="str">
        <f t="shared" si="12"/>
        <v/>
      </c>
      <c r="AA91">
        <f t="shared" si="13"/>
        <v>1</v>
      </c>
      <c r="AB91" t="str">
        <f t="shared" si="16"/>
        <v/>
      </c>
      <c r="AC91" t="str">
        <f t="shared" si="16"/>
        <v/>
      </c>
      <c r="BA91" t="str">
        <f t="shared" si="19"/>
        <v/>
      </c>
      <c r="BB91" t="str">
        <f t="shared" si="18"/>
        <v/>
      </c>
      <c r="BC91" t="str">
        <f t="shared" si="18"/>
        <v/>
      </c>
      <c r="BD91" t="str">
        <f t="shared" si="18"/>
        <v/>
      </c>
      <c r="BE91" t="str">
        <f t="shared" si="18"/>
        <v/>
      </c>
      <c r="BF91" t="str">
        <f t="shared" si="18"/>
        <v/>
      </c>
      <c r="BG91" t="str">
        <f t="shared" si="18"/>
        <v/>
      </c>
      <c r="BH91" t="str">
        <f t="shared" si="18"/>
        <v/>
      </c>
      <c r="BI91" t="str">
        <f t="shared" si="18"/>
        <v/>
      </c>
      <c r="BJ91" t="str">
        <f t="shared" si="18"/>
        <v/>
      </c>
    </row>
    <row r="92" spans="2:62" hidden="1" x14ac:dyDescent="0.25">
      <c r="B92" s="122" t="str">
        <f t="shared" si="7"/>
        <v/>
      </c>
      <c r="C92" s="124"/>
      <c r="D92" s="124"/>
      <c r="E92" s="124"/>
      <c r="F92" s="125" t="str">
        <f>IF('תנאי סף'!AR92&lt;&gt;1,"",'תנאי סף'!F92)</f>
        <v/>
      </c>
      <c r="G92" s="236" t="str">
        <f>IF(F92="","",'ריכוז גיליונות עזר'!G92)</f>
        <v/>
      </c>
      <c r="H92" s="234"/>
      <c r="I92" s="232"/>
      <c r="J92" s="106"/>
      <c r="K92" s="106"/>
      <c r="L92" s="123"/>
      <c r="M92" s="123"/>
      <c r="N92" s="123"/>
      <c r="O92" s="123"/>
      <c r="P92" s="123"/>
      <c r="Q92" s="123"/>
      <c r="R92" s="123"/>
      <c r="S92" s="123"/>
      <c r="T92" s="123"/>
      <c r="U92" s="123" t="str">
        <f t="shared" si="9"/>
        <v/>
      </c>
      <c r="V92" s="123">
        <v>1</v>
      </c>
      <c r="W92" s="123" t="str">
        <f t="shared" si="10"/>
        <v/>
      </c>
      <c r="X92" s="123">
        <v>1</v>
      </c>
      <c r="Y92" s="123" t="str">
        <f t="shared" si="11"/>
        <v/>
      </c>
      <c r="Z92" s="126" t="str">
        <f t="shared" si="12"/>
        <v/>
      </c>
      <c r="AA92">
        <f t="shared" si="13"/>
        <v>1</v>
      </c>
      <c r="AB92" t="str">
        <f t="shared" ref="AB92:AC130" si="20">IF($F92="","",AB$30)</f>
        <v/>
      </c>
      <c r="AC92" t="str">
        <f t="shared" si="20"/>
        <v/>
      </c>
      <c r="BA92" t="str">
        <f t="shared" si="19"/>
        <v/>
      </c>
      <c r="BB92" t="str">
        <f t="shared" si="18"/>
        <v/>
      </c>
      <c r="BC92" t="str">
        <f t="shared" si="18"/>
        <v/>
      </c>
      <c r="BD92" t="str">
        <f t="shared" si="18"/>
        <v/>
      </c>
      <c r="BE92" t="str">
        <f t="shared" si="18"/>
        <v/>
      </c>
      <c r="BF92" t="str">
        <f t="shared" si="18"/>
        <v/>
      </c>
      <c r="BG92" t="str">
        <f t="shared" si="18"/>
        <v/>
      </c>
      <c r="BH92" t="str">
        <f t="shared" si="18"/>
        <v/>
      </c>
      <c r="BI92" t="str">
        <f t="shared" si="18"/>
        <v/>
      </c>
      <c r="BJ92" t="str">
        <f t="shared" si="18"/>
        <v/>
      </c>
    </row>
    <row r="93" spans="2:62" hidden="1" x14ac:dyDescent="0.25">
      <c r="B93" s="122" t="str">
        <f t="shared" si="7"/>
        <v/>
      </c>
      <c r="C93" s="124"/>
      <c r="D93" s="124"/>
      <c r="E93" s="124"/>
      <c r="F93" s="125" t="str">
        <f>IF('תנאי סף'!AR93&lt;&gt;1,"",'תנאי סף'!F93)</f>
        <v/>
      </c>
      <c r="G93" s="236" t="str">
        <f>IF(F93="","",'ריכוז גיליונות עזר'!G93)</f>
        <v/>
      </c>
      <c r="H93" s="234"/>
      <c r="I93" s="232"/>
      <c r="J93" s="106"/>
      <c r="K93" s="106"/>
      <c r="L93" s="123"/>
      <c r="M93" s="123"/>
      <c r="N93" s="123"/>
      <c r="O93" s="123"/>
      <c r="P93" s="123"/>
      <c r="Q93" s="123"/>
      <c r="R93" s="123"/>
      <c r="S93" s="123"/>
      <c r="T93" s="123"/>
      <c r="U93" s="123" t="str">
        <f t="shared" si="9"/>
        <v/>
      </c>
      <c r="V93" s="123">
        <v>1</v>
      </c>
      <c r="W93" s="123" t="str">
        <f t="shared" si="10"/>
        <v/>
      </c>
      <c r="X93" s="123">
        <v>1</v>
      </c>
      <c r="Y93" s="123" t="str">
        <f t="shared" si="11"/>
        <v/>
      </c>
      <c r="Z93" s="126" t="str">
        <f t="shared" si="12"/>
        <v/>
      </c>
      <c r="AA93">
        <f t="shared" si="13"/>
        <v>1</v>
      </c>
      <c r="AB93" t="str">
        <f t="shared" si="20"/>
        <v/>
      </c>
      <c r="AC93" t="str">
        <f t="shared" si="20"/>
        <v/>
      </c>
      <c r="BA93" t="str">
        <f t="shared" si="19"/>
        <v/>
      </c>
      <c r="BB93" t="str">
        <f t="shared" si="18"/>
        <v/>
      </c>
      <c r="BC93" t="str">
        <f t="shared" si="18"/>
        <v/>
      </c>
      <c r="BD93" t="str">
        <f t="shared" si="18"/>
        <v/>
      </c>
      <c r="BE93" t="str">
        <f t="shared" si="18"/>
        <v/>
      </c>
      <c r="BF93" t="str">
        <f t="shared" si="18"/>
        <v/>
      </c>
      <c r="BG93" t="str">
        <f t="shared" si="18"/>
        <v/>
      </c>
      <c r="BH93" t="str">
        <f t="shared" si="18"/>
        <v/>
      </c>
      <c r="BI93" t="str">
        <f t="shared" si="18"/>
        <v/>
      </c>
      <c r="BJ93" t="str">
        <f t="shared" si="18"/>
        <v/>
      </c>
    </row>
    <row r="94" spans="2:62" hidden="1" x14ac:dyDescent="0.25">
      <c r="B94" s="122" t="str">
        <f t="shared" si="7"/>
        <v/>
      </c>
      <c r="C94" s="124"/>
      <c r="D94" s="124"/>
      <c r="E94" s="124"/>
      <c r="F94" s="125" t="str">
        <f>IF('תנאי סף'!AR94&lt;&gt;1,"",'תנאי סף'!F94)</f>
        <v/>
      </c>
      <c r="G94" s="236" t="str">
        <f>IF(F94="","",'ריכוז גיליונות עזר'!G94)</f>
        <v/>
      </c>
      <c r="H94" s="234"/>
      <c r="I94" s="232"/>
      <c r="J94" s="106"/>
      <c r="K94" s="106"/>
      <c r="L94" s="123"/>
      <c r="M94" s="123"/>
      <c r="N94" s="123"/>
      <c r="O94" s="123"/>
      <c r="P94" s="123"/>
      <c r="Q94" s="123"/>
      <c r="R94" s="123"/>
      <c r="S94" s="123"/>
      <c r="T94" s="123"/>
      <c r="U94" s="123" t="str">
        <f t="shared" si="9"/>
        <v/>
      </c>
      <c r="V94" s="123">
        <v>1</v>
      </c>
      <c r="W94" s="123" t="str">
        <f t="shared" si="10"/>
        <v/>
      </c>
      <c r="X94" s="123">
        <v>1</v>
      </c>
      <c r="Y94" s="123" t="str">
        <f t="shared" si="11"/>
        <v/>
      </c>
      <c r="Z94" s="126" t="str">
        <f t="shared" si="12"/>
        <v/>
      </c>
      <c r="AA94">
        <f t="shared" si="13"/>
        <v>1</v>
      </c>
      <c r="AB94" t="str">
        <f t="shared" si="20"/>
        <v/>
      </c>
      <c r="AC94" t="str">
        <f t="shared" si="20"/>
        <v/>
      </c>
      <c r="BA94" t="str">
        <f t="shared" si="19"/>
        <v/>
      </c>
      <c r="BB94" t="str">
        <f t="shared" si="18"/>
        <v/>
      </c>
      <c r="BC94" t="str">
        <f t="shared" si="18"/>
        <v/>
      </c>
      <c r="BD94" t="str">
        <f t="shared" si="18"/>
        <v/>
      </c>
      <c r="BE94" t="str">
        <f t="shared" si="18"/>
        <v/>
      </c>
      <c r="BF94" t="str">
        <f t="shared" si="18"/>
        <v/>
      </c>
      <c r="BG94" t="str">
        <f t="shared" si="18"/>
        <v/>
      </c>
      <c r="BH94" t="str">
        <f t="shared" si="18"/>
        <v/>
      </c>
      <c r="BI94" t="str">
        <f t="shared" si="18"/>
        <v/>
      </c>
      <c r="BJ94" t="str">
        <f t="shared" si="18"/>
        <v/>
      </c>
    </row>
    <row r="95" spans="2:62" hidden="1" x14ac:dyDescent="0.25">
      <c r="B95" s="122" t="str">
        <f t="shared" ref="B95:B130" si="21">IF(F95="","",ROW()-30)</f>
        <v/>
      </c>
      <c r="C95" s="124"/>
      <c r="D95" s="124"/>
      <c r="E95" s="124"/>
      <c r="F95" s="125" t="str">
        <f>IF('תנאי סף'!AR95&lt;&gt;1,"",'תנאי סף'!F95)</f>
        <v/>
      </c>
      <c r="G95" s="236" t="str">
        <f>IF(F95="","",'ריכוז גיליונות עזר'!G95)</f>
        <v/>
      </c>
      <c r="H95" s="234"/>
      <c r="I95" s="232"/>
      <c r="J95" s="106"/>
      <c r="K95" s="106"/>
      <c r="L95" s="123"/>
      <c r="M95" s="123"/>
      <c r="N95" s="123"/>
      <c r="O95" s="123"/>
      <c r="P95" s="123"/>
      <c r="Q95" s="123"/>
      <c r="R95" s="123"/>
      <c r="S95" s="123"/>
      <c r="T95" s="123"/>
      <c r="U95" s="123" t="str">
        <f t="shared" si="9"/>
        <v/>
      </c>
      <c r="V95" s="123">
        <v>1</v>
      </c>
      <c r="W95" s="123" t="str">
        <f t="shared" si="10"/>
        <v/>
      </c>
      <c r="X95" s="123">
        <v>1</v>
      </c>
      <c r="Y95" s="123" t="str">
        <f t="shared" si="11"/>
        <v/>
      </c>
      <c r="Z95" s="126" t="str">
        <f t="shared" si="12"/>
        <v/>
      </c>
      <c r="AA95">
        <f t="shared" si="13"/>
        <v>1</v>
      </c>
      <c r="AB95" t="str">
        <f t="shared" si="20"/>
        <v/>
      </c>
      <c r="AC95" t="str">
        <f t="shared" si="20"/>
        <v/>
      </c>
      <c r="BA95" t="str">
        <f t="shared" si="19"/>
        <v/>
      </c>
      <c r="BB95" t="str">
        <f t="shared" si="18"/>
        <v/>
      </c>
      <c r="BC95" t="str">
        <f t="shared" si="18"/>
        <v/>
      </c>
      <c r="BD95" t="str">
        <f t="shared" si="18"/>
        <v/>
      </c>
      <c r="BE95" t="str">
        <f t="shared" si="18"/>
        <v/>
      </c>
      <c r="BF95" t="str">
        <f t="shared" si="18"/>
        <v/>
      </c>
      <c r="BG95" t="str">
        <f t="shared" si="18"/>
        <v/>
      </c>
      <c r="BH95" t="str">
        <f t="shared" si="18"/>
        <v/>
      </c>
      <c r="BI95" t="str">
        <f t="shared" si="18"/>
        <v/>
      </c>
      <c r="BJ95" t="str">
        <f t="shared" si="18"/>
        <v/>
      </c>
    </row>
    <row r="96" spans="2:62" hidden="1" x14ac:dyDescent="0.25">
      <c r="B96" s="122" t="str">
        <f t="shared" si="21"/>
        <v/>
      </c>
      <c r="C96" s="124"/>
      <c r="D96" s="124"/>
      <c r="E96" s="124"/>
      <c r="F96" s="125" t="str">
        <f>IF('תנאי סף'!AR96&lt;&gt;1,"",'תנאי סף'!F96)</f>
        <v/>
      </c>
      <c r="G96" s="236" t="str">
        <f>IF(F96="","",'ריכוז גיליונות עזר'!G96)</f>
        <v/>
      </c>
      <c r="H96" s="234"/>
      <c r="I96" s="232"/>
      <c r="J96" s="106"/>
      <c r="K96" s="106"/>
      <c r="L96" s="123"/>
      <c r="M96" s="123"/>
      <c r="N96" s="123"/>
      <c r="O96" s="123"/>
      <c r="P96" s="123"/>
      <c r="Q96" s="123"/>
      <c r="R96" s="123"/>
      <c r="S96" s="123"/>
      <c r="T96" s="123"/>
      <c r="U96" s="123" t="str">
        <f t="shared" ref="U96:U130" si="22">IFERROR(IF($F96="","",IF($AA96&lt;&gt;1,$AB$1,G96)),$AB$1)</f>
        <v/>
      </c>
      <c r="V96" s="123">
        <v>1</v>
      </c>
      <c r="W96" s="123" t="str">
        <f t="shared" ref="W96:W130" si="23">IF($F96="","",IF($AA96&lt;&gt;1,$AB$1,IFERROR(U96*V96,$AB$1)))</f>
        <v/>
      </c>
      <c r="X96" s="123">
        <v>1</v>
      </c>
      <c r="Y96" s="123" t="str">
        <f t="shared" ref="Y96:Y130" si="24">IF($F96="","",IF($AA96&lt;&gt;1,$AB$1,IFERROR(W96*X96,$AB$1)))</f>
        <v/>
      </c>
      <c r="Z96" s="126" t="str">
        <f t="shared" ref="Z96:Z130" si="25">IF($F96="","",IF(OR($AA96&lt;&gt;1,Y96=$AB$1),$AB$1,IFERROR(Y96/SUM($Y$31:$Y$130),0)))</f>
        <v/>
      </c>
      <c r="AA96">
        <f t="shared" ref="AA96:AA130" si="26">IF(SUM(AD96:AV96)=COUNT(AD96:AV96),1,0)</f>
        <v>1</v>
      </c>
      <c r="AB96" t="str">
        <f t="shared" si="20"/>
        <v/>
      </c>
      <c r="AC96" t="str">
        <f t="shared" si="20"/>
        <v/>
      </c>
      <c r="BA96" t="str">
        <f t="shared" si="19"/>
        <v/>
      </c>
      <c r="BB96" t="str">
        <f t="shared" si="18"/>
        <v/>
      </c>
      <c r="BC96" t="str">
        <f t="shared" si="18"/>
        <v/>
      </c>
      <c r="BD96" t="str">
        <f t="shared" si="18"/>
        <v/>
      </c>
      <c r="BE96" t="str">
        <f t="shared" si="18"/>
        <v/>
      </c>
      <c r="BF96" t="str">
        <f t="shared" si="18"/>
        <v/>
      </c>
      <c r="BG96" t="str">
        <f t="shared" si="18"/>
        <v/>
      </c>
      <c r="BH96" t="str">
        <f t="shared" si="18"/>
        <v/>
      </c>
      <c r="BI96" t="str">
        <f t="shared" si="18"/>
        <v/>
      </c>
      <c r="BJ96" t="str">
        <f t="shared" si="18"/>
        <v/>
      </c>
    </row>
    <row r="97" spans="2:62" hidden="1" x14ac:dyDescent="0.25">
      <c r="B97" s="122" t="str">
        <f t="shared" si="21"/>
        <v/>
      </c>
      <c r="C97" s="124"/>
      <c r="D97" s="124"/>
      <c r="E97" s="124"/>
      <c r="F97" s="125" t="str">
        <f>IF('תנאי סף'!AR97&lt;&gt;1,"",'תנאי סף'!F97)</f>
        <v/>
      </c>
      <c r="G97" s="236" t="str">
        <f>IF(F97="","",'ריכוז גיליונות עזר'!G97)</f>
        <v/>
      </c>
      <c r="H97" s="234"/>
      <c r="I97" s="232"/>
      <c r="J97" s="106"/>
      <c r="K97" s="106"/>
      <c r="L97" s="123"/>
      <c r="M97" s="123"/>
      <c r="N97" s="123"/>
      <c r="O97" s="123"/>
      <c r="P97" s="123"/>
      <c r="Q97" s="123"/>
      <c r="R97" s="123"/>
      <c r="S97" s="123"/>
      <c r="T97" s="123"/>
      <c r="U97" s="123" t="str">
        <f t="shared" si="22"/>
        <v/>
      </c>
      <c r="V97" s="123">
        <v>1</v>
      </c>
      <c r="W97" s="123" t="str">
        <f t="shared" si="23"/>
        <v/>
      </c>
      <c r="X97" s="123">
        <v>1</v>
      </c>
      <c r="Y97" s="123" t="str">
        <f t="shared" si="24"/>
        <v/>
      </c>
      <c r="Z97" s="126" t="str">
        <f t="shared" si="25"/>
        <v/>
      </c>
      <c r="AA97">
        <f t="shared" si="26"/>
        <v>1</v>
      </c>
      <c r="AB97" t="str">
        <f t="shared" si="20"/>
        <v/>
      </c>
      <c r="AC97" t="str">
        <f t="shared" si="20"/>
        <v/>
      </c>
      <c r="BA97" t="str">
        <f t="shared" si="19"/>
        <v/>
      </c>
      <c r="BB97" t="str">
        <f t="shared" si="18"/>
        <v/>
      </c>
      <c r="BC97" t="str">
        <f t="shared" si="18"/>
        <v/>
      </c>
      <c r="BD97" t="str">
        <f t="shared" si="18"/>
        <v/>
      </c>
      <c r="BE97" t="str">
        <f t="shared" si="18"/>
        <v/>
      </c>
      <c r="BF97" t="str">
        <f t="shared" si="18"/>
        <v/>
      </c>
      <c r="BG97" t="str">
        <f t="shared" si="18"/>
        <v/>
      </c>
      <c r="BH97" t="str">
        <f t="shared" si="18"/>
        <v/>
      </c>
      <c r="BI97" t="str">
        <f t="shared" si="18"/>
        <v/>
      </c>
      <c r="BJ97" t="str">
        <f t="shared" si="18"/>
        <v/>
      </c>
    </row>
    <row r="98" spans="2:62" hidden="1" x14ac:dyDescent="0.25">
      <c r="B98" s="122" t="str">
        <f t="shared" si="21"/>
        <v/>
      </c>
      <c r="C98" s="124"/>
      <c r="D98" s="124"/>
      <c r="E98" s="124"/>
      <c r="F98" s="125" t="str">
        <f>IF('תנאי סף'!AR98&lt;&gt;1,"",'תנאי סף'!F98)</f>
        <v/>
      </c>
      <c r="G98" s="236" t="str">
        <f>IF(F98="","",'ריכוז גיליונות עזר'!G98)</f>
        <v/>
      </c>
      <c r="H98" s="234"/>
      <c r="I98" s="232"/>
      <c r="J98" s="106"/>
      <c r="K98" s="106"/>
      <c r="L98" s="123"/>
      <c r="M98" s="123"/>
      <c r="N98" s="123"/>
      <c r="O98" s="123"/>
      <c r="P98" s="123"/>
      <c r="Q98" s="123"/>
      <c r="R98" s="123"/>
      <c r="S98" s="123"/>
      <c r="T98" s="123"/>
      <c r="U98" s="123" t="str">
        <f t="shared" si="22"/>
        <v/>
      </c>
      <c r="V98" s="123">
        <v>1</v>
      </c>
      <c r="W98" s="123" t="str">
        <f t="shared" si="23"/>
        <v/>
      </c>
      <c r="X98" s="123">
        <v>1</v>
      </c>
      <c r="Y98" s="123" t="str">
        <f t="shared" si="24"/>
        <v/>
      </c>
      <c r="Z98" s="126" t="str">
        <f t="shared" si="25"/>
        <v/>
      </c>
      <c r="AA98">
        <f t="shared" si="26"/>
        <v>1</v>
      </c>
      <c r="AB98" t="str">
        <f t="shared" si="20"/>
        <v/>
      </c>
      <c r="AC98" t="str">
        <f t="shared" si="20"/>
        <v/>
      </c>
      <c r="BA98" t="str">
        <f t="shared" si="19"/>
        <v/>
      </c>
      <c r="BB98" t="str">
        <f t="shared" si="18"/>
        <v/>
      </c>
      <c r="BC98" t="str">
        <f t="shared" si="18"/>
        <v/>
      </c>
      <c r="BD98" t="str">
        <f t="shared" si="18"/>
        <v/>
      </c>
      <c r="BE98" t="str">
        <f t="shared" si="18"/>
        <v/>
      </c>
      <c r="BF98" t="str">
        <f t="shared" si="18"/>
        <v/>
      </c>
      <c r="BG98" t="str">
        <f t="shared" si="18"/>
        <v/>
      </c>
      <c r="BH98" t="str">
        <f t="shared" si="18"/>
        <v/>
      </c>
      <c r="BI98" t="str">
        <f t="shared" si="18"/>
        <v/>
      </c>
      <c r="BJ98" t="str">
        <f t="shared" si="18"/>
        <v/>
      </c>
    </row>
    <row r="99" spans="2:62" hidden="1" x14ac:dyDescent="0.25">
      <c r="B99" s="122" t="str">
        <f t="shared" si="21"/>
        <v/>
      </c>
      <c r="C99" s="124"/>
      <c r="D99" s="124"/>
      <c r="E99" s="124"/>
      <c r="F99" s="125" t="str">
        <f>IF('תנאי סף'!AR99&lt;&gt;1,"",'תנאי סף'!F99)</f>
        <v/>
      </c>
      <c r="G99" s="236" t="str">
        <f>IF(F99="","",'ריכוז גיליונות עזר'!G99)</f>
        <v/>
      </c>
      <c r="H99" s="234"/>
      <c r="I99" s="232"/>
      <c r="J99" s="106"/>
      <c r="K99" s="106"/>
      <c r="L99" s="123"/>
      <c r="M99" s="123"/>
      <c r="N99" s="123"/>
      <c r="O99" s="123"/>
      <c r="P99" s="123"/>
      <c r="Q99" s="123"/>
      <c r="R99" s="123"/>
      <c r="S99" s="123"/>
      <c r="T99" s="123"/>
      <c r="U99" s="123" t="str">
        <f t="shared" si="22"/>
        <v/>
      </c>
      <c r="V99" s="123">
        <v>1</v>
      </c>
      <c r="W99" s="123" t="str">
        <f t="shared" si="23"/>
        <v/>
      </c>
      <c r="X99" s="123">
        <v>1</v>
      </c>
      <c r="Y99" s="123" t="str">
        <f t="shared" si="24"/>
        <v/>
      </c>
      <c r="Z99" s="126" t="str">
        <f t="shared" si="25"/>
        <v/>
      </c>
      <c r="AA99">
        <f t="shared" si="26"/>
        <v>1</v>
      </c>
      <c r="AB99" t="str">
        <f t="shared" si="20"/>
        <v/>
      </c>
      <c r="AC99" t="str">
        <f t="shared" si="20"/>
        <v/>
      </c>
      <c r="BA99" t="str">
        <f t="shared" si="19"/>
        <v/>
      </c>
      <c r="BB99" t="str">
        <f t="shared" si="18"/>
        <v/>
      </c>
      <c r="BC99" t="str">
        <f t="shared" si="18"/>
        <v/>
      </c>
      <c r="BD99" t="str">
        <f t="shared" si="18"/>
        <v/>
      </c>
      <c r="BE99" t="str">
        <f t="shared" si="18"/>
        <v/>
      </c>
      <c r="BF99" t="str">
        <f t="shared" si="18"/>
        <v/>
      </c>
      <c r="BG99" t="str">
        <f t="shared" si="18"/>
        <v/>
      </c>
      <c r="BH99" t="str">
        <f t="shared" si="18"/>
        <v/>
      </c>
      <c r="BI99" t="str">
        <f t="shared" si="18"/>
        <v/>
      </c>
      <c r="BJ99" t="str">
        <f t="shared" si="18"/>
        <v/>
      </c>
    </row>
    <row r="100" spans="2:62" hidden="1" x14ac:dyDescent="0.25">
      <c r="B100" s="122" t="str">
        <f t="shared" si="21"/>
        <v/>
      </c>
      <c r="C100" s="124"/>
      <c r="D100" s="124"/>
      <c r="E100" s="124"/>
      <c r="F100" s="125" t="str">
        <f>IF('תנאי סף'!AR100&lt;&gt;1,"",'תנאי סף'!F100)</f>
        <v/>
      </c>
      <c r="G100" s="236" t="str">
        <f>IF(F100="","",'ריכוז גיליונות עזר'!G100)</f>
        <v/>
      </c>
      <c r="H100" s="234"/>
      <c r="I100" s="232"/>
      <c r="J100" s="106"/>
      <c r="K100" s="106"/>
      <c r="L100" s="123"/>
      <c r="M100" s="123"/>
      <c r="N100" s="123"/>
      <c r="O100" s="123"/>
      <c r="P100" s="123"/>
      <c r="Q100" s="123"/>
      <c r="R100" s="123"/>
      <c r="S100" s="123"/>
      <c r="T100" s="123"/>
      <c r="U100" s="123" t="str">
        <f t="shared" si="22"/>
        <v/>
      </c>
      <c r="V100" s="123">
        <v>1</v>
      </c>
      <c r="W100" s="123" t="str">
        <f t="shared" si="23"/>
        <v/>
      </c>
      <c r="X100" s="123">
        <v>1</v>
      </c>
      <c r="Y100" s="123" t="str">
        <f t="shared" si="24"/>
        <v/>
      </c>
      <c r="Z100" s="126" t="str">
        <f t="shared" si="25"/>
        <v/>
      </c>
      <c r="AA100">
        <f t="shared" si="26"/>
        <v>1</v>
      </c>
      <c r="AB100" t="str">
        <f t="shared" si="20"/>
        <v/>
      </c>
      <c r="AC100" t="str">
        <f t="shared" si="20"/>
        <v/>
      </c>
      <c r="BA100" t="str">
        <f t="shared" si="19"/>
        <v/>
      </c>
      <c r="BB100" t="str">
        <f t="shared" si="18"/>
        <v/>
      </c>
      <c r="BC100" t="str">
        <f t="shared" si="18"/>
        <v/>
      </c>
      <c r="BD100" t="str">
        <f t="shared" si="18"/>
        <v/>
      </c>
      <c r="BE100" t="str">
        <f t="shared" si="18"/>
        <v/>
      </c>
      <c r="BF100" t="str">
        <f t="shared" si="18"/>
        <v/>
      </c>
      <c r="BG100" t="str">
        <f t="shared" si="18"/>
        <v/>
      </c>
      <c r="BH100" t="str">
        <f t="shared" si="18"/>
        <v/>
      </c>
      <c r="BI100" t="str">
        <f t="shared" si="18"/>
        <v/>
      </c>
      <c r="BJ100" t="str">
        <f t="shared" si="18"/>
        <v/>
      </c>
    </row>
    <row r="101" spans="2:62" hidden="1" x14ac:dyDescent="0.25">
      <c r="B101" s="122" t="str">
        <f t="shared" si="21"/>
        <v/>
      </c>
      <c r="C101" s="124"/>
      <c r="D101" s="124"/>
      <c r="E101" s="124"/>
      <c r="F101" s="125" t="str">
        <f>IF('תנאי סף'!AR101&lt;&gt;1,"",'תנאי סף'!F101)</f>
        <v/>
      </c>
      <c r="G101" s="236" t="str">
        <f>IF(F101="","",'ריכוז גיליונות עזר'!G101)</f>
        <v/>
      </c>
      <c r="H101" s="234"/>
      <c r="I101" s="232"/>
      <c r="J101" s="106"/>
      <c r="K101" s="106"/>
      <c r="L101" s="123"/>
      <c r="M101" s="123"/>
      <c r="N101" s="123"/>
      <c r="O101" s="123"/>
      <c r="P101" s="123"/>
      <c r="Q101" s="123"/>
      <c r="R101" s="123"/>
      <c r="S101" s="123"/>
      <c r="T101" s="123"/>
      <c r="U101" s="123" t="str">
        <f t="shared" si="22"/>
        <v/>
      </c>
      <c r="V101" s="123">
        <v>1</v>
      </c>
      <c r="W101" s="123" t="str">
        <f t="shared" si="23"/>
        <v/>
      </c>
      <c r="X101" s="123">
        <v>1</v>
      </c>
      <c r="Y101" s="123" t="str">
        <f t="shared" si="24"/>
        <v/>
      </c>
      <c r="Z101" s="126" t="str">
        <f t="shared" si="25"/>
        <v/>
      </c>
      <c r="AA101">
        <f t="shared" si="26"/>
        <v>1</v>
      </c>
      <c r="AB101" t="str">
        <f t="shared" si="20"/>
        <v/>
      </c>
      <c r="AC101" t="str">
        <f t="shared" si="20"/>
        <v/>
      </c>
      <c r="BA101" t="str">
        <f t="shared" si="19"/>
        <v/>
      </c>
      <c r="BB101" t="str">
        <f t="shared" si="18"/>
        <v/>
      </c>
      <c r="BC101" t="str">
        <f t="shared" si="18"/>
        <v/>
      </c>
      <c r="BD101" t="str">
        <f t="shared" si="18"/>
        <v/>
      </c>
      <c r="BE101" t="str">
        <f t="shared" si="18"/>
        <v/>
      </c>
      <c r="BF101" t="str">
        <f t="shared" si="18"/>
        <v/>
      </c>
      <c r="BG101" t="str">
        <f t="shared" si="18"/>
        <v/>
      </c>
      <c r="BH101" t="str">
        <f t="shared" si="18"/>
        <v/>
      </c>
      <c r="BI101" t="str">
        <f t="shared" si="18"/>
        <v/>
      </c>
      <c r="BJ101" t="str">
        <f t="shared" si="18"/>
        <v/>
      </c>
    </row>
    <row r="102" spans="2:62" hidden="1" x14ac:dyDescent="0.25">
      <c r="B102" s="122" t="str">
        <f t="shared" si="21"/>
        <v/>
      </c>
      <c r="C102" s="124"/>
      <c r="D102" s="124"/>
      <c r="E102" s="124"/>
      <c r="F102" s="125" t="str">
        <f>IF('תנאי סף'!AR102&lt;&gt;1,"",'תנאי סף'!F102)</f>
        <v/>
      </c>
      <c r="G102" s="236" t="str">
        <f>IF(F102="","",'ריכוז גיליונות עזר'!G102)</f>
        <v/>
      </c>
      <c r="H102" s="234"/>
      <c r="I102" s="232"/>
      <c r="J102" s="106"/>
      <c r="K102" s="106"/>
      <c r="L102" s="123"/>
      <c r="M102" s="123"/>
      <c r="N102" s="123"/>
      <c r="O102" s="123"/>
      <c r="P102" s="123"/>
      <c r="Q102" s="123"/>
      <c r="R102" s="123"/>
      <c r="S102" s="123"/>
      <c r="T102" s="123"/>
      <c r="U102" s="123" t="str">
        <f t="shared" si="22"/>
        <v/>
      </c>
      <c r="V102" s="123">
        <v>1</v>
      </c>
      <c r="W102" s="123" t="str">
        <f t="shared" si="23"/>
        <v/>
      </c>
      <c r="X102" s="123">
        <v>1</v>
      </c>
      <c r="Y102" s="123" t="str">
        <f t="shared" si="24"/>
        <v/>
      </c>
      <c r="Z102" s="126" t="str">
        <f t="shared" si="25"/>
        <v/>
      </c>
      <c r="AA102">
        <f t="shared" si="26"/>
        <v>1</v>
      </c>
      <c r="AB102" t="str">
        <f t="shared" si="20"/>
        <v/>
      </c>
      <c r="AC102" t="str">
        <f t="shared" si="20"/>
        <v/>
      </c>
      <c r="BA102" t="str">
        <f t="shared" si="19"/>
        <v/>
      </c>
      <c r="BB102" t="str">
        <f t="shared" si="18"/>
        <v/>
      </c>
      <c r="BC102" t="str">
        <f t="shared" si="18"/>
        <v/>
      </c>
      <c r="BD102" t="str">
        <f t="shared" si="18"/>
        <v/>
      </c>
      <c r="BE102" t="str">
        <f t="shared" si="18"/>
        <v/>
      </c>
      <c r="BF102" t="str">
        <f t="shared" si="18"/>
        <v/>
      </c>
      <c r="BG102" t="str">
        <f t="shared" si="18"/>
        <v/>
      </c>
      <c r="BH102" t="str">
        <f t="shared" si="18"/>
        <v/>
      </c>
      <c r="BI102" t="str">
        <f t="shared" si="18"/>
        <v/>
      </c>
      <c r="BJ102" t="str">
        <f t="shared" si="18"/>
        <v/>
      </c>
    </row>
    <row r="103" spans="2:62" hidden="1" x14ac:dyDescent="0.25">
      <c r="B103" s="122" t="str">
        <f t="shared" si="21"/>
        <v/>
      </c>
      <c r="C103" s="124"/>
      <c r="D103" s="124"/>
      <c r="E103" s="124"/>
      <c r="F103" s="125" t="str">
        <f>IF('תנאי סף'!AR103&lt;&gt;1,"",'תנאי סף'!F103)</f>
        <v/>
      </c>
      <c r="G103" s="236" t="str">
        <f>IF(F103="","",'ריכוז גיליונות עזר'!G103)</f>
        <v/>
      </c>
      <c r="H103" s="234"/>
      <c r="I103" s="232"/>
      <c r="J103" s="106"/>
      <c r="K103" s="106"/>
      <c r="L103" s="123"/>
      <c r="M103" s="123"/>
      <c r="N103" s="123"/>
      <c r="O103" s="123"/>
      <c r="P103" s="123"/>
      <c r="Q103" s="123"/>
      <c r="R103" s="123"/>
      <c r="S103" s="123"/>
      <c r="T103" s="123"/>
      <c r="U103" s="123" t="str">
        <f t="shared" si="22"/>
        <v/>
      </c>
      <c r="V103" s="123">
        <v>1</v>
      </c>
      <c r="W103" s="123" t="str">
        <f t="shared" si="23"/>
        <v/>
      </c>
      <c r="X103" s="123">
        <v>1</v>
      </c>
      <c r="Y103" s="123" t="str">
        <f t="shared" si="24"/>
        <v/>
      </c>
      <c r="Z103" s="126" t="str">
        <f t="shared" si="25"/>
        <v/>
      </c>
      <c r="AA103">
        <f t="shared" si="26"/>
        <v>1</v>
      </c>
      <c r="AB103" t="str">
        <f t="shared" si="20"/>
        <v/>
      </c>
      <c r="AC103" t="str">
        <f t="shared" si="20"/>
        <v/>
      </c>
      <c r="BA103" t="str">
        <f t="shared" si="19"/>
        <v/>
      </c>
      <c r="BB103" t="str">
        <f t="shared" si="18"/>
        <v/>
      </c>
      <c r="BC103" t="str">
        <f t="shared" si="18"/>
        <v/>
      </c>
      <c r="BD103" t="str">
        <f t="shared" si="18"/>
        <v/>
      </c>
      <c r="BE103" t="str">
        <f t="shared" si="18"/>
        <v/>
      </c>
      <c r="BF103" t="str">
        <f t="shared" si="18"/>
        <v/>
      </c>
      <c r="BG103" t="str">
        <f t="shared" si="18"/>
        <v/>
      </c>
      <c r="BH103" t="str">
        <f t="shared" si="18"/>
        <v/>
      </c>
      <c r="BI103" t="str">
        <f t="shared" si="18"/>
        <v/>
      </c>
      <c r="BJ103" t="str">
        <f t="shared" si="18"/>
        <v/>
      </c>
    </row>
    <row r="104" spans="2:62" hidden="1" x14ac:dyDescent="0.25">
      <c r="B104" s="122" t="str">
        <f t="shared" si="21"/>
        <v/>
      </c>
      <c r="C104" s="124"/>
      <c r="D104" s="124"/>
      <c r="E104" s="124"/>
      <c r="F104" s="125" t="str">
        <f>IF('תנאי סף'!AR104&lt;&gt;1,"",'תנאי סף'!F104)</f>
        <v/>
      </c>
      <c r="G104" s="236" t="str">
        <f>IF(F104="","",'ריכוז גיליונות עזר'!G104)</f>
        <v/>
      </c>
      <c r="H104" s="234"/>
      <c r="I104" s="232"/>
      <c r="J104" s="106"/>
      <c r="K104" s="106"/>
      <c r="L104" s="123"/>
      <c r="M104" s="123"/>
      <c r="N104" s="123"/>
      <c r="O104" s="123"/>
      <c r="P104" s="123"/>
      <c r="Q104" s="123"/>
      <c r="R104" s="123"/>
      <c r="S104" s="123"/>
      <c r="T104" s="123"/>
      <c r="U104" s="123" t="str">
        <f t="shared" si="22"/>
        <v/>
      </c>
      <c r="V104" s="123">
        <v>1</v>
      </c>
      <c r="W104" s="123" t="str">
        <f t="shared" si="23"/>
        <v/>
      </c>
      <c r="X104" s="123">
        <v>1</v>
      </c>
      <c r="Y104" s="123" t="str">
        <f t="shared" si="24"/>
        <v/>
      </c>
      <c r="Z104" s="126" t="str">
        <f t="shared" si="25"/>
        <v/>
      </c>
      <c r="AA104">
        <f t="shared" si="26"/>
        <v>1</v>
      </c>
      <c r="AB104" t="str">
        <f t="shared" si="20"/>
        <v/>
      </c>
      <c r="AC104" t="str">
        <f t="shared" si="20"/>
        <v/>
      </c>
      <c r="BA104" t="str">
        <f t="shared" si="19"/>
        <v/>
      </c>
      <c r="BB104" t="str">
        <f t="shared" si="18"/>
        <v/>
      </c>
      <c r="BC104" t="str">
        <f t="shared" si="18"/>
        <v/>
      </c>
      <c r="BD104" t="str">
        <f t="shared" si="18"/>
        <v/>
      </c>
      <c r="BE104" t="str">
        <f t="shared" si="18"/>
        <v/>
      </c>
      <c r="BF104" t="str">
        <f t="shared" si="18"/>
        <v/>
      </c>
      <c r="BG104" t="str">
        <f t="shared" si="18"/>
        <v/>
      </c>
      <c r="BH104" t="str">
        <f t="shared" si="18"/>
        <v/>
      </c>
      <c r="BI104" t="str">
        <f t="shared" si="18"/>
        <v/>
      </c>
      <c r="BJ104" t="str">
        <f t="shared" si="18"/>
        <v/>
      </c>
    </row>
    <row r="105" spans="2:62" hidden="1" x14ac:dyDescent="0.25">
      <c r="B105" s="122" t="str">
        <f t="shared" si="21"/>
        <v/>
      </c>
      <c r="C105" s="124"/>
      <c r="D105" s="124"/>
      <c r="E105" s="124"/>
      <c r="F105" s="125" t="str">
        <f>IF('תנאי סף'!AR105&lt;&gt;1,"",'תנאי סף'!F105)</f>
        <v/>
      </c>
      <c r="G105" s="236" t="str">
        <f>IF(F105="","",'ריכוז גיליונות עזר'!G105)</f>
        <v/>
      </c>
      <c r="H105" s="234"/>
      <c r="I105" s="232"/>
      <c r="J105" s="106"/>
      <c r="K105" s="106"/>
      <c r="L105" s="123"/>
      <c r="M105" s="123"/>
      <c r="N105" s="123"/>
      <c r="O105" s="123"/>
      <c r="P105" s="123"/>
      <c r="Q105" s="123"/>
      <c r="R105" s="123"/>
      <c r="S105" s="123"/>
      <c r="T105" s="123"/>
      <c r="U105" s="123" t="str">
        <f t="shared" si="22"/>
        <v/>
      </c>
      <c r="V105" s="123">
        <v>1</v>
      </c>
      <c r="W105" s="123" t="str">
        <f t="shared" si="23"/>
        <v/>
      </c>
      <c r="X105" s="123">
        <v>1</v>
      </c>
      <c r="Y105" s="123" t="str">
        <f t="shared" si="24"/>
        <v/>
      </c>
      <c r="Z105" s="126" t="str">
        <f t="shared" si="25"/>
        <v/>
      </c>
      <c r="AA105">
        <f t="shared" si="26"/>
        <v>1</v>
      </c>
      <c r="AB105" t="str">
        <f t="shared" si="20"/>
        <v/>
      </c>
      <c r="AC105" t="str">
        <f t="shared" si="20"/>
        <v/>
      </c>
      <c r="BA105" t="str">
        <f t="shared" si="19"/>
        <v/>
      </c>
      <c r="BB105" t="str">
        <f t="shared" si="18"/>
        <v/>
      </c>
      <c r="BC105" t="str">
        <f t="shared" si="18"/>
        <v/>
      </c>
      <c r="BD105" t="str">
        <f t="shared" si="18"/>
        <v/>
      </c>
      <c r="BE105" t="str">
        <f t="shared" si="18"/>
        <v/>
      </c>
      <c r="BF105" t="str">
        <f t="shared" si="18"/>
        <v/>
      </c>
      <c r="BG105" t="str">
        <f t="shared" si="18"/>
        <v/>
      </c>
      <c r="BH105" t="str">
        <f t="shared" si="18"/>
        <v/>
      </c>
      <c r="BI105" t="str">
        <f t="shared" si="18"/>
        <v/>
      </c>
      <c r="BJ105" t="str">
        <f t="shared" si="18"/>
        <v/>
      </c>
    </row>
    <row r="106" spans="2:62" hidden="1" x14ac:dyDescent="0.25">
      <c r="B106" s="122" t="str">
        <f t="shared" si="21"/>
        <v/>
      </c>
      <c r="C106" s="124"/>
      <c r="D106" s="124"/>
      <c r="E106" s="124"/>
      <c r="F106" s="125" t="str">
        <f>IF('תנאי סף'!AR106&lt;&gt;1,"",'תנאי סף'!F106)</f>
        <v/>
      </c>
      <c r="G106" s="236" t="str">
        <f>IF(F106="","",'ריכוז גיליונות עזר'!G106)</f>
        <v/>
      </c>
      <c r="H106" s="234"/>
      <c r="I106" s="232"/>
      <c r="J106" s="106"/>
      <c r="K106" s="106"/>
      <c r="L106" s="123"/>
      <c r="M106" s="123"/>
      <c r="N106" s="123"/>
      <c r="O106" s="123"/>
      <c r="P106" s="123"/>
      <c r="Q106" s="123"/>
      <c r="R106" s="123"/>
      <c r="S106" s="123"/>
      <c r="T106" s="123"/>
      <c r="U106" s="123" t="str">
        <f t="shared" si="22"/>
        <v/>
      </c>
      <c r="V106" s="123">
        <v>1</v>
      </c>
      <c r="W106" s="123" t="str">
        <f t="shared" si="23"/>
        <v/>
      </c>
      <c r="X106" s="123">
        <v>1</v>
      </c>
      <c r="Y106" s="123" t="str">
        <f t="shared" si="24"/>
        <v/>
      </c>
      <c r="Z106" s="126" t="str">
        <f t="shared" si="25"/>
        <v/>
      </c>
      <c r="AA106">
        <f t="shared" si="26"/>
        <v>1</v>
      </c>
      <c r="AB106" t="str">
        <f t="shared" si="20"/>
        <v/>
      </c>
      <c r="AC106" t="str">
        <f t="shared" si="20"/>
        <v/>
      </c>
      <c r="BA106" t="str">
        <f t="shared" si="19"/>
        <v/>
      </c>
      <c r="BB106" t="str">
        <f t="shared" si="18"/>
        <v/>
      </c>
      <c r="BC106" t="str">
        <f t="shared" si="18"/>
        <v/>
      </c>
      <c r="BD106" t="str">
        <f t="shared" si="18"/>
        <v/>
      </c>
      <c r="BE106" t="str">
        <f t="shared" si="18"/>
        <v/>
      </c>
      <c r="BF106" t="str">
        <f t="shared" si="18"/>
        <v/>
      </c>
      <c r="BG106" t="str">
        <f t="shared" si="18"/>
        <v/>
      </c>
      <c r="BH106" t="str">
        <f t="shared" si="18"/>
        <v/>
      </c>
      <c r="BI106" t="str">
        <f t="shared" si="18"/>
        <v/>
      </c>
      <c r="BJ106" t="str">
        <f t="shared" si="18"/>
        <v/>
      </c>
    </row>
    <row r="107" spans="2:62" hidden="1" x14ac:dyDescent="0.25">
      <c r="B107" s="122" t="str">
        <f t="shared" si="21"/>
        <v/>
      </c>
      <c r="C107" s="124"/>
      <c r="D107" s="124"/>
      <c r="E107" s="124"/>
      <c r="F107" s="125" t="str">
        <f>IF('תנאי סף'!AR107&lt;&gt;1,"",'תנאי סף'!F107)</f>
        <v/>
      </c>
      <c r="G107" s="236" t="str">
        <f>IF(F107="","",'ריכוז גיליונות עזר'!G107)</f>
        <v/>
      </c>
      <c r="H107" s="234"/>
      <c r="I107" s="232"/>
      <c r="J107" s="106"/>
      <c r="K107" s="106"/>
      <c r="L107" s="123"/>
      <c r="M107" s="123"/>
      <c r="N107" s="123"/>
      <c r="O107" s="123"/>
      <c r="P107" s="123"/>
      <c r="Q107" s="123"/>
      <c r="R107" s="123"/>
      <c r="S107" s="123"/>
      <c r="T107" s="123"/>
      <c r="U107" s="123" t="str">
        <f t="shared" si="22"/>
        <v/>
      </c>
      <c r="V107" s="123">
        <v>1</v>
      </c>
      <c r="W107" s="123" t="str">
        <f t="shared" si="23"/>
        <v/>
      </c>
      <c r="X107" s="123">
        <v>1</v>
      </c>
      <c r="Y107" s="123" t="str">
        <f t="shared" si="24"/>
        <v/>
      </c>
      <c r="Z107" s="126" t="str">
        <f t="shared" si="25"/>
        <v/>
      </c>
      <c r="AA107">
        <f t="shared" si="26"/>
        <v>1</v>
      </c>
      <c r="AB107" t="str">
        <f t="shared" si="20"/>
        <v/>
      </c>
      <c r="AC107" t="str">
        <f t="shared" si="20"/>
        <v/>
      </c>
      <c r="BA107" t="str">
        <f t="shared" si="19"/>
        <v/>
      </c>
      <c r="BB107" t="str">
        <f t="shared" si="18"/>
        <v/>
      </c>
      <c r="BC107" t="str">
        <f t="shared" si="18"/>
        <v/>
      </c>
      <c r="BD107" t="str">
        <f t="shared" si="18"/>
        <v/>
      </c>
      <c r="BE107" t="str">
        <f t="shared" si="18"/>
        <v/>
      </c>
      <c r="BF107" t="str">
        <f t="shared" si="18"/>
        <v/>
      </c>
      <c r="BG107" t="str">
        <f t="shared" si="18"/>
        <v/>
      </c>
      <c r="BH107" t="str">
        <f t="shared" si="18"/>
        <v/>
      </c>
      <c r="BI107" t="str">
        <f t="shared" si="18"/>
        <v/>
      </c>
      <c r="BJ107" t="str">
        <f t="shared" si="18"/>
        <v/>
      </c>
    </row>
    <row r="108" spans="2:62" hidden="1" x14ac:dyDescent="0.25">
      <c r="B108" s="122" t="str">
        <f t="shared" si="21"/>
        <v/>
      </c>
      <c r="C108" s="124"/>
      <c r="D108" s="124"/>
      <c r="E108" s="124"/>
      <c r="F108" s="125" t="str">
        <f>IF('תנאי סף'!AR108&lt;&gt;1,"",'תנאי סף'!F108)</f>
        <v/>
      </c>
      <c r="G108" s="236" t="str">
        <f>IF(F108="","",'ריכוז גיליונות עזר'!G108)</f>
        <v/>
      </c>
      <c r="H108" s="234"/>
      <c r="I108" s="232"/>
      <c r="J108" s="106"/>
      <c r="K108" s="106"/>
      <c r="L108" s="123"/>
      <c r="M108" s="123"/>
      <c r="N108" s="123"/>
      <c r="O108" s="123"/>
      <c r="P108" s="123"/>
      <c r="Q108" s="123"/>
      <c r="R108" s="123"/>
      <c r="S108" s="123"/>
      <c r="T108" s="123"/>
      <c r="U108" s="123" t="str">
        <f t="shared" si="22"/>
        <v/>
      </c>
      <c r="V108" s="123">
        <v>1</v>
      </c>
      <c r="W108" s="123" t="str">
        <f t="shared" si="23"/>
        <v/>
      </c>
      <c r="X108" s="123">
        <v>1</v>
      </c>
      <c r="Y108" s="123" t="str">
        <f t="shared" si="24"/>
        <v/>
      </c>
      <c r="Z108" s="126" t="str">
        <f t="shared" si="25"/>
        <v/>
      </c>
      <c r="AA108">
        <f t="shared" si="26"/>
        <v>1</v>
      </c>
      <c r="AB108" t="str">
        <f t="shared" si="20"/>
        <v/>
      </c>
      <c r="AC108" t="str">
        <f t="shared" si="20"/>
        <v/>
      </c>
      <c r="BA108" t="str">
        <f t="shared" si="19"/>
        <v/>
      </c>
      <c r="BB108" t="str">
        <f t="shared" si="18"/>
        <v/>
      </c>
      <c r="BC108" t="str">
        <f t="shared" si="18"/>
        <v/>
      </c>
      <c r="BD108" t="str">
        <f t="shared" si="18"/>
        <v/>
      </c>
      <c r="BE108" t="str">
        <f t="shared" si="18"/>
        <v/>
      </c>
      <c r="BF108" t="str">
        <f t="shared" si="18"/>
        <v/>
      </c>
      <c r="BG108" t="str">
        <f t="shared" si="18"/>
        <v/>
      </c>
      <c r="BH108" t="str">
        <f t="shared" si="18"/>
        <v/>
      </c>
      <c r="BI108" t="str">
        <f t="shared" si="18"/>
        <v/>
      </c>
      <c r="BJ108" t="str">
        <f t="shared" si="18"/>
        <v/>
      </c>
    </row>
    <row r="109" spans="2:62" hidden="1" x14ac:dyDescent="0.25">
      <c r="B109" s="122" t="str">
        <f t="shared" si="21"/>
        <v/>
      </c>
      <c r="C109" s="124"/>
      <c r="D109" s="124"/>
      <c r="E109" s="124"/>
      <c r="F109" s="125" t="str">
        <f>IF('תנאי סף'!AR109&lt;&gt;1,"",'תנאי סף'!F109)</f>
        <v/>
      </c>
      <c r="G109" s="236" t="str">
        <f>IF(F109="","",'ריכוז גיליונות עזר'!G109)</f>
        <v/>
      </c>
      <c r="H109" s="234"/>
      <c r="I109" s="232"/>
      <c r="J109" s="106"/>
      <c r="K109" s="106"/>
      <c r="L109" s="123"/>
      <c r="M109" s="123"/>
      <c r="N109" s="123"/>
      <c r="O109" s="123"/>
      <c r="P109" s="123"/>
      <c r="Q109" s="123"/>
      <c r="R109" s="123"/>
      <c r="S109" s="123"/>
      <c r="T109" s="123"/>
      <c r="U109" s="123" t="str">
        <f t="shared" si="22"/>
        <v/>
      </c>
      <c r="V109" s="123">
        <v>1</v>
      </c>
      <c r="W109" s="123" t="str">
        <f t="shared" si="23"/>
        <v/>
      </c>
      <c r="X109" s="123">
        <v>1</v>
      </c>
      <c r="Y109" s="123" t="str">
        <f t="shared" si="24"/>
        <v/>
      </c>
      <c r="Z109" s="126" t="str">
        <f t="shared" si="25"/>
        <v/>
      </c>
      <c r="AA109">
        <f t="shared" si="26"/>
        <v>1</v>
      </c>
      <c r="AB109" t="str">
        <f t="shared" si="20"/>
        <v/>
      </c>
      <c r="AC109" t="str">
        <f t="shared" si="20"/>
        <v/>
      </c>
      <c r="BA109" t="str">
        <f t="shared" si="19"/>
        <v/>
      </c>
      <c r="BB109" t="str">
        <f t="shared" si="18"/>
        <v/>
      </c>
      <c r="BC109" t="str">
        <f t="shared" si="18"/>
        <v/>
      </c>
      <c r="BD109" t="str">
        <f t="shared" si="18"/>
        <v/>
      </c>
      <c r="BE109" t="str">
        <f t="shared" si="18"/>
        <v/>
      </c>
      <c r="BF109" t="str">
        <f t="shared" si="18"/>
        <v/>
      </c>
      <c r="BG109" t="str">
        <f t="shared" si="18"/>
        <v/>
      </c>
      <c r="BH109" t="str">
        <f t="shared" si="18"/>
        <v/>
      </c>
      <c r="BI109" t="str">
        <f t="shared" si="18"/>
        <v/>
      </c>
      <c r="BJ109" t="str">
        <f t="shared" si="18"/>
        <v/>
      </c>
    </row>
    <row r="110" spans="2:62" hidden="1" x14ac:dyDescent="0.25">
      <c r="B110" s="122" t="str">
        <f t="shared" si="21"/>
        <v/>
      </c>
      <c r="C110" s="124"/>
      <c r="D110" s="124"/>
      <c r="E110" s="124"/>
      <c r="F110" s="125" t="str">
        <f>IF('תנאי סף'!AR110&lt;&gt;1,"",'תנאי סף'!F110)</f>
        <v/>
      </c>
      <c r="G110" s="236" t="str">
        <f>IF(F110="","",'ריכוז גיליונות עזר'!G110)</f>
        <v/>
      </c>
      <c r="H110" s="234"/>
      <c r="I110" s="232"/>
      <c r="J110" s="106"/>
      <c r="K110" s="106"/>
      <c r="L110" s="123"/>
      <c r="M110" s="123"/>
      <c r="N110" s="123"/>
      <c r="O110" s="123"/>
      <c r="P110" s="123"/>
      <c r="Q110" s="123"/>
      <c r="R110" s="123"/>
      <c r="S110" s="123"/>
      <c r="T110" s="123"/>
      <c r="U110" s="123" t="str">
        <f t="shared" si="22"/>
        <v/>
      </c>
      <c r="V110" s="123">
        <v>1</v>
      </c>
      <c r="W110" s="123" t="str">
        <f t="shared" si="23"/>
        <v/>
      </c>
      <c r="X110" s="123">
        <v>1</v>
      </c>
      <c r="Y110" s="123" t="str">
        <f t="shared" si="24"/>
        <v/>
      </c>
      <c r="Z110" s="126" t="str">
        <f t="shared" si="25"/>
        <v/>
      </c>
      <c r="AA110">
        <f t="shared" si="26"/>
        <v>1</v>
      </c>
      <c r="AB110" t="str">
        <f t="shared" si="20"/>
        <v/>
      </c>
      <c r="AC110" t="str">
        <f t="shared" si="20"/>
        <v/>
      </c>
      <c r="BA110" t="str">
        <f t="shared" si="19"/>
        <v/>
      </c>
      <c r="BB110" t="str">
        <f t="shared" si="18"/>
        <v/>
      </c>
      <c r="BC110" t="str">
        <f t="shared" si="18"/>
        <v/>
      </c>
      <c r="BD110" t="str">
        <f t="shared" si="18"/>
        <v/>
      </c>
      <c r="BE110" t="str">
        <f t="shared" si="18"/>
        <v/>
      </c>
      <c r="BF110" t="str">
        <f t="shared" si="18"/>
        <v/>
      </c>
      <c r="BG110" t="str">
        <f t="shared" si="18"/>
        <v/>
      </c>
      <c r="BH110" t="str">
        <f t="shared" si="18"/>
        <v/>
      </c>
      <c r="BI110" t="str">
        <f t="shared" si="18"/>
        <v/>
      </c>
      <c r="BJ110" t="str">
        <f t="shared" si="18"/>
        <v/>
      </c>
    </row>
    <row r="111" spans="2:62" hidden="1" x14ac:dyDescent="0.25">
      <c r="B111" s="122" t="str">
        <f t="shared" si="21"/>
        <v/>
      </c>
      <c r="C111" s="124"/>
      <c r="D111" s="124"/>
      <c r="E111" s="124"/>
      <c r="F111" s="125" t="str">
        <f>IF('תנאי סף'!AR111&lt;&gt;1,"",'תנאי סף'!F111)</f>
        <v/>
      </c>
      <c r="G111" s="236" t="str">
        <f>IF(F111="","",'ריכוז גיליונות עזר'!G111)</f>
        <v/>
      </c>
      <c r="H111" s="234"/>
      <c r="I111" s="232"/>
      <c r="J111" s="106"/>
      <c r="K111" s="106"/>
      <c r="L111" s="123"/>
      <c r="M111" s="123"/>
      <c r="N111" s="123"/>
      <c r="O111" s="123"/>
      <c r="P111" s="123"/>
      <c r="Q111" s="123"/>
      <c r="R111" s="123"/>
      <c r="S111" s="123"/>
      <c r="T111" s="123"/>
      <c r="U111" s="123" t="str">
        <f t="shared" si="22"/>
        <v/>
      </c>
      <c r="V111" s="123">
        <v>1</v>
      </c>
      <c r="W111" s="123" t="str">
        <f t="shared" si="23"/>
        <v/>
      </c>
      <c r="X111" s="123">
        <v>1</v>
      </c>
      <c r="Y111" s="123" t="str">
        <f t="shared" si="24"/>
        <v/>
      </c>
      <c r="Z111" s="126" t="str">
        <f t="shared" si="25"/>
        <v/>
      </c>
      <c r="AA111">
        <f t="shared" si="26"/>
        <v>1</v>
      </c>
      <c r="AB111" t="str">
        <f t="shared" si="20"/>
        <v/>
      </c>
      <c r="AC111" t="str">
        <f t="shared" si="20"/>
        <v/>
      </c>
      <c r="BA111" t="str">
        <f t="shared" si="19"/>
        <v/>
      </c>
      <c r="BB111" t="str">
        <f t="shared" si="18"/>
        <v/>
      </c>
      <c r="BC111" t="str">
        <f t="shared" si="18"/>
        <v/>
      </c>
      <c r="BD111" t="str">
        <f t="shared" si="18"/>
        <v/>
      </c>
      <c r="BE111" t="str">
        <f t="shared" si="18"/>
        <v/>
      </c>
      <c r="BF111" t="str">
        <f t="shared" si="18"/>
        <v/>
      </c>
      <c r="BG111" t="str">
        <f t="shared" si="18"/>
        <v/>
      </c>
      <c r="BH111" t="str">
        <f t="shared" si="18"/>
        <v/>
      </c>
      <c r="BI111" t="str">
        <f t="shared" si="18"/>
        <v/>
      </c>
      <c r="BJ111" t="str">
        <f t="shared" si="18"/>
        <v/>
      </c>
    </row>
    <row r="112" spans="2:62" hidden="1" x14ac:dyDescent="0.25">
      <c r="B112" s="122" t="str">
        <f t="shared" si="21"/>
        <v/>
      </c>
      <c r="C112" s="124"/>
      <c r="D112" s="124"/>
      <c r="E112" s="124"/>
      <c r="F112" s="125" t="str">
        <f>IF('תנאי סף'!AR112&lt;&gt;1,"",'תנאי סף'!F112)</f>
        <v/>
      </c>
      <c r="G112" s="236" t="str">
        <f>IF(F112="","",'ריכוז גיליונות עזר'!G112)</f>
        <v/>
      </c>
      <c r="H112" s="234"/>
      <c r="I112" s="232"/>
      <c r="J112" s="106"/>
      <c r="K112" s="106"/>
      <c r="L112" s="123"/>
      <c r="M112" s="123"/>
      <c r="N112" s="123"/>
      <c r="O112" s="123"/>
      <c r="P112" s="123"/>
      <c r="Q112" s="123"/>
      <c r="R112" s="123"/>
      <c r="S112" s="123"/>
      <c r="T112" s="123"/>
      <c r="U112" s="123" t="str">
        <f t="shared" si="22"/>
        <v/>
      </c>
      <c r="V112" s="123">
        <v>1</v>
      </c>
      <c r="W112" s="123" t="str">
        <f t="shared" si="23"/>
        <v/>
      </c>
      <c r="X112" s="123">
        <v>1</v>
      </c>
      <c r="Y112" s="123" t="str">
        <f t="shared" si="24"/>
        <v/>
      </c>
      <c r="Z112" s="126" t="str">
        <f t="shared" si="25"/>
        <v/>
      </c>
      <c r="AA112">
        <f t="shared" si="26"/>
        <v>1</v>
      </c>
      <c r="AB112" t="str">
        <f t="shared" si="20"/>
        <v/>
      </c>
      <c r="AC112" t="str">
        <f t="shared" si="20"/>
        <v/>
      </c>
      <c r="BA112" t="str">
        <f t="shared" si="19"/>
        <v/>
      </c>
      <c r="BB112" t="str">
        <f t="shared" si="18"/>
        <v/>
      </c>
      <c r="BC112" t="str">
        <f t="shared" si="18"/>
        <v/>
      </c>
      <c r="BD112" t="str">
        <f t="shared" si="18"/>
        <v/>
      </c>
      <c r="BE112" t="str">
        <f t="shared" si="18"/>
        <v/>
      </c>
      <c r="BF112" t="str">
        <f t="shared" si="18"/>
        <v/>
      </c>
      <c r="BG112" t="str">
        <f t="shared" si="18"/>
        <v/>
      </c>
      <c r="BH112" t="str">
        <f t="shared" si="18"/>
        <v/>
      </c>
      <c r="BI112" t="str">
        <f t="shared" si="18"/>
        <v/>
      </c>
      <c r="BJ112" t="str">
        <f t="shared" si="18"/>
        <v/>
      </c>
    </row>
    <row r="113" spans="2:62" hidden="1" x14ac:dyDescent="0.25">
      <c r="B113" s="122" t="str">
        <f t="shared" si="21"/>
        <v/>
      </c>
      <c r="C113" s="124"/>
      <c r="D113" s="124"/>
      <c r="E113" s="124"/>
      <c r="F113" s="125" t="str">
        <f>IF('תנאי סף'!AR113&lt;&gt;1,"",'תנאי סף'!F113)</f>
        <v/>
      </c>
      <c r="G113" s="236" t="str">
        <f>IF(F113="","",'ריכוז גיליונות עזר'!G113)</f>
        <v/>
      </c>
      <c r="H113" s="234"/>
      <c r="I113" s="232"/>
      <c r="J113" s="106"/>
      <c r="K113" s="106"/>
      <c r="L113" s="123"/>
      <c r="M113" s="123"/>
      <c r="N113" s="123"/>
      <c r="O113" s="123"/>
      <c r="P113" s="123"/>
      <c r="Q113" s="123"/>
      <c r="R113" s="123"/>
      <c r="S113" s="123"/>
      <c r="T113" s="123"/>
      <c r="U113" s="123" t="str">
        <f t="shared" si="22"/>
        <v/>
      </c>
      <c r="V113" s="123">
        <v>1</v>
      </c>
      <c r="W113" s="123" t="str">
        <f t="shared" si="23"/>
        <v/>
      </c>
      <c r="X113" s="123">
        <v>1</v>
      </c>
      <c r="Y113" s="123" t="str">
        <f t="shared" si="24"/>
        <v/>
      </c>
      <c r="Z113" s="126" t="str">
        <f t="shared" si="25"/>
        <v/>
      </c>
      <c r="AA113">
        <f t="shared" si="26"/>
        <v>1</v>
      </c>
      <c r="AB113" t="str">
        <f t="shared" si="20"/>
        <v/>
      </c>
      <c r="AC113" t="str">
        <f t="shared" si="20"/>
        <v/>
      </c>
      <c r="BA113" t="str">
        <f t="shared" si="19"/>
        <v/>
      </c>
      <c r="BB113" t="str">
        <f t="shared" si="18"/>
        <v/>
      </c>
      <c r="BC113" t="str">
        <f t="shared" si="18"/>
        <v/>
      </c>
      <c r="BD113" t="str">
        <f t="shared" si="18"/>
        <v/>
      </c>
      <c r="BE113" t="str">
        <f t="shared" si="18"/>
        <v/>
      </c>
      <c r="BF113" t="str">
        <f t="shared" si="18"/>
        <v/>
      </c>
      <c r="BG113" t="str">
        <f t="shared" si="18"/>
        <v/>
      </c>
      <c r="BH113" t="str">
        <f t="shared" si="18"/>
        <v/>
      </c>
      <c r="BI113" t="str">
        <f t="shared" si="18"/>
        <v/>
      </c>
      <c r="BJ113" t="str">
        <f t="shared" si="18"/>
        <v/>
      </c>
    </row>
    <row r="114" spans="2:62" hidden="1" x14ac:dyDescent="0.25">
      <c r="B114" s="122" t="str">
        <f t="shared" si="21"/>
        <v/>
      </c>
      <c r="C114" s="124"/>
      <c r="D114" s="124"/>
      <c r="E114" s="124"/>
      <c r="F114" s="125" t="str">
        <f>IF('תנאי סף'!AR114&lt;&gt;1,"",'תנאי סף'!F114)</f>
        <v/>
      </c>
      <c r="G114" s="236" t="str">
        <f>IF(F114="","",'ריכוז גיליונות עזר'!G114)</f>
        <v/>
      </c>
      <c r="H114" s="234"/>
      <c r="I114" s="232"/>
      <c r="J114" s="106"/>
      <c r="K114" s="106"/>
      <c r="L114" s="123"/>
      <c r="M114" s="123"/>
      <c r="N114" s="123"/>
      <c r="O114" s="123"/>
      <c r="P114" s="123"/>
      <c r="Q114" s="123"/>
      <c r="R114" s="123"/>
      <c r="S114" s="123"/>
      <c r="T114" s="123"/>
      <c r="U114" s="123" t="str">
        <f t="shared" si="22"/>
        <v/>
      </c>
      <c r="V114" s="123">
        <v>1</v>
      </c>
      <c r="W114" s="123" t="str">
        <f t="shared" si="23"/>
        <v/>
      </c>
      <c r="X114" s="123">
        <v>1</v>
      </c>
      <c r="Y114" s="123" t="str">
        <f t="shared" si="24"/>
        <v/>
      </c>
      <c r="Z114" s="126" t="str">
        <f t="shared" si="25"/>
        <v/>
      </c>
      <c r="AA114">
        <f t="shared" si="26"/>
        <v>1</v>
      </c>
      <c r="AB114" t="str">
        <f t="shared" si="20"/>
        <v/>
      </c>
      <c r="AC114" t="str">
        <f t="shared" si="20"/>
        <v/>
      </c>
      <c r="BA114" t="str">
        <f t="shared" si="19"/>
        <v/>
      </c>
      <c r="BB114" t="str">
        <f t="shared" si="18"/>
        <v/>
      </c>
      <c r="BC114" t="str">
        <f t="shared" si="18"/>
        <v/>
      </c>
      <c r="BD114" t="str">
        <f t="shared" si="18"/>
        <v/>
      </c>
      <c r="BE114" t="str">
        <f t="shared" si="18"/>
        <v/>
      </c>
      <c r="BF114" t="str">
        <f t="shared" si="18"/>
        <v/>
      </c>
      <c r="BG114" t="str">
        <f t="shared" si="18"/>
        <v/>
      </c>
      <c r="BH114" t="str">
        <f t="shared" si="18"/>
        <v/>
      </c>
      <c r="BI114" t="str">
        <f t="shared" si="18"/>
        <v/>
      </c>
      <c r="BJ114" t="str">
        <f t="shared" si="18"/>
        <v/>
      </c>
    </row>
    <row r="115" spans="2:62" hidden="1" x14ac:dyDescent="0.25">
      <c r="B115" s="122" t="str">
        <f t="shared" si="21"/>
        <v/>
      </c>
      <c r="C115" s="124"/>
      <c r="D115" s="124"/>
      <c r="E115" s="124"/>
      <c r="F115" s="125" t="str">
        <f>IF('תנאי סף'!AR115&lt;&gt;1,"",'תנאי סף'!F115)</f>
        <v/>
      </c>
      <c r="G115" s="236" t="str">
        <f>IF(F115="","",'ריכוז גיליונות עזר'!G115)</f>
        <v/>
      </c>
      <c r="H115" s="234"/>
      <c r="I115" s="232"/>
      <c r="J115" s="106"/>
      <c r="K115" s="106"/>
      <c r="L115" s="123"/>
      <c r="M115" s="123"/>
      <c r="N115" s="123"/>
      <c r="O115" s="123"/>
      <c r="P115" s="123"/>
      <c r="Q115" s="123"/>
      <c r="R115" s="123"/>
      <c r="S115" s="123"/>
      <c r="T115" s="123"/>
      <c r="U115" s="123" t="str">
        <f t="shared" si="22"/>
        <v/>
      </c>
      <c r="V115" s="123">
        <v>1</v>
      </c>
      <c r="W115" s="123" t="str">
        <f t="shared" si="23"/>
        <v/>
      </c>
      <c r="X115" s="123">
        <v>1</v>
      </c>
      <c r="Y115" s="123" t="str">
        <f t="shared" si="24"/>
        <v/>
      </c>
      <c r="Z115" s="126" t="str">
        <f t="shared" si="25"/>
        <v/>
      </c>
      <c r="AA115">
        <f t="shared" si="26"/>
        <v>1</v>
      </c>
      <c r="AB115" t="str">
        <f t="shared" si="20"/>
        <v/>
      </c>
      <c r="AC115" t="str">
        <f t="shared" si="20"/>
        <v/>
      </c>
      <c r="BA115" t="str">
        <f t="shared" si="19"/>
        <v/>
      </c>
      <c r="BB115" t="str">
        <f t="shared" si="18"/>
        <v/>
      </c>
      <c r="BC115" t="str">
        <f t="shared" si="18"/>
        <v/>
      </c>
      <c r="BD115" t="str">
        <f t="shared" si="18"/>
        <v/>
      </c>
      <c r="BE115" t="str">
        <f t="shared" si="18"/>
        <v/>
      </c>
      <c r="BF115" t="str">
        <f t="shared" si="18"/>
        <v/>
      </c>
      <c r="BG115" t="str">
        <f t="shared" si="18"/>
        <v/>
      </c>
      <c r="BH115" t="str">
        <f t="shared" si="18"/>
        <v/>
      </c>
      <c r="BI115" t="str">
        <f t="shared" si="18"/>
        <v/>
      </c>
      <c r="BJ115" t="str">
        <f t="shared" si="18"/>
        <v/>
      </c>
    </row>
    <row r="116" spans="2:62" hidden="1" x14ac:dyDescent="0.25">
      <c r="B116" s="122" t="str">
        <f t="shared" si="21"/>
        <v/>
      </c>
      <c r="C116" s="124"/>
      <c r="D116" s="124"/>
      <c r="E116" s="124"/>
      <c r="F116" s="125" t="str">
        <f>IF('תנאי סף'!AR116&lt;&gt;1,"",'תנאי סף'!F116)</f>
        <v/>
      </c>
      <c r="G116" s="236" t="str">
        <f>IF(F116="","",'ריכוז גיליונות עזר'!G116)</f>
        <v/>
      </c>
      <c r="H116" s="234"/>
      <c r="I116" s="232"/>
      <c r="J116" s="106"/>
      <c r="K116" s="106"/>
      <c r="L116" s="123"/>
      <c r="M116" s="123"/>
      <c r="N116" s="123"/>
      <c r="O116" s="123"/>
      <c r="P116" s="123"/>
      <c r="Q116" s="123"/>
      <c r="R116" s="123"/>
      <c r="S116" s="123"/>
      <c r="T116" s="123"/>
      <c r="U116" s="123" t="str">
        <f t="shared" si="22"/>
        <v/>
      </c>
      <c r="V116" s="123">
        <v>1</v>
      </c>
      <c r="W116" s="123" t="str">
        <f t="shared" si="23"/>
        <v/>
      </c>
      <c r="X116" s="123">
        <v>1</v>
      </c>
      <c r="Y116" s="123" t="str">
        <f t="shared" si="24"/>
        <v/>
      </c>
      <c r="Z116" s="126" t="str">
        <f t="shared" si="25"/>
        <v/>
      </c>
      <c r="AA116">
        <f t="shared" si="26"/>
        <v>1</v>
      </c>
      <c r="AB116" t="str">
        <f t="shared" si="20"/>
        <v/>
      </c>
      <c r="AC116" t="str">
        <f t="shared" si="20"/>
        <v/>
      </c>
      <c r="BA116" t="str">
        <f t="shared" si="19"/>
        <v/>
      </c>
      <c r="BB116" t="str">
        <f t="shared" si="18"/>
        <v/>
      </c>
      <c r="BC116" t="str">
        <f t="shared" si="18"/>
        <v/>
      </c>
      <c r="BD116" t="str">
        <f t="shared" si="18"/>
        <v/>
      </c>
      <c r="BE116" t="str">
        <f t="shared" si="18"/>
        <v/>
      </c>
      <c r="BF116" t="str">
        <f t="shared" si="18"/>
        <v/>
      </c>
      <c r="BG116" t="str">
        <f t="shared" si="18"/>
        <v/>
      </c>
      <c r="BH116" t="str">
        <f t="shared" si="18"/>
        <v/>
      </c>
      <c r="BI116" t="str">
        <f t="shared" si="18"/>
        <v/>
      </c>
      <c r="BJ116" t="str">
        <f t="shared" si="18"/>
        <v/>
      </c>
    </row>
    <row r="117" spans="2:62" hidden="1" x14ac:dyDescent="0.25">
      <c r="B117" s="122" t="str">
        <f t="shared" si="21"/>
        <v/>
      </c>
      <c r="C117" s="124"/>
      <c r="D117" s="124"/>
      <c r="E117" s="124"/>
      <c r="F117" s="125" t="str">
        <f>IF('תנאי סף'!AR117&lt;&gt;1,"",'תנאי סף'!F117)</f>
        <v/>
      </c>
      <c r="G117" s="236" t="str">
        <f>IF(F117="","",'ריכוז גיליונות עזר'!G117)</f>
        <v/>
      </c>
      <c r="H117" s="234"/>
      <c r="I117" s="232"/>
      <c r="J117" s="106"/>
      <c r="K117" s="106"/>
      <c r="L117" s="123"/>
      <c r="M117" s="123"/>
      <c r="N117" s="123"/>
      <c r="O117" s="123"/>
      <c r="P117" s="123"/>
      <c r="Q117" s="123"/>
      <c r="R117" s="123"/>
      <c r="S117" s="123"/>
      <c r="T117" s="123"/>
      <c r="U117" s="123" t="str">
        <f t="shared" si="22"/>
        <v/>
      </c>
      <c r="V117" s="123">
        <v>1</v>
      </c>
      <c r="W117" s="123" t="str">
        <f t="shared" si="23"/>
        <v/>
      </c>
      <c r="X117" s="123">
        <v>1</v>
      </c>
      <c r="Y117" s="123" t="str">
        <f t="shared" si="24"/>
        <v/>
      </c>
      <c r="Z117" s="126" t="str">
        <f t="shared" si="25"/>
        <v/>
      </c>
      <c r="AA117">
        <f t="shared" si="26"/>
        <v>1</v>
      </c>
      <c r="AB117" t="str">
        <f t="shared" si="20"/>
        <v/>
      </c>
      <c r="AC117" t="str">
        <f t="shared" si="20"/>
        <v/>
      </c>
      <c r="BA117" t="str">
        <f t="shared" si="19"/>
        <v/>
      </c>
      <c r="BB117" t="str">
        <f t="shared" si="18"/>
        <v/>
      </c>
      <c r="BC117" t="str">
        <f t="shared" si="18"/>
        <v/>
      </c>
      <c r="BD117" t="str">
        <f t="shared" si="18"/>
        <v/>
      </c>
      <c r="BE117" t="str">
        <f t="shared" si="18"/>
        <v/>
      </c>
      <c r="BF117" t="str">
        <f t="shared" si="18"/>
        <v/>
      </c>
      <c r="BG117" t="str">
        <f t="shared" si="18"/>
        <v/>
      </c>
      <c r="BH117" t="str">
        <f t="shared" si="18"/>
        <v/>
      </c>
      <c r="BI117" t="str">
        <f t="shared" ref="BB117:BJ130" si="27">IF($F117="","",BI$30)</f>
        <v/>
      </c>
      <c r="BJ117" t="str">
        <f t="shared" si="27"/>
        <v/>
      </c>
    </row>
    <row r="118" spans="2:62" hidden="1" x14ac:dyDescent="0.25">
      <c r="B118" s="122" t="str">
        <f t="shared" si="21"/>
        <v/>
      </c>
      <c r="C118" s="124"/>
      <c r="D118" s="124"/>
      <c r="E118" s="124"/>
      <c r="F118" s="125" t="str">
        <f>IF('תנאי סף'!AR118&lt;&gt;1,"",'תנאי סף'!F118)</f>
        <v/>
      </c>
      <c r="G118" s="236" t="str">
        <f>IF(F118="","",'ריכוז גיליונות עזר'!G118)</f>
        <v/>
      </c>
      <c r="H118" s="234"/>
      <c r="I118" s="232"/>
      <c r="J118" s="106"/>
      <c r="K118" s="106"/>
      <c r="L118" s="123"/>
      <c r="M118" s="123"/>
      <c r="N118" s="123"/>
      <c r="O118" s="123"/>
      <c r="P118" s="123"/>
      <c r="Q118" s="123"/>
      <c r="R118" s="123"/>
      <c r="S118" s="123"/>
      <c r="T118" s="123"/>
      <c r="U118" s="123" t="str">
        <f t="shared" si="22"/>
        <v/>
      </c>
      <c r="V118" s="123">
        <v>1</v>
      </c>
      <c r="W118" s="123" t="str">
        <f t="shared" si="23"/>
        <v/>
      </c>
      <c r="X118" s="123">
        <v>1</v>
      </c>
      <c r="Y118" s="123" t="str">
        <f t="shared" si="24"/>
        <v/>
      </c>
      <c r="Z118" s="126" t="str">
        <f t="shared" si="25"/>
        <v/>
      </c>
      <c r="AA118">
        <f t="shared" si="26"/>
        <v>1</v>
      </c>
      <c r="AB118" t="str">
        <f t="shared" si="20"/>
        <v/>
      </c>
      <c r="AC118" t="str">
        <f t="shared" si="20"/>
        <v/>
      </c>
      <c r="BA118" t="str">
        <f t="shared" si="19"/>
        <v/>
      </c>
      <c r="BB118" t="str">
        <f t="shared" si="27"/>
        <v/>
      </c>
      <c r="BC118" t="str">
        <f t="shared" si="27"/>
        <v/>
      </c>
      <c r="BD118" t="str">
        <f t="shared" si="27"/>
        <v/>
      </c>
      <c r="BE118" t="str">
        <f t="shared" si="27"/>
        <v/>
      </c>
      <c r="BF118" t="str">
        <f t="shared" si="27"/>
        <v/>
      </c>
      <c r="BG118" t="str">
        <f t="shared" si="27"/>
        <v/>
      </c>
      <c r="BH118" t="str">
        <f t="shared" si="27"/>
        <v/>
      </c>
      <c r="BI118" t="str">
        <f t="shared" si="27"/>
        <v/>
      </c>
      <c r="BJ118" t="str">
        <f t="shared" si="27"/>
        <v/>
      </c>
    </row>
    <row r="119" spans="2:62" hidden="1" x14ac:dyDescent="0.25">
      <c r="B119" s="122" t="str">
        <f t="shared" si="21"/>
        <v/>
      </c>
      <c r="C119" s="124"/>
      <c r="D119" s="124"/>
      <c r="E119" s="124"/>
      <c r="F119" s="125" t="str">
        <f>IF('תנאי סף'!AR119&lt;&gt;1,"",'תנאי סף'!F119)</f>
        <v/>
      </c>
      <c r="G119" s="236" t="str">
        <f>IF(F119="","",'ריכוז גיליונות עזר'!G119)</f>
        <v/>
      </c>
      <c r="H119" s="234"/>
      <c r="I119" s="232"/>
      <c r="J119" s="106"/>
      <c r="K119" s="106"/>
      <c r="L119" s="123"/>
      <c r="M119" s="123"/>
      <c r="N119" s="123"/>
      <c r="O119" s="123"/>
      <c r="P119" s="123"/>
      <c r="Q119" s="123"/>
      <c r="R119" s="123"/>
      <c r="S119" s="123"/>
      <c r="T119" s="123"/>
      <c r="U119" s="123" t="str">
        <f t="shared" si="22"/>
        <v/>
      </c>
      <c r="V119" s="123">
        <v>1</v>
      </c>
      <c r="W119" s="123" t="str">
        <f t="shared" si="23"/>
        <v/>
      </c>
      <c r="X119" s="123">
        <v>1</v>
      </c>
      <c r="Y119" s="123" t="str">
        <f t="shared" si="24"/>
        <v/>
      </c>
      <c r="Z119" s="126" t="str">
        <f t="shared" si="25"/>
        <v/>
      </c>
      <c r="AA119">
        <f t="shared" si="26"/>
        <v>1</v>
      </c>
      <c r="AB119" t="str">
        <f t="shared" si="20"/>
        <v/>
      </c>
      <c r="AC119" t="str">
        <f t="shared" si="20"/>
        <v/>
      </c>
      <c r="BA119" t="str">
        <f t="shared" si="19"/>
        <v/>
      </c>
      <c r="BB119" t="str">
        <f t="shared" si="27"/>
        <v/>
      </c>
      <c r="BC119" t="str">
        <f t="shared" si="27"/>
        <v/>
      </c>
      <c r="BD119" t="str">
        <f t="shared" si="27"/>
        <v/>
      </c>
      <c r="BE119" t="str">
        <f t="shared" si="27"/>
        <v/>
      </c>
      <c r="BF119" t="str">
        <f t="shared" si="27"/>
        <v/>
      </c>
      <c r="BG119" t="str">
        <f t="shared" si="27"/>
        <v/>
      </c>
      <c r="BH119" t="str">
        <f t="shared" si="27"/>
        <v/>
      </c>
      <c r="BI119" t="str">
        <f t="shared" si="27"/>
        <v/>
      </c>
      <c r="BJ119" t="str">
        <f t="shared" si="27"/>
        <v/>
      </c>
    </row>
    <row r="120" spans="2:62" hidden="1" x14ac:dyDescent="0.25">
      <c r="B120" s="122" t="str">
        <f t="shared" si="21"/>
        <v/>
      </c>
      <c r="C120" s="124"/>
      <c r="D120" s="124"/>
      <c r="E120" s="124"/>
      <c r="F120" s="125" t="str">
        <f>IF('תנאי סף'!AR120&lt;&gt;1,"",'תנאי סף'!F120)</f>
        <v/>
      </c>
      <c r="G120" s="236" t="str">
        <f>IF(F120="","",'ריכוז גיליונות עזר'!G120)</f>
        <v/>
      </c>
      <c r="H120" s="234"/>
      <c r="I120" s="232"/>
      <c r="J120" s="106"/>
      <c r="K120" s="106"/>
      <c r="L120" s="123"/>
      <c r="M120" s="123"/>
      <c r="N120" s="123"/>
      <c r="O120" s="123"/>
      <c r="P120" s="123"/>
      <c r="Q120" s="123"/>
      <c r="R120" s="123"/>
      <c r="S120" s="123"/>
      <c r="T120" s="123"/>
      <c r="U120" s="123" t="str">
        <f t="shared" si="22"/>
        <v/>
      </c>
      <c r="V120" s="123">
        <v>1</v>
      </c>
      <c r="W120" s="123" t="str">
        <f t="shared" si="23"/>
        <v/>
      </c>
      <c r="X120" s="123">
        <v>1</v>
      </c>
      <c r="Y120" s="123" t="str">
        <f t="shared" si="24"/>
        <v/>
      </c>
      <c r="Z120" s="126" t="str">
        <f t="shared" si="25"/>
        <v/>
      </c>
      <c r="AA120">
        <f t="shared" si="26"/>
        <v>1</v>
      </c>
      <c r="AB120" t="str">
        <f t="shared" si="20"/>
        <v/>
      </c>
      <c r="AC120" t="str">
        <f t="shared" si="20"/>
        <v/>
      </c>
      <c r="BA120" t="str">
        <f t="shared" si="19"/>
        <v/>
      </c>
      <c r="BB120" t="str">
        <f t="shared" si="27"/>
        <v/>
      </c>
      <c r="BC120" t="str">
        <f t="shared" si="27"/>
        <v/>
      </c>
      <c r="BD120" t="str">
        <f t="shared" si="27"/>
        <v/>
      </c>
      <c r="BE120" t="str">
        <f t="shared" si="27"/>
        <v/>
      </c>
      <c r="BF120" t="str">
        <f t="shared" si="27"/>
        <v/>
      </c>
      <c r="BG120" t="str">
        <f t="shared" si="27"/>
        <v/>
      </c>
      <c r="BH120" t="str">
        <f t="shared" si="27"/>
        <v/>
      </c>
      <c r="BI120" t="str">
        <f t="shared" si="27"/>
        <v/>
      </c>
      <c r="BJ120" t="str">
        <f t="shared" si="27"/>
        <v/>
      </c>
    </row>
    <row r="121" spans="2:62" hidden="1" x14ac:dyDescent="0.25">
      <c r="B121" s="122" t="str">
        <f t="shared" si="21"/>
        <v/>
      </c>
      <c r="C121" s="124"/>
      <c r="D121" s="124"/>
      <c r="E121" s="124"/>
      <c r="F121" s="125" t="str">
        <f>IF('תנאי סף'!AR121&lt;&gt;1,"",'תנאי סף'!F121)</f>
        <v/>
      </c>
      <c r="G121" s="236" t="str">
        <f>IF(F121="","",'ריכוז גיליונות עזר'!G121)</f>
        <v/>
      </c>
      <c r="H121" s="234"/>
      <c r="I121" s="232"/>
      <c r="J121" s="106"/>
      <c r="K121" s="106"/>
      <c r="L121" s="123"/>
      <c r="M121" s="123"/>
      <c r="N121" s="123"/>
      <c r="O121" s="123"/>
      <c r="P121" s="123"/>
      <c r="Q121" s="123"/>
      <c r="R121" s="123"/>
      <c r="S121" s="123"/>
      <c r="T121" s="123"/>
      <c r="U121" s="123" t="str">
        <f t="shared" si="22"/>
        <v/>
      </c>
      <c r="V121" s="123">
        <v>1</v>
      </c>
      <c r="W121" s="123" t="str">
        <f t="shared" si="23"/>
        <v/>
      </c>
      <c r="X121" s="123">
        <v>1</v>
      </c>
      <c r="Y121" s="123" t="str">
        <f t="shared" si="24"/>
        <v/>
      </c>
      <c r="Z121" s="126" t="str">
        <f t="shared" si="25"/>
        <v/>
      </c>
      <c r="AA121">
        <f t="shared" si="26"/>
        <v>1</v>
      </c>
      <c r="AB121" t="str">
        <f t="shared" si="20"/>
        <v/>
      </c>
      <c r="AC121" t="str">
        <f t="shared" si="20"/>
        <v/>
      </c>
      <c r="BA121" t="str">
        <f t="shared" si="19"/>
        <v/>
      </c>
      <c r="BB121" t="str">
        <f t="shared" si="27"/>
        <v/>
      </c>
      <c r="BC121" t="str">
        <f t="shared" si="27"/>
        <v/>
      </c>
      <c r="BD121" t="str">
        <f t="shared" si="27"/>
        <v/>
      </c>
      <c r="BE121" t="str">
        <f t="shared" si="27"/>
        <v/>
      </c>
      <c r="BF121" t="str">
        <f t="shared" si="27"/>
        <v/>
      </c>
      <c r="BG121" t="str">
        <f t="shared" si="27"/>
        <v/>
      </c>
      <c r="BH121" t="str">
        <f t="shared" si="27"/>
        <v/>
      </c>
      <c r="BI121" t="str">
        <f t="shared" si="27"/>
        <v/>
      </c>
      <c r="BJ121" t="str">
        <f t="shared" si="27"/>
        <v/>
      </c>
    </row>
    <row r="122" spans="2:62" hidden="1" x14ac:dyDescent="0.25">
      <c r="B122" s="122" t="str">
        <f t="shared" si="21"/>
        <v/>
      </c>
      <c r="C122" s="124"/>
      <c r="D122" s="124"/>
      <c r="E122" s="124"/>
      <c r="F122" s="125" t="str">
        <f>IF('תנאי סף'!AR122&lt;&gt;1,"",'תנאי סף'!F122)</f>
        <v/>
      </c>
      <c r="G122" s="236" t="str">
        <f>IF(F122="","",'ריכוז גיליונות עזר'!G122)</f>
        <v/>
      </c>
      <c r="H122" s="234"/>
      <c r="I122" s="232"/>
      <c r="J122" s="106"/>
      <c r="K122" s="106"/>
      <c r="L122" s="123"/>
      <c r="M122" s="123"/>
      <c r="N122" s="123"/>
      <c r="O122" s="123"/>
      <c r="P122" s="123"/>
      <c r="Q122" s="123"/>
      <c r="R122" s="123"/>
      <c r="S122" s="123"/>
      <c r="T122" s="123"/>
      <c r="U122" s="123" t="str">
        <f t="shared" si="22"/>
        <v/>
      </c>
      <c r="V122" s="123">
        <v>1</v>
      </c>
      <c r="W122" s="123" t="str">
        <f t="shared" si="23"/>
        <v/>
      </c>
      <c r="X122" s="123">
        <v>1</v>
      </c>
      <c r="Y122" s="123" t="str">
        <f t="shared" si="24"/>
        <v/>
      </c>
      <c r="Z122" s="126" t="str">
        <f t="shared" si="25"/>
        <v/>
      </c>
      <c r="AA122">
        <f t="shared" si="26"/>
        <v>1</v>
      </c>
      <c r="AB122" t="str">
        <f t="shared" si="20"/>
        <v/>
      </c>
      <c r="AC122" t="str">
        <f t="shared" si="20"/>
        <v/>
      </c>
      <c r="BA122" t="str">
        <f t="shared" si="19"/>
        <v/>
      </c>
      <c r="BB122" t="str">
        <f t="shared" si="27"/>
        <v/>
      </c>
      <c r="BC122" t="str">
        <f t="shared" si="27"/>
        <v/>
      </c>
      <c r="BD122" t="str">
        <f t="shared" si="27"/>
        <v/>
      </c>
      <c r="BE122" t="str">
        <f t="shared" si="27"/>
        <v/>
      </c>
      <c r="BF122" t="str">
        <f t="shared" si="27"/>
        <v/>
      </c>
      <c r="BG122" t="str">
        <f t="shared" si="27"/>
        <v/>
      </c>
      <c r="BH122" t="str">
        <f t="shared" si="27"/>
        <v/>
      </c>
      <c r="BI122" t="str">
        <f t="shared" si="27"/>
        <v/>
      </c>
      <c r="BJ122" t="str">
        <f t="shared" si="27"/>
        <v/>
      </c>
    </row>
    <row r="123" spans="2:62" hidden="1" x14ac:dyDescent="0.25">
      <c r="B123" s="122" t="str">
        <f t="shared" si="21"/>
        <v/>
      </c>
      <c r="C123" s="124"/>
      <c r="D123" s="124"/>
      <c r="E123" s="124"/>
      <c r="F123" s="125" t="str">
        <f>IF('תנאי סף'!AR123&lt;&gt;1,"",'תנאי סף'!F123)</f>
        <v/>
      </c>
      <c r="G123" s="236" t="str">
        <f>IF(F123="","",'ריכוז גיליונות עזר'!G123)</f>
        <v/>
      </c>
      <c r="H123" s="234"/>
      <c r="I123" s="232"/>
      <c r="J123" s="106"/>
      <c r="K123" s="106"/>
      <c r="L123" s="123"/>
      <c r="M123" s="123"/>
      <c r="N123" s="123"/>
      <c r="O123" s="123"/>
      <c r="P123" s="123"/>
      <c r="Q123" s="123"/>
      <c r="R123" s="123"/>
      <c r="S123" s="123"/>
      <c r="T123" s="123"/>
      <c r="U123" s="123" t="str">
        <f t="shared" si="22"/>
        <v/>
      </c>
      <c r="V123" s="123">
        <v>1</v>
      </c>
      <c r="W123" s="123" t="str">
        <f t="shared" si="23"/>
        <v/>
      </c>
      <c r="X123" s="123">
        <v>1</v>
      </c>
      <c r="Y123" s="123" t="str">
        <f t="shared" si="24"/>
        <v/>
      </c>
      <c r="Z123" s="126" t="str">
        <f t="shared" si="25"/>
        <v/>
      </c>
      <c r="AA123">
        <f t="shared" si="26"/>
        <v>1</v>
      </c>
      <c r="AB123" t="str">
        <f t="shared" si="20"/>
        <v/>
      </c>
      <c r="AC123" t="str">
        <f t="shared" si="20"/>
        <v/>
      </c>
      <c r="BA123" t="str">
        <f t="shared" si="19"/>
        <v/>
      </c>
      <c r="BB123" t="str">
        <f t="shared" si="27"/>
        <v/>
      </c>
      <c r="BC123" t="str">
        <f t="shared" si="27"/>
        <v/>
      </c>
      <c r="BD123" t="str">
        <f t="shared" si="27"/>
        <v/>
      </c>
      <c r="BE123" t="str">
        <f t="shared" si="27"/>
        <v/>
      </c>
      <c r="BF123" t="str">
        <f t="shared" si="27"/>
        <v/>
      </c>
      <c r="BG123" t="str">
        <f t="shared" si="27"/>
        <v/>
      </c>
      <c r="BH123" t="str">
        <f t="shared" si="27"/>
        <v/>
      </c>
      <c r="BI123" t="str">
        <f t="shared" si="27"/>
        <v/>
      </c>
      <c r="BJ123" t="str">
        <f t="shared" si="27"/>
        <v/>
      </c>
    </row>
    <row r="124" spans="2:62" hidden="1" x14ac:dyDescent="0.25">
      <c r="B124" s="122" t="str">
        <f t="shared" si="21"/>
        <v/>
      </c>
      <c r="C124" s="124"/>
      <c r="D124" s="124"/>
      <c r="E124" s="124"/>
      <c r="F124" s="125" t="str">
        <f>IF('תנאי סף'!AR124&lt;&gt;1,"",'תנאי סף'!F124)</f>
        <v/>
      </c>
      <c r="G124" s="236" t="str">
        <f>IF(F124="","",'ריכוז גיליונות עזר'!G124)</f>
        <v/>
      </c>
      <c r="H124" s="234"/>
      <c r="I124" s="232"/>
      <c r="J124" s="106"/>
      <c r="K124" s="106"/>
      <c r="L124" s="123"/>
      <c r="M124" s="123"/>
      <c r="N124" s="123"/>
      <c r="O124" s="123"/>
      <c r="P124" s="123"/>
      <c r="Q124" s="123"/>
      <c r="R124" s="123"/>
      <c r="S124" s="123"/>
      <c r="T124" s="123"/>
      <c r="U124" s="123" t="str">
        <f t="shared" si="22"/>
        <v/>
      </c>
      <c r="V124" s="123">
        <v>1</v>
      </c>
      <c r="W124" s="123" t="str">
        <f t="shared" si="23"/>
        <v/>
      </c>
      <c r="X124" s="123">
        <v>1</v>
      </c>
      <c r="Y124" s="123" t="str">
        <f t="shared" si="24"/>
        <v/>
      </c>
      <c r="Z124" s="126" t="str">
        <f t="shared" si="25"/>
        <v/>
      </c>
      <c r="AA124">
        <f t="shared" si="26"/>
        <v>1</v>
      </c>
      <c r="AB124" t="str">
        <f t="shared" si="20"/>
        <v/>
      </c>
      <c r="AC124" t="str">
        <f t="shared" si="20"/>
        <v/>
      </c>
      <c r="BA124" t="str">
        <f t="shared" si="19"/>
        <v/>
      </c>
      <c r="BB124" t="str">
        <f t="shared" si="27"/>
        <v/>
      </c>
      <c r="BC124" t="str">
        <f t="shared" si="27"/>
        <v/>
      </c>
      <c r="BD124" t="str">
        <f t="shared" si="27"/>
        <v/>
      </c>
      <c r="BE124" t="str">
        <f t="shared" si="27"/>
        <v/>
      </c>
      <c r="BF124" t="str">
        <f t="shared" si="27"/>
        <v/>
      </c>
      <c r="BG124" t="str">
        <f t="shared" si="27"/>
        <v/>
      </c>
      <c r="BH124" t="str">
        <f t="shared" si="27"/>
        <v/>
      </c>
      <c r="BI124" t="str">
        <f t="shared" si="27"/>
        <v/>
      </c>
      <c r="BJ124" t="str">
        <f t="shared" si="27"/>
        <v/>
      </c>
    </row>
    <row r="125" spans="2:62" hidden="1" x14ac:dyDescent="0.25">
      <c r="B125" s="122" t="str">
        <f t="shared" si="21"/>
        <v/>
      </c>
      <c r="C125" s="124"/>
      <c r="D125" s="124"/>
      <c r="E125" s="124"/>
      <c r="F125" s="125" t="str">
        <f>IF('תנאי סף'!AR125&lt;&gt;1,"",'תנאי סף'!F125)</f>
        <v/>
      </c>
      <c r="G125" s="236" t="str">
        <f>IF(F125="","",'ריכוז גיליונות עזר'!G125)</f>
        <v/>
      </c>
      <c r="H125" s="234"/>
      <c r="I125" s="232"/>
      <c r="J125" s="106"/>
      <c r="K125" s="106"/>
      <c r="L125" s="123"/>
      <c r="M125" s="123"/>
      <c r="N125" s="123"/>
      <c r="O125" s="123"/>
      <c r="P125" s="123"/>
      <c r="Q125" s="123"/>
      <c r="R125" s="123"/>
      <c r="S125" s="123"/>
      <c r="T125" s="123"/>
      <c r="U125" s="123" t="str">
        <f t="shared" si="22"/>
        <v/>
      </c>
      <c r="V125" s="123">
        <v>1</v>
      </c>
      <c r="W125" s="123" t="str">
        <f t="shared" si="23"/>
        <v/>
      </c>
      <c r="X125" s="123">
        <v>1</v>
      </c>
      <c r="Y125" s="123" t="str">
        <f t="shared" si="24"/>
        <v/>
      </c>
      <c r="Z125" s="126" t="str">
        <f t="shared" si="25"/>
        <v/>
      </c>
      <c r="AA125">
        <f t="shared" si="26"/>
        <v>1</v>
      </c>
      <c r="AB125" t="str">
        <f t="shared" si="20"/>
        <v/>
      </c>
      <c r="AC125" t="str">
        <f t="shared" si="20"/>
        <v/>
      </c>
      <c r="BA125" t="str">
        <f t="shared" si="19"/>
        <v/>
      </c>
      <c r="BB125" t="str">
        <f t="shared" si="27"/>
        <v/>
      </c>
      <c r="BC125" t="str">
        <f t="shared" si="27"/>
        <v/>
      </c>
      <c r="BD125" t="str">
        <f t="shared" si="27"/>
        <v/>
      </c>
      <c r="BE125" t="str">
        <f t="shared" si="27"/>
        <v/>
      </c>
      <c r="BF125" t="str">
        <f t="shared" si="27"/>
        <v/>
      </c>
      <c r="BG125" t="str">
        <f t="shared" si="27"/>
        <v/>
      </c>
      <c r="BH125" t="str">
        <f t="shared" si="27"/>
        <v/>
      </c>
      <c r="BI125" t="str">
        <f t="shared" si="27"/>
        <v/>
      </c>
      <c r="BJ125" t="str">
        <f t="shared" si="27"/>
        <v/>
      </c>
    </row>
    <row r="126" spans="2:62" hidden="1" x14ac:dyDescent="0.25">
      <c r="B126" s="122" t="str">
        <f t="shared" si="21"/>
        <v/>
      </c>
      <c r="C126" s="124"/>
      <c r="D126" s="124"/>
      <c r="E126" s="124"/>
      <c r="F126" s="125" t="str">
        <f>IF('תנאי סף'!AR126&lt;&gt;1,"",'תנאי סף'!F126)</f>
        <v/>
      </c>
      <c r="G126" s="236" t="str">
        <f>IF(F126="","",'ריכוז גיליונות עזר'!G126)</f>
        <v/>
      </c>
      <c r="H126" s="234"/>
      <c r="I126" s="232"/>
      <c r="J126" s="106"/>
      <c r="K126" s="106"/>
      <c r="L126" s="123"/>
      <c r="M126" s="123"/>
      <c r="N126" s="123"/>
      <c r="O126" s="123"/>
      <c r="P126" s="123"/>
      <c r="Q126" s="123"/>
      <c r="R126" s="123"/>
      <c r="S126" s="123"/>
      <c r="T126" s="123"/>
      <c r="U126" s="123" t="str">
        <f t="shared" si="22"/>
        <v/>
      </c>
      <c r="V126" s="123">
        <v>1</v>
      </c>
      <c r="W126" s="123" t="str">
        <f t="shared" si="23"/>
        <v/>
      </c>
      <c r="X126" s="123">
        <v>1</v>
      </c>
      <c r="Y126" s="123" t="str">
        <f t="shared" si="24"/>
        <v/>
      </c>
      <c r="Z126" s="126" t="str">
        <f t="shared" si="25"/>
        <v/>
      </c>
      <c r="AA126">
        <f t="shared" si="26"/>
        <v>1</v>
      </c>
      <c r="AB126" t="str">
        <f t="shared" si="20"/>
        <v/>
      </c>
      <c r="AC126" t="str">
        <f t="shared" si="20"/>
        <v/>
      </c>
      <c r="BA126" t="str">
        <f t="shared" si="19"/>
        <v/>
      </c>
      <c r="BB126" t="str">
        <f t="shared" si="27"/>
        <v/>
      </c>
      <c r="BC126" t="str">
        <f t="shared" si="27"/>
        <v/>
      </c>
      <c r="BD126" t="str">
        <f t="shared" si="27"/>
        <v/>
      </c>
      <c r="BE126" t="str">
        <f t="shared" si="27"/>
        <v/>
      </c>
      <c r="BF126" t="str">
        <f t="shared" si="27"/>
        <v/>
      </c>
      <c r="BG126" t="str">
        <f t="shared" si="27"/>
        <v/>
      </c>
      <c r="BH126" t="str">
        <f t="shared" si="27"/>
        <v/>
      </c>
      <c r="BI126" t="str">
        <f t="shared" si="27"/>
        <v/>
      </c>
      <c r="BJ126" t="str">
        <f t="shared" si="27"/>
        <v/>
      </c>
    </row>
    <row r="127" spans="2:62" hidden="1" x14ac:dyDescent="0.25">
      <c r="B127" s="122" t="str">
        <f t="shared" si="21"/>
        <v/>
      </c>
      <c r="C127" s="124"/>
      <c r="D127" s="124"/>
      <c r="E127" s="124"/>
      <c r="F127" s="125" t="str">
        <f>IF('תנאי סף'!AR127&lt;&gt;1,"",'תנאי סף'!F127)</f>
        <v/>
      </c>
      <c r="G127" s="236" t="str">
        <f>IF(F127="","",'ריכוז גיליונות עזר'!G127)</f>
        <v/>
      </c>
      <c r="H127" s="234"/>
      <c r="I127" s="232"/>
      <c r="J127" s="106"/>
      <c r="K127" s="106"/>
      <c r="L127" s="123"/>
      <c r="M127" s="123"/>
      <c r="N127" s="123"/>
      <c r="O127" s="123"/>
      <c r="P127" s="123"/>
      <c r="Q127" s="123"/>
      <c r="R127" s="123"/>
      <c r="S127" s="123"/>
      <c r="T127" s="123"/>
      <c r="U127" s="123" t="str">
        <f t="shared" si="22"/>
        <v/>
      </c>
      <c r="V127" s="123">
        <v>1</v>
      </c>
      <c r="W127" s="123" t="str">
        <f t="shared" si="23"/>
        <v/>
      </c>
      <c r="X127" s="123">
        <v>1</v>
      </c>
      <c r="Y127" s="123" t="str">
        <f t="shared" si="24"/>
        <v/>
      </c>
      <c r="Z127" s="126" t="str">
        <f t="shared" si="25"/>
        <v/>
      </c>
      <c r="AA127">
        <f t="shared" si="26"/>
        <v>1</v>
      </c>
      <c r="AB127" t="str">
        <f t="shared" si="20"/>
        <v/>
      </c>
      <c r="AC127" t="str">
        <f t="shared" si="20"/>
        <v/>
      </c>
      <c r="BA127" t="str">
        <f t="shared" si="19"/>
        <v/>
      </c>
      <c r="BB127" t="str">
        <f t="shared" si="27"/>
        <v/>
      </c>
      <c r="BC127" t="str">
        <f t="shared" si="27"/>
        <v/>
      </c>
      <c r="BD127" t="str">
        <f t="shared" si="27"/>
        <v/>
      </c>
      <c r="BE127" t="str">
        <f t="shared" si="27"/>
        <v/>
      </c>
      <c r="BF127" t="str">
        <f t="shared" si="27"/>
        <v/>
      </c>
      <c r="BG127" t="str">
        <f t="shared" si="27"/>
        <v/>
      </c>
      <c r="BH127" t="str">
        <f t="shared" si="27"/>
        <v/>
      </c>
      <c r="BI127" t="str">
        <f t="shared" si="27"/>
        <v/>
      </c>
      <c r="BJ127" t="str">
        <f t="shared" si="27"/>
        <v/>
      </c>
    </row>
    <row r="128" spans="2:62" hidden="1" x14ac:dyDescent="0.25">
      <c r="B128" s="122" t="str">
        <f t="shared" si="21"/>
        <v/>
      </c>
      <c r="C128" s="124"/>
      <c r="D128" s="124"/>
      <c r="E128" s="124"/>
      <c r="F128" s="125" t="str">
        <f>IF('תנאי סף'!AR128&lt;&gt;1,"",'תנאי סף'!F128)</f>
        <v/>
      </c>
      <c r="G128" s="236" t="str">
        <f>IF(F128="","",'ריכוז גיליונות עזר'!G128)</f>
        <v/>
      </c>
      <c r="H128" s="234"/>
      <c r="I128" s="232"/>
      <c r="J128" s="106"/>
      <c r="K128" s="106"/>
      <c r="L128" s="123"/>
      <c r="M128" s="123"/>
      <c r="N128" s="123"/>
      <c r="O128" s="123"/>
      <c r="P128" s="123"/>
      <c r="Q128" s="123"/>
      <c r="R128" s="123"/>
      <c r="S128" s="123"/>
      <c r="T128" s="123"/>
      <c r="U128" s="123" t="str">
        <f t="shared" si="22"/>
        <v/>
      </c>
      <c r="V128" s="123">
        <v>1</v>
      </c>
      <c r="W128" s="123" t="str">
        <f t="shared" si="23"/>
        <v/>
      </c>
      <c r="X128" s="123">
        <v>1</v>
      </c>
      <c r="Y128" s="123" t="str">
        <f t="shared" si="24"/>
        <v/>
      </c>
      <c r="Z128" s="126" t="str">
        <f t="shared" si="25"/>
        <v/>
      </c>
      <c r="AA128">
        <f t="shared" si="26"/>
        <v>1</v>
      </c>
      <c r="AB128" t="str">
        <f t="shared" si="20"/>
        <v/>
      </c>
      <c r="AC128" t="str">
        <f t="shared" si="20"/>
        <v/>
      </c>
      <c r="BA128" t="str">
        <f t="shared" si="19"/>
        <v/>
      </c>
      <c r="BB128" t="str">
        <f t="shared" si="27"/>
        <v/>
      </c>
      <c r="BC128" t="str">
        <f t="shared" si="27"/>
        <v/>
      </c>
      <c r="BD128" t="str">
        <f t="shared" si="27"/>
        <v/>
      </c>
      <c r="BE128" t="str">
        <f t="shared" si="27"/>
        <v/>
      </c>
      <c r="BF128" t="str">
        <f t="shared" si="27"/>
        <v/>
      </c>
      <c r="BG128" t="str">
        <f t="shared" si="27"/>
        <v/>
      </c>
      <c r="BH128" t="str">
        <f t="shared" si="27"/>
        <v/>
      </c>
      <c r="BI128" t="str">
        <f t="shared" si="27"/>
        <v/>
      </c>
      <c r="BJ128" t="str">
        <f t="shared" si="27"/>
        <v/>
      </c>
    </row>
    <row r="129" spans="2:62" hidden="1" x14ac:dyDescent="0.25">
      <c r="B129" s="122" t="str">
        <f t="shared" si="21"/>
        <v/>
      </c>
      <c r="C129" s="124"/>
      <c r="D129" s="124"/>
      <c r="E129" s="124"/>
      <c r="F129" s="125" t="str">
        <f>IF('תנאי סף'!AR129&lt;&gt;1,"",'תנאי סף'!F129)</f>
        <v/>
      </c>
      <c r="G129" s="236" t="str">
        <f>IF(F129="","",'ריכוז גיליונות עזר'!G129)</f>
        <v/>
      </c>
      <c r="H129" s="234"/>
      <c r="I129" s="232"/>
      <c r="J129" s="106"/>
      <c r="K129" s="106"/>
      <c r="L129" s="123"/>
      <c r="M129" s="123"/>
      <c r="N129" s="123"/>
      <c r="O129" s="123"/>
      <c r="P129" s="123"/>
      <c r="Q129" s="123"/>
      <c r="R129" s="123"/>
      <c r="S129" s="123"/>
      <c r="T129" s="123"/>
      <c r="U129" s="123" t="str">
        <f t="shared" si="22"/>
        <v/>
      </c>
      <c r="V129" s="123">
        <v>1</v>
      </c>
      <c r="W129" s="123" t="str">
        <f t="shared" si="23"/>
        <v/>
      </c>
      <c r="X129" s="123">
        <v>1</v>
      </c>
      <c r="Y129" s="123" t="str">
        <f t="shared" si="24"/>
        <v/>
      </c>
      <c r="Z129" s="126" t="str">
        <f t="shared" si="25"/>
        <v/>
      </c>
      <c r="AA129">
        <f t="shared" si="26"/>
        <v>1</v>
      </c>
      <c r="AB129" t="str">
        <f t="shared" si="20"/>
        <v/>
      </c>
      <c r="AC129" t="str">
        <f t="shared" si="20"/>
        <v/>
      </c>
      <c r="BA129" t="str">
        <f t="shared" si="19"/>
        <v/>
      </c>
      <c r="BB129" t="str">
        <f t="shared" si="27"/>
        <v/>
      </c>
      <c r="BC129" t="str">
        <f t="shared" si="27"/>
        <v/>
      </c>
      <c r="BD129" t="str">
        <f t="shared" si="27"/>
        <v/>
      </c>
      <c r="BE129" t="str">
        <f t="shared" si="27"/>
        <v/>
      </c>
      <c r="BF129" t="str">
        <f t="shared" si="27"/>
        <v/>
      </c>
      <c r="BG129" t="str">
        <f t="shared" si="27"/>
        <v/>
      </c>
      <c r="BH129" t="str">
        <f t="shared" si="27"/>
        <v/>
      </c>
      <c r="BI129" t="str">
        <f t="shared" si="27"/>
        <v/>
      </c>
      <c r="BJ129" t="str">
        <f t="shared" si="27"/>
        <v/>
      </c>
    </row>
    <row r="130" spans="2:62" ht="16.5" hidden="1" thickBot="1" x14ac:dyDescent="0.3">
      <c r="B130" s="122" t="str">
        <f t="shared" si="21"/>
        <v/>
      </c>
      <c r="C130" s="124"/>
      <c r="D130" s="124"/>
      <c r="E130" s="124"/>
      <c r="F130" s="125" t="str">
        <f>IF('תנאי סף'!AR130&lt;&gt;1,"",'תנאי סף'!F130)</f>
        <v/>
      </c>
      <c r="G130" s="236" t="str">
        <f>IF(F130="","",'ריכוז גיליונות עזר'!G130)</f>
        <v/>
      </c>
      <c r="H130" s="234"/>
      <c r="I130" s="232"/>
      <c r="J130" s="106"/>
      <c r="K130" s="106"/>
      <c r="L130" s="123"/>
      <c r="M130" s="123"/>
      <c r="N130" s="123"/>
      <c r="O130" s="123"/>
      <c r="P130" s="123"/>
      <c r="Q130" s="123"/>
      <c r="R130" s="123"/>
      <c r="S130" s="123"/>
      <c r="T130" s="123"/>
      <c r="U130" s="123" t="str">
        <f t="shared" si="22"/>
        <v/>
      </c>
      <c r="V130" s="123">
        <v>1</v>
      </c>
      <c r="W130" s="123" t="str">
        <f t="shared" si="23"/>
        <v/>
      </c>
      <c r="X130" s="123">
        <v>1</v>
      </c>
      <c r="Y130" s="123" t="str">
        <f t="shared" si="24"/>
        <v/>
      </c>
      <c r="Z130" s="126" t="str">
        <f t="shared" si="25"/>
        <v/>
      </c>
      <c r="AA130">
        <f t="shared" si="26"/>
        <v>1</v>
      </c>
      <c r="AB130" t="str">
        <f t="shared" si="20"/>
        <v/>
      </c>
      <c r="AC130" t="str">
        <f t="shared" si="20"/>
        <v/>
      </c>
      <c r="BA130" t="str">
        <f t="shared" si="19"/>
        <v/>
      </c>
      <c r="BB130" t="str">
        <f t="shared" si="27"/>
        <v/>
      </c>
      <c r="BC130" t="str">
        <f t="shared" si="27"/>
        <v/>
      </c>
      <c r="BD130" t="str">
        <f t="shared" si="27"/>
        <v/>
      </c>
      <c r="BE130" t="str">
        <f t="shared" si="27"/>
        <v/>
      </c>
      <c r="BF130" t="str">
        <f t="shared" si="27"/>
        <v/>
      </c>
      <c r="BG130" t="str">
        <f t="shared" si="27"/>
        <v/>
      </c>
      <c r="BH130" t="str">
        <f t="shared" si="27"/>
        <v/>
      </c>
      <c r="BI130" t="str">
        <f t="shared" si="27"/>
        <v/>
      </c>
      <c r="BJ130" t="str">
        <f t="shared" si="27"/>
        <v/>
      </c>
    </row>
    <row r="131" spans="2:62" ht="19.5" thickBot="1" x14ac:dyDescent="0.35">
      <c r="B131" s="477" t="s">
        <v>73</v>
      </c>
      <c r="C131" s="478"/>
      <c r="D131" s="478"/>
      <c r="E131" s="478"/>
      <c r="F131" s="478"/>
      <c r="G131" s="286">
        <f ca="1">SUM(G31:G130)</f>
        <v>1683.4388851974911</v>
      </c>
      <c r="H131" s="118">
        <f t="shared" ref="H131:Z131" si="28">SUM(H31:H130)</f>
        <v>0</v>
      </c>
      <c r="I131" s="118">
        <f t="shared" si="28"/>
        <v>0</v>
      </c>
      <c r="J131" s="118">
        <f t="shared" si="28"/>
        <v>0</v>
      </c>
      <c r="K131" s="118">
        <f t="shared" si="28"/>
        <v>0</v>
      </c>
      <c r="L131" s="118">
        <f t="shared" si="28"/>
        <v>0</v>
      </c>
      <c r="M131" s="118">
        <f t="shared" si="28"/>
        <v>0</v>
      </c>
      <c r="N131" s="118">
        <f t="shared" si="28"/>
        <v>0</v>
      </c>
      <c r="O131" s="118">
        <f t="shared" si="28"/>
        <v>0</v>
      </c>
      <c r="P131" s="118">
        <f t="shared" si="28"/>
        <v>0</v>
      </c>
      <c r="Q131" s="118">
        <f t="shared" si="28"/>
        <v>0</v>
      </c>
      <c r="R131" s="118">
        <f t="shared" si="28"/>
        <v>0</v>
      </c>
      <c r="S131" s="118">
        <f t="shared" si="28"/>
        <v>0</v>
      </c>
      <c r="T131" s="118">
        <f t="shared" si="28"/>
        <v>0</v>
      </c>
      <c r="U131" s="118">
        <f t="shared" ca="1" si="28"/>
        <v>1683.4388851974911</v>
      </c>
      <c r="V131" s="118">
        <f t="shared" si="28"/>
        <v>100</v>
      </c>
      <c r="W131" s="118">
        <f t="shared" ca="1" si="28"/>
        <v>1683.4388851974911</v>
      </c>
      <c r="X131" s="118">
        <f t="shared" si="28"/>
        <v>100</v>
      </c>
      <c r="Y131" s="118">
        <f t="shared" ca="1" si="28"/>
        <v>1683.4388851974911</v>
      </c>
      <c r="Z131" s="120">
        <f t="shared" ca="1" si="28"/>
        <v>0.99999999999999989</v>
      </c>
    </row>
  </sheetData>
  <sheetProtection algorithmName="SHA-512" hashValue="ZNz4zCK1r1ik/GpN0ayt/DklspXnnM/jOB9xzM+7Mi14fZFnLZPvng9tJ/JoEw2hRdRRCi/2rrzHF8EpVrThjA==" saltValue="6idaMYFn+4F+VV/Q18LIlg==" spinCount="100000" sheet="1" scenarios="1" formatColumns="0" formatRows="0"/>
  <mergeCells count="24">
    <mergeCell ref="B1:Z1"/>
    <mergeCell ref="B29:B30"/>
    <mergeCell ref="C29:C30"/>
    <mergeCell ref="D29:D30"/>
    <mergeCell ref="E29:E30"/>
    <mergeCell ref="F29:F30"/>
    <mergeCell ref="P29:P30"/>
    <mergeCell ref="Q29:Q30"/>
    <mergeCell ref="R29:R30"/>
    <mergeCell ref="S29:S30"/>
    <mergeCell ref="Z29:Z30"/>
    <mergeCell ref="T29:T30"/>
    <mergeCell ref="U29:U30"/>
    <mergeCell ref="V29:V30"/>
    <mergeCell ref="W29:W30"/>
    <mergeCell ref="X29:X30"/>
    <mergeCell ref="Y29:Y30"/>
    <mergeCell ref="I4:J4"/>
    <mergeCell ref="B131:F131"/>
    <mergeCell ref="F4:G4"/>
    <mergeCell ref="M29:M30"/>
    <mergeCell ref="N29:N30"/>
    <mergeCell ref="O29:O30"/>
    <mergeCell ref="G29:G30"/>
  </mergeCells>
  <conditionalFormatting sqref="B31:Z130">
    <cfRule type="expression" dxfId="176" priority="1" stopIfTrue="1">
      <formula>AND($F31="",B31&lt;&gt;"")</formula>
    </cfRule>
    <cfRule type="expression" dxfId="175" priority="2">
      <formula>$F31=""</formula>
    </cfRule>
    <cfRule type="expression" dxfId="174" priority="3">
      <formula>B$30&lt;&gt;""</formula>
    </cfRule>
  </conditionalFormatting>
  <dataValidations count="7">
    <dataValidation type="decimal" operator="greaterThan" allowBlank="1" showInputMessage="1" showErrorMessage="1" errorTitle="נתון שגוי." error="ניתן להזין רק מספר גדול מ-0" sqref="L31:L130" xr:uid="{00000000-0002-0000-0C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0C00-000001000000}">
      <formula1>0</formula1>
    </dataValidation>
    <dataValidation type="decimal" operator="greaterThanOrEqual" allowBlank="1" showInputMessage="1" showErrorMessage="1" errorTitle="נתון שגוי." error="ניתן להזין רק מספר גדול או שווה ל-0." sqref="G31:G130" xr:uid="{00000000-0002-0000-0C00-000002000000}">
      <formula1>0</formula1>
    </dataValidation>
    <dataValidation type="list" allowBlank="1" showInputMessage="1" showErrorMessage="1" sqref="H30:L30" xr:uid="{00000000-0002-0000-0C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0C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0C00-000005000000}">
      <formula1>0</formula1>
    </dataValidation>
    <dataValidation operator="greaterThanOrEqual" allowBlank="1" showInputMessage="1" showErrorMessage="1" errorTitle="נתון שגוי." error="ניתן להזין רק מספר גדול או שווה ל-0." sqref="J31:J130" xr:uid="{00000000-0002-0000-0C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ignoredErrors>
    <ignoredError sqref="G31:G130" unlockedFormula="1"/>
  </ignoredErrors>
  <extLst>
    <ext xmlns:x14="http://schemas.microsoft.com/office/spreadsheetml/2009/9/main" uri="{78C0D931-6437-407d-A8EE-F0AAD7539E65}">
      <x14:conditionalFormattings>
        <x14:conditionalFormatting xmlns:xm="http://schemas.microsoft.com/office/excel/2006/main">
          <x14:cfRule type="containsText" priority="4" operator="containsText" id="{6A08E5C2-B834-48C4-AB6B-39B56DFDDF1F}">
            <xm:f>NOT(ISERROR(SEARCH($AB$1,B31)))</xm:f>
            <xm:f>$AB$1</xm:f>
            <x14:dxf>
              <fill>
                <patternFill>
                  <bgColor rgb="FFFF0000"/>
                </patternFill>
              </fill>
            </x14:dxf>
          </x14:cfRule>
          <xm:sqref>B31:Z130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tabColor theme="4" tint="-0.249977111117893"/>
  </sheetPr>
  <dimension ref="A1:BJ131"/>
  <sheetViews>
    <sheetView rightToLeft="1" view="pageBreakPreview" zoomScaleNormal="100" zoomScaleSheetLayoutView="100" workbookViewId="0">
      <pane ySplit="30" topLeftCell="A31" activePane="bottomLeft" state="frozen"/>
      <selection activeCell="G37" sqref="G37"/>
      <selection pane="bottomLeft" activeCell="F136" sqref="F136"/>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4.140625" customWidth="1"/>
    <col min="8" max="8" width="18.85546875" customWidth="1"/>
    <col min="9" max="9" width="16.5703125" hidden="1" customWidth="1"/>
    <col min="10" max="10" width="17.42578125" hidden="1" customWidth="1"/>
    <col min="11" max="15" width="21.42578125" hidden="1" customWidth="1"/>
    <col min="16" max="16" width="13.140625" customWidth="1"/>
    <col min="17" max="17" width="14.140625" customWidth="1"/>
    <col min="18" max="20" width="21.42578125" hidden="1" customWidth="1"/>
    <col min="21" max="21" width="14" customWidth="1"/>
    <col min="22" max="25" width="21.4257812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25.5" customHeight="1" thickBot="1" x14ac:dyDescent="0.3">
      <c r="B1" s="458" t="str">
        <f ca="1">MID(CELL("filename",AC2),FIND("]",CELL("filename",AC2),1)+1,99)</f>
        <v>יצירת שיתופי פעולה</v>
      </c>
      <c r="C1" s="462"/>
      <c r="D1" s="462"/>
      <c r="E1" s="462"/>
      <c r="F1" s="462"/>
      <c r="G1" s="462"/>
      <c r="H1" s="462"/>
      <c r="I1" s="462"/>
      <c r="J1" s="462"/>
      <c r="K1" s="462"/>
      <c r="L1" s="462"/>
      <c r="M1" s="462"/>
      <c r="N1" s="462"/>
      <c r="O1" s="462"/>
      <c r="P1" s="462"/>
      <c r="Q1" s="462"/>
      <c r="R1" s="462"/>
      <c r="S1" s="462"/>
      <c r="T1" s="462"/>
      <c r="U1" s="462"/>
      <c r="V1" s="462"/>
      <c r="W1" s="462"/>
      <c r="X1" s="462"/>
      <c r="Y1" s="462"/>
      <c r="Z1" s="462"/>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U2" s="85" t="str">
        <f>'פרמטרים לקריטריונים'!$B$4</f>
        <v>שנת תקציב</v>
      </c>
      <c r="Y2" s="85" t="str">
        <f>'פרמטרים לקריטריונים'!$B$4</f>
        <v>שנת תקציב</v>
      </c>
      <c r="Z2" s="5">
        <f>'פרמטרים לקריטריונים'!$C$4</f>
        <v>2025</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1</v>
      </c>
    </row>
    <row r="3" spans="2:52" ht="38.25" thickBot="1" x14ac:dyDescent="0.3">
      <c r="U3" s="86" t="str">
        <f>'פרמטרים לקריטריונים'!$B$5</f>
        <v>תקציב התמיכה</v>
      </c>
      <c r="Y3" s="86" t="str">
        <f>'פרמטרים לקריטריונים'!$B$5</f>
        <v>תקציב התמיכה</v>
      </c>
      <c r="Z3" s="7">
        <f>'פרמטרים לקריטריונים'!$C$5</f>
        <v>2951409</v>
      </c>
      <c r="AC3">
        <f>IF(G$30="",1,IF(G31="",0,IF(G$30=$AE$1,11,IF(G$30=$AF$1,12,IF(G$30=$AEG1,13,IF(G$30=$AH$1,14,IF(G$30=$AI$1,15,IF(G$30=$AJ$1,16,IF(G$30=$AK$1,17,IF(G$30=$AL$1,18,IF(G$30=$AM$1,19,0)))))))))))</f>
        <v>15</v>
      </c>
      <c r="AD3" t="s">
        <v>126</v>
      </c>
      <c r="AE3">
        <v>1</v>
      </c>
      <c r="AF3">
        <v>2</v>
      </c>
      <c r="AG3">
        <v>3</v>
      </c>
      <c r="AH3">
        <v>4</v>
      </c>
      <c r="AI3">
        <v>5</v>
      </c>
      <c r="AJ3">
        <v>6</v>
      </c>
      <c r="AK3">
        <v>7</v>
      </c>
      <c r="AL3">
        <v>8</v>
      </c>
      <c r="AM3">
        <v>9</v>
      </c>
    </row>
    <row r="4" spans="2:52" ht="16.5" hidden="1" outlineLevel="1" thickBot="1" x14ac:dyDescent="0.3">
      <c r="F4" s="388" t="str">
        <f>'פרמטרים לקריטריונים'!B301</f>
        <v>סעיף</v>
      </c>
      <c r="G4" s="388" t="str">
        <f>'פרמטרים לקריטריונים'!C301</f>
        <v>ניקוד</v>
      </c>
      <c r="AD4" t="s">
        <v>128</v>
      </c>
      <c r="AE4" s="91">
        <v>1</v>
      </c>
      <c r="AF4" s="92">
        <v>2</v>
      </c>
      <c r="AG4" s="92">
        <v>3</v>
      </c>
      <c r="AH4" s="92">
        <v>4</v>
      </c>
      <c r="AI4" s="92">
        <v>5</v>
      </c>
      <c r="AJ4" s="92">
        <v>6</v>
      </c>
      <c r="AK4" s="92">
        <v>7</v>
      </c>
      <c r="AL4" s="92">
        <v>8</v>
      </c>
      <c r="AM4" s="92">
        <v>9</v>
      </c>
      <c r="AN4" s="93">
        <v>10</v>
      </c>
    </row>
    <row r="5" spans="2:52" hidden="1" outlineLevel="1" x14ac:dyDescent="0.25">
      <c r="F5" s="395" t="str">
        <f>'פרמטרים לקריטריונים'!B302</f>
        <v>עבור שיתוף פעולה אחד</v>
      </c>
      <c r="G5" s="389">
        <f>'פרמטרים לקריטריונים'!C302</f>
        <v>1</v>
      </c>
    </row>
    <row r="6" spans="2:52" hidden="1" outlineLevel="1" x14ac:dyDescent="0.25">
      <c r="F6" s="395" t="str">
        <f>'פרמטרים לקריטריונים'!B303</f>
        <v>מקסימום ניקוד</v>
      </c>
      <c r="G6" s="389">
        <f>'פרמטרים לקריטריונים'!C303</f>
        <v>4</v>
      </c>
    </row>
    <row r="7" spans="2:52" hidden="1" outlineLevel="1" x14ac:dyDescent="0.25">
      <c r="F7" s="395" t="str">
        <f>'פרמטרים לקריטריונים'!B304</f>
        <v>מקדם בין לאומי</v>
      </c>
      <c r="G7" s="396">
        <f>'פרמטרים לקריטריונים'!C304</f>
        <v>1.5</v>
      </c>
    </row>
    <row r="8" spans="2:52" hidden="1" outlineLevel="1" x14ac:dyDescent="0.25"/>
    <row r="9" spans="2:52" hidden="1" outlineLevel="1" x14ac:dyDescent="0.25"/>
    <row r="10" spans="2:52" hidden="1" outlineLevel="1" x14ac:dyDescent="0.25"/>
    <row r="11" spans="2:52" hidden="1" outlineLevel="1" x14ac:dyDescent="0.25"/>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 t="shared" si="0"/>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 ca="1">$A$29-COUNTBLANK(F31:F130)</f>
        <v>3</v>
      </c>
      <c r="G26" s="94">
        <f>$A$29-COUNTBLANK(G31:G130)</f>
        <v>3</v>
      </c>
      <c r="H26" s="94">
        <f t="shared" ref="H26:Y26" si="1">$A$29-COUNTBLANK(H31:H130)</f>
        <v>3</v>
      </c>
      <c r="I26" s="94">
        <f t="shared" si="1"/>
        <v>0</v>
      </c>
      <c r="J26" s="94">
        <f t="shared" si="1"/>
        <v>0</v>
      </c>
      <c r="K26" s="94">
        <f t="shared" si="1"/>
        <v>0</v>
      </c>
      <c r="L26" s="94">
        <f t="shared" si="1"/>
        <v>0</v>
      </c>
      <c r="M26" s="94">
        <f t="shared" si="1"/>
        <v>0</v>
      </c>
      <c r="N26" s="94">
        <f t="shared" si="1"/>
        <v>0</v>
      </c>
      <c r="O26" s="94">
        <f t="shared" si="1"/>
        <v>0</v>
      </c>
      <c r="P26" s="94">
        <f t="shared" ca="1" si="1"/>
        <v>3</v>
      </c>
      <c r="Q26" s="94">
        <f t="shared" ca="1" si="1"/>
        <v>3</v>
      </c>
      <c r="R26" s="94">
        <f t="shared" si="1"/>
        <v>0</v>
      </c>
      <c r="S26" s="94">
        <f t="shared" si="1"/>
        <v>0</v>
      </c>
      <c r="T26" s="94">
        <f t="shared" si="1"/>
        <v>0</v>
      </c>
      <c r="U26" s="94">
        <f t="shared" ca="1" si="1"/>
        <v>3</v>
      </c>
      <c r="V26" s="94">
        <f t="shared" si="1"/>
        <v>100</v>
      </c>
      <c r="W26" s="94">
        <f t="shared" ca="1" si="1"/>
        <v>3</v>
      </c>
      <c r="X26" s="94">
        <f t="shared" si="1"/>
        <v>100</v>
      </c>
      <c r="Y26" s="94">
        <f t="shared" ca="1" si="1"/>
        <v>3</v>
      </c>
    </row>
    <row r="27" spans="1:62" hidden="1" x14ac:dyDescent="0.25">
      <c r="B27" s="90" t="s">
        <v>169</v>
      </c>
      <c r="C27" s="90"/>
      <c r="D27" s="90"/>
      <c r="E27" s="90"/>
      <c r="F27" s="90"/>
      <c r="G27" s="94">
        <f>AVERAGE(G31:G130)</f>
        <v>3.6666666666666665</v>
      </c>
      <c r="H27" s="94">
        <f t="shared" ref="H27:Z27" si="2">AVERAGE(H31:H130)</f>
        <v>0.66666666666666663</v>
      </c>
      <c r="I27" s="94" t="e">
        <f t="shared" si="2"/>
        <v>#DIV/0!</v>
      </c>
      <c r="J27" s="94" t="e">
        <f t="shared" si="2"/>
        <v>#DIV/0!</v>
      </c>
      <c r="K27" s="94" t="e">
        <f t="shared" si="2"/>
        <v>#DIV/0!</v>
      </c>
      <c r="L27" s="94" t="e">
        <f t="shared" si="2"/>
        <v>#DIV/0!</v>
      </c>
      <c r="M27" s="94" t="e">
        <f t="shared" si="2"/>
        <v>#DIV/0!</v>
      </c>
      <c r="N27" s="94" t="e">
        <f t="shared" si="2"/>
        <v>#DIV/0!</v>
      </c>
      <c r="O27" s="94" t="e">
        <f t="shared" si="2"/>
        <v>#DIV/0!</v>
      </c>
      <c r="P27" s="94">
        <f t="shared" ca="1" si="2"/>
        <v>2.6666666666666665</v>
      </c>
      <c r="Q27" s="94">
        <f t="shared" ca="1" si="2"/>
        <v>1.3333333333333333</v>
      </c>
      <c r="R27" s="94" t="e">
        <f t="shared" si="2"/>
        <v>#DIV/0!</v>
      </c>
      <c r="S27" s="94" t="e">
        <f t="shared" si="2"/>
        <v>#DIV/0!</v>
      </c>
      <c r="T27" s="94" t="e">
        <f t="shared" si="2"/>
        <v>#DIV/0!</v>
      </c>
      <c r="U27" s="94">
        <f t="shared" ca="1" si="2"/>
        <v>4</v>
      </c>
      <c r="V27" s="94">
        <f t="shared" si="2"/>
        <v>1</v>
      </c>
      <c r="W27" s="94">
        <f t="shared" ca="1" si="2"/>
        <v>4</v>
      </c>
      <c r="X27" s="94">
        <f t="shared" si="2"/>
        <v>1</v>
      </c>
      <c r="Y27" s="94">
        <f t="shared" ca="1" si="2"/>
        <v>4</v>
      </c>
      <c r="Z27" s="94">
        <f t="shared" ca="1" si="2"/>
        <v>0.33333333333333331</v>
      </c>
    </row>
    <row r="28" spans="1:62" ht="16.5" hidden="1" thickBot="1" x14ac:dyDescent="0.3">
      <c r="B28" s="90" t="s">
        <v>73</v>
      </c>
      <c r="C28" s="90"/>
      <c r="D28" s="90"/>
      <c r="E28" s="90"/>
      <c r="F28" s="90"/>
      <c r="G28" s="94">
        <f>SUM(G31:G130)</f>
        <v>11</v>
      </c>
      <c r="H28" s="94">
        <f t="shared" ref="H28:Y28" si="3">SUM(H31:H130)</f>
        <v>2</v>
      </c>
      <c r="I28" s="94">
        <f t="shared" si="3"/>
        <v>0</v>
      </c>
      <c r="J28" s="94">
        <f t="shared" si="3"/>
        <v>0</v>
      </c>
      <c r="K28" s="94">
        <f t="shared" si="3"/>
        <v>0</v>
      </c>
      <c r="L28" s="94">
        <f t="shared" si="3"/>
        <v>0</v>
      </c>
      <c r="M28" s="94">
        <f t="shared" si="3"/>
        <v>0</v>
      </c>
      <c r="N28" s="94">
        <f t="shared" si="3"/>
        <v>0</v>
      </c>
      <c r="O28" s="94">
        <f t="shared" si="3"/>
        <v>0</v>
      </c>
      <c r="P28" s="94">
        <f t="shared" ca="1" si="3"/>
        <v>8</v>
      </c>
      <c r="Q28" s="94">
        <f t="shared" ca="1" si="3"/>
        <v>4</v>
      </c>
      <c r="R28" s="94">
        <f t="shared" si="3"/>
        <v>0</v>
      </c>
      <c r="S28" s="94">
        <f t="shared" si="3"/>
        <v>0</v>
      </c>
      <c r="T28" s="94">
        <f t="shared" si="3"/>
        <v>0</v>
      </c>
      <c r="U28" s="94">
        <f t="shared" ca="1" si="3"/>
        <v>12</v>
      </c>
      <c r="V28" s="94">
        <f t="shared" si="3"/>
        <v>100</v>
      </c>
      <c r="W28" s="94">
        <f t="shared" ca="1" si="3"/>
        <v>12</v>
      </c>
      <c r="X28" s="94">
        <f t="shared" si="3"/>
        <v>100</v>
      </c>
      <c r="Y28" s="94">
        <f t="shared" ca="1" si="3"/>
        <v>12</v>
      </c>
      <c r="AA28" s="94">
        <f>IF(SUM(AA31:AA130)=COUNT(AA31:AA130),1,0)</f>
        <v>0</v>
      </c>
    </row>
    <row r="29" spans="1:62" ht="66" customHeight="1" thickBot="1" x14ac:dyDescent="0.3">
      <c r="A29" s="95">
        <v>100</v>
      </c>
      <c r="B29" s="467" t="s">
        <v>130</v>
      </c>
      <c r="C29" s="469">
        <f>COLUMN()</f>
        <v>3</v>
      </c>
      <c r="D29" s="469">
        <f>COLUMN()</f>
        <v>4</v>
      </c>
      <c r="E29" s="469">
        <f>COLUMN()</f>
        <v>5</v>
      </c>
      <c r="F29" s="471" t="s">
        <v>131</v>
      </c>
      <c r="G29" s="89" t="s">
        <v>193</v>
      </c>
      <c r="H29" s="89" t="s">
        <v>194</v>
      </c>
      <c r="I29" s="97" t="s">
        <v>172</v>
      </c>
      <c r="J29" s="97" t="s">
        <v>173</v>
      </c>
      <c r="K29" s="97" t="s">
        <v>174</v>
      </c>
      <c r="L29" s="97" t="s">
        <v>175</v>
      </c>
      <c r="M29" s="97" t="s">
        <v>176</v>
      </c>
      <c r="N29" s="97" t="s">
        <v>177</v>
      </c>
      <c r="O29" s="97" t="s">
        <v>178</v>
      </c>
      <c r="P29" s="465" t="s">
        <v>195</v>
      </c>
      <c r="Q29" s="465" t="s">
        <v>196</v>
      </c>
      <c r="R29" s="469">
        <f>COLUMN()</f>
        <v>18</v>
      </c>
      <c r="S29" s="469">
        <f>COLUMN()</f>
        <v>19</v>
      </c>
      <c r="T29" s="469">
        <f>COLUMN()</f>
        <v>20</v>
      </c>
      <c r="U29" s="465" t="s">
        <v>179</v>
      </c>
      <c r="V29" s="469" t="s">
        <v>180</v>
      </c>
      <c r="W29" s="469" t="s">
        <v>181</v>
      </c>
      <c r="X29" s="469" t="s">
        <v>180</v>
      </c>
      <c r="Y29" s="469" t="s">
        <v>182</v>
      </c>
      <c r="Z29" s="475" t="s">
        <v>183</v>
      </c>
      <c r="AA29" s="87" t="s">
        <v>165</v>
      </c>
      <c r="AD29" t="str">
        <f>"בקרת "&amp;G29</f>
        <v>בקרת מספר שיתופי פעולה</v>
      </c>
      <c r="AE29" t="str">
        <f t="shared" ref="AE29:AV29" si="4">"בקרת "&amp;H29</f>
        <v>בקרת יזם שיתוף פעולה עם גורם בין לאומי</v>
      </c>
      <c r="AF29" t="str">
        <f t="shared" si="4"/>
        <v>בקרת טור הזנת מספר שלם</v>
      </c>
      <c r="AG29" t="str">
        <f t="shared" si="4"/>
        <v>בקרת טור הזנת מספר שאינו שלילי</v>
      </c>
      <c r="AH29" t="str">
        <f t="shared" si="4"/>
        <v>בקרת טור הזנת  מספר שלם שאינו שלילי</v>
      </c>
      <c r="AI29" t="str">
        <f t="shared" si="4"/>
        <v>בקרת טור הזנת מספר חיובי</v>
      </c>
      <c r="AJ29" t="str">
        <f t="shared" si="4"/>
        <v>בקרת טור הזנת מספר שלם חיובי</v>
      </c>
      <c r="AK29" t="str">
        <f t="shared" si="4"/>
        <v>בקרת טור הזנת מספר טקסט</v>
      </c>
      <c r="AL29" t="str">
        <f t="shared" si="4"/>
        <v>בקרת טור הזנת טקסט מרשימה סגורה</v>
      </c>
      <c r="AM29" t="str">
        <f t="shared" si="4"/>
        <v>בקרת ניקוד שיתופי פעולה</v>
      </c>
      <c r="AN29" t="str">
        <f t="shared" si="4"/>
        <v>בקרת ניקוד מרכיב בין לאומי</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3.25" customHeight="1" thickBot="1" x14ac:dyDescent="0.3">
      <c r="A30" s="96"/>
      <c r="B30" s="468"/>
      <c r="C30" s="470"/>
      <c r="D30" s="470"/>
      <c r="E30" s="470"/>
      <c r="F30" s="472"/>
      <c r="G30" s="88" t="s">
        <v>121</v>
      </c>
      <c r="H30" s="88" t="s">
        <v>117</v>
      </c>
      <c r="I30" s="121"/>
      <c r="J30" s="121"/>
      <c r="K30" s="121"/>
      <c r="L30" s="121"/>
      <c r="M30" s="121"/>
      <c r="N30" s="121"/>
      <c r="O30" s="121"/>
      <c r="P30" s="466"/>
      <c r="Q30" s="466"/>
      <c r="R30" s="470"/>
      <c r="S30" s="470"/>
      <c r="T30" s="470"/>
      <c r="U30" s="466"/>
      <c r="V30" s="470"/>
      <c r="W30" s="470"/>
      <c r="X30" s="470"/>
      <c r="Y30" s="470"/>
      <c r="Z30" s="476"/>
      <c r="AB30">
        <v>0</v>
      </c>
      <c r="AC30">
        <v>1</v>
      </c>
      <c r="AD30" t="str">
        <f>G30</f>
        <v>מספר שלם שאינו שלילי</v>
      </c>
      <c r="AE30" t="str">
        <f t="shared" ref="AE30:AV30" si="5">H30</f>
        <v>0/1</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1</v>
      </c>
      <c r="BB30">
        <f t="shared" ref="BB30:BJ30" si="6">AF4</f>
        <v>2</v>
      </c>
      <c r="BC30">
        <f t="shared" si="6"/>
        <v>3</v>
      </c>
      <c r="BD30">
        <f t="shared" si="6"/>
        <v>4</v>
      </c>
      <c r="BE30">
        <f t="shared" si="6"/>
        <v>5</v>
      </c>
      <c r="BF30">
        <f t="shared" si="6"/>
        <v>6</v>
      </c>
      <c r="BG30">
        <f t="shared" si="6"/>
        <v>7</v>
      </c>
      <c r="BH30">
        <f t="shared" si="6"/>
        <v>8</v>
      </c>
      <c r="BI30">
        <f t="shared" si="6"/>
        <v>9</v>
      </c>
      <c r="BJ30">
        <f t="shared" si="6"/>
        <v>10</v>
      </c>
    </row>
    <row r="31" spans="1:62" x14ac:dyDescent="0.25">
      <c r="B31" s="122">
        <f ca="1">IF(F31="","",ROW()-30)</f>
        <v>1</v>
      </c>
      <c r="C31" s="124"/>
      <c r="D31" s="124"/>
      <c r="E31" s="124"/>
      <c r="F31" s="125" t="str">
        <f ca="1">IF('תנאי סף'!AR31&lt;&gt;1,"",'תנאי סף'!F31)</f>
        <v>כוריאוגרפים</v>
      </c>
      <c r="G31" s="232">
        <v>7</v>
      </c>
      <c r="H31" s="233">
        <v>1</v>
      </c>
      <c r="I31" s="106"/>
      <c r="J31" s="123"/>
      <c r="K31" s="106"/>
      <c r="L31" s="123"/>
      <c r="M31" s="106"/>
      <c r="N31" s="125"/>
      <c r="O31" s="125"/>
      <c r="P31" s="123">
        <f ca="1">IF(F31="","",MIN(G31*$G$5,$G$6))</f>
        <v>4</v>
      </c>
      <c r="Q31" s="123">
        <f ca="1">IF(F31="","",IF(H31=1,$G$7,1))</f>
        <v>1.5</v>
      </c>
      <c r="R31" s="123"/>
      <c r="S31" s="123"/>
      <c r="T31" s="123"/>
      <c r="U31" s="123">
        <f ca="1">IF($F31="","",IF($AA31&lt;&gt;1,$AB$1,P31*Q31))</f>
        <v>6</v>
      </c>
      <c r="V31" s="123">
        <v>1</v>
      </c>
      <c r="W31" s="123">
        <f ca="1">IF($F31="","",IF($AA31&lt;&gt;1,$AB$1,IFERROR(U31*V31,$AB$1)))</f>
        <v>6</v>
      </c>
      <c r="X31" s="123">
        <v>1</v>
      </c>
      <c r="Y31" s="123">
        <f ca="1">IF($F31="","",IF($AA31&lt;&gt;1,$AB$1,IFERROR(W31*X31,$AB$1)))</f>
        <v>6</v>
      </c>
      <c r="Z31" s="126">
        <f ca="1">IF($F31="","",IF(OR($AA31&lt;&gt;1,Y31=$AB$1),$AB$1,IFERROR(Y31/SUM($Y$31:$Y$130),0)))</f>
        <v>0.5</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BA31">
        <f ca="1">IF($F31="","",BA$30)</f>
        <v>1</v>
      </c>
      <c r="BB31">
        <f t="shared" ref="BB31:BJ31" ca="1" si="7">IF($F31="","",BB$30)</f>
        <v>2</v>
      </c>
      <c r="BC31">
        <f t="shared" ca="1" si="7"/>
        <v>3</v>
      </c>
      <c r="BD31">
        <f t="shared" ca="1" si="7"/>
        <v>4</v>
      </c>
      <c r="BE31">
        <f t="shared" ca="1" si="7"/>
        <v>5</v>
      </c>
      <c r="BF31">
        <f t="shared" ca="1" si="7"/>
        <v>6</v>
      </c>
      <c r="BG31">
        <f t="shared" ca="1" si="7"/>
        <v>7</v>
      </c>
      <c r="BH31">
        <f t="shared" ca="1" si="7"/>
        <v>8</v>
      </c>
      <c r="BI31">
        <f t="shared" ca="1" si="7"/>
        <v>9</v>
      </c>
      <c r="BJ31">
        <f t="shared" ca="1" si="7"/>
        <v>10</v>
      </c>
    </row>
    <row r="32" spans="1:62" x14ac:dyDescent="0.25">
      <c r="B32" s="122">
        <f t="shared" ref="B32:B95" ca="1" si="8">IF(F32="","",ROW()-30)</f>
        <v>2</v>
      </c>
      <c r="C32" s="124"/>
      <c r="D32" s="124"/>
      <c r="E32" s="124"/>
      <c r="F32" s="125" t="str">
        <f ca="1">IF('תנאי סף'!AR32&lt;&gt;1,"",'תנאי סף'!F32)</f>
        <v>פ. בלומנטל</v>
      </c>
      <c r="G32" s="232">
        <v>0</v>
      </c>
      <c r="H32" s="233">
        <v>0</v>
      </c>
      <c r="I32" s="106"/>
      <c r="J32" s="123"/>
      <c r="K32" s="106"/>
      <c r="L32" s="123"/>
      <c r="M32" s="106"/>
      <c r="N32" s="125"/>
      <c r="O32" s="125"/>
      <c r="P32" s="123">
        <f t="shared" ref="P32:P95" ca="1" si="9">IF(F32="","",MIN(G32*$G$5,$G$6))</f>
        <v>0</v>
      </c>
      <c r="Q32" s="123">
        <f t="shared" ref="Q32:Q95" ca="1" si="10">IF(F32="","",IF(H32=1,$G$7,1))</f>
        <v>1</v>
      </c>
      <c r="R32" s="123"/>
      <c r="S32" s="123"/>
      <c r="T32" s="123"/>
      <c r="U32" s="123">
        <f t="shared" ref="U32:U95" ca="1" si="11">IF($F32="","",IF($AA32&lt;&gt;1,$AB$1,P32*Q32))</f>
        <v>0</v>
      </c>
      <c r="V32" s="123">
        <v>1</v>
      </c>
      <c r="W32" s="123">
        <f t="shared" ref="W32:W95" ca="1" si="12">IF($F32="","",IF($AA32&lt;&gt;1,$AB$1,IFERROR(U32*V32,$AB$1)))</f>
        <v>0</v>
      </c>
      <c r="X32" s="123">
        <v>1</v>
      </c>
      <c r="Y32" s="123">
        <f t="shared" ref="Y32:Y95" ca="1" si="13">IF($F32="","",IF($AA32&lt;&gt;1,$AB$1,IFERROR(W32*X32,$AB$1)))</f>
        <v>0</v>
      </c>
      <c r="Z32" s="126">
        <f t="shared" ref="Z32:Z95" ca="1" si="14">IF($F32="","",IF(OR($AA32&lt;&gt;1,Y32=$AB$1),$AB$1,IFERROR(Y32/SUM($Y$31:$Y$130),0)))</f>
        <v>0</v>
      </c>
      <c r="AA32">
        <f t="shared" ref="AA32:AA95" si="15">IF(SUM(AD32:AV32)=COUNT(AD32:AV32),1,0)</f>
        <v>1</v>
      </c>
      <c r="AB32">
        <f t="shared" ref="AB32:AC63" ca="1" si="16">IF($F32="","",AB$30)</f>
        <v>0</v>
      </c>
      <c r="AC32">
        <f t="shared" ca="1" si="16"/>
        <v>1</v>
      </c>
      <c r="AD32">
        <f t="shared" ref="AD32:AE95" si="17">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17"/>
        <v>1</v>
      </c>
    </row>
    <row r="33" spans="2:31" x14ac:dyDescent="0.25">
      <c r="B33" s="122">
        <f t="shared" ca="1" si="8"/>
        <v>3</v>
      </c>
      <c r="C33" s="124"/>
      <c r="D33" s="124"/>
      <c r="E33" s="124"/>
      <c r="F33" s="125" t="str">
        <f ca="1">IF('תנאי סף'!AR33&lt;&gt;1,"",'תנאי סף'!F33)</f>
        <v>איב</v>
      </c>
      <c r="G33" s="232">
        <v>4</v>
      </c>
      <c r="H33" s="233">
        <v>1</v>
      </c>
      <c r="I33" s="106"/>
      <c r="J33" s="123"/>
      <c r="K33" s="106"/>
      <c r="L33" s="123"/>
      <c r="M33" s="106"/>
      <c r="N33" s="125"/>
      <c r="O33" s="125"/>
      <c r="P33" s="123">
        <f t="shared" ca="1" si="9"/>
        <v>4</v>
      </c>
      <c r="Q33" s="123">
        <f t="shared" ca="1" si="10"/>
        <v>1.5</v>
      </c>
      <c r="R33" s="123"/>
      <c r="S33" s="123"/>
      <c r="T33" s="123"/>
      <c r="U33" s="123">
        <f t="shared" ca="1" si="11"/>
        <v>6</v>
      </c>
      <c r="V33" s="123">
        <v>1</v>
      </c>
      <c r="W33" s="123">
        <f t="shared" ca="1" si="12"/>
        <v>6</v>
      </c>
      <c r="X33" s="123">
        <v>1</v>
      </c>
      <c r="Y33" s="123">
        <f t="shared" ca="1" si="13"/>
        <v>6</v>
      </c>
      <c r="Z33" s="126">
        <f t="shared" ca="1" si="14"/>
        <v>0.5</v>
      </c>
      <c r="AA33">
        <f t="shared" si="15"/>
        <v>1</v>
      </c>
      <c r="AB33">
        <f t="shared" ca="1" si="16"/>
        <v>0</v>
      </c>
      <c r="AC33">
        <f t="shared" ca="1" si="16"/>
        <v>1</v>
      </c>
      <c r="AD33">
        <f t="shared" si="17"/>
        <v>1</v>
      </c>
      <c r="AE33">
        <f t="shared" si="17"/>
        <v>1</v>
      </c>
    </row>
    <row r="34" spans="2:31" x14ac:dyDescent="0.25">
      <c r="B34" s="122" t="str">
        <f t="shared" ca="1" si="8"/>
        <v/>
      </c>
      <c r="C34" s="124"/>
      <c r="D34" s="124"/>
      <c r="E34" s="124"/>
      <c r="F34" s="125" t="str">
        <f ca="1">IF('תנאי סף'!AR34&lt;&gt;1,"",'תנאי סף'!F34)</f>
        <v/>
      </c>
      <c r="G34" s="232"/>
      <c r="H34" s="233"/>
      <c r="I34" s="106"/>
      <c r="J34" s="123"/>
      <c r="K34" s="106"/>
      <c r="L34" s="123"/>
      <c r="M34" s="106"/>
      <c r="N34" s="125"/>
      <c r="O34" s="125"/>
      <c r="P34" s="123" t="str">
        <f t="shared" ca="1" si="9"/>
        <v/>
      </c>
      <c r="Q34" s="123" t="str">
        <f t="shared" ca="1" si="10"/>
        <v/>
      </c>
      <c r="R34" s="123"/>
      <c r="S34" s="123"/>
      <c r="T34" s="123"/>
      <c r="U34" s="123" t="str">
        <f t="shared" ca="1" si="11"/>
        <v/>
      </c>
      <c r="V34" s="123">
        <v>1</v>
      </c>
      <c r="W34" s="123" t="str">
        <f t="shared" ca="1" si="12"/>
        <v/>
      </c>
      <c r="X34" s="123">
        <v>1</v>
      </c>
      <c r="Y34" s="123" t="str">
        <f t="shared" ca="1" si="13"/>
        <v/>
      </c>
      <c r="Z34" s="126" t="str">
        <f t="shared" ca="1" si="14"/>
        <v/>
      </c>
      <c r="AA34">
        <f t="shared" si="15"/>
        <v>0</v>
      </c>
      <c r="AB34" t="str">
        <f t="shared" ca="1" si="16"/>
        <v/>
      </c>
      <c r="AC34" t="str">
        <f t="shared" ca="1" si="16"/>
        <v/>
      </c>
      <c r="AD34">
        <f t="shared" si="17"/>
        <v>0</v>
      </c>
      <c r="AE34">
        <f t="shared" si="17"/>
        <v>0</v>
      </c>
    </row>
    <row r="35" spans="2:31" x14ac:dyDescent="0.25">
      <c r="B35" s="122" t="str">
        <f t="shared" ca="1" si="8"/>
        <v/>
      </c>
      <c r="C35" s="124"/>
      <c r="D35" s="124"/>
      <c r="E35" s="124"/>
      <c r="F35" s="125" t="str">
        <f ca="1">IF('תנאי סף'!AR35&lt;&gt;1,"",'תנאי סף'!F35)</f>
        <v/>
      </c>
      <c r="G35" s="232"/>
      <c r="H35" s="233"/>
      <c r="I35" s="106"/>
      <c r="J35" s="123"/>
      <c r="K35" s="106"/>
      <c r="L35" s="123"/>
      <c r="M35" s="106"/>
      <c r="N35" s="125"/>
      <c r="O35" s="125"/>
      <c r="P35" s="123" t="str">
        <f t="shared" ca="1" si="9"/>
        <v/>
      </c>
      <c r="Q35" s="123" t="str">
        <f t="shared" ca="1" si="10"/>
        <v/>
      </c>
      <c r="R35" s="123"/>
      <c r="S35" s="123"/>
      <c r="T35" s="123"/>
      <c r="U35" s="123" t="str">
        <f t="shared" ca="1" si="11"/>
        <v/>
      </c>
      <c r="V35" s="123">
        <v>1</v>
      </c>
      <c r="W35" s="123" t="str">
        <f t="shared" ca="1" si="12"/>
        <v/>
      </c>
      <c r="X35" s="123">
        <v>1</v>
      </c>
      <c r="Y35" s="123" t="str">
        <f t="shared" ca="1" si="13"/>
        <v/>
      </c>
      <c r="Z35" s="126" t="str">
        <f t="shared" ca="1" si="14"/>
        <v/>
      </c>
      <c r="AA35">
        <f t="shared" si="15"/>
        <v>0</v>
      </c>
      <c r="AB35" t="str">
        <f t="shared" ca="1" si="16"/>
        <v/>
      </c>
      <c r="AC35" t="str">
        <f t="shared" ca="1" si="16"/>
        <v/>
      </c>
      <c r="AD35">
        <f t="shared" si="17"/>
        <v>0</v>
      </c>
      <c r="AE35">
        <f t="shared" si="17"/>
        <v>0</v>
      </c>
    </row>
    <row r="36" spans="2:31" x14ac:dyDescent="0.25">
      <c r="B36" s="122" t="str">
        <f t="shared" ca="1" si="8"/>
        <v/>
      </c>
      <c r="C36" s="124"/>
      <c r="D36" s="124"/>
      <c r="E36" s="124"/>
      <c r="F36" s="125" t="str">
        <f ca="1">IF('תנאי סף'!AR36&lt;&gt;1,"",'תנאי סף'!F36)</f>
        <v/>
      </c>
      <c r="G36" s="232"/>
      <c r="H36" s="233"/>
      <c r="I36" s="106"/>
      <c r="J36" s="123"/>
      <c r="K36" s="106"/>
      <c r="L36" s="123"/>
      <c r="M36" s="106"/>
      <c r="N36" s="125"/>
      <c r="O36" s="125"/>
      <c r="P36" s="123" t="str">
        <f t="shared" ca="1" si="9"/>
        <v/>
      </c>
      <c r="Q36" s="123" t="str">
        <f t="shared" ca="1" si="10"/>
        <v/>
      </c>
      <c r="R36" s="123"/>
      <c r="S36" s="123"/>
      <c r="T36" s="123"/>
      <c r="U36" s="123" t="str">
        <f t="shared" ca="1" si="11"/>
        <v/>
      </c>
      <c r="V36" s="123">
        <v>1</v>
      </c>
      <c r="W36" s="123" t="str">
        <f t="shared" ca="1" si="12"/>
        <v/>
      </c>
      <c r="X36" s="123">
        <v>1</v>
      </c>
      <c r="Y36" s="123" t="str">
        <f t="shared" ca="1" si="13"/>
        <v/>
      </c>
      <c r="Z36" s="126" t="str">
        <f t="shared" ca="1" si="14"/>
        <v/>
      </c>
      <c r="AA36">
        <f t="shared" si="15"/>
        <v>0</v>
      </c>
      <c r="AB36" t="str">
        <f t="shared" ca="1" si="16"/>
        <v/>
      </c>
      <c r="AC36" t="str">
        <f t="shared" ca="1" si="16"/>
        <v/>
      </c>
      <c r="AD36">
        <f t="shared" si="17"/>
        <v>0</v>
      </c>
      <c r="AE36">
        <f t="shared" si="17"/>
        <v>0</v>
      </c>
    </row>
    <row r="37" spans="2:31" x14ac:dyDescent="0.25">
      <c r="B37" s="122" t="str">
        <f t="shared" ca="1" si="8"/>
        <v/>
      </c>
      <c r="C37" s="124"/>
      <c r="D37" s="124"/>
      <c r="E37" s="124"/>
      <c r="F37" s="125" t="str">
        <f ca="1">IF('תנאי סף'!AR37&lt;&gt;1,"",'תנאי סף'!F37)</f>
        <v/>
      </c>
      <c r="G37" s="232"/>
      <c r="H37" s="233"/>
      <c r="I37" s="106"/>
      <c r="J37" s="123"/>
      <c r="K37" s="106"/>
      <c r="L37" s="123"/>
      <c r="M37" s="106"/>
      <c r="N37" s="125"/>
      <c r="O37" s="125"/>
      <c r="P37" s="123" t="str">
        <f t="shared" ca="1" si="9"/>
        <v/>
      </c>
      <c r="Q37" s="123" t="str">
        <f t="shared" ca="1" si="10"/>
        <v/>
      </c>
      <c r="R37" s="123"/>
      <c r="S37" s="123"/>
      <c r="T37" s="123"/>
      <c r="U37" s="123" t="str">
        <f t="shared" ca="1" si="11"/>
        <v/>
      </c>
      <c r="V37" s="123">
        <v>1</v>
      </c>
      <c r="W37" s="123" t="str">
        <f t="shared" ca="1" si="12"/>
        <v/>
      </c>
      <c r="X37" s="123">
        <v>1</v>
      </c>
      <c r="Y37" s="123" t="str">
        <f t="shared" ca="1" si="13"/>
        <v/>
      </c>
      <c r="Z37" s="126" t="str">
        <f t="shared" ca="1" si="14"/>
        <v/>
      </c>
      <c r="AA37">
        <f t="shared" si="15"/>
        <v>0</v>
      </c>
      <c r="AB37" t="str">
        <f t="shared" ca="1" si="16"/>
        <v/>
      </c>
      <c r="AC37" t="str">
        <f t="shared" ca="1" si="16"/>
        <v/>
      </c>
      <c r="AD37">
        <f t="shared" si="17"/>
        <v>0</v>
      </c>
      <c r="AE37">
        <f t="shared" si="17"/>
        <v>0</v>
      </c>
    </row>
    <row r="38" spans="2:31" x14ac:dyDescent="0.25">
      <c r="B38" s="122" t="str">
        <f t="shared" ca="1" si="8"/>
        <v/>
      </c>
      <c r="C38" s="124"/>
      <c r="D38" s="124"/>
      <c r="E38" s="124"/>
      <c r="F38" s="125" t="str">
        <f ca="1">IF('תנאי סף'!AR38&lt;&gt;1,"",'תנאי סף'!F38)</f>
        <v/>
      </c>
      <c r="G38" s="232"/>
      <c r="H38" s="233"/>
      <c r="I38" s="106"/>
      <c r="J38" s="123"/>
      <c r="K38" s="106"/>
      <c r="L38" s="123"/>
      <c r="M38" s="106"/>
      <c r="N38" s="125"/>
      <c r="O38" s="125"/>
      <c r="P38" s="123" t="str">
        <f t="shared" ca="1" si="9"/>
        <v/>
      </c>
      <c r="Q38" s="123" t="str">
        <f t="shared" ca="1" si="10"/>
        <v/>
      </c>
      <c r="R38" s="123"/>
      <c r="S38" s="123"/>
      <c r="T38" s="123"/>
      <c r="U38" s="123" t="str">
        <f t="shared" ca="1" si="11"/>
        <v/>
      </c>
      <c r="V38" s="123">
        <v>1</v>
      </c>
      <c r="W38" s="123" t="str">
        <f t="shared" ca="1" si="12"/>
        <v/>
      </c>
      <c r="X38" s="123">
        <v>1</v>
      </c>
      <c r="Y38" s="123" t="str">
        <f t="shared" ca="1" si="13"/>
        <v/>
      </c>
      <c r="Z38" s="126" t="str">
        <f t="shared" ca="1" si="14"/>
        <v/>
      </c>
      <c r="AA38">
        <f t="shared" si="15"/>
        <v>0</v>
      </c>
      <c r="AB38" t="str">
        <f t="shared" ca="1" si="16"/>
        <v/>
      </c>
      <c r="AC38" t="str">
        <f t="shared" ca="1" si="16"/>
        <v/>
      </c>
      <c r="AD38">
        <f t="shared" si="17"/>
        <v>0</v>
      </c>
      <c r="AE38">
        <f t="shared" si="17"/>
        <v>0</v>
      </c>
    </row>
    <row r="39" spans="2:31" x14ac:dyDescent="0.25">
      <c r="B39" s="122" t="str">
        <f t="shared" ca="1" si="8"/>
        <v/>
      </c>
      <c r="C39" s="124"/>
      <c r="D39" s="124"/>
      <c r="E39" s="124"/>
      <c r="F39" s="125" t="str">
        <f ca="1">IF('תנאי סף'!AR39&lt;&gt;1,"",'תנאי סף'!F39)</f>
        <v/>
      </c>
      <c r="G39" s="232"/>
      <c r="H39" s="233"/>
      <c r="I39" s="106"/>
      <c r="J39" s="123"/>
      <c r="K39" s="106"/>
      <c r="L39" s="123"/>
      <c r="M39" s="106"/>
      <c r="N39" s="125"/>
      <c r="O39" s="125"/>
      <c r="P39" s="123" t="str">
        <f t="shared" ca="1" si="9"/>
        <v/>
      </c>
      <c r="Q39" s="123" t="str">
        <f t="shared" ca="1" si="10"/>
        <v/>
      </c>
      <c r="R39" s="123"/>
      <c r="S39" s="123"/>
      <c r="T39" s="123"/>
      <c r="U39" s="123" t="str">
        <f t="shared" ca="1" si="11"/>
        <v/>
      </c>
      <c r="V39" s="123">
        <v>1</v>
      </c>
      <c r="W39" s="123" t="str">
        <f t="shared" ca="1" si="12"/>
        <v/>
      </c>
      <c r="X39" s="123">
        <v>1</v>
      </c>
      <c r="Y39" s="123" t="str">
        <f t="shared" ca="1" si="13"/>
        <v/>
      </c>
      <c r="Z39" s="126" t="str">
        <f t="shared" ca="1" si="14"/>
        <v/>
      </c>
      <c r="AA39">
        <f t="shared" si="15"/>
        <v>0</v>
      </c>
      <c r="AB39" t="str">
        <f t="shared" ca="1" si="16"/>
        <v/>
      </c>
      <c r="AC39" t="str">
        <f t="shared" ca="1" si="16"/>
        <v/>
      </c>
      <c r="AD39">
        <f t="shared" si="17"/>
        <v>0</v>
      </c>
      <c r="AE39">
        <f t="shared" si="17"/>
        <v>0</v>
      </c>
    </row>
    <row r="40" spans="2:31" ht="16.5" thickBot="1" x14ac:dyDescent="0.3">
      <c r="B40" s="122" t="str">
        <f t="shared" ca="1" si="8"/>
        <v/>
      </c>
      <c r="C40" s="124"/>
      <c r="D40" s="124"/>
      <c r="E40" s="124"/>
      <c r="F40" s="125" t="str">
        <f ca="1">IF('תנאי סף'!AR40&lt;&gt;1,"",'תנאי סף'!F40)</f>
        <v/>
      </c>
      <c r="G40" s="232"/>
      <c r="H40" s="233"/>
      <c r="I40" s="106"/>
      <c r="J40" s="123"/>
      <c r="K40" s="106"/>
      <c r="L40" s="123"/>
      <c r="M40" s="106"/>
      <c r="N40" s="125"/>
      <c r="O40" s="125"/>
      <c r="P40" s="123" t="str">
        <f t="shared" ca="1" si="9"/>
        <v/>
      </c>
      <c r="Q40" s="123" t="str">
        <f t="shared" ca="1" si="10"/>
        <v/>
      </c>
      <c r="R40" s="123"/>
      <c r="S40" s="123"/>
      <c r="T40" s="123"/>
      <c r="U40" s="123" t="str">
        <f t="shared" ca="1" si="11"/>
        <v/>
      </c>
      <c r="V40" s="123">
        <v>1</v>
      </c>
      <c r="W40" s="123" t="str">
        <f t="shared" ca="1" si="12"/>
        <v/>
      </c>
      <c r="X40" s="123">
        <v>1</v>
      </c>
      <c r="Y40" s="123" t="str">
        <f t="shared" ca="1" si="13"/>
        <v/>
      </c>
      <c r="Z40" s="126" t="str">
        <f t="shared" ca="1" si="14"/>
        <v/>
      </c>
      <c r="AA40">
        <f t="shared" si="15"/>
        <v>0</v>
      </c>
      <c r="AB40" t="str">
        <f t="shared" ca="1" si="16"/>
        <v/>
      </c>
      <c r="AC40" t="str">
        <f t="shared" ca="1" si="16"/>
        <v/>
      </c>
      <c r="AD40">
        <f t="shared" si="17"/>
        <v>0</v>
      </c>
      <c r="AE40">
        <f t="shared" si="17"/>
        <v>0</v>
      </c>
    </row>
    <row r="41" spans="2:31" hidden="1" x14ac:dyDescent="0.25">
      <c r="B41" s="122" t="str">
        <f t="shared" si="8"/>
        <v/>
      </c>
      <c r="C41" s="124"/>
      <c r="D41" s="124"/>
      <c r="E41" s="124"/>
      <c r="F41" s="125" t="str">
        <f>IF('תנאי סף'!AR41&lt;&gt;1,"",'תנאי סף'!F41)</f>
        <v/>
      </c>
      <c r="G41" s="232"/>
      <c r="H41" s="233"/>
      <c r="I41" s="106"/>
      <c r="J41" s="123"/>
      <c r="K41" s="106"/>
      <c r="L41" s="123"/>
      <c r="M41" s="106"/>
      <c r="N41" s="125"/>
      <c r="O41" s="125"/>
      <c r="P41" s="123" t="str">
        <f t="shared" si="9"/>
        <v/>
      </c>
      <c r="Q41" s="123" t="str">
        <f t="shared" si="10"/>
        <v/>
      </c>
      <c r="R41" s="123"/>
      <c r="S41" s="123"/>
      <c r="T41" s="123"/>
      <c r="U41" s="123" t="str">
        <f t="shared" si="11"/>
        <v/>
      </c>
      <c r="V41" s="123">
        <v>1</v>
      </c>
      <c r="W41" s="123" t="str">
        <f t="shared" si="12"/>
        <v/>
      </c>
      <c r="X41" s="123">
        <v>1</v>
      </c>
      <c r="Y41" s="123" t="str">
        <f t="shared" si="13"/>
        <v/>
      </c>
      <c r="Z41" s="126" t="str">
        <f t="shared" si="14"/>
        <v/>
      </c>
      <c r="AA41">
        <f t="shared" si="15"/>
        <v>0</v>
      </c>
      <c r="AB41" t="str">
        <f t="shared" si="16"/>
        <v/>
      </c>
      <c r="AC41" t="str">
        <f t="shared" si="16"/>
        <v/>
      </c>
      <c r="AD41">
        <f t="shared" si="17"/>
        <v>0</v>
      </c>
      <c r="AE41">
        <f t="shared" si="17"/>
        <v>0</v>
      </c>
    </row>
    <row r="42" spans="2:31" hidden="1" x14ac:dyDescent="0.25">
      <c r="B42" s="122" t="str">
        <f t="shared" si="8"/>
        <v/>
      </c>
      <c r="C42" s="124"/>
      <c r="D42" s="124"/>
      <c r="E42" s="124"/>
      <c r="F42" s="125" t="str">
        <f>IF('תנאי סף'!AR42&lt;&gt;1,"",'תנאי סף'!F42)</f>
        <v/>
      </c>
      <c r="G42" s="232"/>
      <c r="H42" s="233"/>
      <c r="I42" s="106"/>
      <c r="J42" s="123"/>
      <c r="K42" s="106"/>
      <c r="L42" s="123"/>
      <c r="M42" s="106"/>
      <c r="N42" s="125"/>
      <c r="O42" s="125"/>
      <c r="P42" s="123" t="str">
        <f t="shared" si="9"/>
        <v/>
      </c>
      <c r="Q42" s="123" t="str">
        <f t="shared" si="10"/>
        <v/>
      </c>
      <c r="R42" s="123"/>
      <c r="S42" s="123"/>
      <c r="T42" s="123"/>
      <c r="U42" s="123" t="str">
        <f t="shared" si="11"/>
        <v/>
      </c>
      <c r="V42" s="123">
        <v>1</v>
      </c>
      <c r="W42" s="123" t="str">
        <f t="shared" si="12"/>
        <v/>
      </c>
      <c r="X42" s="123">
        <v>1</v>
      </c>
      <c r="Y42" s="123" t="str">
        <f t="shared" si="13"/>
        <v/>
      </c>
      <c r="Z42" s="126" t="str">
        <f t="shared" si="14"/>
        <v/>
      </c>
      <c r="AA42">
        <f t="shared" si="15"/>
        <v>0</v>
      </c>
      <c r="AB42" t="str">
        <f t="shared" si="16"/>
        <v/>
      </c>
      <c r="AC42" t="str">
        <f t="shared" si="16"/>
        <v/>
      </c>
      <c r="AD42">
        <f t="shared" si="17"/>
        <v>0</v>
      </c>
      <c r="AE42">
        <f t="shared" si="17"/>
        <v>0</v>
      </c>
    </row>
    <row r="43" spans="2:31" hidden="1" x14ac:dyDescent="0.25">
      <c r="B43" s="122" t="str">
        <f t="shared" si="8"/>
        <v/>
      </c>
      <c r="C43" s="124"/>
      <c r="D43" s="124"/>
      <c r="E43" s="124"/>
      <c r="F43" s="125" t="str">
        <f>IF('תנאי סף'!AR43&lt;&gt;1,"",'תנאי סף'!F43)</f>
        <v/>
      </c>
      <c r="G43" s="232"/>
      <c r="H43" s="233"/>
      <c r="I43" s="106"/>
      <c r="J43" s="123"/>
      <c r="K43" s="106"/>
      <c r="L43" s="123"/>
      <c r="M43" s="106"/>
      <c r="N43" s="125"/>
      <c r="O43" s="125"/>
      <c r="P43" s="123" t="str">
        <f t="shared" si="9"/>
        <v/>
      </c>
      <c r="Q43" s="123" t="str">
        <f t="shared" si="10"/>
        <v/>
      </c>
      <c r="R43" s="123"/>
      <c r="S43" s="123"/>
      <c r="T43" s="123"/>
      <c r="U43" s="123" t="str">
        <f t="shared" si="11"/>
        <v/>
      </c>
      <c r="V43" s="123">
        <v>1</v>
      </c>
      <c r="W43" s="123" t="str">
        <f t="shared" si="12"/>
        <v/>
      </c>
      <c r="X43" s="123">
        <v>1</v>
      </c>
      <c r="Y43" s="123" t="str">
        <f t="shared" si="13"/>
        <v/>
      </c>
      <c r="Z43" s="126" t="str">
        <f t="shared" si="14"/>
        <v/>
      </c>
      <c r="AA43">
        <f t="shared" si="15"/>
        <v>0</v>
      </c>
      <c r="AB43" t="str">
        <f t="shared" si="16"/>
        <v/>
      </c>
      <c r="AC43" t="str">
        <f t="shared" si="16"/>
        <v/>
      </c>
      <c r="AD43">
        <f t="shared" si="17"/>
        <v>0</v>
      </c>
      <c r="AE43">
        <f t="shared" si="17"/>
        <v>0</v>
      </c>
    </row>
    <row r="44" spans="2:31" hidden="1" x14ac:dyDescent="0.25">
      <c r="B44" s="122" t="str">
        <f t="shared" si="8"/>
        <v/>
      </c>
      <c r="C44" s="124"/>
      <c r="D44" s="124"/>
      <c r="E44" s="124"/>
      <c r="F44" s="125" t="str">
        <f>IF('תנאי סף'!AR44&lt;&gt;1,"",'תנאי סף'!F44)</f>
        <v/>
      </c>
      <c r="G44" s="232"/>
      <c r="H44" s="233"/>
      <c r="I44" s="106"/>
      <c r="J44" s="123"/>
      <c r="K44" s="106"/>
      <c r="L44" s="123"/>
      <c r="M44" s="106"/>
      <c r="N44" s="125"/>
      <c r="O44" s="125"/>
      <c r="P44" s="123" t="str">
        <f t="shared" si="9"/>
        <v/>
      </c>
      <c r="Q44" s="123" t="str">
        <f t="shared" si="10"/>
        <v/>
      </c>
      <c r="R44" s="123"/>
      <c r="S44" s="123"/>
      <c r="T44" s="123"/>
      <c r="U44" s="123" t="str">
        <f t="shared" si="11"/>
        <v/>
      </c>
      <c r="V44" s="123">
        <v>1</v>
      </c>
      <c r="W44" s="123" t="str">
        <f t="shared" si="12"/>
        <v/>
      </c>
      <c r="X44" s="123">
        <v>1</v>
      </c>
      <c r="Y44" s="123" t="str">
        <f t="shared" si="13"/>
        <v/>
      </c>
      <c r="Z44" s="126" t="str">
        <f t="shared" si="14"/>
        <v/>
      </c>
      <c r="AA44">
        <f t="shared" si="15"/>
        <v>0</v>
      </c>
      <c r="AB44" t="str">
        <f t="shared" si="16"/>
        <v/>
      </c>
      <c r="AC44" t="str">
        <f t="shared" si="16"/>
        <v/>
      </c>
      <c r="AD44">
        <f t="shared" si="17"/>
        <v>0</v>
      </c>
      <c r="AE44">
        <f t="shared" si="17"/>
        <v>0</v>
      </c>
    </row>
    <row r="45" spans="2:31" hidden="1" x14ac:dyDescent="0.25">
      <c r="B45" s="122" t="str">
        <f t="shared" si="8"/>
        <v/>
      </c>
      <c r="C45" s="124"/>
      <c r="D45" s="124"/>
      <c r="E45" s="124"/>
      <c r="F45" s="125" t="str">
        <f>IF('תנאי סף'!AR45&lt;&gt;1,"",'תנאי סף'!F45)</f>
        <v/>
      </c>
      <c r="G45" s="232"/>
      <c r="H45" s="233"/>
      <c r="I45" s="106"/>
      <c r="J45" s="123"/>
      <c r="K45" s="106"/>
      <c r="L45" s="123"/>
      <c r="M45" s="106"/>
      <c r="N45" s="125"/>
      <c r="O45" s="125"/>
      <c r="P45" s="123" t="str">
        <f t="shared" si="9"/>
        <v/>
      </c>
      <c r="Q45" s="123" t="str">
        <f t="shared" si="10"/>
        <v/>
      </c>
      <c r="R45" s="123"/>
      <c r="S45" s="123"/>
      <c r="T45" s="123"/>
      <c r="U45" s="123" t="str">
        <f t="shared" si="11"/>
        <v/>
      </c>
      <c r="V45" s="123">
        <v>1</v>
      </c>
      <c r="W45" s="123" t="str">
        <f t="shared" si="12"/>
        <v/>
      </c>
      <c r="X45" s="123">
        <v>1</v>
      </c>
      <c r="Y45" s="123" t="str">
        <f t="shared" si="13"/>
        <v/>
      </c>
      <c r="Z45" s="126" t="str">
        <f t="shared" si="14"/>
        <v/>
      </c>
      <c r="AA45">
        <f t="shared" si="15"/>
        <v>0</v>
      </c>
      <c r="AB45" t="str">
        <f t="shared" si="16"/>
        <v/>
      </c>
      <c r="AC45" t="str">
        <f t="shared" si="16"/>
        <v/>
      </c>
      <c r="AD45">
        <f t="shared" si="17"/>
        <v>0</v>
      </c>
      <c r="AE45">
        <f t="shared" si="17"/>
        <v>0</v>
      </c>
    </row>
    <row r="46" spans="2:31" hidden="1" x14ac:dyDescent="0.25">
      <c r="B46" s="122" t="str">
        <f t="shared" si="8"/>
        <v/>
      </c>
      <c r="C46" s="124"/>
      <c r="D46" s="124"/>
      <c r="E46" s="124"/>
      <c r="F46" s="125" t="str">
        <f>IF('תנאי סף'!AR46&lt;&gt;1,"",'תנאי סף'!F46)</f>
        <v/>
      </c>
      <c r="G46" s="232"/>
      <c r="H46" s="233"/>
      <c r="I46" s="106"/>
      <c r="J46" s="123"/>
      <c r="K46" s="106"/>
      <c r="L46" s="123"/>
      <c r="M46" s="106"/>
      <c r="N46" s="125"/>
      <c r="O46" s="125"/>
      <c r="P46" s="123" t="str">
        <f t="shared" si="9"/>
        <v/>
      </c>
      <c r="Q46" s="123" t="str">
        <f t="shared" si="10"/>
        <v/>
      </c>
      <c r="R46" s="123"/>
      <c r="S46" s="123"/>
      <c r="T46" s="123"/>
      <c r="U46" s="123" t="str">
        <f t="shared" si="11"/>
        <v/>
      </c>
      <c r="V46" s="123">
        <v>1</v>
      </c>
      <c r="W46" s="123" t="str">
        <f t="shared" si="12"/>
        <v/>
      </c>
      <c r="X46" s="123">
        <v>1</v>
      </c>
      <c r="Y46" s="123" t="str">
        <f t="shared" si="13"/>
        <v/>
      </c>
      <c r="Z46" s="126" t="str">
        <f t="shared" si="14"/>
        <v/>
      </c>
      <c r="AA46">
        <f t="shared" si="15"/>
        <v>0</v>
      </c>
      <c r="AB46" t="str">
        <f t="shared" si="16"/>
        <v/>
      </c>
      <c r="AC46" t="str">
        <f t="shared" si="16"/>
        <v/>
      </c>
      <c r="AD46">
        <f t="shared" si="17"/>
        <v>0</v>
      </c>
      <c r="AE46">
        <f t="shared" si="17"/>
        <v>0</v>
      </c>
    </row>
    <row r="47" spans="2:31" hidden="1" x14ac:dyDescent="0.25">
      <c r="B47" s="122" t="str">
        <f t="shared" si="8"/>
        <v/>
      </c>
      <c r="C47" s="124"/>
      <c r="D47" s="124"/>
      <c r="E47" s="124"/>
      <c r="F47" s="125" t="str">
        <f>IF('תנאי סף'!AR47&lt;&gt;1,"",'תנאי סף'!F47)</f>
        <v/>
      </c>
      <c r="G47" s="232"/>
      <c r="H47" s="233"/>
      <c r="I47" s="106"/>
      <c r="J47" s="123"/>
      <c r="K47" s="106"/>
      <c r="L47" s="123"/>
      <c r="M47" s="106"/>
      <c r="N47" s="125"/>
      <c r="O47" s="125"/>
      <c r="P47" s="123" t="str">
        <f t="shared" si="9"/>
        <v/>
      </c>
      <c r="Q47" s="123" t="str">
        <f t="shared" si="10"/>
        <v/>
      </c>
      <c r="R47" s="123"/>
      <c r="S47" s="123"/>
      <c r="T47" s="123"/>
      <c r="U47" s="123" t="str">
        <f t="shared" si="11"/>
        <v/>
      </c>
      <c r="V47" s="123">
        <v>1</v>
      </c>
      <c r="W47" s="123" t="str">
        <f t="shared" si="12"/>
        <v/>
      </c>
      <c r="X47" s="123">
        <v>1</v>
      </c>
      <c r="Y47" s="123" t="str">
        <f t="shared" si="13"/>
        <v/>
      </c>
      <c r="Z47" s="126" t="str">
        <f t="shared" si="14"/>
        <v/>
      </c>
      <c r="AA47">
        <f t="shared" si="15"/>
        <v>0</v>
      </c>
      <c r="AB47" t="str">
        <f t="shared" si="16"/>
        <v/>
      </c>
      <c r="AC47" t="str">
        <f t="shared" si="16"/>
        <v/>
      </c>
      <c r="AD47">
        <f t="shared" si="17"/>
        <v>0</v>
      </c>
      <c r="AE47">
        <f t="shared" si="17"/>
        <v>0</v>
      </c>
    </row>
    <row r="48" spans="2:31" hidden="1" x14ac:dyDescent="0.25">
      <c r="B48" s="122" t="str">
        <f t="shared" si="8"/>
        <v/>
      </c>
      <c r="C48" s="124"/>
      <c r="D48" s="124"/>
      <c r="E48" s="124"/>
      <c r="F48" s="125" t="str">
        <f>IF('תנאי סף'!AR48&lt;&gt;1,"",'תנאי סף'!F48)</f>
        <v/>
      </c>
      <c r="G48" s="232"/>
      <c r="H48" s="233"/>
      <c r="I48" s="106"/>
      <c r="J48" s="123"/>
      <c r="K48" s="106"/>
      <c r="L48" s="123"/>
      <c r="M48" s="106"/>
      <c r="N48" s="125"/>
      <c r="O48" s="125"/>
      <c r="P48" s="123" t="str">
        <f t="shared" si="9"/>
        <v/>
      </c>
      <c r="Q48" s="123" t="str">
        <f t="shared" si="10"/>
        <v/>
      </c>
      <c r="R48" s="123"/>
      <c r="S48" s="123"/>
      <c r="T48" s="123"/>
      <c r="U48" s="123" t="str">
        <f t="shared" si="11"/>
        <v/>
      </c>
      <c r="V48" s="123">
        <v>1</v>
      </c>
      <c r="W48" s="123" t="str">
        <f t="shared" si="12"/>
        <v/>
      </c>
      <c r="X48" s="123">
        <v>1</v>
      </c>
      <c r="Y48" s="123" t="str">
        <f t="shared" si="13"/>
        <v/>
      </c>
      <c r="Z48" s="126" t="str">
        <f t="shared" si="14"/>
        <v/>
      </c>
      <c r="AA48">
        <f t="shared" si="15"/>
        <v>0</v>
      </c>
      <c r="AB48" t="str">
        <f t="shared" si="16"/>
        <v/>
      </c>
      <c r="AC48" t="str">
        <f t="shared" si="16"/>
        <v/>
      </c>
      <c r="AD48">
        <f t="shared" si="17"/>
        <v>0</v>
      </c>
      <c r="AE48">
        <f t="shared" si="17"/>
        <v>0</v>
      </c>
    </row>
    <row r="49" spans="2:31" hidden="1" x14ac:dyDescent="0.25">
      <c r="B49" s="122" t="str">
        <f t="shared" si="8"/>
        <v/>
      </c>
      <c r="C49" s="124"/>
      <c r="D49" s="124"/>
      <c r="E49" s="124"/>
      <c r="F49" s="125" t="str">
        <f>IF('תנאי סף'!AR49&lt;&gt;1,"",'תנאי סף'!F49)</f>
        <v/>
      </c>
      <c r="G49" s="232"/>
      <c r="H49" s="233"/>
      <c r="I49" s="106"/>
      <c r="J49" s="123"/>
      <c r="K49" s="106"/>
      <c r="L49" s="123"/>
      <c r="M49" s="106"/>
      <c r="N49" s="125"/>
      <c r="O49" s="125"/>
      <c r="P49" s="123" t="str">
        <f t="shared" si="9"/>
        <v/>
      </c>
      <c r="Q49" s="123" t="str">
        <f t="shared" si="10"/>
        <v/>
      </c>
      <c r="R49" s="123"/>
      <c r="S49" s="123"/>
      <c r="T49" s="123"/>
      <c r="U49" s="123" t="str">
        <f t="shared" si="11"/>
        <v/>
      </c>
      <c r="V49" s="123">
        <v>1</v>
      </c>
      <c r="W49" s="123" t="str">
        <f t="shared" si="12"/>
        <v/>
      </c>
      <c r="X49" s="123">
        <v>1</v>
      </c>
      <c r="Y49" s="123" t="str">
        <f t="shared" si="13"/>
        <v/>
      </c>
      <c r="Z49" s="126" t="str">
        <f t="shared" si="14"/>
        <v/>
      </c>
      <c r="AA49">
        <f t="shared" si="15"/>
        <v>0</v>
      </c>
      <c r="AB49" t="str">
        <f t="shared" si="16"/>
        <v/>
      </c>
      <c r="AC49" t="str">
        <f t="shared" si="16"/>
        <v/>
      </c>
      <c r="AD49">
        <f t="shared" si="17"/>
        <v>0</v>
      </c>
      <c r="AE49">
        <f t="shared" si="17"/>
        <v>0</v>
      </c>
    </row>
    <row r="50" spans="2:31" hidden="1" x14ac:dyDescent="0.25">
      <c r="B50" s="122" t="str">
        <f t="shared" si="8"/>
        <v/>
      </c>
      <c r="C50" s="124"/>
      <c r="D50" s="124"/>
      <c r="E50" s="124"/>
      <c r="F50" s="125" t="str">
        <f>IF('תנאי סף'!AR50&lt;&gt;1,"",'תנאי סף'!F50)</f>
        <v/>
      </c>
      <c r="G50" s="232"/>
      <c r="H50" s="233"/>
      <c r="I50" s="106"/>
      <c r="J50" s="123"/>
      <c r="K50" s="106"/>
      <c r="L50" s="123"/>
      <c r="M50" s="106"/>
      <c r="N50" s="125"/>
      <c r="O50" s="125"/>
      <c r="P50" s="123" t="str">
        <f t="shared" si="9"/>
        <v/>
      </c>
      <c r="Q50" s="123" t="str">
        <f t="shared" si="10"/>
        <v/>
      </c>
      <c r="R50" s="123"/>
      <c r="S50" s="123"/>
      <c r="T50" s="123"/>
      <c r="U50" s="123" t="str">
        <f t="shared" si="11"/>
        <v/>
      </c>
      <c r="V50" s="123">
        <v>1</v>
      </c>
      <c r="W50" s="123" t="str">
        <f t="shared" si="12"/>
        <v/>
      </c>
      <c r="X50" s="123">
        <v>1</v>
      </c>
      <c r="Y50" s="123" t="str">
        <f t="shared" si="13"/>
        <v/>
      </c>
      <c r="Z50" s="126" t="str">
        <f t="shared" si="14"/>
        <v/>
      </c>
      <c r="AA50">
        <f t="shared" si="15"/>
        <v>0</v>
      </c>
      <c r="AB50" t="str">
        <f t="shared" si="16"/>
        <v/>
      </c>
      <c r="AC50" t="str">
        <f t="shared" si="16"/>
        <v/>
      </c>
      <c r="AD50">
        <f t="shared" si="17"/>
        <v>0</v>
      </c>
      <c r="AE50">
        <f t="shared" si="17"/>
        <v>0</v>
      </c>
    </row>
    <row r="51" spans="2:31" hidden="1" x14ac:dyDescent="0.25">
      <c r="B51" s="122" t="str">
        <f t="shared" si="8"/>
        <v/>
      </c>
      <c r="C51" s="124"/>
      <c r="D51" s="124"/>
      <c r="E51" s="124"/>
      <c r="F51" s="125" t="str">
        <f>IF('תנאי סף'!AR51&lt;&gt;1,"",'תנאי סף'!F51)</f>
        <v/>
      </c>
      <c r="G51" s="232"/>
      <c r="H51" s="233"/>
      <c r="I51" s="106"/>
      <c r="J51" s="123"/>
      <c r="K51" s="106"/>
      <c r="L51" s="123"/>
      <c r="M51" s="106"/>
      <c r="N51" s="125"/>
      <c r="O51" s="125"/>
      <c r="P51" s="123" t="str">
        <f t="shared" si="9"/>
        <v/>
      </c>
      <c r="Q51" s="123" t="str">
        <f t="shared" si="10"/>
        <v/>
      </c>
      <c r="R51" s="123"/>
      <c r="S51" s="123"/>
      <c r="T51" s="123"/>
      <c r="U51" s="123" t="str">
        <f t="shared" si="11"/>
        <v/>
      </c>
      <c r="V51" s="123">
        <v>1</v>
      </c>
      <c r="W51" s="123" t="str">
        <f t="shared" si="12"/>
        <v/>
      </c>
      <c r="X51" s="123">
        <v>1</v>
      </c>
      <c r="Y51" s="123" t="str">
        <f t="shared" si="13"/>
        <v/>
      </c>
      <c r="Z51" s="126" t="str">
        <f t="shared" si="14"/>
        <v/>
      </c>
      <c r="AA51">
        <f t="shared" si="15"/>
        <v>0</v>
      </c>
      <c r="AB51" t="str">
        <f t="shared" si="16"/>
        <v/>
      </c>
      <c r="AC51" t="str">
        <f t="shared" si="16"/>
        <v/>
      </c>
      <c r="AD51">
        <f t="shared" si="17"/>
        <v>0</v>
      </c>
      <c r="AE51">
        <f t="shared" si="17"/>
        <v>0</v>
      </c>
    </row>
    <row r="52" spans="2:31" hidden="1" x14ac:dyDescent="0.25">
      <c r="B52" s="122" t="str">
        <f t="shared" si="8"/>
        <v/>
      </c>
      <c r="C52" s="124"/>
      <c r="D52" s="124"/>
      <c r="E52" s="124"/>
      <c r="F52" s="125" t="str">
        <f>IF('תנאי סף'!AR52&lt;&gt;1,"",'תנאי סף'!F52)</f>
        <v/>
      </c>
      <c r="G52" s="232"/>
      <c r="H52" s="233"/>
      <c r="I52" s="106"/>
      <c r="J52" s="123"/>
      <c r="K52" s="106"/>
      <c r="L52" s="123"/>
      <c r="M52" s="106"/>
      <c r="N52" s="125"/>
      <c r="O52" s="125"/>
      <c r="P52" s="123" t="str">
        <f t="shared" si="9"/>
        <v/>
      </c>
      <c r="Q52" s="123" t="str">
        <f t="shared" si="10"/>
        <v/>
      </c>
      <c r="R52" s="123"/>
      <c r="S52" s="123"/>
      <c r="T52" s="123"/>
      <c r="U52" s="123" t="str">
        <f t="shared" si="11"/>
        <v/>
      </c>
      <c r="V52" s="123">
        <v>1</v>
      </c>
      <c r="W52" s="123" t="str">
        <f t="shared" si="12"/>
        <v/>
      </c>
      <c r="X52" s="123">
        <v>1</v>
      </c>
      <c r="Y52" s="123" t="str">
        <f t="shared" si="13"/>
        <v/>
      </c>
      <c r="Z52" s="126" t="str">
        <f t="shared" si="14"/>
        <v/>
      </c>
      <c r="AA52">
        <f t="shared" si="15"/>
        <v>0</v>
      </c>
      <c r="AB52" t="str">
        <f t="shared" si="16"/>
        <v/>
      </c>
      <c r="AC52" t="str">
        <f t="shared" si="16"/>
        <v/>
      </c>
      <c r="AD52">
        <f t="shared" si="17"/>
        <v>0</v>
      </c>
      <c r="AE52">
        <f t="shared" si="17"/>
        <v>0</v>
      </c>
    </row>
    <row r="53" spans="2:31" hidden="1" x14ac:dyDescent="0.25">
      <c r="B53" s="122" t="str">
        <f t="shared" si="8"/>
        <v/>
      </c>
      <c r="C53" s="124"/>
      <c r="D53" s="124"/>
      <c r="E53" s="124"/>
      <c r="F53" s="125" t="str">
        <f>IF('תנאי סף'!AR53&lt;&gt;1,"",'תנאי סף'!F53)</f>
        <v/>
      </c>
      <c r="G53" s="232"/>
      <c r="H53" s="233"/>
      <c r="I53" s="106"/>
      <c r="J53" s="123"/>
      <c r="K53" s="106"/>
      <c r="L53" s="123"/>
      <c r="M53" s="106"/>
      <c r="N53" s="125"/>
      <c r="O53" s="125"/>
      <c r="P53" s="123" t="str">
        <f t="shared" si="9"/>
        <v/>
      </c>
      <c r="Q53" s="123" t="str">
        <f t="shared" si="10"/>
        <v/>
      </c>
      <c r="R53" s="123"/>
      <c r="S53" s="123"/>
      <c r="T53" s="123"/>
      <c r="U53" s="123" t="str">
        <f t="shared" si="11"/>
        <v/>
      </c>
      <c r="V53" s="123">
        <v>1</v>
      </c>
      <c r="W53" s="123" t="str">
        <f t="shared" si="12"/>
        <v/>
      </c>
      <c r="X53" s="123">
        <v>1</v>
      </c>
      <c r="Y53" s="123" t="str">
        <f t="shared" si="13"/>
        <v/>
      </c>
      <c r="Z53" s="126" t="str">
        <f t="shared" si="14"/>
        <v/>
      </c>
      <c r="AA53">
        <f t="shared" si="15"/>
        <v>0</v>
      </c>
      <c r="AB53" t="str">
        <f t="shared" si="16"/>
        <v/>
      </c>
      <c r="AC53" t="str">
        <f t="shared" si="16"/>
        <v/>
      </c>
      <c r="AD53">
        <f t="shared" si="17"/>
        <v>0</v>
      </c>
      <c r="AE53">
        <f t="shared" si="17"/>
        <v>0</v>
      </c>
    </row>
    <row r="54" spans="2:31" hidden="1" x14ac:dyDescent="0.25">
      <c r="B54" s="122" t="str">
        <f t="shared" si="8"/>
        <v/>
      </c>
      <c r="C54" s="124"/>
      <c r="D54" s="124"/>
      <c r="E54" s="124"/>
      <c r="F54" s="125" t="str">
        <f>IF('תנאי סף'!AR54&lt;&gt;1,"",'תנאי סף'!F54)</f>
        <v/>
      </c>
      <c r="G54" s="232"/>
      <c r="H54" s="233"/>
      <c r="I54" s="106"/>
      <c r="J54" s="123"/>
      <c r="K54" s="106"/>
      <c r="L54" s="123"/>
      <c r="M54" s="106"/>
      <c r="N54" s="125"/>
      <c r="O54" s="125"/>
      <c r="P54" s="123" t="str">
        <f t="shared" si="9"/>
        <v/>
      </c>
      <c r="Q54" s="123" t="str">
        <f t="shared" si="10"/>
        <v/>
      </c>
      <c r="R54" s="123"/>
      <c r="S54" s="123"/>
      <c r="T54" s="123"/>
      <c r="U54" s="123" t="str">
        <f t="shared" si="11"/>
        <v/>
      </c>
      <c r="V54" s="123">
        <v>1</v>
      </c>
      <c r="W54" s="123" t="str">
        <f t="shared" si="12"/>
        <v/>
      </c>
      <c r="X54" s="123">
        <v>1</v>
      </c>
      <c r="Y54" s="123" t="str">
        <f t="shared" si="13"/>
        <v/>
      </c>
      <c r="Z54" s="126" t="str">
        <f t="shared" si="14"/>
        <v/>
      </c>
      <c r="AA54">
        <f t="shared" si="15"/>
        <v>0</v>
      </c>
      <c r="AB54" t="str">
        <f t="shared" si="16"/>
        <v/>
      </c>
      <c r="AC54" t="str">
        <f t="shared" si="16"/>
        <v/>
      </c>
      <c r="AD54">
        <f t="shared" si="17"/>
        <v>0</v>
      </c>
      <c r="AE54">
        <f t="shared" si="17"/>
        <v>0</v>
      </c>
    </row>
    <row r="55" spans="2:31" hidden="1" x14ac:dyDescent="0.25">
      <c r="B55" s="122" t="str">
        <f t="shared" si="8"/>
        <v/>
      </c>
      <c r="C55" s="124"/>
      <c r="D55" s="124"/>
      <c r="E55" s="124"/>
      <c r="F55" s="125" t="str">
        <f>IF('תנאי סף'!AR55&lt;&gt;1,"",'תנאי סף'!F55)</f>
        <v/>
      </c>
      <c r="G55" s="232"/>
      <c r="H55" s="233"/>
      <c r="I55" s="106"/>
      <c r="J55" s="123"/>
      <c r="K55" s="106"/>
      <c r="L55" s="123"/>
      <c r="M55" s="106"/>
      <c r="N55" s="125"/>
      <c r="O55" s="125"/>
      <c r="P55" s="123" t="str">
        <f t="shared" si="9"/>
        <v/>
      </c>
      <c r="Q55" s="123" t="str">
        <f t="shared" si="10"/>
        <v/>
      </c>
      <c r="R55" s="123"/>
      <c r="S55" s="123"/>
      <c r="T55" s="123"/>
      <c r="U55" s="123" t="str">
        <f t="shared" si="11"/>
        <v/>
      </c>
      <c r="V55" s="123">
        <v>1</v>
      </c>
      <c r="W55" s="123" t="str">
        <f t="shared" si="12"/>
        <v/>
      </c>
      <c r="X55" s="123">
        <v>1</v>
      </c>
      <c r="Y55" s="123" t="str">
        <f t="shared" si="13"/>
        <v/>
      </c>
      <c r="Z55" s="126" t="str">
        <f t="shared" si="14"/>
        <v/>
      </c>
      <c r="AA55">
        <f t="shared" si="15"/>
        <v>0</v>
      </c>
      <c r="AB55" t="str">
        <f t="shared" si="16"/>
        <v/>
      </c>
      <c r="AC55" t="str">
        <f t="shared" si="16"/>
        <v/>
      </c>
      <c r="AD55">
        <f t="shared" si="17"/>
        <v>0</v>
      </c>
      <c r="AE55">
        <f t="shared" si="17"/>
        <v>0</v>
      </c>
    </row>
    <row r="56" spans="2:31" hidden="1" x14ac:dyDescent="0.25">
      <c r="B56" s="122" t="str">
        <f t="shared" si="8"/>
        <v/>
      </c>
      <c r="C56" s="124"/>
      <c r="D56" s="124"/>
      <c r="E56" s="124"/>
      <c r="F56" s="125" t="str">
        <f>IF('תנאי סף'!AR56&lt;&gt;1,"",'תנאי סף'!F56)</f>
        <v/>
      </c>
      <c r="G56" s="232"/>
      <c r="H56" s="233"/>
      <c r="I56" s="106"/>
      <c r="J56" s="123"/>
      <c r="K56" s="106"/>
      <c r="L56" s="123"/>
      <c r="M56" s="106"/>
      <c r="N56" s="125"/>
      <c r="O56" s="125"/>
      <c r="P56" s="123" t="str">
        <f t="shared" si="9"/>
        <v/>
      </c>
      <c r="Q56" s="123" t="str">
        <f t="shared" si="10"/>
        <v/>
      </c>
      <c r="R56" s="123"/>
      <c r="S56" s="123"/>
      <c r="T56" s="123"/>
      <c r="U56" s="123" t="str">
        <f t="shared" si="11"/>
        <v/>
      </c>
      <c r="V56" s="123">
        <v>1</v>
      </c>
      <c r="W56" s="123" t="str">
        <f t="shared" si="12"/>
        <v/>
      </c>
      <c r="X56" s="123">
        <v>1</v>
      </c>
      <c r="Y56" s="123" t="str">
        <f t="shared" si="13"/>
        <v/>
      </c>
      <c r="Z56" s="126" t="str">
        <f t="shared" si="14"/>
        <v/>
      </c>
      <c r="AA56">
        <f t="shared" si="15"/>
        <v>0</v>
      </c>
      <c r="AB56" t="str">
        <f t="shared" si="16"/>
        <v/>
      </c>
      <c r="AC56" t="str">
        <f t="shared" si="16"/>
        <v/>
      </c>
      <c r="AD56">
        <f t="shared" si="17"/>
        <v>0</v>
      </c>
      <c r="AE56">
        <f t="shared" si="17"/>
        <v>0</v>
      </c>
    </row>
    <row r="57" spans="2:31" hidden="1" x14ac:dyDescent="0.25">
      <c r="B57" s="122" t="str">
        <f t="shared" si="8"/>
        <v/>
      </c>
      <c r="C57" s="124"/>
      <c r="D57" s="124"/>
      <c r="E57" s="124"/>
      <c r="F57" s="125" t="str">
        <f>IF('תנאי סף'!AR57&lt;&gt;1,"",'תנאי סף'!F57)</f>
        <v/>
      </c>
      <c r="G57" s="232"/>
      <c r="H57" s="233"/>
      <c r="I57" s="106"/>
      <c r="J57" s="123"/>
      <c r="K57" s="106"/>
      <c r="L57" s="123"/>
      <c r="M57" s="106"/>
      <c r="N57" s="125"/>
      <c r="O57" s="125"/>
      <c r="P57" s="123" t="str">
        <f t="shared" si="9"/>
        <v/>
      </c>
      <c r="Q57" s="123" t="str">
        <f t="shared" si="10"/>
        <v/>
      </c>
      <c r="R57" s="123"/>
      <c r="S57" s="123"/>
      <c r="T57" s="123"/>
      <c r="U57" s="123" t="str">
        <f t="shared" si="11"/>
        <v/>
      </c>
      <c r="V57" s="123">
        <v>1</v>
      </c>
      <c r="W57" s="123" t="str">
        <f t="shared" si="12"/>
        <v/>
      </c>
      <c r="X57" s="123">
        <v>1</v>
      </c>
      <c r="Y57" s="123" t="str">
        <f t="shared" si="13"/>
        <v/>
      </c>
      <c r="Z57" s="126" t="str">
        <f t="shared" si="14"/>
        <v/>
      </c>
      <c r="AA57">
        <f t="shared" si="15"/>
        <v>0</v>
      </c>
      <c r="AB57" t="str">
        <f t="shared" si="16"/>
        <v/>
      </c>
      <c r="AC57" t="str">
        <f t="shared" si="16"/>
        <v/>
      </c>
      <c r="AD57">
        <f t="shared" si="17"/>
        <v>0</v>
      </c>
      <c r="AE57">
        <f t="shared" si="17"/>
        <v>0</v>
      </c>
    </row>
    <row r="58" spans="2:31" hidden="1" x14ac:dyDescent="0.25">
      <c r="B58" s="122" t="str">
        <f t="shared" si="8"/>
        <v/>
      </c>
      <c r="C58" s="124"/>
      <c r="D58" s="124"/>
      <c r="E58" s="124"/>
      <c r="F58" s="125" t="str">
        <f>IF('תנאי סף'!AR58&lt;&gt;1,"",'תנאי סף'!F58)</f>
        <v/>
      </c>
      <c r="G58" s="232"/>
      <c r="H58" s="233"/>
      <c r="I58" s="106"/>
      <c r="J58" s="123"/>
      <c r="K58" s="106"/>
      <c r="L58" s="123"/>
      <c r="M58" s="106"/>
      <c r="N58" s="125"/>
      <c r="O58" s="125"/>
      <c r="P58" s="123" t="str">
        <f t="shared" si="9"/>
        <v/>
      </c>
      <c r="Q58" s="123" t="str">
        <f t="shared" si="10"/>
        <v/>
      </c>
      <c r="R58" s="123"/>
      <c r="S58" s="123"/>
      <c r="T58" s="123"/>
      <c r="U58" s="123" t="str">
        <f t="shared" si="11"/>
        <v/>
      </c>
      <c r="V58" s="123">
        <v>1</v>
      </c>
      <c r="W58" s="123" t="str">
        <f t="shared" si="12"/>
        <v/>
      </c>
      <c r="X58" s="123">
        <v>1</v>
      </c>
      <c r="Y58" s="123" t="str">
        <f t="shared" si="13"/>
        <v/>
      </c>
      <c r="Z58" s="126" t="str">
        <f t="shared" si="14"/>
        <v/>
      </c>
      <c r="AA58">
        <f t="shared" si="15"/>
        <v>0</v>
      </c>
      <c r="AB58" t="str">
        <f t="shared" si="16"/>
        <v/>
      </c>
      <c r="AC58" t="str">
        <f t="shared" si="16"/>
        <v/>
      </c>
      <c r="AD58">
        <f t="shared" si="17"/>
        <v>0</v>
      </c>
      <c r="AE58">
        <f t="shared" si="17"/>
        <v>0</v>
      </c>
    </row>
    <row r="59" spans="2:31" hidden="1" x14ac:dyDescent="0.25">
      <c r="B59" s="122" t="str">
        <f t="shared" si="8"/>
        <v/>
      </c>
      <c r="C59" s="124"/>
      <c r="D59" s="124"/>
      <c r="E59" s="124"/>
      <c r="F59" s="125" t="str">
        <f>IF('תנאי סף'!AR59&lt;&gt;1,"",'תנאי סף'!F59)</f>
        <v/>
      </c>
      <c r="G59" s="232"/>
      <c r="H59" s="233"/>
      <c r="I59" s="106"/>
      <c r="J59" s="123"/>
      <c r="K59" s="106"/>
      <c r="L59" s="123"/>
      <c r="M59" s="106"/>
      <c r="N59" s="125"/>
      <c r="O59" s="125"/>
      <c r="P59" s="123" t="str">
        <f t="shared" si="9"/>
        <v/>
      </c>
      <c r="Q59" s="123" t="str">
        <f t="shared" si="10"/>
        <v/>
      </c>
      <c r="R59" s="123"/>
      <c r="S59" s="123"/>
      <c r="T59" s="123"/>
      <c r="U59" s="123" t="str">
        <f t="shared" si="11"/>
        <v/>
      </c>
      <c r="V59" s="123">
        <v>1</v>
      </c>
      <c r="W59" s="123" t="str">
        <f t="shared" si="12"/>
        <v/>
      </c>
      <c r="X59" s="123">
        <v>1</v>
      </c>
      <c r="Y59" s="123" t="str">
        <f t="shared" si="13"/>
        <v/>
      </c>
      <c r="Z59" s="126" t="str">
        <f t="shared" si="14"/>
        <v/>
      </c>
      <c r="AA59">
        <f t="shared" si="15"/>
        <v>0</v>
      </c>
      <c r="AB59" t="str">
        <f t="shared" si="16"/>
        <v/>
      </c>
      <c r="AC59" t="str">
        <f t="shared" si="16"/>
        <v/>
      </c>
      <c r="AD59">
        <f t="shared" si="17"/>
        <v>0</v>
      </c>
      <c r="AE59">
        <f t="shared" si="17"/>
        <v>0</v>
      </c>
    </row>
    <row r="60" spans="2:31" hidden="1" x14ac:dyDescent="0.25">
      <c r="B60" s="122" t="str">
        <f t="shared" si="8"/>
        <v/>
      </c>
      <c r="C60" s="124"/>
      <c r="D60" s="124"/>
      <c r="E60" s="124"/>
      <c r="F60" s="125" t="str">
        <f>IF('תנאי סף'!AR60&lt;&gt;1,"",'תנאי סף'!F60)</f>
        <v/>
      </c>
      <c r="G60" s="232"/>
      <c r="H60" s="233"/>
      <c r="I60" s="106"/>
      <c r="J60" s="123"/>
      <c r="K60" s="106"/>
      <c r="L60" s="123"/>
      <c r="M60" s="106"/>
      <c r="N60" s="125"/>
      <c r="O60" s="125"/>
      <c r="P60" s="123" t="str">
        <f t="shared" si="9"/>
        <v/>
      </c>
      <c r="Q60" s="123" t="str">
        <f t="shared" si="10"/>
        <v/>
      </c>
      <c r="R60" s="123"/>
      <c r="S60" s="123"/>
      <c r="T60" s="123"/>
      <c r="U60" s="123" t="str">
        <f t="shared" si="11"/>
        <v/>
      </c>
      <c r="V60" s="123">
        <v>1</v>
      </c>
      <c r="W60" s="123" t="str">
        <f t="shared" si="12"/>
        <v/>
      </c>
      <c r="X60" s="123">
        <v>1</v>
      </c>
      <c r="Y60" s="123" t="str">
        <f t="shared" si="13"/>
        <v/>
      </c>
      <c r="Z60" s="126" t="str">
        <f t="shared" si="14"/>
        <v/>
      </c>
      <c r="AA60">
        <f t="shared" si="15"/>
        <v>0</v>
      </c>
      <c r="AB60" t="str">
        <f t="shared" si="16"/>
        <v/>
      </c>
      <c r="AC60" t="str">
        <f t="shared" si="16"/>
        <v/>
      </c>
      <c r="AD60">
        <f t="shared" si="17"/>
        <v>0</v>
      </c>
      <c r="AE60">
        <f t="shared" si="17"/>
        <v>0</v>
      </c>
    </row>
    <row r="61" spans="2:31" hidden="1" x14ac:dyDescent="0.25">
      <c r="B61" s="122" t="str">
        <f t="shared" si="8"/>
        <v/>
      </c>
      <c r="C61" s="124"/>
      <c r="D61" s="124"/>
      <c r="E61" s="124"/>
      <c r="F61" s="125" t="str">
        <f>IF('תנאי סף'!AR61&lt;&gt;1,"",'תנאי סף'!F61)</f>
        <v/>
      </c>
      <c r="G61" s="232"/>
      <c r="H61" s="233"/>
      <c r="I61" s="106"/>
      <c r="J61" s="123"/>
      <c r="K61" s="106"/>
      <c r="L61" s="123"/>
      <c r="M61" s="106"/>
      <c r="N61" s="125"/>
      <c r="O61" s="125"/>
      <c r="P61" s="123" t="str">
        <f t="shared" si="9"/>
        <v/>
      </c>
      <c r="Q61" s="123" t="str">
        <f t="shared" si="10"/>
        <v/>
      </c>
      <c r="R61" s="123"/>
      <c r="S61" s="123"/>
      <c r="T61" s="123"/>
      <c r="U61" s="123" t="str">
        <f t="shared" si="11"/>
        <v/>
      </c>
      <c r="V61" s="123">
        <v>1</v>
      </c>
      <c r="W61" s="123" t="str">
        <f t="shared" si="12"/>
        <v/>
      </c>
      <c r="X61" s="123">
        <v>1</v>
      </c>
      <c r="Y61" s="123" t="str">
        <f t="shared" si="13"/>
        <v/>
      </c>
      <c r="Z61" s="126" t="str">
        <f t="shared" si="14"/>
        <v/>
      </c>
      <c r="AA61">
        <f t="shared" si="15"/>
        <v>0</v>
      </c>
      <c r="AB61" t="str">
        <f t="shared" si="16"/>
        <v/>
      </c>
      <c r="AC61" t="str">
        <f t="shared" si="16"/>
        <v/>
      </c>
      <c r="AD61">
        <f t="shared" si="17"/>
        <v>0</v>
      </c>
      <c r="AE61">
        <f t="shared" si="17"/>
        <v>0</v>
      </c>
    </row>
    <row r="62" spans="2:31" hidden="1" x14ac:dyDescent="0.25">
      <c r="B62" s="122" t="str">
        <f t="shared" si="8"/>
        <v/>
      </c>
      <c r="C62" s="124"/>
      <c r="D62" s="124"/>
      <c r="E62" s="124"/>
      <c r="F62" s="125" t="str">
        <f>IF('תנאי סף'!AR62&lt;&gt;1,"",'תנאי סף'!F62)</f>
        <v/>
      </c>
      <c r="G62" s="232"/>
      <c r="H62" s="233"/>
      <c r="I62" s="106"/>
      <c r="J62" s="123"/>
      <c r="K62" s="106"/>
      <c r="L62" s="123"/>
      <c r="M62" s="106"/>
      <c r="N62" s="125"/>
      <c r="O62" s="125"/>
      <c r="P62" s="123" t="str">
        <f t="shared" si="9"/>
        <v/>
      </c>
      <c r="Q62" s="123" t="str">
        <f t="shared" si="10"/>
        <v/>
      </c>
      <c r="R62" s="123"/>
      <c r="S62" s="123"/>
      <c r="T62" s="123"/>
      <c r="U62" s="123" t="str">
        <f t="shared" si="11"/>
        <v/>
      </c>
      <c r="V62" s="123">
        <v>1</v>
      </c>
      <c r="W62" s="123" t="str">
        <f t="shared" si="12"/>
        <v/>
      </c>
      <c r="X62" s="123">
        <v>1</v>
      </c>
      <c r="Y62" s="123" t="str">
        <f t="shared" si="13"/>
        <v/>
      </c>
      <c r="Z62" s="126" t="str">
        <f t="shared" si="14"/>
        <v/>
      </c>
      <c r="AA62">
        <f t="shared" si="15"/>
        <v>0</v>
      </c>
      <c r="AB62" t="str">
        <f t="shared" si="16"/>
        <v/>
      </c>
      <c r="AC62" t="str">
        <f t="shared" si="16"/>
        <v/>
      </c>
      <c r="AD62">
        <f t="shared" si="17"/>
        <v>0</v>
      </c>
      <c r="AE62">
        <f t="shared" si="17"/>
        <v>0</v>
      </c>
    </row>
    <row r="63" spans="2:31" hidden="1" x14ac:dyDescent="0.25">
      <c r="B63" s="122" t="str">
        <f t="shared" si="8"/>
        <v/>
      </c>
      <c r="C63" s="124"/>
      <c r="D63" s="124"/>
      <c r="E63" s="124"/>
      <c r="F63" s="125" t="str">
        <f>IF('תנאי סף'!AR63&lt;&gt;1,"",'תנאי סף'!F63)</f>
        <v/>
      </c>
      <c r="G63" s="232"/>
      <c r="H63" s="233"/>
      <c r="I63" s="106"/>
      <c r="J63" s="123"/>
      <c r="K63" s="106"/>
      <c r="L63" s="123"/>
      <c r="M63" s="106"/>
      <c r="N63" s="125"/>
      <c r="O63" s="125"/>
      <c r="P63" s="123" t="str">
        <f t="shared" si="9"/>
        <v/>
      </c>
      <c r="Q63" s="123" t="str">
        <f t="shared" si="10"/>
        <v/>
      </c>
      <c r="R63" s="123"/>
      <c r="S63" s="123"/>
      <c r="T63" s="123"/>
      <c r="U63" s="123" t="str">
        <f t="shared" si="11"/>
        <v/>
      </c>
      <c r="V63" s="123">
        <v>1</v>
      </c>
      <c r="W63" s="123" t="str">
        <f t="shared" si="12"/>
        <v/>
      </c>
      <c r="X63" s="123">
        <v>1</v>
      </c>
      <c r="Y63" s="123" t="str">
        <f t="shared" si="13"/>
        <v/>
      </c>
      <c r="Z63" s="126" t="str">
        <f t="shared" si="14"/>
        <v/>
      </c>
      <c r="AA63">
        <f t="shared" si="15"/>
        <v>0</v>
      </c>
      <c r="AB63" t="str">
        <f t="shared" si="16"/>
        <v/>
      </c>
      <c r="AC63" t="str">
        <f t="shared" si="16"/>
        <v/>
      </c>
      <c r="AD63">
        <f t="shared" si="17"/>
        <v>0</v>
      </c>
      <c r="AE63">
        <f t="shared" si="17"/>
        <v>0</v>
      </c>
    </row>
    <row r="64" spans="2:31" hidden="1" x14ac:dyDescent="0.25">
      <c r="B64" s="122" t="str">
        <f t="shared" si="8"/>
        <v/>
      </c>
      <c r="C64" s="124"/>
      <c r="D64" s="124"/>
      <c r="E64" s="124"/>
      <c r="F64" s="125" t="str">
        <f>IF('תנאי סף'!AR64&lt;&gt;1,"",'תנאי סף'!F64)</f>
        <v/>
      </c>
      <c r="G64" s="232"/>
      <c r="H64" s="233"/>
      <c r="I64" s="106"/>
      <c r="J64" s="123"/>
      <c r="K64" s="106"/>
      <c r="L64" s="123"/>
      <c r="M64" s="106"/>
      <c r="N64" s="125"/>
      <c r="O64" s="125"/>
      <c r="P64" s="123" t="str">
        <f t="shared" si="9"/>
        <v/>
      </c>
      <c r="Q64" s="123" t="str">
        <f t="shared" si="10"/>
        <v/>
      </c>
      <c r="R64" s="123"/>
      <c r="S64" s="123"/>
      <c r="T64" s="123"/>
      <c r="U64" s="123" t="str">
        <f t="shared" si="11"/>
        <v/>
      </c>
      <c r="V64" s="123">
        <v>1</v>
      </c>
      <c r="W64" s="123" t="str">
        <f t="shared" si="12"/>
        <v/>
      </c>
      <c r="X64" s="123">
        <v>1</v>
      </c>
      <c r="Y64" s="123" t="str">
        <f t="shared" si="13"/>
        <v/>
      </c>
      <c r="Z64" s="126" t="str">
        <f t="shared" si="14"/>
        <v/>
      </c>
      <c r="AA64">
        <f t="shared" si="15"/>
        <v>0</v>
      </c>
      <c r="AB64" t="str">
        <f t="shared" ref="AB64:AC91" si="18">IF($F64="","",AB$30)</f>
        <v/>
      </c>
      <c r="AC64" t="str">
        <f t="shared" si="18"/>
        <v/>
      </c>
      <c r="AD64">
        <f t="shared" si="17"/>
        <v>0</v>
      </c>
      <c r="AE64">
        <f t="shared" si="17"/>
        <v>0</v>
      </c>
    </row>
    <row r="65" spans="2:31" hidden="1" x14ac:dyDescent="0.25">
      <c r="B65" s="122" t="str">
        <f t="shared" si="8"/>
        <v/>
      </c>
      <c r="C65" s="124"/>
      <c r="D65" s="124"/>
      <c r="E65" s="124"/>
      <c r="F65" s="125" t="str">
        <f>IF('תנאי סף'!AR65&lt;&gt;1,"",'תנאי סף'!F65)</f>
        <v/>
      </c>
      <c r="G65" s="232"/>
      <c r="H65" s="233"/>
      <c r="I65" s="106"/>
      <c r="J65" s="123"/>
      <c r="K65" s="106"/>
      <c r="L65" s="123"/>
      <c r="M65" s="106"/>
      <c r="N65" s="125"/>
      <c r="O65" s="125"/>
      <c r="P65" s="123" t="str">
        <f t="shared" si="9"/>
        <v/>
      </c>
      <c r="Q65" s="123" t="str">
        <f t="shared" si="10"/>
        <v/>
      </c>
      <c r="R65" s="123"/>
      <c r="S65" s="123"/>
      <c r="T65" s="123"/>
      <c r="U65" s="123" t="str">
        <f t="shared" si="11"/>
        <v/>
      </c>
      <c r="V65" s="123">
        <v>1</v>
      </c>
      <c r="W65" s="123" t="str">
        <f t="shared" si="12"/>
        <v/>
      </c>
      <c r="X65" s="123">
        <v>1</v>
      </c>
      <c r="Y65" s="123" t="str">
        <f t="shared" si="13"/>
        <v/>
      </c>
      <c r="Z65" s="126" t="str">
        <f t="shared" si="14"/>
        <v/>
      </c>
      <c r="AA65">
        <f t="shared" si="15"/>
        <v>0</v>
      </c>
      <c r="AB65" t="str">
        <f t="shared" si="18"/>
        <v/>
      </c>
      <c r="AC65" t="str">
        <f t="shared" si="18"/>
        <v/>
      </c>
      <c r="AD65">
        <f t="shared" si="17"/>
        <v>0</v>
      </c>
      <c r="AE65">
        <f t="shared" si="17"/>
        <v>0</v>
      </c>
    </row>
    <row r="66" spans="2:31" hidden="1" x14ac:dyDescent="0.25">
      <c r="B66" s="122" t="str">
        <f t="shared" si="8"/>
        <v/>
      </c>
      <c r="C66" s="124"/>
      <c r="D66" s="124"/>
      <c r="E66" s="124"/>
      <c r="F66" s="125" t="str">
        <f>IF('תנאי סף'!AR66&lt;&gt;1,"",'תנאי סף'!F66)</f>
        <v/>
      </c>
      <c r="G66" s="232"/>
      <c r="H66" s="233"/>
      <c r="I66" s="106"/>
      <c r="J66" s="123"/>
      <c r="K66" s="106"/>
      <c r="L66" s="123"/>
      <c r="M66" s="106"/>
      <c r="N66" s="125"/>
      <c r="O66" s="125"/>
      <c r="P66" s="123" t="str">
        <f t="shared" si="9"/>
        <v/>
      </c>
      <c r="Q66" s="123" t="str">
        <f t="shared" si="10"/>
        <v/>
      </c>
      <c r="R66" s="123"/>
      <c r="S66" s="123"/>
      <c r="T66" s="123"/>
      <c r="U66" s="123" t="str">
        <f t="shared" si="11"/>
        <v/>
      </c>
      <c r="V66" s="123">
        <v>1</v>
      </c>
      <c r="W66" s="123" t="str">
        <f t="shared" si="12"/>
        <v/>
      </c>
      <c r="X66" s="123">
        <v>1</v>
      </c>
      <c r="Y66" s="123" t="str">
        <f t="shared" si="13"/>
        <v/>
      </c>
      <c r="Z66" s="126" t="str">
        <f t="shared" si="14"/>
        <v/>
      </c>
      <c r="AA66">
        <f t="shared" si="15"/>
        <v>0</v>
      </c>
      <c r="AB66" t="str">
        <f t="shared" si="18"/>
        <v/>
      </c>
      <c r="AC66" t="str">
        <f t="shared" si="18"/>
        <v/>
      </c>
      <c r="AD66">
        <f t="shared" si="17"/>
        <v>0</v>
      </c>
      <c r="AE66">
        <f t="shared" si="17"/>
        <v>0</v>
      </c>
    </row>
    <row r="67" spans="2:31" hidden="1" x14ac:dyDescent="0.25">
      <c r="B67" s="122" t="str">
        <f t="shared" si="8"/>
        <v/>
      </c>
      <c r="C67" s="124"/>
      <c r="D67" s="124"/>
      <c r="E67" s="124"/>
      <c r="F67" s="125" t="str">
        <f>IF('תנאי סף'!AR67&lt;&gt;1,"",'תנאי סף'!F67)</f>
        <v/>
      </c>
      <c r="G67" s="232"/>
      <c r="H67" s="233"/>
      <c r="I67" s="106"/>
      <c r="J67" s="123"/>
      <c r="K67" s="106"/>
      <c r="L67" s="123"/>
      <c r="M67" s="106"/>
      <c r="N67" s="125"/>
      <c r="O67" s="125"/>
      <c r="P67" s="123" t="str">
        <f t="shared" si="9"/>
        <v/>
      </c>
      <c r="Q67" s="123" t="str">
        <f t="shared" si="10"/>
        <v/>
      </c>
      <c r="R67" s="123"/>
      <c r="S67" s="123"/>
      <c r="T67" s="123"/>
      <c r="U67" s="123" t="str">
        <f t="shared" si="11"/>
        <v/>
      </c>
      <c r="V67" s="123">
        <v>1</v>
      </c>
      <c r="W67" s="123" t="str">
        <f t="shared" si="12"/>
        <v/>
      </c>
      <c r="X67" s="123">
        <v>1</v>
      </c>
      <c r="Y67" s="123" t="str">
        <f t="shared" si="13"/>
        <v/>
      </c>
      <c r="Z67" s="126" t="str">
        <f t="shared" si="14"/>
        <v/>
      </c>
      <c r="AA67">
        <f t="shared" si="15"/>
        <v>0</v>
      </c>
      <c r="AB67" t="str">
        <f t="shared" si="18"/>
        <v/>
      </c>
      <c r="AC67" t="str">
        <f t="shared" si="18"/>
        <v/>
      </c>
      <c r="AD67">
        <f t="shared" si="17"/>
        <v>0</v>
      </c>
      <c r="AE67">
        <f t="shared" si="17"/>
        <v>0</v>
      </c>
    </row>
    <row r="68" spans="2:31" hidden="1" x14ac:dyDescent="0.25">
      <c r="B68" s="122" t="str">
        <f t="shared" si="8"/>
        <v/>
      </c>
      <c r="C68" s="124"/>
      <c r="D68" s="124"/>
      <c r="E68" s="124"/>
      <c r="F68" s="125" t="str">
        <f>IF('תנאי סף'!AR68&lt;&gt;1,"",'תנאי סף'!F68)</f>
        <v/>
      </c>
      <c r="G68" s="232"/>
      <c r="H68" s="233"/>
      <c r="I68" s="106"/>
      <c r="J68" s="123"/>
      <c r="K68" s="106"/>
      <c r="L68" s="123"/>
      <c r="M68" s="106"/>
      <c r="N68" s="125"/>
      <c r="O68" s="125"/>
      <c r="P68" s="123" t="str">
        <f t="shared" si="9"/>
        <v/>
      </c>
      <c r="Q68" s="123" t="str">
        <f t="shared" si="10"/>
        <v/>
      </c>
      <c r="R68" s="123"/>
      <c r="S68" s="123"/>
      <c r="T68" s="123"/>
      <c r="U68" s="123" t="str">
        <f t="shared" si="11"/>
        <v/>
      </c>
      <c r="V68" s="123">
        <v>1</v>
      </c>
      <c r="W68" s="123" t="str">
        <f t="shared" si="12"/>
        <v/>
      </c>
      <c r="X68" s="123">
        <v>1</v>
      </c>
      <c r="Y68" s="123" t="str">
        <f t="shared" si="13"/>
        <v/>
      </c>
      <c r="Z68" s="126" t="str">
        <f t="shared" si="14"/>
        <v/>
      </c>
      <c r="AA68">
        <f t="shared" si="15"/>
        <v>0</v>
      </c>
      <c r="AB68" t="str">
        <f t="shared" si="18"/>
        <v/>
      </c>
      <c r="AC68" t="str">
        <f t="shared" si="18"/>
        <v/>
      </c>
      <c r="AD68">
        <f t="shared" si="17"/>
        <v>0</v>
      </c>
      <c r="AE68">
        <f t="shared" si="17"/>
        <v>0</v>
      </c>
    </row>
    <row r="69" spans="2:31" hidden="1" x14ac:dyDescent="0.25">
      <c r="B69" s="122" t="str">
        <f t="shared" si="8"/>
        <v/>
      </c>
      <c r="C69" s="124"/>
      <c r="D69" s="124"/>
      <c r="E69" s="124"/>
      <c r="F69" s="125" t="str">
        <f>IF('תנאי סף'!AR69&lt;&gt;1,"",'תנאי סף'!F69)</f>
        <v/>
      </c>
      <c r="G69" s="232"/>
      <c r="H69" s="233"/>
      <c r="I69" s="106"/>
      <c r="J69" s="123"/>
      <c r="K69" s="106"/>
      <c r="L69" s="123"/>
      <c r="M69" s="106"/>
      <c r="N69" s="125"/>
      <c r="O69" s="125"/>
      <c r="P69" s="123" t="str">
        <f t="shared" si="9"/>
        <v/>
      </c>
      <c r="Q69" s="123" t="str">
        <f t="shared" si="10"/>
        <v/>
      </c>
      <c r="R69" s="123"/>
      <c r="S69" s="123"/>
      <c r="T69" s="123"/>
      <c r="U69" s="123" t="str">
        <f t="shared" si="11"/>
        <v/>
      </c>
      <c r="V69" s="123">
        <v>1</v>
      </c>
      <c r="W69" s="123" t="str">
        <f t="shared" si="12"/>
        <v/>
      </c>
      <c r="X69" s="123">
        <v>1</v>
      </c>
      <c r="Y69" s="123" t="str">
        <f t="shared" si="13"/>
        <v/>
      </c>
      <c r="Z69" s="126" t="str">
        <f t="shared" si="14"/>
        <v/>
      </c>
      <c r="AA69">
        <f t="shared" si="15"/>
        <v>0</v>
      </c>
      <c r="AB69" t="str">
        <f t="shared" si="18"/>
        <v/>
      </c>
      <c r="AC69" t="str">
        <f t="shared" si="18"/>
        <v/>
      </c>
      <c r="AD69">
        <f t="shared" si="17"/>
        <v>0</v>
      </c>
      <c r="AE69">
        <f t="shared" si="17"/>
        <v>0</v>
      </c>
    </row>
    <row r="70" spans="2:31" hidden="1" x14ac:dyDescent="0.25">
      <c r="B70" s="122" t="str">
        <f t="shared" si="8"/>
        <v/>
      </c>
      <c r="C70" s="124"/>
      <c r="D70" s="124"/>
      <c r="E70" s="124"/>
      <c r="F70" s="125" t="str">
        <f>IF('תנאי סף'!AR70&lt;&gt;1,"",'תנאי סף'!F70)</f>
        <v/>
      </c>
      <c r="G70" s="232"/>
      <c r="H70" s="233"/>
      <c r="I70" s="106"/>
      <c r="J70" s="123"/>
      <c r="K70" s="106"/>
      <c r="L70" s="123"/>
      <c r="M70" s="106"/>
      <c r="N70" s="125"/>
      <c r="O70" s="125"/>
      <c r="P70" s="123" t="str">
        <f t="shared" si="9"/>
        <v/>
      </c>
      <c r="Q70" s="123" t="str">
        <f t="shared" si="10"/>
        <v/>
      </c>
      <c r="R70" s="123"/>
      <c r="S70" s="123"/>
      <c r="T70" s="123"/>
      <c r="U70" s="123" t="str">
        <f t="shared" si="11"/>
        <v/>
      </c>
      <c r="V70" s="123">
        <v>1</v>
      </c>
      <c r="W70" s="123" t="str">
        <f t="shared" si="12"/>
        <v/>
      </c>
      <c r="X70" s="123">
        <v>1</v>
      </c>
      <c r="Y70" s="123" t="str">
        <f t="shared" si="13"/>
        <v/>
      </c>
      <c r="Z70" s="126" t="str">
        <f t="shared" si="14"/>
        <v/>
      </c>
      <c r="AA70">
        <f t="shared" si="15"/>
        <v>0</v>
      </c>
      <c r="AB70" t="str">
        <f t="shared" si="18"/>
        <v/>
      </c>
      <c r="AC70" t="str">
        <f t="shared" si="18"/>
        <v/>
      </c>
      <c r="AD70">
        <f t="shared" si="17"/>
        <v>0</v>
      </c>
      <c r="AE70">
        <f t="shared" si="17"/>
        <v>0</v>
      </c>
    </row>
    <row r="71" spans="2:31" hidden="1" x14ac:dyDescent="0.25">
      <c r="B71" s="122" t="str">
        <f t="shared" si="8"/>
        <v/>
      </c>
      <c r="C71" s="124"/>
      <c r="D71" s="124"/>
      <c r="E71" s="124"/>
      <c r="F71" s="125" t="str">
        <f>IF('תנאי סף'!AR71&lt;&gt;1,"",'תנאי סף'!F71)</f>
        <v/>
      </c>
      <c r="G71" s="232"/>
      <c r="H71" s="233"/>
      <c r="I71" s="106"/>
      <c r="J71" s="123"/>
      <c r="K71" s="106"/>
      <c r="L71" s="123"/>
      <c r="M71" s="106"/>
      <c r="N71" s="125"/>
      <c r="O71" s="125"/>
      <c r="P71" s="123" t="str">
        <f t="shared" si="9"/>
        <v/>
      </c>
      <c r="Q71" s="123" t="str">
        <f t="shared" si="10"/>
        <v/>
      </c>
      <c r="R71" s="123"/>
      <c r="S71" s="123"/>
      <c r="T71" s="123"/>
      <c r="U71" s="123" t="str">
        <f t="shared" si="11"/>
        <v/>
      </c>
      <c r="V71" s="123">
        <v>1</v>
      </c>
      <c r="W71" s="123" t="str">
        <f t="shared" si="12"/>
        <v/>
      </c>
      <c r="X71" s="123">
        <v>1</v>
      </c>
      <c r="Y71" s="123" t="str">
        <f t="shared" si="13"/>
        <v/>
      </c>
      <c r="Z71" s="126" t="str">
        <f t="shared" si="14"/>
        <v/>
      </c>
      <c r="AA71">
        <f t="shared" si="15"/>
        <v>0</v>
      </c>
      <c r="AB71" t="str">
        <f t="shared" si="18"/>
        <v/>
      </c>
      <c r="AC71" t="str">
        <f t="shared" si="18"/>
        <v/>
      </c>
      <c r="AD71">
        <f t="shared" si="17"/>
        <v>0</v>
      </c>
      <c r="AE71">
        <f t="shared" si="17"/>
        <v>0</v>
      </c>
    </row>
    <row r="72" spans="2:31" hidden="1" x14ac:dyDescent="0.25">
      <c r="B72" s="122" t="str">
        <f t="shared" si="8"/>
        <v/>
      </c>
      <c r="C72" s="124"/>
      <c r="D72" s="124"/>
      <c r="E72" s="124"/>
      <c r="F72" s="125" t="str">
        <f>IF('תנאי סף'!AR72&lt;&gt;1,"",'תנאי סף'!F72)</f>
        <v/>
      </c>
      <c r="G72" s="232"/>
      <c r="H72" s="233"/>
      <c r="I72" s="106"/>
      <c r="J72" s="123"/>
      <c r="K72" s="106"/>
      <c r="L72" s="123"/>
      <c r="M72" s="106"/>
      <c r="N72" s="125"/>
      <c r="O72" s="125"/>
      <c r="P72" s="123" t="str">
        <f t="shared" si="9"/>
        <v/>
      </c>
      <c r="Q72" s="123" t="str">
        <f t="shared" si="10"/>
        <v/>
      </c>
      <c r="R72" s="123"/>
      <c r="S72" s="123"/>
      <c r="T72" s="123"/>
      <c r="U72" s="123" t="str">
        <f t="shared" si="11"/>
        <v/>
      </c>
      <c r="V72" s="123">
        <v>1</v>
      </c>
      <c r="W72" s="123" t="str">
        <f t="shared" si="12"/>
        <v/>
      </c>
      <c r="X72" s="123">
        <v>1</v>
      </c>
      <c r="Y72" s="123" t="str">
        <f t="shared" si="13"/>
        <v/>
      </c>
      <c r="Z72" s="126" t="str">
        <f t="shared" si="14"/>
        <v/>
      </c>
      <c r="AA72">
        <f t="shared" si="15"/>
        <v>0</v>
      </c>
      <c r="AB72" t="str">
        <f t="shared" si="18"/>
        <v/>
      </c>
      <c r="AC72" t="str">
        <f t="shared" si="18"/>
        <v/>
      </c>
      <c r="AD72">
        <f t="shared" si="17"/>
        <v>0</v>
      </c>
      <c r="AE72">
        <f t="shared" si="17"/>
        <v>0</v>
      </c>
    </row>
    <row r="73" spans="2:31" hidden="1" x14ac:dyDescent="0.25">
      <c r="B73" s="122" t="str">
        <f t="shared" si="8"/>
        <v/>
      </c>
      <c r="C73" s="124"/>
      <c r="D73" s="124"/>
      <c r="E73" s="124"/>
      <c r="F73" s="125" t="str">
        <f>IF('תנאי סף'!AR73&lt;&gt;1,"",'תנאי סף'!F73)</f>
        <v/>
      </c>
      <c r="G73" s="232"/>
      <c r="H73" s="233"/>
      <c r="I73" s="106"/>
      <c r="J73" s="123"/>
      <c r="K73" s="106"/>
      <c r="L73" s="123"/>
      <c r="M73" s="106"/>
      <c r="N73" s="125"/>
      <c r="O73" s="125"/>
      <c r="P73" s="123" t="str">
        <f t="shared" si="9"/>
        <v/>
      </c>
      <c r="Q73" s="123" t="str">
        <f t="shared" si="10"/>
        <v/>
      </c>
      <c r="R73" s="123"/>
      <c r="S73" s="123"/>
      <c r="T73" s="123"/>
      <c r="U73" s="123" t="str">
        <f t="shared" si="11"/>
        <v/>
      </c>
      <c r="V73" s="123">
        <v>1</v>
      </c>
      <c r="W73" s="123" t="str">
        <f t="shared" si="12"/>
        <v/>
      </c>
      <c r="X73" s="123">
        <v>1</v>
      </c>
      <c r="Y73" s="123" t="str">
        <f t="shared" si="13"/>
        <v/>
      </c>
      <c r="Z73" s="126" t="str">
        <f t="shared" si="14"/>
        <v/>
      </c>
      <c r="AA73">
        <f t="shared" si="15"/>
        <v>0</v>
      </c>
      <c r="AB73" t="str">
        <f t="shared" si="18"/>
        <v/>
      </c>
      <c r="AC73" t="str">
        <f t="shared" si="18"/>
        <v/>
      </c>
      <c r="AD73">
        <f t="shared" si="17"/>
        <v>0</v>
      </c>
      <c r="AE73">
        <f t="shared" si="17"/>
        <v>0</v>
      </c>
    </row>
    <row r="74" spans="2:31" hidden="1" x14ac:dyDescent="0.25">
      <c r="B74" s="122" t="str">
        <f t="shared" si="8"/>
        <v/>
      </c>
      <c r="C74" s="124"/>
      <c r="D74" s="124"/>
      <c r="E74" s="124"/>
      <c r="F74" s="125" t="str">
        <f>IF('תנאי סף'!AR74&lt;&gt;1,"",'תנאי סף'!F74)</f>
        <v/>
      </c>
      <c r="G74" s="232"/>
      <c r="H74" s="233"/>
      <c r="I74" s="106"/>
      <c r="J74" s="123"/>
      <c r="K74" s="106"/>
      <c r="L74" s="123"/>
      <c r="M74" s="106"/>
      <c r="N74" s="125"/>
      <c r="O74" s="125"/>
      <c r="P74" s="123" t="str">
        <f t="shared" si="9"/>
        <v/>
      </c>
      <c r="Q74" s="123" t="str">
        <f t="shared" si="10"/>
        <v/>
      </c>
      <c r="R74" s="123"/>
      <c r="S74" s="123"/>
      <c r="T74" s="123"/>
      <c r="U74" s="123" t="str">
        <f t="shared" si="11"/>
        <v/>
      </c>
      <c r="V74" s="123">
        <v>1</v>
      </c>
      <c r="W74" s="123" t="str">
        <f t="shared" si="12"/>
        <v/>
      </c>
      <c r="X74" s="123">
        <v>1</v>
      </c>
      <c r="Y74" s="123" t="str">
        <f t="shared" si="13"/>
        <v/>
      </c>
      <c r="Z74" s="126" t="str">
        <f t="shared" si="14"/>
        <v/>
      </c>
      <c r="AA74">
        <f t="shared" si="15"/>
        <v>0</v>
      </c>
      <c r="AB74" t="str">
        <f t="shared" si="18"/>
        <v/>
      </c>
      <c r="AC74" t="str">
        <f t="shared" si="18"/>
        <v/>
      </c>
      <c r="AD74">
        <f t="shared" si="17"/>
        <v>0</v>
      </c>
      <c r="AE74">
        <f t="shared" si="17"/>
        <v>0</v>
      </c>
    </row>
    <row r="75" spans="2:31" hidden="1" x14ac:dyDescent="0.25">
      <c r="B75" s="122" t="str">
        <f t="shared" si="8"/>
        <v/>
      </c>
      <c r="C75" s="124"/>
      <c r="D75" s="124"/>
      <c r="E75" s="124"/>
      <c r="F75" s="125" t="str">
        <f>IF('תנאי סף'!AR75&lt;&gt;1,"",'תנאי סף'!F75)</f>
        <v/>
      </c>
      <c r="G75" s="232"/>
      <c r="H75" s="233"/>
      <c r="I75" s="106"/>
      <c r="J75" s="123"/>
      <c r="K75" s="106"/>
      <c r="L75" s="123"/>
      <c r="M75" s="106"/>
      <c r="N75" s="125"/>
      <c r="O75" s="125"/>
      <c r="P75" s="123" t="str">
        <f t="shared" si="9"/>
        <v/>
      </c>
      <c r="Q75" s="123" t="str">
        <f t="shared" si="10"/>
        <v/>
      </c>
      <c r="R75" s="123"/>
      <c r="S75" s="123"/>
      <c r="T75" s="123"/>
      <c r="U75" s="123" t="str">
        <f t="shared" si="11"/>
        <v/>
      </c>
      <c r="V75" s="123">
        <v>1</v>
      </c>
      <c r="W75" s="123" t="str">
        <f t="shared" si="12"/>
        <v/>
      </c>
      <c r="X75" s="123">
        <v>1</v>
      </c>
      <c r="Y75" s="123" t="str">
        <f t="shared" si="13"/>
        <v/>
      </c>
      <c r="Z75" s="126" t="str">
        <f t="shared" si="14"/>
        <v/>
      </c>
      <c r="AA75">
        <f t="shared" si="15"/>
        <v>0</v>
      </c>
      <c r="AB75" t="str">
        <f t="shared" si="18"/>
        <v/>
      </c>
      <c r="AC75" t="str">
        <f t="shared" si="18"/>
        <v/>
      </c>
      <c r="AD75">
        <f t="shared" si="17"/>
        <v>0</v>
      </c>
      <c r="AE75">
        <f t="shared" si="17"/>
        <v>0</v>
      </c>
    </row>
    <row r="76" spans="2:31" hidden="1" x14ac:dyDescent="0.25">
      <c r="B76" s="122" t="str">
        <f t="shared" si="8"/>
        <v/>
      </c>
      <c r="C76" s="124"/>
      <c r="D76" s="124"/>
      <c r="E76" s="124"/>
      <c r="F76" s="125" t="str">
        <f>IF('תנאי סף'!AR76&lt;&gt;1,"",'תנאי סף'!F76)</f>
        <v/>
      </c>
      <c r="G76" s="232"/>
      <c r="H76" s="233"/>
      <c r="I76" s="106"/>
      <c r="J76" s="123"/>
      <c r="K76" s="106"/>
      <c r="L76" s="123"/>
      <c r="M76" s="106"/>
      <c r="N76" s="125"/>
      <c r="O76" s="125"/>
      <c r="P76" s="123" t="str">
        <f t="shared" si="9"/>
        <v/>
      </c>
      <c r="Q76" s="123" t="str">
        <f t="shared" si="10"/>
        <v/>
      </c>
      <c r="R76" s="123"/>
      <c r="S76" s="123"/>
      <c r="T76" s="123"/>
      <c r="U76" s="123" t="str">
        <f t="shared" si="11"/>
        <v/>
      </c>
      <c r="V76" s="123">
        <v>1</v>
      </c>
      <c r="W76" s="123" t="str">
        <f t="shared" si="12"/>
        <v/>
      </c>
      <c r="X76" s="123">
        <v>1</v>
      </c>
      <c r="Y76" s="123" t="str">
        <f t="shared" si="13"/>
        <v/>
      </c>
      <c r="Z76" s="126" t="str">
        <f t="shared" si="14"/>
        <v/>
      </c>
      <c r="AA76">
        <f t="shared" si="15"/>
        <v>0</v>
      </c>
      <c r="AB76" t="str">
        <f t="shared" si="18"/>
        <v/>
      </c>
      <c r="AC76" t="str">
        <f t="shared" si="18"/>
        <v/>
      </c>
      <c r="AD76">
        <f t="shared" si="17"/>
        <v>0</v>
      </c>
      <c r="AE76">
        <f t="shared" si="17"/>
        <v>0</v>
      </c>
    </row>
    <row r="77" spans="2:31" hidden="1" x14ac:dyDescent="0.25">
      <c r="B77" s="122" t="str">
        <f t="shared" si="8"/>
        <v/>
      </c>
      <c r="C77" s="124"/>
      <c r="D77" s="124"/>
      <c r="E77" s="124"/>
      <c r="F77" s="125" t="str">
        <f>IF('תנאי סף'!AR77&lt;&gt;1,"",'תנאי סף'!F77)</f>
        <v/>
      </c>
      <c r="G77" s="232"/>
      <c r="H77" s="233"/>
      <c r="I77" s="106"/>
      <c r="J77" s="123"/>
      <c r="K77" s="106"/>
      <c r="L77" s="123"/>
      <c r="M77" s="106"/>
      <c r="N77" s="125"/>
      <c r="O77" s="125"/>
      <c r="P77" s="123" t="str">
        <f t="shared" si="9"/>
        <v/>
      </c>
      <c r="Q77" s="123" t="str">
        <f t="shared" si="10"/>
        <v/>
      </c>
      <c r="R77" s="123"/>
      <c r="S77" s="123"/>
      <c r="T77" s="123"/>
      <c r="U77" s="123" t="str">
        <f t="shared" si="11"/>
        <v/>
      </c>
      <c r="V77" s="123">
        <v>1</v>
      </c>
      <c r="W77" s="123" t="str">
        <f t="shared" si="12"/>
        <v/>
      </c>
      <c r="X77" s="123">
        <v>1</v>
      </c>
      <c r="Y77" s="123" t="str">
        <f t="shared" si="13"/>
        <v/>
      </c>
      <c r="Z77" s="126" t="str">
        <f t="shared" si="14"/>
        <v/>
      </c>
      <c r="AA77">
        <f t="shared" si="15"/>
        <v>0</v>
      </c>
      <c r="AB77" t="str">
        <f t="shared" si="18"/>
        <v/>
      </c>
      <c r="AC77" t="str">
        <f t="shared" si="18"/>
        <v/>
      </c>
      <c r="AD77">
        <f t="shared" si="17"/>
        <v>0</v>
      </c>
      <c r="AE77">
        <f t="shared" si="17"/>
        <v>0</v>
      </c>
    </row>
    <row r="78" spans="2:31" hidden="1" x14ac:dyDescent="0.25">
      <c r="B78" s="122" t="str">
        <f t="shared" si="8"/>
        <v/>
      </c>
      <c r="C78" s="124"/>
      <c r="D78" s="124"/>
      <c r="E78" s="124"/>
      <c r="F78" s="125" t="str">
        <f>IF('תנאי סף'!AR78&lt;&gt;1,"",'תנאי סף'!F78)</f>
        <v/>
      </c>
      <c r="G78" s="232"/>
      <c r="H78" s="233"/>
      <c r="I78" s="106"/>
      <c r="J78" s="123"/>
      <c r="K78" s="106"/>
      <c r="L78" s="123"/>
      <c r="M78" s="106"/>
      <c r="N78" s="125"/>
      <c r="O78" s="125"/>
      <c r="P78" s="123" t="str">
        <f t="shared" si="9"/>
        <v/>
      </c>
      <c r="Q78" s="123" t="str">
        <f t="shared" si="10"/>
        <v/>
      </c>
      <c r="R78" s="123"/>
      <c r="S78" s="123"/>
      <c r="T78" s="123"/>
      <c r="U78" s="123" t="str">
        <f t="shared" si="11"/>
        <v/>
      </c>
      <c r="V78" s="123">
        <v>1</v>
      </c>
      <c r="W78" s="123" t="str">
        <f t="shared" si="12"/>
        <v/>
      </c>
      <c r="X78" s="123">
        <v>1</v>
      </c>
      <c r="Y78" s="123" t="str">
        <f t="shared" si="13"/>
        <v/>
      </c>
      <c r="Z78" s="126" t="str">
        <f t="shared" si="14"/>
        <v/>
      </c>
      <c r="AA78">
        <f t="shared" si="15"/>
        <v>0</v>
      </c>
      <c r="AB78" t="str">
        <f t="shared" si="18"/>
        <v/>
      </c>
      <c r="AC78" t="str">
        <f t="shared" si="18"/>
        <v/>
      </c>
      <c r="AD78">
        <f t="shared" si="17"/>
        <v>0</v>
      </c>
      <c r="AE78">
        <f t="shared" si="17"/>
        <v>0</v>
      </c>
    </row>
    <row r="79" spans="2:31" hidden="1" x14ac:dyDescent="0.25">
      <c r="B79" s="122" t="str">
        <f t="shared" si="8"/>
        <v/>
      </c>
      <c r="C79" s="124"/>
      <c r="D79" s="124"/>
      <c r="E79" s="124"/>
      <c r="F79" s="125" t="str">
        <f>IF('תנאי סף'!AR79&lt;&gt;1,"",'תנאי סף'!F79)</f>
        <v/>
      </c>
      <c r="G79" s="232"/>
      <c r="H79" s="233"/>
      <c r="I79" s="106"/>
      <c r="J79" s="123"/>
      <c r="K79" s="106"/>
      <c r="L79" s="123"/>
      <c r="M79" s="106"/>
      <c r="N79" s="125"/>
      <c r="O79" s="125"/>
      <c r="P79" s="123" t="str">
        <f t="shared" si="9"/>
        <v/>
      </c>
      <c r="Q79" s="123" t="str">
        <f t="shared" si="10"/>
        <v/>
      </c>
      <c r="R79" s="123"/>
      <c r="S79" s="123"/>
      <c r="T79" s="123"/>
      <c r="U79" s="123" t="str">
        <f t="shared" si="11"/>
        <v/>
      </c>
      <c r="V79" s="123">
        <v>1</v>
      </c>
      <c r="W79" s="123" t="str">
        <f t="shared" si="12"/>
        <v/>
      </c>
      <c r="X79" s="123">
        <v>1</v>
      </c>
      <c r="Y79" s="123" t="str">
        <f t="shared" si="13"/>
        <v/>
      </c>
      <c r="Z79" s="126" t="str">
        <f t="shared" si="14"/>
        <v/>
      </c>
      <c r="AA79">
        <f t="shared" si="15"/>
        <v>0</v>
      </c>
      <c r="AB79" t="str">
        <f t="shared" si="18"/>
        <v/>
      </c>
      <c r="AC79" t="str">
        <f t="shared" si="18"/>
        <v/>
      </c>
      <c r="AD79">
        <f t="shared" si="17"/>
        <v>0</v>
      </c>
      <c r="AE79">
        <f t="shared" si="17"/>
        <v>0</v>
      </c>
    </row>
    <row r="80" spans="2:31" hidden="1" x14ac:dyDescent="0.25">
      <c r="B80" s="122" t="str">
        <f t="shared" si="8"/>
        <v/>
      </c>
      <c r="C80" s="124"/>
      <c r="D80" s="124"/>
      <c r="E80" s="124"/>
      <c r="F80" s="125" t="str">
        <f>IF('תנאי סף'!AR80&lt;&gt;1,"",'תנאי סף'!F80)</f>
        <v/>
      </c>
      <c r="G80" s="232"/>
      <c r="H80" s="233"/>
      <c r="I80" s="106"/>
      <c r="J80" s="123"/>
      <c r="K80" s="106"/>
      <c r="L80" s="123"/>
      <c r="M80" s="106"/>
      <c r="N80" s="125"/>
      <c r="O80" s="125"/>
      <c r="P80" s="123" t="str">
        <f t="shared" si="9"/>
        <v/>
      </c>
      <c r="Q80" s="123" t="str">
        <f t="shared" si="10"/>
        <v/>
      </c>
      <c r="R80" s="123"/>
      <c r="S80" s="123"/>
      <c r="T80" s="123"/>
      <c r="U80" s="123" t="str">
        <f t="shared" si="11"/>
        <v/>
      </c>
      <c r="V80" s="123">
        <v>1</v>
      </c>
      <c r="W80" s="123" t="str">
        <f t="shared" si="12"/>
        <v/>
      </c>
      <c r="X80" s="123">
        <v>1</v>
      </c>
      <c r="Y80" s="123" t="str">
        <f t="shared" si="13"/>
        <v/>
      </c>
      <c r="Z80" s="126" t="str">
        <f t="shared" si="14"/>
        <v/>
      </c>
      <c r="AA80">
        <f t="shared" si="15"/>
        <v>0</v>
      </c>
      <c r="AB80" t="str">
        <f t="shared" si="18"/>
        <v/>
      </c>
      <c r="AC80" t="str">
        <f t="shared" si="18"/>
        <v/>
      </c>
      <c r="AD80">
        <f t="shared" si="17"/>
        <v>0</v>
      </c>
      <c r="AE80">
        <f t="shared" si="17"/>
        <v>0</v>
      </c>
    </row>
    <row r="81" spans="2:31" hidden="1" x14ac:dyDescent="0.25">
      <c r="B81" s="122" t="str">
        <f t="shared" si="8"/>
        <v/>
      </c>
      <c r="C81" s="124"/>
      <c r="D81" s="124"/>
      <c r="E81" s="124"/>
      <c r="F81" s="125" t="str">
        <f>IF('תנאי סף'!AR81&lt;&gt;1,"",'תנאי סף'!F81)</f>
        <v/>
      </c>
      <c r="G81" s="232"/>
      <c r="H81" s="233"/>
      <c r="I81" s="106"/>
      <c r="J81" s="123"/>
      <c r="K81" s="106"/>
      <c r="L81" s="123"/>
      <c r="M81" s="106"/>
      <c r="N81" s="125"/>
      <c r="O81" s="125"/>
      <c r="P81" s="123" t="str">
        <f t="shared" si="9"/>
        <v/>
      </c>
      <c r="Q81" s="123" t="str">
        <f t="shared" si="10"/>
        <v/>
      </c>
      <c r="R81" s="123"/>
      <c r="S81" s="123"/>
      <c r="T81" s="123"/>
      <c r="U81" s="123" t="str">
        <f t="shared" si="11"/>
        <v/>
      </c>
      <c r="V81" s="123">
        <v>1</v>
      </c>
      <c r="W81" s="123" t="str">
        <f t="shared" si="12"/>
        <v/>
      </c>
      <c r="X81" s="123">
        <v>1</v>
      </c>
      <c r="Y81" s="123" t="str">
        <f t="shared" si="13"/>
        <v/>
      </c>
      <c r="Z81" s="126" t="str">
        <f t="shared" si="14"/>
        <v/>
      </c>
      <c r="AA81">
        <f t="shared" si="15"/>
        <v>0</v>
      </c>
      <c r="AB81" t="str">
        <f t="shared" si="18"/>
        <v/>
      </c>
      <c r="AC81" t="str">
        <f t="shared" si="18"/>
        <v/>
      </c>
      <c r="AD81">
        <f t="shared" si="17"/>
        <v>0</v>
      </c>
      <c r="AE81">
        <f t="shared" si="17"/>
        <v>0</v>
      </c>
    </row>
    <row r="82" spans="2:31" hidden="1" x14ac:dyDescent="0.25">
      <c r="B82" s="122" t="str">
        <f t="shared" si="8"/>
        <v/>
      </c>
      <c r="C82" s="124"/>
      <c r="D82" s="124"/>
      <c r="E82" s="124"/>
      <c r="F82" s="125" t="str">
        <f>IF('תנאי סף'!AR82&lt;&gt;1,"",'תנאי סף'!F82)</f>
        <v/>
      </c>
      <c r="G82" s="232"/>
      <c r="H82" s="233"/>
      <c r="I82" s="106"/>
      <c r="J82" s="123"/>
      <c r="K82" s="106"/>
      <c r="L82" s="123"/>
      <c r="M82" s="106"/>
      <c r="N82" s="125"/>
      <c r="O82" s="125"/>
      <c r="P82" s="123" t="str">
        <f t="shared" si="9"/>
        <v/>
      </c>
      <c r="Q82" s="123" t="str">
        <f t="shared" si="10"/>
        <v/>
      </c>
      <c r="R82" s="123"/>
      <c r="S82" s="123"/>
      <c r="T82" s="123"/>
      <c r="U82" s="123" t="str">
        <f t="shared" si="11"/>
        <v/>
      </c>
      <c r="V82" s="123">
        <v>1</v>
      </c>
      <c r="W82" s="123" t="str">
        <f t="shared" si="12"/>
        <v/>
      </c>
      <c r="X82" s="123">
        <v>1</v>
      </c>
      <c r="Y82" s="123" t="str">
        <f t="shared" si="13"/>
        <v/>
      </c>
      <c r="Z82" s="126" t="str">
        <f t="shared" si="14"/>
        <v/>
      </c>
      <c r="AA82">
        <f t="shared" si="15"/>
        <v>0</v>
      </c>
      <c r="AB82" t="str">
        <f t="shared" si="18"/>
        <v/>
      </c>
      <c r="AC82" t="str">
        <f t="shared" si="18"/>
        <v/>
      </c>
      <c r="AD82">
        <f t="shared" si="17"/>
        <v>0</v>
      </c>
      <c r="AE82">
        <f t="shared" si="17"/>
        <v>0</v>
      </c>
    </row>
    <row r="83" spans="2:31" hidden="1" x14ac:dyDescent="0.25">
      <c r="B83" s="122" t="str">
        <f t="shared" si="8"/>
        <v/>
      </c>
      <c r="C83" s="124"/>
      <c r="D83" s="124"/>
      <c r="E83" s="124"/>
      <c r="F83" s="125" t="str">
        <f>IF('תנאי סף'!AR83&lt;&gt;1,"",'תנאי סף'!F83)</f>
        <v/>
      </c>
      <c r="G83" s="232"/>
      <c r="H83" s="233"/>
      <c r="I83" s="106"/>
      <c r="J83" s="123"/>
      <c r="K83" s="106"/>
      <c r="L83" s="123"/>
      <c r="M83" s="106"/>
      <c r="N83" s="125"/>
      <c r="O83" s="125"/>
      <c r="P83" s="123" t="str">
        <f t="shared" si="9"/>
        <v/>
      </c>
      <c r="Q83" s="123" t="str">
        <f t="shared" si="10"/>
        <v/>
      </c>
      <c r="R83" s="123"/>
      <c r="S83" s="123"/>
      <c r="T83" s="123"/>
      <c r="U83" s="123" t="str">
        <f t="shared" si="11"/>
        <v/>
      </c>
      <c r="V83" s="123">
        <v>1</v>
      </c>
      <c r="W83" s="123" t="str">
        <f t="shared" si="12"/>
        <v/>
      </c>
      <c r="X83" s="123">
        <v>1</v>
      </c>
      <c r="Y83" s="123" t="str">
        <f t="shared" si="13"/>
        <v/>
      </c>
      <c r="Z83" s="126" t="str">
        <f t="shared" si="14"/>
        <v/>
      </c>
      <c r="AA83">
        <f t="shared" si="15"/>
        <v>0</v>
      </c>
      <c r="AB83" t="str">
        <f t="shared" si="18"/>
        <v/>
      </c>
      <c r="AC83" t="str">
        <f t="shared" si="18"/>
        <v/>
      </c>
      <c r="AD83">
        <f t="shared" si="17"/>
        <v>0</v>
      </c>
      <c r="AE83">
        <f t="shared" si="17"/>
        <v>0</v>
      </c>
    </row>
    <row r="84" spans="2:31" hidden="1" x14ac:dyDescent="0.25">
      <c r="B84" s="122" t="str">
        <f t="shared" si="8"/>
        <v/>
      </c>
      <c r="C84" s="124"/>
      <c r="D84" s="124"/>
      <c r="E84" s="124"/>
      <c r="F84" s="125" t="str">
        <f>IF('תנאי סף'!AR84&lt;&gt;1,"",'תנאי סף'!F84)</f>
        <v/>
      </c>
      <c r="G84" s="232"/>
      <c r="H84" s="233"/>
      <c r="I84" s="106"/>
      <c r="J84" s="123"/>
      <c r="K84" s="106"/>
      <c r="L84" s="123"/>
      <c r="M84" s="106"/>
      <c r="N84" s="125"/>
      <c r="O84" s="125"/>
      <c r="P84" s="123" t="str">
        <f t="shared" si="9"/>
        <v/>
      </c>
      <c r="Q84" s="123" t="str">
        <f t="shared" si="10"/>
        <v/>
      </c>
      <c r="R84" s="123"/>
      <c r="S84" s="123"/>
      <c r="T84" s="123"/>
      <c r="U84" s="123" t="str">
        <f t="shared" si="11"/>
        <v/>
      </c>
      <c r="V84" s="123">
        <v>1</v>
      </c>
      <c r="W84" s="123" t="str">
        <f t="shared" si="12"/>
        <v/>
      </c>
      <c r="X84" s="123">
        <v>1</v>
      </c>
      <c r="Y84" s="123" t="str">
        <f t="shared" si="13"/>
        <v/>
      </c>
      <c r="Z84" s="126" t="str">
        <f t="shared" si="14"/>
        <v/>
      </c>
      <c r="AA84">
        <f t="shared" si="15"/>
        <v>0</v>
      </c>
      <c r="AB84" t="str">
        <f t="shared" si="18"/>
        <v/>
      </c>
      <c r="AC84" t="str">
        <f t="shared" si="18"/>
        <v/>
      </c>
      <c r="AD84">
        <f t="shared" si="17"/>
        <v>0</v>
      </c>
      <c r="AE84">
        <f t="shared" si="17"/>
        <v>0</v>
      </c>
    </row>
    <row r="85" spans="2:31" hidden="1" x14ac:dyDescent="0.25">
      <c r="B85" s="122" t="str">
        <f t="shared" si="8"/>
        <v/>
      </c>
      <c r="C85" s="124"/>
      <c r="D85" s="124"/>
      <c r="E85" s="124"/>
      <c r="F85" s="125" t="str">
        <f>IF('תנאי סף'!AR85&lt;&gt;1,"",'תנאי סף'!F85)</f>
        <v/>
      </c>
      <c r="G85" s="232"/>
      <c r="H85" s="233"/>
      <c r="I85" s="106"/>
      <c r="J85" s="123"/>
      <c r="K85" s="106"/>
      <c r="L85" s="123"/>
      <c r="M85" s="106"/>
      <c r="N85" s="125"/>
      <c r="O85" s="125"/>
      <c r="P85" s="123" t="str">
        <f t="shared" si="9"/>
        <v/>
      </c>
      <c r="Q85" s="123" t="str">
        <f t="shared" si="10"/>
        <v/>
      </c>
      <c r="R85" s="123"/>
      <c r="S85" s="123"/>
      <c r="T85" s="123"/>
      <c r="U85" s="123" t="str">
        <f t="shared" si="11"/>
        <v/>
      </c>
      <c r="V85" s="123">
        <v>1</v>
      </c>
      <c r="W85" s="123" t="str">
        <f t="shared" si="12"/>
        <v/>
      </c>
      <c r="X85" s="123">
        <v>1</v>
      </c>
      <c r="Y85" s="123" t="str">
        <f t="shared" si="13"/>
        <v/>
      </c>
      <c r="Z85" s="126" t="str">
        <f t="shared" si="14"/>
        <v/>
      </c>
      <c r="AA85">
        <f t="shared" si="15"/>
        <v>0</v>
      </c>
      <c r="AB85" t="str">
        <f t="shared" si="18"/>
        <v/>
      </c>
      <c r="AC85" t="str">
        <f t="shared" si="18"/>
        <v/>
      </c>
      <c r="AD85">
        <f t="shared" si="17"/>
        <v>0</v>
      </c>
      <c r="AE85">
        <f t="shared" si="17"/>
        <v>0</v>
      </c>
    </row>
    <row r="86" spans="2:31" hidden="1" x14ac:dyDescent="0.25">
      <c r="B86" s="122" t="str">
        <f t="shared" si="8"/>
        <v/>
      </c>
      <c r="C86" s="124"/>
      <c r="D86" s="124"/>
      <c r="E86" s="124"/>
      <c r="F86" s="125" t="str">
        <f>IF('תנאי סף'!AR86&lt;&gt;1,"",'תנאי סף'!F86)</f>
        <v/>
      </c>
      <c r="G86" s="232"/>
      <c r="H86" s="233"/>
      <c r="I86" s="106"/>
      <c r="J86" s="123"/>
      <c r="K86" s="106"/>
      <c r="L86" s="123"/>
      <c r="M86" s="106"/>
      <c r="N86" s="125"/>
      <c r="O86" s="125"/>
      <c r="P86" s="123" t="str">
        <f t="shared" si="9"/>
        <v/>
      </c>
      <c r="Q86" s="123" t="str">
        <f t="shared" si="10"/>
        <v/>
      </c>
      <c r="R86" s="123"/>
      <c r="S86" s="123"/>
      <c r="T86" s="123"/>
      <c r="U86" s="123" t="str">
        <f t="shared" si="11"/>
        <v/>
      </c>
      <c r="V86" s="123">
        <v>1</v>
      </c>
      <c r="W86" s="123" t="str">
        <f t="shared" si="12"/>
        <v/>
      </c>
      <c r="X86" s="123">
        <v>1</v>
      </c>
      <c r="Y86" s="123" t="str">
        <f t="shared" si="13"/>
        <v/>
      </c>
      <c r="Z86" s="126" t="str">
        <f t="shared" si="14"/>
        <v/>
      </c>
      <c r="AA86">
        <f t="shared" si="15"/>
        <v>0</v>
      </c>
      <c r="AB86" t="str">
        <f t="shared" si="18"/>
        <v/>
      </c>
      <c r="AC86" t="str">
        <f t="shared" si="18"/>
        <v/>
      </c>
      <c r="AD86">
        <f t="shared" si="17"/>
        <v>0</v>
      </c>
      <c r="AE86">
        <f t="shared" si="17"/>
        <v>0</v>
      </c>
    </row>
    <row r="87" spans="2:31" hidden="1" x14ac:dyDescent="0.25">
      <c r="B87" s="122" t="str">
        <f t="shared" si="8"/>
        <v/>
      </c>
      <c r="C87" s="124"/>
      <c r="D87" s="124"/>
      <c r="E87" s="124"/>
      <c r="F87" s="125" t="str">
        <f>IF('תנאי סף'!AR87&lt;&gt;1,"",'תנאי סף'!F87)</f>
        <v/>
      </c>
      <c r="G87" s="232"/>
      <c r="H87" s="233"/>
      <c r="I87" s="106"/>
      <c r="J87" s="123"/>
      <c r="K87" s="106"/>
      <c r="L87" s="123"/>
      <c r="M87" s="106"/>
      <c r="N87" s="125"/>
      <c r="O87" s="125"/>
      <c r="P87" s="123" t="str">
        <f t="shared" si="9"/>
        <v/>
      </c>
      <c r="Q87" s="123" t="str">
        <f t="shared" si="10"/>
        <v/>
      </c>
      <c r="R87" s="123"/>
      <c r="S87" s="123"/>
      <c r="T87" s="123"/>
      <c r="U87" s="123" t="str">
        <f t="shared" si="11"/>
        <v/>
      </c>
      <c r="V87" s="123">
        <v>1</v>
      </c>
      <c r="W87" s="123" t="str">
        <f t="shared" si="12"/>
        <v/>
      </c>
      <c r="X87" s="123">
        <v>1</v>
      </c>
      <c r="Y87" s="123" t="str">
        <f t="shared" si="13"/>
        <v/>
      </c>
      <c r="Z87" s="126" t="str">
        <f t="shared" si="14"/>
        <v/>
      </c>
      <c r="AA87">
        <f t="shared" si="15"/>
        <v>0</v>
      </c>
      <c r="AB87" t="str">
        <f t="shared" si="18"/>
        <v/>
      </c>
      <c r="AC87" t="str">
        <f t="shared" si="18"/>
        <v/>
      </c>
      <c r="AD87">
        <f t="shared" si="17"/>
        <v>0</v>
      </c>
      <c r="AE87">
        <f t="shared" si="17"/>
        <v>0</v>
      </c>
    </row>
    <row r="88" spans="2:31" hidden="1" x14ac:dyDescent="0.25">
      <c r="B88" s="122" t="str">
        <f t="shared" si="8"/>
        <v/>
      </c>
      <c r="C88" s="124"/>
      <c r="D88" s="124"/>
      <c r="E88" s="124"/>
      <c r="F88" s="125" t="str">
        <f>IF('תנאי סף'!AR88&lt;&gt;1,"",'תנאי סף'!F88)</f>
        <v/>
      </c>
      <c r="G88" s="232"/>
      <c r="H88" s="233"/>
      <c r="I88" s="106"/>
      <c r="J88" s="123"/>
      <c r="K88" s="106"/>
      <c r="L88" s="123"/>
      <c r="M88" s="106"/>
      <c r="N88" s="125"/>
      <c r="O88" s="125"/>
      <c r="P88" s="123" t="str">
        <f t="shared" si="9"/>
        <v/>
      </c>
      <c r="Q88" s="123" t="str">
        <f t="shared" si="10"/>
        <v/>
      </c>
      <c r="R88" s="123"/>
      <c r="S88" s="123"/>
      <c r="T88" s="123"/>
      <c r="U88" s="123" t="str">
        <f t="shared" si="11"/>
        <v/>
      </c>
      <c r="V88" s="123">
        <v>1</v>
      </c>
      <c r="W88" s="123" t="str">
        <f t="shared" si="12"/>
        <v/>
      </c>
      <c r="X88" s="123">
        <v>1</v>
      </c>
      <c r="Y88" s="123" t="str">
        <f t="shared" si="13"/>
        <v/>
      </c>
      <c r="Z88" s="126" t="str">
        <f t="shared" si="14"/>
        <v/>
      </c>
      <c r="AA88">
        <f t="shared" si="15"/>
        <v>0</v>
      </c>
      <c r="AB88" t="str">
        <f t="shared" si="18"/>
        <v/>
      </c>
      <c r="AC88" t="str">
        <f t="shared" si="18"/>
        <v/>
      </c>
      <c r="AD88">
        <f t="shared" si="17"/>
        <v>0</v>
      </c>
      <c r="AE88">
        <f t="shared" si="17"/>
        <v>0</v>
      </c>
    </row>
    <row r="89" spans="2:31" hidden="1" x14ac:dyDescent="0.25">
      <c r="B89" s="122" t="str">
        <f t="shared" si="8"/>
        <v/>
      </c>
      <c r="C89" s="124"/>
      <c r="D89" s="124"/>
      <c r="E89" s="124"/>
      <c r="F89" s="125" t="str">
        <f>IF('תנאי סף'!AR89&lt;&gt;1,"",'תנאי סף'!F89)</f>
        <v/>
      </c>
      <c r="G89" s="232"/>
      <c r="H89" s="233"/>
      <c r="I89" s="106"/>
      <c r="J89" s="123"/>
      <c r="K89" s="106"/>
      <c r="L89" s="123"/>
      <c r="M89" s="106"/>
      <c r="N89" s="125"/>
      <c r="O89" s="125"/>
      <c r="P89" s="123" t="str">
        <f t="shared" si="9"/>
        <v/>
      </c>
      <c r="Q89" s="123" t="str">
        <f t="shared" si="10"/>
        <v/>
      </c>
      <c r="R89" s="123"/>
      <c r="S89" s="123"/>
      <c r="T89" s="123"/>
      <c r="U89" s="123" t="str">
        <f t="shared" si="11"/>
        <v/>
      </c>
      <c r="V89" s="123">
        <v>1</v>
      </c>
      <c r="W89" s="123" t="str">
        <f t="shared" si="12"/>
        <v/>
      </c>
      <c r="X89" s="123">
        <v>1</v>
      </c>
      <c r="Y89" s="123" t="str">
        <f t="shared" si="13"/>
        <v/>
      </c>
      <c r="Z89" s="126" t="str">
        <f t="shared" si="14"/>
        <v/>
      </c>
      <c r="AA89">
        <f t="shared" si="15"/>
        <v>0</v>
      </c>
      <c r="AB89" t="str">
        <f t="shared" si="18"/>
        <v/>
      </c>
      <c r="AC89" t="str">
        <f t="shared" si="18"/>
        <v/>
      </c>
      <c r="AD89">
        <f t="shared" si="17"/>
        <v>0</v>
      </c>
      <c r="AE89">
        <f t="shared" si="17"/>
        <v>0</v>
      </c>
    </row>
    <row r="90" spans="2:31" hidden="1" x14ac:dyDescent="0.25">
      <c r="B90" s="122" t="str">
        <f t="shared" si="8"/>
        <v/>
      </c>
      <c r="C90" s="124"/>
      <c r="D90" s="124"/>
      <c r="E90" s="124"/>
      <c r="F90" s="125" t="str">
        <f>IF('תנאי סף'!AR90&lt;&gt;1,"",'תנאי סף'!F90)</f>
        <v/>
      </c>
      <c r="G90" s="232"/>
      <c r="H90" s="233"/>
      <c r="I90" s="106"/>
      <c r="J90" s="123"/>
      <c r="K90" s="106"/>
      <c r="L90" s="123"/>
      <c r="M90" s="106"/>
      <c r="N90" s="125"/>
      <c r="O90" s="125"/>
      <c r="P90" s="123" t="str">
        <f t="shared" si="9"/>
        <v/>
      </c>
      <c r="Q90" s="123" t="str">
        <f t="shared" si="10"/>
        <v/>
      </c>
      <c r="R90" s="123"/>
      <c r="S90" s="123"/>
      <c r="T90" s="123"/>
      <c r="U90" s="123" t="str">
        <f t="shared" si="11"/>
        <v/>
      </c>
      <c r="V90" s="123">
        <v>1</v>
      </c>
      <c r="W90" s="123" t="str">
        <f t="shared" si="12"/>
        <v/>
      </c>
      <c r="X90" s="123">
        <v>1</v>
      </c>
      <c r="Y90" s="123" t="str">
        <f t="shared" si="13"/>
        <v/>
      </c>
      <c r="Z90" s="126" t="str">
        <f t="shared" si="14"/>
        <v/>
      </c>
      <c r="AA90">
        <f t="shared" si="15"/>
        <v>0</v>
      </c>
      <c r="AB90" t="str">
        <f t="shared" si="18"/>
        <v/>
      </c>
      <c r="AC90" t="str">
        <f t="shared" si="18"/>
        <v/>
      </c>
      <c r="AD90">
        <f t="shared" si="17"/>
        <v>0</v>
      </c>
      <c r="AE90">
        <f t="shared" si="17"/>
        <v>0</v>
      </c>
    </row>
    <row r="91" spans="2:31" hidden="1" x14ac:dyDescent="0.25">
      <c r="B91" s="122" t="str">
        <f t="shared" si="8"/>
        <v/>
      </c>
      <c r="C91" s="124"/>
      <c r="D91" s="124"/>
      <c r="E91" s="124"/>
      <c r="F91" s="125" t="str">
        <f>IF('תנאי סף'!AR91&lt;&gt;1,"",'תנאי סף'!F91)</f>
        <v/>
      </c>
      <c r="G91" s="232"/>
      <c r="H91" s="233"/>
      <c r="I91" s="106"/>
      <c r="J91" s="123"/>
      <c r="K91" s="106"/>
      <c r="L91" s="123"/>
      <c r="M91" s="106"/>
      <c r="N91" s="125"/>
      <c r="O91" s="125"/>
      <c r="P91" s="123" t="str">
        <f t="shared" si="9"/>
        <v/>
      </c>
      <c r="Q91" s="123" t="str">
        <f t="shared" si="10"/>
        <v/>
      </c>
      <c r="R91" s="123"/>
      <c r="S91" s="123"/>
      <c r="T91" s="123"/>
      <c r="U91" s="123" t="str">
        <f t="shared" si="11"/>
        <v/>
      </c>
      <c r="V91" s="123">
        <v>1</v>
      </c>
      <c r="W91" s="123" t="str">
        <f t="shared" si="12"/>
        <v/>
      </c>
      <c r="X91" s="123">
        <v>1</v>
      </c>
      <c r="Y91" s="123" t="str">
        <f t="shared" si="13"/>
        <v/>
      </c>
      <c r="Z91" s="126" t="str">
        <f t="shared" si="14"/>
        <v/>
      </c>
      <c r="AA91">
        <f t="shared" si="15"/>
        <v>0</v>
      </c>
      <c r="AB91" t="str">
        <f t="shared" si="18"/>
        <v/>
      </c>
      <c r="AC91" t="str">
        <f t="shared" si="18"/>
        <v/>
      </c>
      <c r="AD91">
        <f t="shared" si="17"/>
        <v>0</v>
      </c>
      <c r="AE91">
        <f t="shared" si="17"/>
        <v>0</v>
      </c>
    </row>
    <row r="92" spans="2:31" hidden="1" x14ac:dyDescent="0.25">
      <c r="B92" s="122" t="str">
        <f t="shared" si="8"/>
        <v/>
      </c>
      <c r="C92" s="124"/>
      <c r="D92" s="124"/>
      <c r="E92" s="124"/>
      <c r="F92" s="125" t="str">
        <f>IF('תנאי סף'!AR92&lt;&gt;1,"",'תנאי סף'!F92)</f>
        <v/>
      </c>
      <c r="G92" s="232"/>
      <c r="H92" s="233"/>
      <c r="I92" s="106"/>
      <c r="J92" s="123"/>
      <c r="K92" s="106"/>
      <c r="L92" s="123"/>
      <c r="M92" s="106"/>
      <c r="N92" s="125"/>
      <c r="O92" s="125"/>
      <c r="P92" s="123" t="str">
        <f t="shared" si="9"/>
        <v/>
      </c>
      <c r="Q92" s="123" t="str">
        <f t="shared" si="10"/>
        <v/>
      </c>
      <c r="R92" s="123"/>
      <c r="S92" s="123"/>
      <c r="T92" s="123"/>
      <c r="U92" s="123" t="str">
        <f t="shared" si="11"/>
        <v/>
      </c>
      <c r="V92" s="123">
        <v>1</v>
      </c>
      <c r="W92" s="123" t="str">
        <f t="shared" si="12"/>
        <v/>
      </c>
      <c r="X92" s="123">
        <v>1</v>
      </c>
      <c r="Y92" s="123" t="str">
        <f t="shared" si="13"/>
        <v/>
      </c>
      <c r="Z92" s="126" t="str">
        <f t="shared" si="14"/>
        <v/>
      </c>
      <c r="AA92">
        <f t="shared" si="15"/>
        <v>0</v>
      </c>
      <c r="AB92" t="str">
        <f t="shared" ref="AB92:AC130" si="19">IF($F92="","",AB$30)</f>
        <v/>
      </c>
      <c r="AC92" t="str">
        <f t="shared" si="19"/>
        <v/>
      </c>
      <c r="AD92">
        <f t="shared" si="17"/>
        <v>0</v>
      </c>
      <c r="AE92">
        <f t="shared" si="17"/>
        <v>0</v>
      </c>
    </row>
    <row r="93" spans="2:31" hidden="1" x14ac:dyDescent="0.25">
      <c r="B93" s="122" t="str">
        <f t="shared" si="8"/>
        <v/>
      </c>
      <c r="C93" s="124"/>
      <c r="D93" s="124"/>
      <c r="E93" s="124"/>
      <c r="F93" s="125" t="str">
        <f>IF('תנאי סף'!AR93&lt;&gt;1,"",'תנאי סף'!F93)</f>
        <v/>
      </c>
      <c r="G93" s="232"/>
      <c r="H93" s="233"/>
      <c r="I93" s="106"/>
      <c r="J93" s="123"/>
      <c r="K93" s="106"/>
      <c r="L93" s="123"/>
      <c r="M93" s="106"/>
      <c r="N93" s="125"/>
      <c r="O93" s="125"/>
      <c r="P93" s="123" t="str">
        <f t="shared" si="9"/>
        <v/>
      </c>
      <c r="Q93" s="123" t="str">
        <f t="shared" si="10"/>
        <v/>
      </c>
      <c r="R93" s="123"/>
      <c r="S93" s="123"/>
      <c r="T93" s="123"/>
      <c r="U93" s="123" t="str">
        <f t="shared" si="11"/>
        <v/>
      </c>
      <c r="V93" s="123">
        <v>1</v>
      </c>
      <c r="W93" s="123" t="str">
        <f t="shared" si="12"/>
        <v/>
      </c>
      <c r="X93" s="123">
        <v>1</v>
      </c>
      <c r="Y93" s="123" t="str">
        <f t="shared" si="13"/>
        <v/>
      </c>
      <c r="Z93" s="126" t="str">
        <f t="shared" si="14"/>
        <v/>
      </c>
      <c r="AA93">
        <f t="shared" si="15"/>
        <v>0</v>
      </c>
      <c r="AB93" t="str">
        <f t="shared" si="19"/>
        <v/>
      </c>
      <c r="AC93" t="str">
        <f t="shared" si="19"/>
        <v/>
      </c>
      <c r="AD93">
        <f t="shared" si="17"/>
        <v>0</v>
      </c>
      <c r="AE93">
        <f t="shared" si="17"/>
        <v>0</v>
      </c>
    </row>
    <row r="94" spans="2:31" hidden="1" x14ac:dyDescent="0.25">
      <c r="B94" s="122" t="str">
        <f t="shared" si="8"/>
        <v/>
      </c>
      <c r="C94" s="124"/>
      <c r="D94" s="124"/>
      <c r="E94" s="124"/>
      <c r="F94" s="125" t="str">
        <f>IF('תנאי סף'!AR94&lt;&gt;1,"",'תנאי סף'!F94)</f>
        <v/>
      </c>
      <c r="G94" s="232"/>
      <c r="H94" s="233"/>
      <c r="I94" s="106"/>
      <c r="J94" s="123"/>
      <c r="K94" s="106"/>
      <c r="L94" s="123"/>
      <c r="M94" s="106"/>
      <c r="N94" s="125"/>
      <c r="O94" s="125"/>
      <c r="P94" s="123" t="str">
        <f t="shared" si="9"/>
        <v/>
      </c>
      <c r="Q94" s="123" t="str">
        <f t="shared" si="10"/>
        <v/>
      </c>
      <c r="R94" s="123"/>
      <c r="S94" s="123"/>
      <c r="T94" s="123"/>
      <c r="U94" s="123" t="str">
        <f t="shared" si="11"/>
        <v/>
      </c>
      <c r="V94" s="123">
        <v>1</v>
      </c>
      <c r="W94" s="123" t="str">
        <f t="shared" si="12"/>
        <v/>
      </c>
      <c r="X94" s="123">
        <v>1</v>
      </c>
      <c r="Y94" s="123" t="str">
        <f t="shared" si="13"/>
        <v/>
      </c>
      <c r="Z94" s="126" t="str">
        <f t="shared" si="14"/>
        <v/>
      </c>
      <c r="AA94">
        <f t="shared" si="15"/>
        <v>0</v>
      </c>
      <c r="AB94" t="str">
        <f t="shared" si="19"/>
        <v/>
      </c>
      <c r="AC94" t="str">
        <f t="shared" si="19"/>
        <v/>
      </c>
      <c r="AD94">
        <f t="shared" si="17"/>
        <v>0</v>
      </c>
      <c r="AE94">
        <f t="shared" si="17"/>
        <v>0</v>
      </c>
    </row>
    <row r="95" spans="2:31" hidden="1" x14ac:dyDescent="0.25">
      <c r="B95" s="122" t="str">
        <f t="shared" si="8"/>
        <v/>
      </c>
      <c r="C95" s="124"/>
      <c r="D95" s="124"/>
      <c r="E95" s="124"/>
      <c r="F95" s="125" t="str">
        <f>IF('תנאי סף'!AR95&lt;&gt;1,"",'תנאי סף'!F95)</f>
        <v/>
      </c>
      <c r="G95" s="232"/>
      <c r="H95" s="233"/>
      <c r="I95" s="106"/>
      <c r="J95" s="123"/>
      <c r="K95" s="106"/>
      <c r="L95" s="123"/>
      <c r="M95" s="106"/>
      <c r="N95" s="125"/>
      <c r="O95" s="125"/>
      <c r="P95" s="123" t="str">
        <f t="shared" si="9"/>
        <v/>
      </c>
      <c r="Q95" s="123" t="str">
        <f t="shared" si="10"/>
        <v/>
      </c>
      <c r="R95" s="123"/>
      <c r="S95" s="123"/>
      <c r="T95" s="123"/>
      <c r="U95" s="123" t="str">
        <f t="shared" si="11"/>
        <v/>
      </c>
      <c r="V95" s="123">
        <v>1</v>
      </c>
      <c r="W95" s="123" t="str">
        <f t="shared" si="12"/>
        <v/>
      </c>
      <c r="X95" s="123">
        <v>1</v>
      </c>
      <c r="Y95" s="123" t="str">
        <f t="shared" si="13"/>
        <v/>
      </c>
      <c r="Z95" s="126" t="str">
        <f t="shared" si="14"/>
        <v/>
      </c>
      <c r="AA95">
        <f t="shared" si="15"/>
        <v>0</v>
      </c>
      <c r="AB95" t="str">
        <f t="shared" si="19"/>
        <v/>
      </c>
      <c r="AC95" t="str">
        <f t="shared" si="19"/>
        <v/>
      </c>
      <c r="AD95">
        <f t="shared" si="17"/>
        <v>0</v>
      </c>
      <c r="AE95">
        <f t="shared" si="17"/>
        <v>0</v>
      </c>
    </row>
    <row r="96" spans="2:31" hidden="1" x14ac:dyDescent="0.25">
      <c r="B96" s="122" t="str">
        <f t="shared" ref="B96:B130" si="20">IF(F96="","",ROW()-30)</f>
        <v/>
      </c>
      <c r="C96" s="124"/>
      <c r="D96" s="124"/>
      <c r="E96" s="124"/>
      <c r="F96" s="125" t="str">
        <f>IF('תנאי סף'!AR96&lt;&gt;1,"",'תנאי סף'!F96)</f>
        <v/>
      </c>
      <c r="G96" s="232"/>
      <c r="H96" s="233"/>
      <c r="I96" s="106"/>
      <c r="J96" s="123"/>
      <c r="K96" s="106"/>
      <c r="L96" s="123"/>
      <c r="M96" s="106"/>
      <c r="N96" s="125"/>
      <c r="O96" s="125"/>
      <c r="P96" s="123" t="str">
        <f t="shared" ref="P96:P130" si="21">IF(F96="","",MIN(G96*$G$5,$G$6))</f>
        <v/>
      </c>
      <c r="Q96" s="123" t="str">
        <f t="shared" ref="Q96:Q130" si="22">IF(F96="","",IF(H96=1,$G$7,1))</f>
        <v/>
      </c>
      <c r="R96" s="123"/>
      <c r="S96" s="123"/>
      <c r="T96" s="123"/>
      <c r="U96" s="123" t="str">
        <f t="shared" ref="U96:U130" si="23">IF($F96="","",IF($AA96&lt;&gt;1,$AB$1,P96*Q96))</f>
        <v/>
      </c>
      <c r="V96" s="123">
        <v>1</v>
      </c>
      <c r="W96" s="123" t="str">
        <f t="shared" ref="W96:W130" si="24">IF($F96="","",IF($AA96&lt;&gt;1,$AB$1,IFERROR(U96*V96,$AB$1)))</f>
        <v/>
      </c>
      <c r="X96" s="123">
        <v>1</v>
      </c>
      <c r="Y96" s="123" t="str">
        <f t="shared" ref="Y96:Y130" si="25">IF($F96="","",IF($AA96&lt;&gt;1,$AB$1,IFERROR(W96*X96,$AB$1)))</f>
        <v/>
      </c>
      <c r="Z96" s="126" t="str">
        <f t="shared" ref="Z96:Z130" si="26">IF($F96="","",IF(OR($AA96&lt;&gt;1,Y96=$AB$1),$AB$1,IFERROR(Y96/SUM($Y$31:$Y$130),0)))</f>
        <v/>
      </c>
      <c r="AA96">
        <f t="shared" ref="AA96:AA130" si="27">IF(SUM(AD96:AV96)=COUNT(AD96:AV96),1,0)</f>
        <v>0</v>
      </c>
      <c r="AB96" t="str">
        <f t="shared" si="19"/>
        <v/>
      </c>
      <c r="AC96" t="str">
        <f t="shared" si="19"/>
        <v/>
      </c>
      <c r="AD96">
        <f t="shared" ref="AD96:AE130" si="28">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28"/>
        <v>0</v>
      </c>
    </row>
    <row r="97" spans="2:31" hidden="1" x14ac:dyDescent="0.25">
      <c r="B97" s="122" t="str">
        <f t="shared" si="20"/>
        <v/>
      </c>
      <c r="C97" s="124"/>
      <c r="D97" s="124"/>
      <c r="E97" s="124"/>
      <c r="F97" s="125" t="str">
        <f>IF('תנאי סף'!AR97&lt;&gt;1,"",'תנאי סף'!F97)</f>
        <v/>
      </c>
      <c r="G97" s="232"/>
      <c r="H97" s="233"/>
      <c r="I97" s="106"/>
      <c r="J97" s="123"/>
      <c r="K97" s="106"/>
      <c r="L97" s="123"/>
      <c r="M97" s="106"/>
      <c r="N97" s="125"/>
      <c r="O97" s="125"/>
      <c r="P97" s="123" t="str">
        <f t="shared" si="21"/>
        <v/>
      </c>
      <c r="Q97" s="123" t="str">
        <f t="shared" si="22"/>
        <v/>
      </c>
      <c r="R97" s="123"/>
      <c r="S97" s="123"/>
      <c r="T97" s="123"/>
      <c r="U97" s="123" t="str">
        <f t="shared" si="23"/>
        <v/>
      </c>
      <c r="V97" s="123">
        <v>1</v>
      </c>
      <c r="W97" s="123" t="str">
        <f t="shared" si="24"/>
        <v/>
      </c>
      <c r="X97" s="123">
        <v>1</v>
      </c>
      <c r="Y97" s="123" t="str">
        <f t="shared" si="25"/>
        <v/>
      </c>
      <c r="Z97" s="126" t="str">
        <f t="shared" si="26"/>
        <v/>
      </c>
      <c r="AA97">
        <f t="shared" si="27"/>
        <v>0</v>
      </c>
      <c r="AB97" t="str">
        <f t="shared" si="19"/>
        <v/>
      </c>
      <c r="AC97" t="str">
        <f t="shared" si="19"/>
        <v/>
      </c>
      <c r="AD97">
        <f t="shared" si="28"/>
        <v>0</v>
      </c>
      <c r="AE97">
        <f t="shared" si="28"/>
        <v>0</v>
      </c>
    </row>
    <row r="98" spans="2:31" hidden="1" x14ac:dyDescent="0.25">
      <c r="B98" s="122" t="str">
        <f t="shared" si="20"/>
        <v/>
      </c>
      <c r="C98" s="124"/>
      <c r="D98" s="124"/>
      <c r="E98" s="124"/>
      <c r="F98" s="125" t="str">
        <f>IF('תנאי סף'!AR98&lt;&gt;1,"",'תנאי סף'!F98)</f>
        <v/>
      </c>
      <c r="G98" s="232"/>
      <c r="H98" s="233"/>
      <c r="I98" s="106"/>
      <c r="J98" s="123"/>
      <c r="K98" s="106"/>
      <c r="L98" s="123"/>
      <c r="M98" s="106"/>
      <c r="N98" s="125"/>
      <c r="O98" s="125"/>
      <c r="P98" s="123" t="str">
        <f t="shared" si="21"/>
        <v/>
      </c>
      <c r="Q98" s="123" t="str">
        <f t="shared" si="22"/>
        <v/>
      </c>
      <c r="R98" s="123"/>
      <c r="S98" s="123"/>
      <c r="T98" s="123"/>
      <c r="U98" s="123" t="str">
        <f t="shared" si="23"/>
        <v/>
      </c>
      <c r="V98" s="123">
        <v>1</v>
      </c>
      <c r="W98" s="123" t="str">
        <f t="shared" si="24"/>
        <v/>
      </c>
      <c r="X98" s="123">
        <v>1</v>
      </c>
      <c r="Y98" s="123" t="str">
        <f t="shared" si="25"/>
        <v/>
      </c>
      <c r="Z98" s="126" t="str">
        <f t="shared" si="26"/>
        <v/>
      </c>
      <c r="AA98">
        <f t="shared" si="27"/>
        <v>0</v>
      </c>
      <c r="AB98" t="str">
        <f t="shared" si="19"/>
        <v/>
      </c>
      <c r="AC98" t="str">
        <f t="shared" si="19"/>
        <v/>
      </c>
      <c r="AD98">
        <f t="shared" si="28"/>
        <v>0</v>
      </c>
      <c r="AE98">
        <f t="shared" si="28"/>
        <v>0</v>
      </c>
    </row>
    <row r="99" spans="2:31" hidden="1" x14ac:dyDescent="0.25">
      <c r="B99" s="122" t="str">
        <f t="shared" si="20"/>
        <v/>
      </c>
      <c r="C99" s="124"/>
      <c r="D99" s="124"/>
      <c r="E99" s="124"/>
      <c r="F99" s="125" t="str">
        <f>IF('תנאי סף'!AR99&lt;&gt;1,"",'תנאי סף'!F99)</f>
        <v/>
      </c>
      <c r="G99" s="232"/>
      <c r="H99" s="233"/>
      <c r="I99" s="106"/>
      <c r="J99" s="123"/>
      <c r="K99" s="106"/>
      <c r="L99" s="123"/>
      <c r="M99" s="106"/>
      <c r="N99" s="125"/>
      <c r="O99" s="125"/>
      <c r="P99" s="123" t="str">
        <f t="shared" si="21"/>
        <v/>
      </c>
      <c r="Q99" s="123" t="str">
        <f t="shared" si="22"/>
        <v/>
      </c>
      <c r="R99" s="123"/>
      <c r="S99" s="123"/>
      <c r="T99" s="123"/>
      <c r="U99" s="123" t="str">
        <f t="shared" si="23"/>
        <v/>
      </c>
      <c r="V99" s="123">
        <v>1</v>
      </c>
      <c r="W99" s="123" t="str">
        <f t="shared" si="24"/>
        <v/>
      </c>
      <c r="X99" s="123">
        <v>1</v>
      </c>
      <c r="Y99" s="123" t="str">
        <f t="shared" si="25"/>
        <v/>
      </c>
      <c r="Z99" s="126" t="str">
        <f t="shared" si="26"/>
        <v/>
      </c>
      <c r="AA99">
        <f t="shared" si="27"/>
        <v>0</v>
      </c>
      <c r="AB99" t="str">
        <f t="shared" si="19"/>
        <v/>
      </c>
      <c r="AC99" t="str">
        <f t="shared" si="19"/>
        <v/>
      </c>
      <c r="AD99">
        <f t="shared" si="28"/>
        <v>0</v>
      </c>
      <c r="AE99">
        <f t="shared" si="28"/>
        <v>0</v>
      </c>
    </row>
    <row r="100" spans="2:31" hidden="1" x14ac:dyDescent="0.25">
      <c r="B100" s="122" t="str">
        <f t="shared" si="20"/>
        <v/>
      </c>
      <c r="C100" s="124"/>
      <c r="D100" s="124"/>
      <c r="E100" s="124"/>
      <c r="F100" s="125" t="str">
        <f>IF('תנאי סף'!AR100&lt;&gt;1,"",'תנאי סף'!F100)</f>
        <v/>
      </c>
      <c r="G100" s="232"/>
      <c r="H100" s="233"/>
      <c r="I100" s="106"/>
      <c r="J100" s="123"/>
      <c r="K100" s="106"/>
      <c r="L100" s="123"/>
      <c r="M100" s="106"/>
      <c r="N100" s="125"/>
      <c r="O100" s="125"/>
      <c r="P100" s="123" t="str">
        <f t="shared" si="21"/>
        <v/>
      </c>
      <c r="Q100" s="123" t="str">
        <f t="shared" si="22"/>
        <v/>
      </c>
      <c r="R100" s="123"/>
      <c r="S100" s="123"/>
      <c r="T100" s="123"/>
      <c r="U100" s="123" t="str">
        <f t="shared" si="23"/>
        <v/>
      </c>
      <c r="V100" s="123">
        <v>1</v>
      </c>
      <c r="W100" s="123" t="str">
        <f t="shared" si="24"/>
        <v/>
      </c>
      <c r="X100" s="123">
        <v>1</v>
      </c>
      <c r="Y100" s="123" t="str">
        <f t="shared" si="25"/>
        <v/>
      </c>
      <c r="Z100" s="126" t="str">
        <f t="shared" si="26"/>
        <v/>
      </c>
      <c r="AA100">
        <f t="shared" si="27"/>
        <v>0</v>
      </c>
      <c r="AB100" t="str">
        <f t="shared" si="19"/>
        <v/>
      </c>
      <c r="AC100" t="str">
        <f t="shared" si="19"/>
        <v/>
      </c>
      <c r="AD100">
        <f t="shared" si="28"/>
        <v>0</v>
      </c>
      <c r="AE100">
        <f t="shared" si="28"/>
        <v>0</v>
      </c>
    </row>
    <row r="101" spans="2:31" hidden="1" x14ac:dyDescent="0.25">
      <c r="B101" s="122" t="str">
        <f t="shared" si="20"/>
        <v/>
      </c>
      <c r="C101" s="124"/>
      <c r="D101" s="124"/>
      <c r="E101" s="124"/>
      <c r="F101" s="125" t="str">
        <f>IF('תנאי סף'!AR101&lt;&gt;1,"",'תנאי סף'!F101)</f>
        <v/>
      </c>
      <c r="G101" s="232"/>
      <c r="H101" s="233"/>
      <c r="I101" s="106"/>
      <c r="J101" s="123"/>
      <c r="K101" s="106"/>
      <c r="L101" s="123"/>
      <c r="M101" s="106"/>
      <c r="N101" s="125"/>
      <c r="O101" s="125"/>
      <c r="P101" s="123" t="str">
        <f t="shared" si="21"/>
        <v/>
      </c>
      <c r="Q101" s="123" t="str">
        <f t="shared" si="22"/>
        <v/>
      </c>
      <c r="R101" s="123"/>
      <c r="S101" s="123"/>
      <c r="T101" s="123"/>
      <c r="U101" s="123" t="str">
        <f t="shared" si="23"/>
        <v/>
      </c>
      <c r="V101" s="123">
        <v>1</v>
      </c>
      <c r="W101" s="123" t="str">
        <f t="shared" si="24"/>
        <v/>
      </c>
      <c r="X101" s="123">
        <v>1</v>
      </c>
      <c r="Y101" s="123" t="str">
        <f t="shared" si="25"/>
        <v/>
      </c>
      <c r="Z101" s="126" t="str">
        <f t="shared" si="26"/>
        <v/>
      </c>
      <c r="AA101">
        <f t="shared" si="27"/>
        <v>0</v>
      </c>
      <c r="AB101" t="str">
        <f t="shared" si="19"/>
        <v/>
      </c>
      <c r="AC101" t="str">
        <f t="shared" si="19"/>
        <v/>
      </c>
      <c r="AD101">
        <f t="shared" si="28"/>
        <v>0</v>
      </c>
      <c r="AE101">
        <f t="shared" si="28"/>
        <v>0</v>
      </c>
    </row>
    <row r="102" spans="2:31" hidden="1" x14ac:dyDescent="0.25">
      <c r="B102" s="122" t="str">
        <f t="shared" si="20"/>
        <v/>
      </c>
      <c r="C102" s="124"/>
      <c r="D102" s="124"/>
      <c r="E102" s="124"/>
      <c r="F102" s="125" t="str">
        <f>IF('תנאי סף'!AR102&lt;&gt;1,"",'תנאי סף'!F102)</f>
        <v/>
      </c>
      <c r="G102" s="232"/>
      <c r="H102" s="233"/>
      <c r="I102" s="106"/>
      <c r="J102" s="123"/>
      <c r="K102" s="106"/>
      <c r="L102" s="123"/>
      <c r="M102" s="106"/>
      <c r="N102" s="125"/>
      <c r="O102" s="125"/>
      <c r="P102" s="123" t="str">
        <f t="shared" si="21"/>
        <v/>
      </c>
      <c r="Q102" s="123" t="str">
        <f t="shared" si="22"/>
        <v/>
      </c>
      <c r="R102" s="123"/>
      <c r="S102" s="123"/>
      <c r="T102" s="123"/>
      <c r="U102" s="123" t="str">
        <f t="shared" si="23"/>
        <v/>
      </c>
      <c r="V102" s="123">
        <v>1</v>
      </c>
      <c r="W102" s="123" t="str">
        <f t="shared" si="24"/>
        <v/>
      </c>
      <c r="X102" s="123">
        <v>1</v>
      </c>
      <c r="Y102" s="123" t="str">
        <f t="shared" si="25"/>
        <v/>
      </c>
      <c r="Z102" s="126" t="str">
        <f t="shared" si="26"/>
        <v/>
      </c>
      <c r="AA102">
        <f t="shared" si="27"/>
        <v>0</v>
      </c>
      <c r="AB102" t="str">
        <f t="shared" si="19"/>
        <v/>
      </c>
      <c r="AC102" t="str">
        <f t="shared" si="19"/>
        <v/>
      </c>
      <c r="AD102">
        <f t="shared" si="28"/>
        <v>0</v>
      </c>
      <c r="AE102">
        <f t="shared" si="28"/>
        <v>0</v>
      </c>
    </row>
    <row r="103" spans="2:31" hidden="1" x14ac:dyDescent="0.25">
      <c r="B103" s="122" t="str">
        <f t="shared" si="20"/>
        <v/>
      </c>
      <c r="C103" s="124"/>
      <c r="D103" s="124"/>
      <c r="E103" s="124"/>
      <c r="F103" s="125" t="str">
        <f>IF('תנאי סף'!AR103&lt;&gt;1,"",'תנאי סף'!F103)</f>
        <v/>
      </c>
      <c r="G103" s="232"/>
      <c r="H103" s="233"/>
      <c r="I103" s="106"/>
      <c r="J103" s="123"/>
      <c r="K103" s="106"/>
      <c r="L103" s="123"/>
      <c r="M103" s="106"/>
      <c r="N103" s="125"/>
      <c r="O103" s="125"/>
      <c r="P103" s="123" t="str">
        <f t="shared" si="21"/>
        <v/>
      </c>
      <c r="Q103" s="123" t="str">
        <f t="shared" si="22"/>
        <v/>
      </c>
      <c r="R103" s="123"/>
      <c r="S103" s="123"/>
      <c r="T103" s="123"/>
      <c r="U103" s="123" t="str">
        <f t="shared" si="23"/>
        <v/>
      </c>
      <c r="V103" s="123">
        <v>1</v>
      </c>
      <c r="W103" s="123" t="str">
        <f t="shared" si="24"/>
        <v/>
      </c>
      <c r="X103" s="123">
        <v>1</v>
      </c>
      <c r="Y103" s="123" t="str">
        <f t="shared" si="25"/>
        <v/>
      </c>
      <c r="Z103" s="126" t="str">
        <f t="shared" si="26"/>
        <v/>
      </c>
      <c r="AA103">
        <f t="shared" si="27"/>
        <v>0</v>
      </c>
      <c r="AB103" t="str">
        <f t="shared" si="19"/>
        <v/>
      </c>
      <c r="AC103" t="str">
        <f t="shared" si="19"/>
        <v/>
      </c>
      <c r="AD103">
        <f t="shared" si="28"/>
        <v>0</v>
      </c>
      <c r="AE103">
        <f t="shared" si="28"/>
        <v>0</v>
      </c>
    </row>
    <row r="104" spans="2:31" hidden="1" x14ac:dyDescent="0.25">
      <c r="B104" s="122" t="str">
        <f t="shared" si="20"/>
        <v/>
      </c>
      <c r="C104" s="124"/>
      <c r="D104" s="124"/>
      <c r="E104" s="124"/>
      <c r="F104" s="125" t="str">
        <f>IF('תנאי סף'!AR104&lt;&gt;1,"",'תנאי סף'!F104)</f>
        <v/>
      </c>
      <c r="G104" s="232"/>
      <c r="H104" s="233"/>
      <c r="I104" s="106"/>
      <c r="J104" s="123"/>
      <c r="K104" s="106"/>
      <c r="L104" s="123"/>
      <c r="M104" s="106"/>
      <c r="N104" s="125"/>
      <c r="O104" s="125"/>
      <c r="P104" s="123" t="str">
        <f t="shared" si="21"/>
        <v/>
      </c>
      <c r="Q104" s="123" t="str">
        <f t="shared" si="22"/>
        <v/>
      </c>
      <c r="R104" s="123"/>
      <c r="S104" s="123"/>
      <c r="T104" s="123"/>
      <c r="U104" s="123" t="str">
        <f t="shared" si="23"/>
        <v/>
      </c>
      <c r="V104" s="123">
        <v>1</v>
      </c>
      <c r="W104" s="123" t="str">
        <f t="shared" si="24"/>
        <v/>
      </c>
      <c r="X104" s="123">
        <v>1</v>
      </c>
      <c r="Y104" s="123" t="str">
        <f t="shared" si="25"/>
        <v/>
      </c>
      <c r="Z104" s="126" t="str">
        <f t="shared" si="26"/>
        <v/>
      </c>
      <c r="AA104">
        <f t="shared" si="27"/>
        <v>0</v>
      </c>
      <c r="AB104" t="str">
        <f t="shared" si="19"/>
        <v/>
      </c>
      <c r="AC104" t="str">
        <f t="shared" si="19"/>
        <v/>
      </c>
      <c r="AD104">
        <f t="shared" si="28"/>
        <v>0</v>
      </c>
      <c r="AE104">
        <f t="shared" si="28"/>
        <v>0</v>
      </c>
    </row>
    <row r="105" spans="2:31" hidden="1" x14ac:dyDescent="0.25">
      <c r="B105" s="122" t="str">
        <f t="shared" si="20"/>
        <v/>
      </c>
      <c r="C105" s="124"/>
      <c r="D105" s="124"/>
      <c r="E105" s="124"/>
      <c r="F105" s="125" t="str">
        <f>IF('תנאי סף'!AR105&lt;&gt;1,"",'תנאי סף'!F105)</f>
        <v/>
      </c>
      <c r="G105" s="232"/>
      <c r="H105" s="233"/>
      <c r="I105" s="106"/>
      <c r="J105" s="123"/>
      <c r="K105" s="106"/>
      <c r="L105" s="123"/>
      <c r="M105" s="106"/>
      <c r="N105" s="125"/>
      <c r="O105" s="125"/>
      <c r="P105" s="123" t="str">
        <f t="shared" si="21"/>
        <v/>
      </c>
      <c r="Q105" s="123" t="str">
        <f t="shared" si="22"/>
        <v/>
      </c>
      <c r="R105" s="123"/>
      <c r="S105" s="123"/>
      <c r="T105" s="123"/>
      <c r="U105" s="123" t="str">
        <f t="shared" si="23"/>
        <v/>
      </c>
      <c r="V105" s="123">
        <v>1</v>
      </c>
      <c r="W105" s="123" t="str">
        <f t="shared" si="24"/>
        <v/>
      </c>
      <c r="X105" s="123">
        <v>1</v>
      </c>
      <c r="Y105" s="123" t="str">
        <f t="shared" si="25"/>
        <v/>
      </c>
      <c r="Z105" s="126" t="str">
        <f t="shared" si="26"/>
        <v/>
      </c>
      <c r="AA105">
        <f t="shared" si="27"/>
        <v>0</v>
      </c>
      <c r="AB105" t="str">
        <f t="shared" si="19"/>
        <v/>
      </c>
      <c r="AC105" t="str">
        <f t="shared" si="19"/>
        <v/>
      </c>
      <c r="AD105">
        <f t="shared" si="28"/>
        <v>0</v>
      </c>
      <c r="AE105">
        <f t="shared" si="28"/>
        <v>0</v>
      </c>
    </row>
    <row r="106" spans="2:31" hidden="1" x14ac:dyDescent="0.25">
      <c r="B106" s="122" t="str">
        <f t="shared" si="20"/>
        <v/>
      </c>
      <c r="C106" s="124"/>
      <c r="D106" s="124"/>
      <c r="E106" s="124"/>
      <c r="F106" s="125" t="str">
        <f>IF('תנאי סף'!AR106&lt;&gt;1,"",'תנאי סף'!F106)</f>
        <v/>
      </c>
      <c r="G106" s="232"/>
      <c r="H106" s="233"/>
      <c r="I106" s="106"/>
      <c r="J106" s="123"/>
      <c r="K106" s="106"/>
      <c r="L106" s="123"/>
      <c r="M106" s="106"/>
      <c r="N106" s="125"/>
      <c r="O106" s="125"/>
      <c r="P106" s="123" t="str">
        <f t="shared" si="21"/>
        <v/>
      </c>
      <c r="Q106" s="123" t="str">
        <f t="shared" si="22"/>
        <v/>
      </c>
      <c r="R106" s="123"/>
      <c r="S106" s="123"/>
      <c r="T106" s="123"/>
      <c r="U106" s="123" t="str">
        <f t="shared" si="23"/>
        <v/>
      </c>
      <c r="V106" s="123">
        <v>1</v>
      </c>
      <c r="W106" s="123" t="str">
        <f t="shared" si="24"/>
        <v/>
      </c>
      <c r="X106" s="123">
        <v>1</v>
      </c>
      <c r="Y106" s="123" t="str">
        <f t="shared" si="25"/>
        <v/>
      </c>
      <c r="Z106" s="126" t="str">
        <f t="shared" si="26"/>
        <v/>
      </c>
      <c r="AA106">
        <f t="shared" si="27"/>
        <v>0</v>
      </c>
      <c r="AB106" t="str">
        <f t="shared" si="19"/>
        <v/>
      </c>
      <c r="AC106" t="str">
        <f t="shared" si="19"/>
        <v/>
      </c>
      <c r="AD106">
        <f t="shared" si="28"/>
        <v>0</v>
      </c>
      <c r="AE106">
        <f t="shared" si="28"/>
        <v>0</v>
      </c>
    </row>
    <row r="107" spans="2:31" hidden="1" x14ac:dyDescent="0.25">
      <c r="B107" s="122" t="str">
        <f t="shared" si="20"/>
        <v/>
      </c>
      <c r="C107" s="124"/>
      <c r="D107" s="124"/>
      <c r="E107" s="124"/>
      <c r="F107" s="125" t="str">
        <f>IF('תנאי סף'!AR107&lt;&gt;1,"",'תנאי סף'!F107)</f>
        <v/>
      </c>
      <c r="G107" s="232"/>
      <c r="H107" s="233"/>
      <c r="I107" s="106"/>
      <c r="J107" s="123"/>
      <c r="K107" s="106"/>
      <c r="L107" s="123"/>
      <c r="M107" s="106"/>
      <c r="N107" s="125"/>
      <c r="O107" s="125"/>
      <c r="P107" s="123" t="str">
        <f t="shared" si="21"/>
        <v/>
      </c>
      <c r="Q107" s="123" t="str">
        <f t="shared" si="22"/>
        <v/>
      </c>
      <c r="R107" s="123"/>
      <c r="S107" s="123"/>
      <c r="T107" s="123"/>
      <c r="U107" s="123" t="str">
        <f t="shared" si="23"/>
        <v/>
      </c>
      <c r="V107" s="123">
        <v>1</v>
      </c>
      <c r="W107" s="123" t="str">
        <f t="shared" si="24"/>
        <v/>
      </c>
      <c r="X107" s="123">
        <v>1</v>
      </c>
      <c r="Y107" s="123" t="str">
        <f t="shared" si="25"/>
        <v/>
      </c>
      <c r="Z107" s="126" t="str">
        <f t="shared" si="26"/>
        <v/>
      </c>
      <c r="AA107">
        <f t="shared" si="27"/>
        <v>0</v>
      </c>
      <c r="AB107" t="str">
        <f t="shared" si="19"/>
        <v/>
      </c>
      <c r="AC107" t="str">
        <f t="shared" si="19"/>
        <v/>
      </c>
      <c r="AD107">
        <f t="shared" si="28"/>
        <v>0</v>
      </c>
      <c r="AE107">
        <f t="shared" si="28"/>
        <v>0</v>
      </c>
    </row>
    <row r="108" spans="2:31" hidden="1" x14ac:dyDescent="0.25">
      <c r="B108" s="122" t="str">
        <f t="shared" si="20"/>
        <v/>
      </c>
      <c r="C108" s="124"/>
      <c r="D108" s="124"/>
      <c r="E108" s="124"/>
      <c r="F108" s="125" t="str">
        <f>IF('תנאי סף'!AR108&lt;&gt;1,"",'תנאי סף'!F108)</f>
        <v/>
      </c>
      <c r="G108" s="232"/>
      <c r="H108" s="233"/>
      <c r="I108" s="106"/>
      <c r="J108" s="123"/>
      <c r="K108" s="106"/>
      <c r="L108" s="123"/>
      <c r="M108" s="106"/>
      <c r="N108" s="125"/>
      <c r="O108" s="125"/>
      <c r="P108" s="123" t="str">
        <f t="shared" si="21"/>
        <v/>
      </c>
      <c r="Q108" s="123" t="str">
        <f t="shared" si="22"/>
        <v/>
      </c>
      <c r="R108" s="123"/>
      <c r="S108" s="123"/>
      <c r="T108" s="123"/>
      <c r="U108" s="123" t="str">
        <f t="shared" si="23"/>
        <v/>
      </c>
      <c r="V108" s="123">
        <v>1</v>
      </c>
      <c r="W108" s="123" t="str">
        <f t="shared" si="24"/>
        <v/>
      </c>
      <c r="X108" s="123">
        <v>1</v>
      </c>
      <c r="Y108" s="123" t="str">
        <f t="shared" si="25"/>
        <v/>
      </c>
      <c r="Z108" s="126" t="str">
        <f t="shared" si="26"/>
        <v/>
      </c>
      <c r="AA108">
        <f t="shared" si="27"/>
        <v>0</v>
      </c>
      <c r="AB108" t="str">
        <f t="shared" si="19"/>
        <v/>
      </c>
      <c r="AC108" t="str">
        <f t="shared" si="19"/>
        <v/>
      </c>
      <c r="AD108">
        <f t="shared" si="28"/>
        <v>0</v>
      </c>
      <c r="AE108">
        <f t="shared" si="28"/>
        <v>0</v>
      </c>
    </row>
    <row r="109" spans="2:31" hidden="1" x14ac:dyDescent="0.25">
      <c r="B109" s="122" t="str">
        <f t="shared" si="20"/>
        <v/>
      </c>
      <c r="C109" s="124"/>
      <c r="D109" s="124"/>
      <c r="E109" s="124"/>
      <c r="F109" s="125" t="str">
        <f>IF('תנאי סף'!AR109&lt;&gt;1,"",'תנאי סף'!F109)</f>
        <v/>
      </c>
      <c r="G109" s="232"/>
      <c r="H109" s="233"/>
      <c r="I109" s="106"/>
      <c r="J109" s="123"/>
      <c r="K109" s="106"/>
      <c r="L109" s="123"/>
      <c r="M109" s="106"/>
      <c r="N109" s="125"/>
      <c r="O109" s="125"/>
      <c r="P109" s="123" t="str">
        <f t="shared" si="21"/>
        <v/>
      </c>
      <c r="Q109" s="123" t="str">
        <f t="shared" si="22"/>
        <v/>
      </c>
      <c r="R109" s="123"/>
      <c r="S109" s="123"/>
      <c r="T109" s="123"/>
      <c r="U109" s="123" t="str">
        <f t="shared" si="23"/>
        <v/>
      </c>
      <c r="V109" s="123">
        <v>1</v>
      </c>
      <c r="W109" s="123" t="str">
        <f t="shared" si="24"/>
        <v/>
      </c>
      <c r="X109" s="123">
        <v>1</v>
      </c>
      <c r="Y109" s="123" t="str">
        <f t="shared" si="25"/>
        <v/>
      </c>
      <c r="Z109" s="126" t="str">
        <f t="shared" si="26"/>
        <v/>
      </c>
      <c r="AA109">
        <f t="shared" si="27"/>
        <v>0</v>
      </c>
      <c r="AB109" t="str">
        <f t="shared" si="19"/>
        <v/>
      </c>
      <c r="AC109" t="str">
        <f t="shared" si="19"/>
        <v/>
      </c>
      <c r="AD109">
        <f t="shared" si="28"/>
        <v>0</v>
      </c>
      <c r="AE109">
        <f t="shared" si="28"/>
        <v>0</v>
      </c>
    </row>
    <row r="110" spans="2:31" hidden="1" x14ac:dyDescent="0.25">
      <c r="B110" s="122" t="str">
        <f t="shared" si="20"/>
        <v/>
      </c>
      <c r="C110" s="124"/>
      <c r="D110" s="124"/>
      <c r="E110" s="124"/>
      <c r="F110" s="125" t="str">
        <f>IF('תנאי סף'!AR110&lt;&gt;1,"",'תנאי סף'!F110)</f>
        <v/>
      </c>
      <c r="G110" s="232"/>
      <c r="H110" s="233"/>
      <c r="I110" s="106"/>
      <c r="J110" s="123"/>
      <c r="K110" s="106"/>
      <c r="L110" s="123"/>
      <c r="M110" s="106"/>
      <c r="N110" s="125"/>
      <c r="O110" s="125"/>
      <c r="P110" s="123" t="str">
        <f t="shared" si="21"/>
        <v/>
      </c>
      <c r="Q110" s="123" t="str">
        <f t="shared" si="22"/>
        <v/>
      </c>
      <c r="R110" s="123"/>
      <c r="S110" s="123"/>
      <c r="T110" s="123"/>
      <c r="U110" s="123" t="str">
        <f t="shared" si="23"/>
        <v/>
      </c>
      <c r="V110" s="123">
        <v>1</v>
      </c>
      <c r="W110" s="123" t="str">
        <f t="shared" si="24"/>
        <v/>
      </c>
      <c r="X110" s="123">
        <v>1</v>
      </c>
      <c r="Y110" s="123" t="str">
        <f t="shared" si="25"/>
        <v/>
      </c>
      <c r="Z110" s="126" t="str">
        <f t="shared" si="26"/>
        <v/>
      </c>
      <c r="AA110">
        <f t="shared" si="27"/>
        <v>0</v>
      </c>
      <c r="AB110" t="str">
        <f t="shared" si="19"/>
        <v/>
      </c>
      <c r="AC110" t="str">
        <f t="shared" si="19"/>
        <v/>
      </c>
      <c r="AD110">
        <f t="shared" si="28"/>
        <v>0</v>
      </c>
      <c r="AE110">
        <f t="shared" si="28"/>
        <v>0</v>
      </c>
    </row>
    <row r="111" spans="2:31" hidden="1" x14ac:dyDescent="0.25">
      <c r="B111" s="122" t="str">
        <f t="shared" si="20"/>
        <v/>
      </c>
      <c r="C111" s="124"/>
      <c r="D111" s="124"/>
      <c r="E111" s="124"/>
      <c r="F111" s="125" t="str">
        <f>IF('תנאי סף'!AR111&lt;&gt;1,"",'תנאי סף'!F111)</f>
        <v/>
      </c>
      <c r="G111" s="232"/>
      <c r="H111" s="233"/>
      <c r="I111" s="106"/>
      <c r="J111" s="123"/>
      <c r="K111" s="106"/>
      <c r="L111" s="123"/>
      <c r="M111" s="106"/>
      <c r="N111" s="125"/>
      <c r="O111" s="125"/>
      <c r="P111" s="123" t="str">
        <f t="shared" si="21"/>
        <v/>
      </c>
      <c r="Q111" s="123" t="str">
        <f t="shared" si="22"/>
        <v/>
      </c>
      <c r="R111" s="123"/>
      <c r="S111" s="123"/>
      <c r="T111" s="123"/>
      <c r="U111" s="123" t="str">
        <f t="shared" si="23"/>
        <v/>
      </c>
      <c r="V111" s="123">
        <v>1</v>
      </c>
      <c r="W111" s="123" t="str">
        <f t="shared" si="24"/>
        <v/>
      </c>
      <c r="X111" s="123">
        <v>1</v>
      </c>
      <c r="Y111" s="123" t="str">
        <f t="shared" si="25"/>
        <v/>
      </c>
      <c r="Z111" s="126" t="str">
        <f t="shared" si="26"/>
        <v/>
      </c>
      <c r="AA111">
        <f t="shared" si="27"/>
        <v>0</v>
      </c>
      <c r="AB111" t="str">
        <f t="shared" si="19"/>
        <v/>
      </c>
      <c r="AC111" t="str">
        <f t="shared" si="19"/>
        <v/>
      </c>
      <c r="AD111">
        <f t="shared" si="28"/>
        <v>0</v>
      </c>
      <c r="AE111">
        <f t="shared" si="28"/>
        <v>0</v>
      </c>
    </row>
    <row r="112" spans="2:31" hidden="1" x14ac:dyDescent="0.25">
      <c r="B112" s="122" t="str">
        <f t="shared" si="20"/>
        <v/>
      </c>
      <c r="C112" s="124"/>
      <c r="D112" s="124"/>
      <c r="E112" s="124"/>
      <c r="F112" s="125" t="str">
        <f>IF('תנאי סף'!AR112&lt;&gt;1,"",'תנאי סף'!F112)</f>
        <v/>
      </c>
      <c r="G112" s="232"/>
      <c r="H112" s="233"/>
      <c r="I112" s="106"/>
      <c r="J112" s="123"/>
      <c r="K112" s="106"/>
      <c r="L112" s="123"/>
      <c r="M112" s="106"/>
      <c r="N112" s="125"/>
      <c r="O112" s="125"/>
      <c r="P112" s="123" t="str">
        <f t="shared" si="21"/>
        <v/>
      </c>
      <c r="Q112" s="123" t="str">
        <f t="shared" si="22"/>
        <v/>
      </c>
      <c r="R112" s="123"/>
      <c r="S112" s="123"/>
      <c r="T112" s="123"/>
      <c r="U112" s="123" t="str">
        <f t="shared" si="23"/>
        <v/>
      </c>
      <c r="V112" s="123">
        <v>1</v>
      </c>
      <c r="W112" s="123" t="str">
        <f t="shared" si="24"/>
        <v/>
      </c>
      <c r="X112" s="123">
        <v>1</v>
      </c>
      <c r="Y112" s="123" t="str">
        <f t="shared" si="25"/>
        <v/>
      </c>
      <c r="Z112" s="126" t="str">
        <f t="shared" si="26"/>
        <v/>
      </c>
      <c r="AA112">
        <f t="shared" si="27"/>
        <v>0</v>
      </c>
      <c r="AB112" t="str">
        <f t="shared" si="19"/>
        <v/>
      </c>
      <c r="AC112" t="str">
        <f t="shared" si="19"/>
        <v/>
      </c>
      <c r="AD112">
        <f t="shared" si="28"/>
        <v>0</v>
      </c>
      <c r="AE112">
        <f t="shared" si="28"/>
        <v>0</v>
      </c>
    </row>
    <row r="113" spans="2:31" hidden="1" x14ac:dyDescent="0.25">
      <c r="B113" s="122" t="str">
        <f t="shared" si="20"/>
        <v/>
      </c>
      <c r="C113" s="124"/>
      <c r="D113" s="124"/>
      <c r="E113" s="124"/>
      <c r="F113" s="125" t="str">
        <f>IF('תנאי סף'!AR113&lt;&gt;1,"",'תנאי סף'!F113)</f>
        <v/>
      </c>
      <c r="G113" s="232"/>
      <c r="H113" s="233"/>
      <c r="I113" s="106"/>
      <c r="J113" s="123"/>
      <c r="K113" s="106"/>
      <c r="L113" s="123"/>
      <c r="M113" s="106"/>
      <c r="N113" s="125"/>
      <c r="O113" s="125"/>
      <c r="P113" s="123" t="str">
        <f t="shared" si="21"/>
        <v/>
      </c>
      <c r="Q113" s="123" t="str">
        <f t="shared" si="22"/>
        <v/>
      </c>
      <c r="R113" s="123"/>
      <c r="S113" s="123"/>
      <c r="T113" s="123"/>
      <c r="U113" s="123" t="str">
        <f t="shared" si="23"/>
        <v/>
      </c>
      <c r="V113" s="123">
        <v>1</v>
      </c>
      <c r="W113" s="123" t="str">
        <f t="shared" si="24"/>
        <v/>
      </c>
      <c r="X113" s="123">
        <v>1</v>
      </c>
      <c r="Y113" s="123" t="str">
        <f t="shared" si="25"/>
        <v/>
      </c>
      <c r="Z113" s="126" t="str">
        <f t="shared" si="26"/>
        <v/>
      </c>
      <c r="AA113">
        <f t="shared" si="27"/>
        <v>0</v>
      </c>
      <c r="AB113" t="str">
        <f t="shared" si="19"/>
        <v/>
      </c>
      <c r="AC113" t="str">
        <f t="shared" si="19"/>
        <v/>
      </c>
      <c r="AD113">
        <f t="shared" si="28"/>
        <v>0</v>
      </c>
      <c r="AE113">
        <f t="shared" si="28"/>
        <v>0</v>
      </c>
    </row>
    <row r="114" spans="2:31" hidden="1" x14ac:dyDescent="0.25">
      <c r="B114" s="122" t="str">
        <f t="shared" si="20"/>
        <v/>
      </c>
      <c r="C114" s="124"/>
      <c r="D114" s="124"/>
      <c r="E114" s="124"/>
      <c r="F114" s="125" t="str">
        <f>IF('תנאי סף'!AR114&lt;&gt;1,"",'תנאי סף'!F114)</f>
        <v/>
      </c>
      <c r="G114" s="232"/>
      <c r="H114" s="233"/>
      <c r="I114" s="106"/>
      <c r="J114" s="123"/>
      <c r="K114" s="106"/>
      <c r="L114" s="123"/>
      <c r="M114" s="106"/>
      <c r="N114" s="125"/>
      <c r="O114" s="125"/>
      <c r="P114" s="123" t="str">
        <f t="shared" si="21"/>
        <v/>
      </c>
      <c r="Q114" s="123" t="str">
        <f t="shared" si="22"/>
        <v/>
      </c>
      <c r="R114" s="123"/>
      <c r="S114" s="123"/>
      <c r="T114" s="123"/>
      <c r="U114" s="123" t="str">
        <f t="shared" si="23"/>
        <v/>
      </c>
      <c r="V114" s="123">
        <v>1</v>
      </c>
      <c r="W114" s="123" t="str">
        <f t="shared" si="24"/>
        <v/>
      </c>
      <c r="X114" s="123">
        <v>1</v>
      </c>
      <c r="Y114" s="123" t="str">
        <f t="shared" si="25"/>
        <v/>
      </c>
      <c r="Z114" s="126" t="str">
        <f t="shared" si="26"/>
        <v/>
      </c>
      <c r="AA114">
        <f t="shared" si="27"/>
        <v>0</v>
      </c>
      <c r="AB114" t="str">
        <f t="shared" si="19"/>
        <v/>
      </c>
      <c r="AC114" t="str">
        <f t="shared" si="19"/>
        <v/>
      </c>
      <c r="AD114">
        <f t="shared" si="28"/>
        <v>0</v>
      </c>
      <c r="AE114">
        <f t="shared" si="28"/>
        <v>0</v>
      </c>
    </row>
    <row r="115" spans="2:31" hidden="1" x14ac:dyDescent="0.25">
      <c r="B115" s="122" t="str">
        <f t="shared" si="20"/>
        <v/>
      </c>
      <c r="C115" s="124"/>
      <c r="D115" s="124"/>
      <c r="E115" s="124"/>
      <c r="F115" s="125" t="str">
        <f>IF('תנאי סף'!AR115&lt;&gt;1,"",'תנאי סף'!F115)</f>
        <v/>
      </c>
      <c r="G115" s="232"/>
      <c r="H115" s="233"/>
      <c r="I115" s="106"/>
      <c r="J115" s="123"/>
      <c r="K115" s="106"/>
      <c r="L115" s="123"/>
      <c r="M115" s="106"/>
      <c r="N115" s="125"/>
      <c r="O115" s="125"/>
      <c r="P115" s="123" t="str">
        <f t="shared" si="21"/>
        <v/>
      </c>
      <c r="Q115" s="123" t="str">
        <f t="shared" si="22"/>
        <v/>
      </c>
      <c r="R115" s="123"/>
      <c r="S115" s="123"/>
      <c r="T115" s="123"/>
      <c r="U115" s="123" t="str">
        <f t="shared" si="23"/>
        <v/>
      </c>
      <c r="V115" s="123">
        <v>1</v>
      </c>
      <c r="W115" s="123" t="str">
        <f t="shared" si="24"/>
        <v/>
      </c>
      <c r="X115" s="123">
        <v>1</v>
      </c>
      <c r="Y115" s="123" t="str">
        <f t="shared" si="25"/>
        <v/>
      </c>
      <c r="Z115" s="126" t="str">
        <f t="shared" si="26"/>
        <v/>
      </c>
      <c r="AA115">
        <f t="shared" si="27"/>
        <v>0</v>
      </c>
      <c r="AB115" t="str">
        <f t="shared" si="19"/>
        <v/>
      </c>
      <c r="AC115" t="str">
        <f t="shared" si="19"/>
        <v/>
      </c>
      <c r="AD115">
        <f t="shared" si="28"/>
        <v>0</v>
      </c>
      <c r="AE115">
        <f t="shared" si="28"/>
        <v>0</v>
      </c>
    </row>
    <row r="116" spans="2:31" hidden="1" x14ac:dyDescent="0.25">
      <c r="B116" s="122" t="str">
        <f t="shared" si="20"/>
        <v/>
      </c>
      <c r="C116" s="124"/>
      <c r="D116" s="124"/>
      <c r="E116" s="124"/>
      <c r="F116" s="125" t="str">
        <f>IF('תנאי סף'!AR116&lt;&gt;1,"",'תנאי סף'!F116)</f>
        <v/>
      </c>
      <c r="G116" s="232"/>
      <c r="H116" s="233"/>
      <c r="I116" s="106"/>
      <c r="J116" s="123"/>
      <c r="K116" s="106"/>
      <c r="L116" s="123"/>
      <c r="M116" s="106"/>
      <c r="N116" s="125"/>
      <c r="O116" s="125"/>
      <c r="P116" s="123" t="str">
        <f t="shared" si="21"/>
        <v/>
      </c>
      <c r="Q116" s="123" t="str">
        <f t="shared" si="22"/>
        <v/>
      </c>
      <c r="R116" s="123"/>
      <c r="S116" s="123"/>
      <c r="T116" s="123"/>
      <c r="U116" s="123" t="str">
        <f t="shared" si="23"/>
        <v/>
      </c>
      <c r="V116" s="123">
        <v>1</v>
      </c>
      <c r="W116" s="123" t="str">
        <f t="shared" si="24"/>
        <v/>
      </c>
      <c r="X116" s="123">
        <v>1</v>
      </c>
      <c r="Y116" s="123" t="str">
        <f t="shared" si="25"/>
        <v/>
      </c>
      <c r="Z116" s="126" t="str">
        <f t="shared" si="26"/>
        <v/>
      </c>
      <c r="AA116">
        <f t="shared" si="27"/>
        <v>0</v>
      </c>
      <c r="AB116" t="str">
        <f t="shared" si="19"/>
        <v/>
      </c>
      <c r="AC116" t="str">
        <f t="shared" si="19"/>
        <v/>
      </c>
      <c r="AD116">
        <f t="shared" si="28"/>
        <v>0</v>
      </c>
      <c r="AE116">
        <f t="shared" si="28"/>
        <v>0</v>
      </c>
    </row>
    <row r="117" spans="2:31" hidden="1" x14ac:dyDescent="0.25">
      <c r="B117" s="122" t="str">
        <f t="shared" si="20"/>
        <v/>
      </c>
      <c r="C117" s="124"/>
      <c r="D117" s="124"/>
      <c r="E117" s="124"/>
      <c r="F117" s="125" t="str">
        <f>IF('תנאי סף'!AR117&lt;&gt;1,"",'תנאי סף'!F117)</f>
        <v/>
      </c>
      <c r="G117" s="232"/>
      <c r="H117" s="233"/>
      <c r="I117" s="106"/>
      <c r="J117" s="123"/>
      <c r="K117" s="106"/>
      <c r="L117" s="123"/>
      <c r="M117" s="106"/>
      <c r="N117" s="125"/>
      <c r="O117" s="125"/>
      <c r="P117" s="123" t="str">
        <f t="shared" si="21"/>
        <v/>
      </c>
      <c r="Q117" s="123" t="str">
        <f t="shared" si="22"/>
        <v/>
      </c>
      <c r="R117" s="123"/>
      <c r="S117" s="123"/>
      <c r="T117" s="123"/>
      <c r="U117" s="123" t="str">
        <f t="shared" si="23"/>
        <v/>
      </c>
      <c r="V117" s="123">
        <v>1</v>
      </c>
      <c r="W117" s="123" t="str">
        <f t="shared" si="24"/>
        <v/>
      </c>
      <c r="X117" s="123">
        <v>1</v>
      </c>
      <c r="Y117" s="123" t="str">
        <f t="shared" si="25"/>
        <v/>
      </c>
      <c r="Z117" s="126" t="str">
        <f t="shared" si="26"/>
        <v/>
      </c>
      <c r="AA117">
        <f t="shared" si="27"/>
        <v>0</v>
      </c>
      <c r="AB117" t="str">
        <f t="shared" si="19"/>
        <v/>
      </c>
      <c r="AC117" t="str">
        <f t="shared" si="19"/>
        <v/>
      </c>
      <c r="AD117">
        <f t="shared" si="28"/>
        <v>0</v>
      </c>
      <c r="AE117">
        <f t="shared" si="28"/>
        <v>0</v>
      </c>
    </row>
    <row r="118" spans="2:31" hidden="1" x14ac:dyDescent="0.25">
      <c r="B118" s="122" t="str">
        <f t="shared" si="20"/>
        <v/>
      </c>
      <c r="C118" s="124"/>
      <c r="D118" s="124"/>
      <c r="E118" s="124"/>
      <c r="F118" s="125" t="str">
        <f>IF('תנאי סף'!AR118&lt;&gt;1,"",'תנאי סף'!F118)</f>
        <v/>
      </c>
      <c r="G118" s="232"/>
      <c r="H118" s="233"/>
      <c r="I118" s="106"/>
      <c r="J118" s="123"/>
      <c r="K118" s="106"/>
      <c r="L118" s="123"/>
      <c r="M118" s="106"/>
      <c r="N118" s="125"/>
      <c r="O118" s="125"/>
      <c r="P118" s="123" t="str">
        <f t="shared" si="21"/>
        <v/>
      </c>
      <c r="Q118" s="123" t="str">
        <f t="shared" si="22"/>
        <v/>
      </c>
      <c r="R118" s="123"/>
      <c r="S118" s="123"/>
      <c r="T118" s="123"/>
      <c r="U118" s="123" t="str">
        <f t="shared" si="23"/>
        <v/>
      </c>
      <c r="V118" s="123">
        <v>1</v>
      </c>
      <c r="W118" s="123" t="str">
        <f t="shared" si="24"/>
        <v/>
      </c>
      <c r="X118" s="123">
        <v>1</v>
      </c>
      <c r="Y118" s="123" t="str">
        <f t="shared" si="25"/>
        <v/>
      </c>
      <c r="Z118" s="126" t="str">
        <f t="shared" si="26"/>
        <v/>
      </c>
      <c r="AA118">
        <f t="shared" si="27"/>
        <v>0</v>
      </c>
      <c r="AB118" t="str">
        <f t="shared" si="19"/>
        <v/>
      </c>
      <c r="AC118" t="str">
        <f t="shared" si="19"/>
        <v/>
      </c>
      <c r="AD118">
        <f t="shared" si="28"/>
        <v>0</v>
      </c>
      <c r="AE118">
        <f t="shared" si="28"/>
        <v>0</v>
      </c>
    </row>
    <row r="119" spans="2:31" hidden="1" x14ac:dyDescent="0.25">
      <c r="B119" s="122" t="str">
        <f t="shared" si="20"/>
        <v/>
      </c>
      <c r="C119" s="124"/>
      <c r="D119" s="124"/>
      <c r="E119" s="124"/>
      <c r="F119" s="125" t="str">
        <f>IF('תנאי סף'!AR119&lt;&gt;1,"",'תנאי סף'!F119)</f>
        <v/>
      </c>
      <c r="G119" s="232"/>
      <c r="H119" s="233"/>
      <c r="I119" s="106"/>
      <c r="J119" s="123"/>
      <c r="K119" s="106"/>
      <c r="L119" s="123"/>
      <c r="M119" s="106"/>
      <c r="N119" s="125"/>
      <c r="O119" s="125"/>
      <c r="P119" s="123" t="str">
        <f t="shared" si="21"/>
        <v/>
      </c>
      <c r="Q119" s="123" t="str">
        <f t="shared" si="22"/>
        <v/>
      </c>
      <c r="R119" s="123"/>
      <c r="S119" s="123"/>
      <c r="T119" s="123"/>
      <c r="U119" s="123" t="str">
        <f t="shared" si="23"/>
        <v/>
      </c>
      <c r="V119" s="123">
        <v>1</v>
      </c>
      <c r="W119" s="123" t="str">
        <f t="shared" si="24"/>
        <v/>
      </c>
      <c r="X119" s="123">
        <v>1</v>
      </c>
      <c r="Y119" s="123" t="str">
        <f t="shared" si="25"/>
        <v/>
      </c>
      <c r="Z119" s="126" t="str">
        <f t="shared" si="26"/>
        <v/>
      </c>
      <c r="AA119">
        <f t="shared" si="27"/>
        <v>0</v>
      </c>
      <c r="AB119" t="str">
        <f t="shared" si="19"/>
        <v/>
      </c>
      <c r="AC119" t="str">
        <f t="shared" si="19"/>
        <v/>
      </c>
      <c r="AD119">
        <f t="shared" si="28"/>
        <v>0</v>
      </c>
      <c r="AE119">
        <f t="shared" si="28"/>
        <v>0</v>
      </c>
    </row>
    <row r="120" spans="2:31" hidden="1" x14ac:dyDescent="0.25">
      <c r="B120" s="122" t="str">
        <f t="shared" si="20"/>
        <v/>
      </c>
      <c r="C120" s="124"/>
      <c r="D120" s="124"/>
      <c r="E120" s="124"/>
      <c r="F120" s="125" t="str">
        <f>IF('תנאי סף'!AR120&lt;&gt;1,"",'תנאי סף'!F120)</f>
        <v/>
      </c>
      <c r="G120" s="232"/>
      <c r="H120" s="233"/>
      <c r="I120" s="106"/>
      <c r="J120" s="123"/>
      <c r="K120" s="106"/>
      <c r="L120" s="123"/>
      <c r="M120" s="106"/>
      <c r="N120" s="125"/>
      <c r="O120" s="125"/>
      <c r="P120" s="123" t="str">
        <f t="shared" si="21"/>
        <v/>
      </c>
      <c r="Q120" s="123" t="str">
        <f t="shared" si="22"/>
        <v/>
      </c>
      <c r="R120" s="123"/>
      <c r="S120" s="123"/>
      <c r="T120" s="123"/>
      <c r="U120" s="123" t="str">
        <f t="shared" si="23"/>
        <v/>
      </c>
      <c r="V120" s="123">
        <v>1</v>
      </c>
      <c r="W120" s="123" t="str">
        <f t="shared" si="24"/>
        <v/>
      </c>
      <c r="X120" s="123">
        <v>1</v>
      </c>
      <c r="Y120" s="123" t="str">
        <f t="shared" si="25"/>
        <v/>
      </c>
      <c r="Z120" s="126" t="str">
        <f t="shared" si="26"/>
        <v/>
      </c>
      <c r="AA120">
        <f t="shared" si="27"/>
        <v>0</v>
      </c>
      <c r="AB120" t="str">
        <f t="shared" si="19"/>
        <v/>
      </c>
      <c r="AC120" t="str">
        <f t="shared" si="19"/>
        <v/>
      </c>
      <c r="AD120">
        <f t="shared" si="28"/>
        <v>0</v>
      </c>
      <c r="AE120">
        <f t="shared" si="28"/>
        <v>0</v>
      </c>
    </row>
    <row r="121" spans="2:31" hidden="1" x14ac:dyDescent="0.25">
      <c r="B121" s="122" t="str">
        <f t="shared" si="20"/>
        <v/>
      </c>
      <c r="C121" s="124"/>
      <c r="D121" s="124"/>
      <c r="E121" s="124"/>
      <c r="F121" s="125" t="str">
        <f>IF('תנאי סף'!AR121&lt;&gt;1,"",'תנאי סף'!F121)</f>
        <v/>
      </c>
      <c r="G121" s="232"/>
      <c r="H121" s="233"/>
      <c r="I121" s="106"/>
      <c r="J121" s="123"/>
      <c r="K121" s="106"/>
      <c r="L121" s="123"/>
      <c r="M121" s="106"/>
      <c r="N121" s="125"/>
      <c r="O121" s="125"/>
      <c r="P121" s="123" t="str">
        <f t="shared" si="21"/>
        <v/>
      </c>
      <c r="Q121" s="123" t="str">
        <f t="shared" si="22"/>
        <v/>
      </c>
      <c r="R121" s="123"/>
      <c r="S121" s="123"/>
      <c r="T121" s="123"/>
      <c r="U121" s="123" t="str">
        <f t="shared" si="23"/>
        <v/>
      </c>
      <c r="V121" s="123">
        <v>1</v>
      </c>
      <c r="W121" s="123" t="str">
        <f t="shared" si="24"/>
        <v/>
      </c>
      <c r="X121" s="123">
        <v>1</v>
      </c>
      <c r="Y121" s="123" t="str">
        <f t="shared" si="25"/>
        <v/>
      </c>
      <c r="Z121" s="126" t="str">
        <f t="shared" si="26"/>
        <v/>
      </c>
      <c r="AA121">
        <f t="shared" si="27"/>
        <v>0</v>
      </c>
      <c r="AB121" t="str">
        <f t="shared" si="19"/>
        <v/>
      </c>
      <c r="AC121" t="str">
        <f t="shared" si="19"/>
        <v/>
      </c>
      <c r="AD121">
        <f t="shared" si="28"/>
        <v>0</v>
      </c>
      <c r="AE121">
        <f t="shared" si="28"/>
        <v>0</v>
      </c>
    </row>
    <row r="122" spans="2:31" hidden="1" x14ac:dyDescent="0.25">
      <c r="B122" s="122" t="str">
        <f t="shared" si="20"/>
        <v/>
      </c>
      <c r="C122" s="124"/>
      <c r="D122" s="124"/>
      <c r="E122" s="124"/>
      <c r="F122" s="125" t="str">
        <f>IF('תנאי סף'!AR122&lt;&gt;1,"",'תנאי סף'!F122)</f>
        <v/>
      </c>
      <c r="G122" s="232"/>
      <c r="H122" s="233"/>
      <c r="I122" s="106"/>
      <c r="J122" s="123"/>
      <c r="K122" s="106"/>
      <c r="L122" s="123"/>
      <c r="M122" s="106"/>
      <c r="N122" s="125"/>
      <c r="O122" s="125"/>
      <c r="P122" s="123" t="str">
        <f t="shared" si="21"/>
        <v/>
      </c>
      <c r="Q122" s="123" t="str">
        <f t="shared" si="22"/>
        <v/>
      </c>
      <c r="R122" s="123"/>
      <c r="S122" s="123"/>
      <c r="T122" s="123"/>
      <c r="U122" s="123" t="str">
        <f t="shared" si="23"/>
        <v/>
      </c>
      <c r="V122" s="123">
        <v>1</v>
      </c>
      <c r="W122" s="123" t="str">
        <f t="shared" si="24"/>
        <v/>
      </c>
      <c r="X122" s="123">
        <v>1</v>
      </c>
      <c r="Y122" s="123" t="str">
        <f t="shared" si="25"/>
        <v/>
      </c>
      <c r="Z122" s="126" t="str">
        <f t="shared" si="26"/>
        <v/>
      </c>
      <c r="AA122">
        <f t="shared" si="27"/>
        <v>0</v>
      </c>
      <c r="AB122" t="str">
        <f t="shared" si="19"/>
        <v/>
      </c>
      <c r="AC122" t="str">
        <f t="shared" si="19"/>
        <v/>
      </c>
      <c r="AD122">
        <f t="shared" si="28"/>
        <v>0</v>
      </c>
      <c r="AE122">
        <f t="shared" si="28"/>
        <v>0</v>
      </c>
    </row>
    <row r="123" spans="2:31" hidden="1" x14ac:dyDescent="0.25">
      <c r="B123" s="122" t="str">
        <f t="shared" si="20"/>
        <v/>
      </c>
      <c r="C123" s="124"/>
      <c r="D123" s="124"/>
      <c r="E123" s="124"/>
      <c r="F123" s="125" t="str">
        <f>IF('תנאי סף'!AR123&lt;&gt;1,"",'תנאי סף'!F123)</f>
        <v/>
      </c>
      <c r="G123" s="232"/>
      <c r="H123" s="233"/>
      <c r="I123" s="106"/>
      <c r="J123" s="123"/>
      <c r="K123" s="106"/>
      <c r="L123" s="123"/>
      <c r="M123" s="106"/>
      <c r="N123" s="125"/>
      <c r="O123" s="125"/>
      <c r="P123" s="123" t="str">
        <f t="shared" si="21"/>
        <v/>
      </c>
      <c r="Q123" s="123" t="str">
        <f t="shared" si="22"/>
        <v/>
      </c>
      <c r="R123" s="123"/>
      <c r="S123" s="123"/>
      <c r="T123" s="123"/>
      <c r="U123" s="123" t="str">
        <f t="shared" si="23"/>
        <v/>
      </c>
      <c r="V123" s="123">
        <v>1</v>
      </c>
      <c r="W123" s="123" t="str">
        <f t="shared" si="24"/>
        <v/>
      </c>
      <c r="X123" s="123">
        <v>1</v>
      </c>
      <c r="Y123" s="123" t="str">
        <f t="shared" si="25"/>
        <v/>
      </c>
      <c r="Z123" s="126" t="str">
        <f t="shared" si="26"/>
        <v/>
      </c>
      <c r="AA123">
        <f t="shared" si="27"/>
        <v>0</v>
      </c>
      <c r="AB123" t="str">
        <f t="shared" si="19"/>
        <v/>
      </c>
      <c r="AC123" t="str">
        <f t="shared" si="19"/>
        <v/>
      </c>
      <c r="AD123">
        <f t="shared" si="28"/>
        <v>0</v>
      </c>
      <c r="AE123">
        <f t="shared" si="28"/>
        <v>0</v>
      </c>
    </row>
    <row r="124" spans="2:31" hidden="1" x14ac:dyDescent="0.25">
      <c r="B124" s="122" t="str">
        <f t="shared" si="20"/>
        <v/>
      </c>
      <c r="C124" s="124"/>
      <c r="D124" s="124"/>
      <c r="E124" s="124"/>
      <c r="F124" s="125" t="str">
        <f>IF('תנאי סף'!AR124&lt;&gt;1,"",'תנאי סף'!F124)</f>
        <v/>
      </c>
      <c r="G124" s="232"/>
      <c r="H124" s="233"/>
      <c r="I124" s="106"/>
      <c r="J124" s="123"/>
      <c r="K124" s="106"/>
      <c r="L124" s="123"/>
      <c r="M124" s="106"/>
      <c r="N124" s="125"/>
      <c r="O124" s="125"/>
      <c r="P124" s="123" t="str">
        <f t="shared" si="21"/>
        <v/>
      </c>
      <c r="Q124" s="123" t="str">
        <f t="shared" si="22"/>
        <v/>
      </c>
      <c r="R124" s="123"/>
      <c r="S124" s="123"/>
      <c r="T124" s="123"/>
      <c r="U124" s="123" t="str">
        <f t="shared" si="23"/>
        <v/>
      </c>
      <c r="V124" s="123">
        <v>1</v>
      </c>
      <c r="W124" s="123" t="str">
        <f t="shared" si="24"/>
        <v/>
      </c>
      <c r="X124" s="123">
        <v>1</v>
      </c>
      <c r="Y124" s="123" t="str">
        <f t="shared" si="25"/>
        <v/>
      </c>
      <c r="Z124" s="126" t="str">
        <f t="shared" si="26"/>
        <v/>
      </c>
      <c r="AA124">
        <f t="shared" si="27"/>
        <v>0</v>
      </c>
      <c r="AB124" t="str">
        <f t="shared" si="19"/>
        <v/>
      </c>
      <c r="AC124" t="str">
        <f t="shared" si="19"/>
        <v/>
      </c>
      <c r="AD124">
        <f t="shared" si="28"/>
        <v>0</v>
      </c>
      <c r="AE124">
        <f t="shared" si="28"/>
        <v>0</v>
      </c>
    </row>
    <row r="125" spans="2:31" hidden="1" x14ac:dyDescent="0.25">
      <c r="B125" s="122" t="str">
        <f t="shared" si="20"/>
        <v/>
      </c>
      <c r="C125" s="124"/>
      <c r="D125" s="124"/>
      <c r="E125" s="124"/>
      <c r="F125" s="125" t="str">
        <f>IF('תנאי סף'!AR125&lt;&gt;1,"",'תנאי סף'!F125)</f>
        <v/>
      </c>
      <c r="G125" s="232"/>
      <c r="H125" s="233"/>
      <c r="I125" s="106"/>
      <c r="J125" s="123"/>
      <c r="K125" s="106"/>
      <c r="L125" s="123"/>
      <c r="M125" s="106"/>
      <c r="N125" s="125"/>
      <c r="O125" s="125"/>
      <c r="P125" s="123" t="str">
        <f t="shared" si="21"/>
        <v/>
      </c>
      <c r="Q125" s="123" t="str">
        <f t="shared" si="22"/>
        <v/>
      </c>
      <c r="R125" s="123"/>
      <c r="S125" s="123"/>
      <c r="T125" s="123"/>
      <c r="U125" s="123" t="str">
        <f t="shared" si="23"/>
        <v/>
      </c>
      <c r="V125" s="123">
        <v>1</v>
      </c>
      <c r="W125" s="123" t="str">
        <f t="shared" si="24"/>
        <v/>
      </c>
      <c r="X125" s="123">
        <v>1</v>
      </c>
      <c r="Y125" s="123" t="str">
        <f t="shared" si="25"/>
        <v/>
      </c>
      <c r="Z125" s="126" t="str">
        <f t="shared" si="26"/>
        <v/>
      </c>
      <c r="AA125">
        <f t="shared" si="27"/>
        <v>0</v>
      </c>
      <c r="AB125" t="str">
        <f t="shared" si="19"/>
        <v/>
      </c>
      <c r="AC125" t="str">
        <f t="shared" si="19"/>
        <v/>
      </c>
      <c r="AD125">
        <f t="shared" si="28"/>
        <v>0</v>
      </c>
      <c r="AE125">
        <f t="shared" si="28"/>
        <v>0</v>
      </c>
    </row>
    <row r="126" spans="2:31" hidden="1" x14ac:dyDescent="0.25">
      <c r="B126" s="122" t="str">
        <f t="shared" si="20"/>
        <v/>
      </c>
      <c r="C126" s="124"/>
      <c r="D126" s="124"/>
      <c r="E126" s="124"/>
      <c r="F126" s="125" t="str">
        <f>IF('תנאי סף'!AR126&lt;&gt;1,"",'תנאי סף'!F126)</f>
        <v/>
      </c>
      <c r="G126" s="232"/>
      <c r="H126" s="233"/>
      <c r="I126" s="106"/>
      <c r="J126" s="123"/>
      <c r="K126" s="106"/>
      <c r="L126" s="123"/>
      <c r="M126" s="106"/>
      <c r="N126" s="125"/>
      <c r="O126" s="125"/>
      <c r="P126" s="123" t="str">
        <f t="shared" si="21"/>
        <v/>
      </c>
      <c r="Q126" s="123" t="str">
        <f t="shared" si="22"/>
        <v/>
      </c>
      <c r="R126" s="123"/>
      <c r="S126" s="123"/>
      <c r="T126" s="123"/>
      <c r="U126" s="123" t="str">
        <f t="shared" si="23"/>
        <v/>
      </c>
      <c r="V126" s="123">
        <v>1</v>
      </c>
      <c r="W126" s="123" t="str">
        <f t="shared" si="24"/>
        <v/>
      </c>
      <c r="X126" s="123">
        <v>1</v>
      </c>
      <c r="Y126" s="123" t="str">
        <f t="shared" si="25"/>
        <v/>
      </c>
      <c r="Z126" s="126" t="str">
        <f t="shared" si="26"/>
        <v/>
      </c>
      <c r="AA126">
        <f t="shared" si="27"/>
        <v>0</v>
      </c>
      <c r="AB126" t="str">
        <f t="shared" si="19"/>
        <v/>
      </c>
      <c r="AC126" t="str">
        <f t="shared" si="19"/>
        <v/>
      </c>
      <c r="AD126">
        <f t="shared" si="28"/>
        <v>0</v>
      </c>
      <c r="AE126">
        <f t="shared" si="28"/>
        <v>0</v>
      </c>
    </row>
    <row r="127" spans="2:31" hidden="1" x14ac:dyDescent="0.25">
      <c r="B127" s="122" t="str">
        <f t="shared" si="20"/>
        <v/>
      </c>
      <c r="C127" s="124"/>
      <c r="D127" s="124"/>
      <c r="E127" s="124"/>
      <c r="F127" s="125" t="str">
        <f>IF('תנאי סף'!AR127&lt;&gt;1,"",'תנאי סף'!F127)</f>
        <v/>
      </c>
      <c r="G127" s="232"/>
      <c r="H127" s="233"/>
      <c r="I127" s="106"/>
      <c r="J127" s="123"/>
      <c r="K127" s="106"/>
      <c r="L127" s="123"/>
      <c r="M127" s="106"/>
      <c r="N127" s="125"/>
      <c r="O127" s="125"/>
      <c r="P127" s="123" t="str">
        <f t="shared" si="21"/>
        <v/>
      </c>
      <c r="Q127" s="123" t="str">
        <f t="shared" si="22"/>
        <v/>
      </c>
      <c r="R127" s="123"/>
      <c r="S127" s="123"/>
      <c r="T127" s="123"/>
      <c r="U127" s="123" t="str">
        <f t="shared" si="23"/>
        <v/>
      </c>
      <c r="V127" s="123">
        <v>1</v>
      </c>
      <c r="W127" s="123" t="str">
        <f t="shared" si="24"/>
        <v/>
      </c>
      <c r="X127" s="123">
        <v>1</v>
      </c>
      <c r="Y127" s="123" t="str">
        <f t="shared" si="25"/>
        <v/>
      </c>
      <c r="Z127" s="126" t="str">
        <f t="shared" si="26"/>
        <v/>
      </c>
      <c r="AA127">
        <f t="shared" si="27"/>
        <v>0</v>
      </c>
      <c r="AB127" t="str">
        <f t="shared" si="19"/>
        <v/>
      </c>
      <c r="AC127" t="str">
        <f t="shared" si="19"/>
        <v/>
      </c>
      <c r="AD127">
        <f t="shared" si="28"/>
        <v>0</v>
      </c>
      <c r="AE127">
        <f t="shared" si="28"/>
        <v>0</v>
      </c>
    </row>
    <row r="128" spans="2:31" hidden="1" x14ac:dyDescent="0.25">
      <c r="B128" s="122" t="str">
        <f t="shared" si="20"/>
        <v/>
      </c>
      <c r="C128" s="124"/>
      <c r="D128" s="124"/>
      <c r="E128" s="124"/>
      <c r="F128" s="125" t="str">
        <f>IF('תנאי סף'!AR128&lt;&gt;1,"",'תנאי סף'!F128)</f>
        <v/>
      </c>
      <c r="G128" s="232"/>
      <c r="H128" s="233"/>
      <c r="I128" s="106"/>
      <c r="J128" s="123"/>
      <c r="K128" s="106"/>
      <c r="L128" s="123"/>
      <c r="M128" s="106"/>
      <c r="N128" s="125"/>
      <c r="O128" s="125"/>
      <c r="P128" s="123" t="str">
        <f t="shared" si="21"/>
        <v/>
      </c>
      <c r="Q128" s="123" t="str">
        <f t="shared" si="22"/>
        <v/>
      </c>
      <c r="R128" s="123"/>
      <c r="S128" s="123"/>
      <c r="T128" s="123"/>
      <c r="U128" s="123" t="str">
        <f t="shared" si="23"/>
        <v/>
      </c>
      <c r="V128" s="123">
        <v>1</v>
      </c>
      <c r="W128" s="123" t="str">
        <f t="shared" si="24"/>
        <v/>
      </c>
      <c r="X128" s="123">
        <v>1</v>
      </c>
      <c r="Y128" s="123" t="str">
        <f t="shared" si="25"/>
        <v/>
      </c>
      <c r="Z128" s="126" t="str">
        <f t="shared" si="26"/>
        <v/>
      </c>
      <c r="AA128">
        <f t="shared" si="27"/>
        <v>0</v>
      </c>
      <c r="AB128" t="str">
        <f t="shared" si="19"/>
        <v/>
      </c>
      <c r="AC128" t="str">
        <f t="shared" si="19"/>
        <v/>
      </c>
      <c r="AD128">
        <f t="shared" si="28"/>
        <v>0</v>
      </c>
      <c r="AE128">
        <f t="shared" si="28"/>
        <v>0</v>
      </c>
    </row>
    <row r="129" spans="2:31" hidden="1" x14ac:dyDescent="0.25">
      <c r="B129" s="122" t="str">
        <f t="shared" si="20"/>
        <v/>
      </c>
      <c r="C129" s="124"/>
      <c r="D129" s="124"/>
      <c r="E129" s="124"/>
      <c r="F129" s="125" t="str">
        <f>IF('תנאי סף'!AR129&lt;&gt;1,"",'תנאי סף'!F129)</f>
        <v/>
      </c>
      <c r="G129" s="232"/>
      <c r="H129" s="233"/>
      <c r="I129" s="106"/>
      <c r="J129" s="123"/>
      <c r="K129" s="106"/>
      <c r="L129" s="123"/>
      <c r="M129" s="106"/>
      <c r="N129" s="125"/>
      <c r="O129" s="125"/>
      <c r="P129" s="123" t="str">
        <f t="shared" si="21"/>
        <v/>
      </c>
      <c r="Q129" s="123" t="str">
        <f t="shared" si="22"/>
        <v/>
      </c>
      <c r="R129" s="123"/>
      <c r="S129" s="123"/>
      <c r="T129" s="123"/>
      <c r="U129" s="123" t="str">
        <f t="shared" si="23"/>
        <v/>
      </c>
      <c r="V129" s="123">
        <v>1</v>
      </c>
      <c r="W129" s="123" t="str">
        <f t="shared" si="24"/>
        <v/>
      </c>
      <c r="X129" s="123">
        <v>1</v>
      </c>
      <c r="Y129" s="123" t="str">
        <f t="shared" si="25"/>
        <v/>
      </c>
      <c r="Z129" s="126" t="str">
        <f t="shared" si="26"/>
        <v/>
      </c>
      <c r="AA129">
        <f t="shared" si="27"/>
        <v>0</v>
      </c>
      <c r="AB129" t="str">
        <f t="shared" si="19"/>
        <v/>
      </c>
      <c r="AC129" t="str">
        <f t="shared" si="19"/>
        <v/>
      </c>
      <c r="AD129">
        <f t="shared" si="28"/>
        <v>0</v>
      </c>
      <c r="AE129">
        <f t="shared" si="28"/>
        <v>0</v>
      </c>
    </row>
    <row r="130" spans="2:31" ht="16.5" hidden="1" thickBot="1" x14ac:dyDescent="0.3">
      <c r="B130" s="122" t="str">
        <f t="shared" si="20"/>
        <v/>
      </c>
      <c r="C130" s="124"/>
      <c r="D130" s="124"/>
      <c r="E130" s="124"/>
      <c r="F130" s="125" t="str">
        <f>IF('תנאי סף'!AR130&lt;&gt;1,"",'תנאי סף'!F130)</f>
        <v/>
      </c>
      <c r="G130" s="232"/>
      <c r="H130" s="233"/>
      <c r="I130" s="106"/>
      <c r="J130" s="123"/>
      <c r="K130" s="106"/>
      <c r="L130" s="123"/>
      <c r="M130" s="106"/>
      <c r="N130" s="125"/>
      <c r="O130" s="125"/>
      <c r="P130" s="123" t="str">
        <f t="shared" si="21"/>
        <v/>
      </c>
      <c r="Q130" s="123" t="str">
        <f t="shared" si="22"/>
        <v/>
      </c>
      <c r="R130" s="123"/>
      <c r="S130" s="123"/>
      <c r="T130" s="123"/>
      <c r="U130" s="123" t="str">
        <f t="shared" si="23"/>
        <v/>
      </c>
      <c r="V130" s="123">
        <v>1</v>
      </c>
      <c r="W130" s="123" t="str">
        <f t="shared" si="24"/>
        <v/>
      </c>
      <c r="X130" s="123">
        <v>1</v>
      </c>
      <c r="Y130" s="123" t="str">
        <f t="shared" si="25"/>
        <v/>
      </c>
      <c r="Z130" s="126" t="str">
        <f t="shared" si="26"/>
        <v/>
      </c>
      <c r="AA130">
        <f t="shared" si="27"/>
        <v>0</v>
      </c>
      <c r="AB130" t="str">
        <f t="shared" si="19"/>
        <v/>
      </c>
      <c r="AC130" t="str">
        <f t="shared" si="19"/>
        <v/>
      </c>
      <c r="AD130">
        <f t="shared" si="28"/>
        <v>0</v>
      </c>
      <c r="AE130">
        <f t="shared" si="28"/>
        <v>0</v>
      </c>
    </row>
    <row r="131" spans="2:31" ht="19.5" thickBot="1" x14ac:dyDescent="0.35">
      <c r="B131" s="477" t="s">
        <v>73</v>
      </c>
      <c r="C131" s="478"/>
      <c r="D131" s="478"/>
      <c r="E131" s="478"/>
      <c r="F131" s="478"/>
      <c r="G131" s="118">
        <f>SUM(G31:G130)</f>
        <v>11</v>
      </c>
      <c r="H131" s="118">
        <f t="shared" ref="H131:Z131" si="29">SUM(H31:H130)</f>
        <v>2</v>
      </c>
      <c r="I131" s="118">
        <f t="shared" si="29"/>
        <v>0</v>
      </c>
      <c r="J131" s="118">
        <f t="shared" si="29"/>
        <v>0</v>
      </c>
      <c r="K131" s="118">
        <f t="shared" si="29"/>
        <v>0</v>
      </c>
      <c r="L131" s="118">
        <f t="shared" si="29"/>
        <v>0</v>
      </c>
      <c r="M131" s="118">
        <f t="shared" si="29"/>
        <v>0</v>
      </c>
      <c r="N131" s="118">
        <f t="shared" si="29"/>
        <v>0</v>
      </c>
      <c r="O131" s="118">
        <f t="shared" si="29"/>
        <v>0</v>
      </c>
      <c r="P131" s="118">
        <f t="shared" ca="1" si="29"/>
        <v>8</v>
      </c>
      <c r="Q131" s="118">
        <f t="shared" ca="1" si="29"/>
        <v>4</v>
      </c>
      <c r="R131" s="118">
        <f t="shared" si="29"/>
        <v>0</v>
      </c>
      <c r="S131" s="118">
        <f t="shared" si="29"/>
        <v>0</v>
      </c>
      <c r="T131" s="118">
        <f t="shared" si="29"/>
        <v>0</v>
      </c>
      <c r="U131" s="118">
        <f t="shared" ca="1" si="29"/>
        <v>12</v>
      </c>
      <c r="V131" s="118">
        <f t="shared" si="29"/>
        <v>100</v>
      </c>
      <c r="W131" s="118">
        <f t="shared" ca="1" si="29"/>
        <v>12</v>
      </c>
      <c r="X131" s="118">
        <f t="shared" si="29"/>
        <v>100</v>
      </c>
      <c r="Y131" s="118">
        <f t="shared" ca="1" si="29"/>
        <v>12</v>
      </c>
      <c r="Z131" s="120">
        <f t="shared" ca="1" si="29"/>
        <v>1</v>
      </c>
    </row>
  </sheetData>
  <sheetProtection algorithmName="SHA-512" hashValue="bGRd7XD9GtWYZdZJW8JCNjqd3Yue4eYpiYrnvueWzEfVN+2R8VKZEpFlAwb3F5z/tn9eICu3t6aOUAMvrhx/cg==" saltValue="VpmOuF9TSAXkRtyDfNc4Pw==" spinCount="100000" sheet="1" scenarios="1" formatColumns="0" formatRows="0"/>
  <mergeCells count="18">
    <mergeCell ref="B1:Z1"/>
    <mergeCell ref="B29:B30"/>
    <mergeCell ref="C29:C30"/>
    <mergeCell ref="D29:D30"/>
    <mergeCell ref="E29:E30"/>
    <mergeCell ref="F29:F30"/>
    <mergeCell ref="P29:P30"/>
    <mergeCell ref="Q29:Q30"/>
    <mergeCell ref="R29:R30"/>
    <mergeCell ref="S29:S30"/>
    <mergeCell ref="Z29:Z30"/>
    <mergeCell ref="X29:X30"/>
    <mergeCell ref="Y29:Y30"/>
    <mergeCell ref="B131:F131"/>
    <mergeCell ref="T29:T30"/>
    <mergeCell ref="U29:U30"/>
    <mergeCell ref="V29:V30"/>
    <mergeCell ref="W29:W30"/>
  </mergeCells>
  <conditionalFormatting sqref="B31:Z130">
    <cfRule type="expression" dxfId="172" priority="1" stopIfTrue="1">
      <formula>AND($F31="",B31&lt;&gt;"")</formula>
    </cfRule>
    <cfRule type="expression" dxfId="171" priority="2">
      <formula>$F31=""</formula>
    </cfRule>
    <cfRule type="expression" dxfId="170" priority="3">
      <formula>B$30&lt;&gt;""</formula>
    </cfRule>
  </conditionalFormatting>
  <dataValidations count="10">
    <dataValidation type="list" allowBlank="1" showInputMessage="1" showErrorMessage="1" sqref="O31:O130" xr:uid="{00000000-0002-0000-0D00-000000000000}">
      <formula1>BA31:BJ31</formula1>
    </dataValidation>
    <dataValidation type="whole" operator="greaterThan" allowBlank="1" showInputMessage="1" showErrorMessage="1" errorTitle="נתון שגוי." error="ניתן להזין רק מספר שלם גדול מ-0" sqref="M31:M130" xr:uid="{00000000-0002-0000-0D00-000001000000}">
      <formula1>0</formula1>
    </dataValidation>
    <dataValidation type="decimal" operator="greaterThan" allowBlank="1" showInputMessage="1" showErrorMessage="1" errorTitle="נתון שגוי." error="ניתן להזין רק מספר גדול מ-0" sqref="L31:L130" xr:uid="{00000000-0002-0000-0D00-000002000000}">
      <formula1>0</formula1>
    </dataValidation>
    <dataValidation type="whole" operator="greaterThanOrEqual" allowBlank="1" showInputMessage="1" showErrorMessage="1" errorTitle="נתון שגוי." error="ניתן להזין רק מספר שלם גדול או שווה ל-0." sqref="K31" xr:uid="{00000000-0002-0000-0D00-000003000000}">
      <formula1>0</formula1>
    </dataValidation>
    <dataValidation type="decimal" operator="greaterThanOrEqual" allowBlank="1" showInputMessage="1" showErrorMessage="1" errorTitle="נתון שגוי." error="ניתן להזין רק מספר גדול או שווה ל-0." sqref="J31:J130" xr:uid="{00000000-0002-0000-0D00-000004000000}">
      <formula1>0</formula1>
    </dataValidation>
    <dataValidation type="whole" operator="notBetween" allowBlank="1" showInputMessage="1" showErrorMessage="1" errorTitle="נתון שגוי." error="ניתן להזין רק מספר שלם" sqref="I31:I130" xr:uid="{00000000-0002-0000-0D00-000005000000}">
      <formula1>-999999999</formula1>
      <formula2>-999999998</formula2>
    </dataValidation>
    <dataValidation type="list" allowBlank="1" showInputMessage="1" showErrorMessage="1" sqref="G30 I30:O30" xr:uid="{00000000-0002-0000-0D00-000006000000}">
      <formula1>$AF$1:$AZ$1</formula1>
    </dataValidation>
    <dataValidation type="list" allowBlank="1" showInputMessage="1" showErrorMessage="1" sqref="H30" xr:uid="{00000000-0002-0000-0D00-000007000000}">
      <formula1>$AE$1:$AZ$1</formula1>
    </dataValidation>
    <dataValidation type="list" allowBlank="1" showInputMessage="1" showErrorMessage="1" errorTitle="נתון שגוי." error="ניתן להזין רק 0 או 1._x000a_0 = לא עומד בתנאי._x000a_1 = עומד בתנאי." sqref="H31:H130" xr:uid="{00000000-0002-0000-0D00-000008000000}">
      <formula1>$AB31:$AC31</formula1>
    </dataValidation>
    <dataValidation type="whole" operator="greaterThanOrEqual" allowBlank="1" showInputMessage="1" showErrorMessage="1" errorTitle="נתון שגוי." error="ניתן להזין רק מספר שלום גדול או שווה ל-0." sqref="G31:G130" xr:uid="{00000000-0002-0000-0D00-000009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5312E7D8-24DF-4395-AC63-83D85FBC73FC}">
            <xm:f>NOT(ISERROR(SEARCH($AB$1,B31)))</xm:f>
            <xm:f>$AB$1</xm:f>
            <x14:dxf>
              <fill>
                <patternFill>
                  <bgColor rgb="FFFF0000"/>
                </patternFill>
              </fill>
            </x14:dxf>
          </x14:cfRule>
          <xm:sqref>B31:Z130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Worksheet______7">
    <tabColor theme="4" tint="-0.249977111117893"/>
  </sheetPr>
  <dimension ref="A1:BG157"/>
  <sheetViews>
    <sheetView rightToLeft="1" view="pageBreakPreview" topLeftCell="B1" zoomScaleNormal="100" zoomScaleSheetLayoutView="100" workbookViewId="0">
      <pane xSplit="2" ySplit="30" topLeftCell="D31" activePane="bottomRight" state="frozen"/>
      <selection pane="topRight" activeCell="H35" sqref="H35"/>
      <selection pane="bottomLeft" activeCell="H35" sqref="H35"/>
      <selection pane="bottomRight" activeCell="D31" sqref="D31"/>
    </sheetView>
  </sheetViews>
  <sheetFormatPr defaultColWidth="9.140625" defaultRowHeight="12.75" x14ac:dyDescent="0.2"/>
  <cols>
    <col min="1" max="1" width="0" style="4" hidden="1" customWidth="1"/>
    <col min="2" max="2" width="6.42578125" style="4" customWidth="1"/>
    <col min="3" max="3" width="17.140625" style="4" customWidth="1"/>
    <col min="4" max="4" width="15" style="4" customWidth="1"/>
    <col min="5" max="5" width="12.85546875" style="4" customWidth="1"/>
    <col min="6" max="6" width="14" style="4" customWidth="1"/>
    <col min="7" max="7" width="14.85546875" style="4" customWidth="1"/>
    <col min="8" max="8" width="14" style="4" customWidth="1"/>
    <col min="9" max="9" width="13.85546875" style="4" customWidth="1"/>
    <col min="10" max="10" width="13.140625" style="4" customWidth="1"/>
    <col min="11" max="11" width="14.140625" style="4" customWidth="1"/>
    <col min="12" max="12" width="12.85546875" style="4" customWidth="1"/>
    <col min="13" max="29" width="10.85546875" style="4" hidden="1" customWidth="1"/>
    <col min="30" max="30" width="13.140625" style="4" customWidth="1"/>
    <col min="31" max="31" width="14.85546875" style="4" customWidth="1"/>
    <col min="32" max="32" width="14" style="4" bestFit="1" customWidth="1"/>
    <col min="33" max="33" width="9.140625" style="4" customWidth="1"/>
    <col min="34" max="34" width="8.85546875" style="4" customWidth="1"/>
    <col min="35" max="59" width="1.85546875" style="4" customWidth="1"/>
    <col min="60" max="16384" width="9.140625" style="4"/>
  </cols>
  <sheetData>
    <row r="1" spans="31:38" ht="34.5" customHeight="1" x14ac:dyDescent="0.2">
      <c r="AE1" s="85" t="str">
        <f>'פרמטרים לקריטריונים'!$B$4</f>
        <v>שנת תקציב</v>
      </c>
      <c r="AF1" s="5">
        <f>'פרמטרים לקריטריונים'!$C$4</f>
        <v>2025</v>
      </c>
      <c r="AH1" s="6" t="s">
        <v>115</v>
      </c>
      <c r="AI1" s="6"/>
      <c r="AJ1" s="6"/>
      <c r="AK1" s="6"/>
      <c r="AL1" s="6"/>
    </row>
    <row r="2" spans="31:38" ht="38.25" thickBot="1" x14ac:dyDescent="0.25">
      <c r="AE2" s="86" t="str">
        <f>'פרמטרים לקריטריונים'!$B$5</f>
        <v>תקציב התמיכה</v>
      </c>
      <c r="AF2" s="7">
        <f>'פרמטרים לקריטריונים'!$C$5</f>
        <v>2951409</v>
      </c>
    </row>
    <row r="3" spans="31:38" hidden="1" x14ac:dyDescent="0.2"/>
    <row r="4" spans="31:38" hidden="1" x14ac:dyDescent="0.2"/>
    <row r="5" spans="31:38" hidden="1" x14ac:dyDescent="0.2"/>
    <row r="6" spans="31:38" hidden="1" x14ac:dyDescent="0.2"/>
    <row r="7" spans="31:38" hidden="1" x14ac:dyDescent="0.2"/>
    <row r="8" spans="31:38" hidden="1" x14ac:dyDescent="0.2"/>
    <row r="9" spans="31:38" hidden="1" x14ac:dyDescent="0.2"/>
    <row r="10" spans="31:38" hidden="1" x14ac:dyDescent="0.2"/>
    <row r="11" spans="31:38" hidden="1" x14ac:dyDescent="0.2"/>
    <row r="12" spans="31:38" hidden="1" x14ac:dyDescent="0.2"/>
    <row r="13" spans="31:38" hidden="1" x14ac:dyDescent="0.2"/>
    <row r="14" spans="31:38" hidden="1" x14ac:dyDescent="0.2"/>
    <row r="15" spans="31:38" hidden="1" x14ac:dyDescent="0.2"/>
    <row r="16" spans="31:38" hidden="1" x14ac:dyDescent="0.2"/>
    <row r="17" spans="1:59" hidden="1" x14ac:dyDescent="0.2"/>
    <row r="18" spans="1:59" hidden="1" x14ac:dyDescent="0.2"/>
    <row r="19" spans="1:59" hidden="1" x14ac:dyDescent="0.2"/>
    <row r="20" spans="1:59" hidden="1" x14ac:dyDescent="0.2"/>
    <row r="21" spans="1:59" hidden="1" x14ac:dyDescent="0.2"/>
    <row r="22" spans="1:59" hidden="1" x14ac:dyDescent="0.2"/>
    <row r="23" spans="1:59" hidden="1" x14ac:dyDescent="0.2"/>
    <row r="24" spans="1:59" hidden="1" x14ac:dyDescent="0.2"/>
    <row r="25" spans="1:59" hidden="1" x14ac:dyDescent="0.2"/>
    <row r="26" spans="1:59" hidden="1" x14ac:dyDescent="0.2"/>
    <row r="27" spans="1:59" ht="13.5" thickBot="1" x14ac:dyDescent="0.25"/>
    <row r="28" spans="1:59" ht="19.5" thickBot="1" x14ac:dyDescent="0.35">
      <c r="B28" s="489" t="s">
        <v>18</v>
      </c>
      <c r="C28" s="490"/>
      <c r="D28" s="490"/>
      <c r="E28" s="490"/>
      <c r="F28" s="490"/>
      <c r="G28" s="490"/>
      <c r="H28" s="490"/>
      <c r="I28" s="490"/>
      <c r="J28" s="490"/>
      <c r="K28" s="490"/>
      <c r="L28" s="490"/>
      <c r="M28" s="490"/>
      <c r="N28" s="490"/>
      <c r="O28" s="490"/>
      <c r="P28" s="490"/>
      <c r="Q28" s="490"/>
      <c r="R28" s="490"/>
      <c r="S28" s="490"/>
      <c r="T28" s="490"/>
      <c r="U28" s="490"/>
      <c r="V28" s="490"/>
      <c r="W28" s="490"/>
      <c r="X28" s="490"/>
      <c r="Y28" s="490"/>
      <c r="Z28" s="490"/>
      <c r="AA28" s="490"/>
      <c r="AB28" s="490"/>
      <c r="AC28" s="490"/>
      <c r="AD28" s="490"/>
      <c r="AE28" s="490"/>
      <c r="AF28" s="490"/>
    </row>
    <row r="29" spans="1:59" ht="42" customHeight="1" x14ac:dyDescent="0.2">
      <c r="A29" s="8"/>
      <c r="B29" s="471" t="s">
        <v>197</v>
      </c>
      <c r="C29" s="471" t="s">
        <v>131</v>
      </c>
      <c r="D29" s="134" t="str">
        <f t="array" ref="D29:AD29">TRANSPOSE('פרמטרים לקריטריונים'!$B$32:$B$58)</f>
        <v>מספר בקשות התמיכה שהגיש ארגון הגג למשרד התרבות</v>
      </c>
      <c r="E29" s="134" t="str">
        <v>ייעוץ ליווי וסיוע חשבונאי</v>
      </c>
      <c r="F29" s="134" t="str">
        <v>ייעוץ ליווי וסיוע משפטי</v>
      </c>
      <c r="G29" s="134" t="str">
        <v>ייעוץ ליווי וסיוע מקצועי</v>
      </c>
      <c r="H29" s="134" t="str">
        <v>פרסום, שיווק ויחסי ציבור כללי</v>
      </c>
      <c r="I29" s="134" t="str">
        <v>החזקת או העמדת חללים לצורכי האמנים העצמאיים</v>
      </c>
      <c r="J29" s="134" t="str">
        <v>ניוד מופעים לפריפריה</v>
      </c>
      <c r="K29" s="134" t="str">
        <v>קיום פעילות מקצועית לרווחת האמנים העצמאיים ולהעשרתם</v>
      </c>
      <c r="L29" s="134" t="str">
        <v>יצירת שיתופי פעולה בין האמנים</v>
      </c>
      <c r="M29" s="134">
        <v>0</v>
      </c>
      <c r="N29" s="134">
        <v>0</v>
      </c>
      <c r="O29" s="134">
        <v>0</v>
      </c>
      <c r="P29" s="134">
        <v>0</v>
      </c>
      <c r="Q29" s="134">
        <v>0</v>
      </c>
      <c r="R29" s="134">
        <v>0</v>
      </c>
      <c r="S29" s="134">
        <v>0</v>
      </c>
      <c r="T29" s="134">
        <v>0</v>
      </c>
      <c r="U29" s="134">
        <v>0</v>
      </c>
      <c r="V29" s="134">
        <v>0</v>
      </c>
      <c r="W29" s="134">
        <v>0</v>
      </c>
      <c r="X29" s="134">
        <v>0</v>
      </c>
      <c r="Y29" s="134">
        <v>0</v>
      </c>
      <c r="Z29" s="134">
        <v>0</v>
      </c>
      <c r="AA29" s="134">
        <v>0</v>
      </c>
      <c r="AB29" s="134">
        <v>0</v>
      </c>
      <c r="AC29" s="134">
        <v>0</v>
      </c>
      <c r="AD29" s="134" t="str">
        <v>סה"כ</v>
      </c>
      <c r="AE29" s="134" t="s">
        <v>198</v>
      </c>
      <c r="AF29" s="132" t="s">
        <v>199</v>
      </c>
    </row>
    <row r="30" spans="1:59" ht="15.75" x14ac:dyDescent="0.2">
      <c r="A30" s="360"/>
      <c r="B30" s="491"/>
      <c r="C30" s="491"/>
      <c r="D30" s="361">
        <f t="array" ref="D30:AD30">TRANSPOSE('פרמטרים לקריטריונים'!$C$32:$C$58)</f>
        <v>0.15</v>
      </c>
      <c r="E30" s="361">
        <v>0.1</v>
      </c>
      <c r="F30" s="361">
        <v>0.1</v>
      </c>
      <c r="G30" s="361">
        <v>0.15</v>
      </c>
      <c r="H30" s="361">
        <v>0.1</v>
      </c>
      <c r="I30" s="361">
        <v>0.1</v>
      </c>
      <c r="J30" s="361">
        <v>0.1</v>
      </c>
      <c r="K30" s="361">
        <v>0.1</v>
      </c>
      <c r="L30" s="361">
        <v>0.1</v>
      </c>
      <c r="M30" s="361">
        <v>0</v>
      </c>
      <c r="N30" s="361">
        <v>0</v>
      </c>
      <c r="O30" s="361">
        <v>0</v>
      </c>
      <c r="P30" s="361">
        <v>0</v>
      </c>
      <c r="Q30" s="361">
        <v>0</v>
      </c>
      <c r="R30" s="361">
        <v>0</v>
      </c>
      <c r="S30" s="361">
        <v>0</v>
      </c>
      <c r="T30" s="361">
        <v>0</v>
      </c>
      <c r="U30" s="361">
        <v>0</v>
      </c>
      <c r="V30" s="361">
        <v>0</v>
      </c>
      <c r="W30" s="361">
        <v>0</v>
      </c>
      <c r="X30" s="361">
        <v>0</v>
      </c>
      <c r="Y30" s="361">
        <v>0</v>
      </c>
      <c r="Z30" s="361">
        <v>0</v>
      </c>
      <c r="AA30" s="361">
        <v>0</v>
      </c>
      <c r="AB30" s="361">
        <v>0</v>
      </c>
      <c r="AC30" s="361">
        <v>0</v>
      </c>
      <c r="AD30" s="361">
        <v>0.99999999999999989</v>
      </c>
      <c r="AE30" s="361">
        <f>SUM(D30:AC30)</f>
        <v>0.99999999999999989</v>
      </c>
      <c r="AF30" s="362">
        <f>AF2</f>
        <v>2951409</v>
      </c>
    </row>
    <row r="31" spans="1:59" ht="15.75" x14ac:dyDescent="0.25">
      <c r="A31" s="397"/>
      <c r="B31" s="398">
        <f ca="1">IF(F31="","",ROW()-30)</f>
        <v>1</v>
      </c>
      <c r="C31" s="399" t="str">
        <f ca="1">IF('תנאי סף'!AR31&lt;&gt;1,"",'תנאי סף'!F31)</f>
        <v>כוריאוגרפים</v>
      </c>
      <c r="D31" s="400">
        <f ca="1">'מספר בקשות תמיכה'!Z31</f>
        <v>0.63076923076923075</v>
      </c>
      <c r="E31" s="400">
        <f ca="1">'ייעוץ ליווי וסיוע חשבונאי'!Z31</f>
        <v>0.54112554112554112</v>
      </c>
      <c r="F31" s="400">
        <f ca="1">'ייעוץ ליווי וסיוע משפטי'!Z31</f>
        <v>0.57460317460317456</v>
      </c>
      <c r="G31" s="400">
        <f ca="1">'ייעוץ ליווי וסיוע מקצועי'!Z31</f>
        <v>0.54112554112554112</v>
      </c>
      <c r="H31" s="400">
        <f ca="1">'פרסום ושיווק'!Z31</f>
        <v>0.53598484848484851</v>
      </c>
      <c r="I31" s="400">
        <f ca="1">'העמדת חלל לצורכי האמנים'!Z31</f>
        <v>0.59080060750705143</v>
      </c>
      <c r="J31" s="400">
        <f ca="1">'ניוד מופעים לפריפריה'!Z31</f>
        <v>0.98746899214894002</v>
      </c>
      <c r="K31" s="400">
        <f ca="1">'קיום פעילות מקצועית'!Z31</f>
        <v>0.805589090239474</v>
      </c>
      <c r="L31" s="400">
        <f ca="1">'יצירת שיתופי פעולה'!Z31</f>
        <v>0.5</v>
      </c>
      <c r="M31" s="401"/>
      <c r="N31" s="401"/>
      <c r="O31" s="401"/>
      <c r="P31" s="401"/>
      <c r="Q31" s="401"/>
      <c r="R31" s="401"/>
      <c r="S31" s="401"/>
      <c r="T31" s="401"/>
      <c r="U31" s="401"/>
      <c r="V31" s="401"/>
      <c r="W31" s="401"/>
      <c r="X31" s="401"/>
      <c r="Y31" s="401"/>
      <c r="Z31" s="401"/>
      <c r="AA31" s="401"/>
      <c r="AB31" s="401"/>
      <c r="AC31" s="401"/>
      <c r="AD31" s="401">
        <f ca="1">IF($C31="","",IF(AG31&lt;&gt;1,$AH$1,SUMPRODUCT($D$30:$AC$30,D31:AC31)))</f>
        <v>0.62934144119511881</v>
      </c>
      <c r="AE31" s="401">
        <f ca="1">IF($C31="","",IF(AG31&lt;&gt;1,$AH$1,IFERROR(AD31/$AD$131,0)))</f>
        <v>0.62934144119511881</v>
      </c>
      <c r="AF31" s="402">
        <f ca="1">IF($C31="","",IF(AG31&lt;&gt;1,$AH$1,AE31*$AF$30))</f>
        <v>1857443.9936162445</v>
      </c>
      <c r="AG31" s="4">
        <f ca="1">IF(SUM(AH31:BG31)=COUNT(AH31:BG31),1,0)</f>
        <v>1</v>
      </c>
      <c r="AH31" s="4">
        <f ca="1">IF(D31=$AH$1,0,1)</f>
        <v>1</v>
      </c>
      <c r="AI31" s="4">
        <f t="shared" ref="AI31:BG31" ca="1" si="0">IF(E31=$AH$1,0,1)</f>
        <v>1</v>
      </c>
      <c r="AJ31" s="4">
        <f t="shared" ca="1" si="0"/>
        <v>1</v>
      </c>
      <c r="AK31" s="4">
        <f t="shared" ca="1" si="0"/>
        <v>1</v>
      </c>
      <c r="AL31" s="4">
        <f t="shared" ca="1" si="0"/>
        <v>1</v>
      </c>
      <c r="AM31" s="4">
        <f t="shared" ca="1" si="0"/>
        <v>1</v>
      </c>
      <c r="AN31" s="4">
        <f t="shared" ca="1" si="0"/>
        <v>1</v>
      </c>
      <c r="AO31" s="4">
        <f t="shared" ca="1" si="0"/>
        <v>1</v>
      </c>
      <c r="AP31" s="4">
        <f t="shared" ca="1" si="0"/>
        <v>1</v>
      </c>
      <c r="AQ31" s="4">
        <f t="shared" si="0"/>
        <v>1</v>
      </c>
      <c r="AR31" s="4">
        <f t="shared" si="0"/>
        <v>1</v>
      </c>
      <c r="AS31" s="4">
        <f t="shared" si="0"/>
        <v>1</v>
      </c>
      <c r="AT31" s="4">
        <f t="shared" si="0"/>
        <v>1</v>
      </c>
      <c r="AU31" s="4">
        <f t="shared" si="0"/>
        <v>1</v>
      </c>
      <c r="AV31" s="4">
        <f t="shared" si="0"/>
        <v>1</v>
      </c>
      <c r="AW31" s="4">
        <f t="shared" si="0"/>
        <v>1</v>
      </c>
      <c r="AX31" s="4">
        <f t="shared" si="0"/>
        <v>1</v>
      </c>
      <c r="AY31" s="4">
        <f t="shared" si="0"/>
        <v>1</v>
      </c>
      <c r="AZ31" s="4">
        <f t="shared" si="0"/>
        <v>1</v>
      </c>
      <c r="BA31" s="4">
        <f t="shared" si="0"/>
        <v>1</v>
      </c>
      <c r="BB31" s="4">
        <f t="shared" si="0"/>
        <v>1</v>
      </c>
      <c r="BC31" s="4">
        <f t="shared" si="0"/>
        <v>1</v>
      </c>
      <c r="BD31" s="4">
        <f t="shared" si="0"/>
        <v>1</v>
      </c>
      <c r="BE31" s="4">
        <f t="shared" si="0"/>
        <v>1</v>
      </c>
      <c r="BF31" s="4">
        <f t="shared" si="0"/>
        <v>1</v>
      </c>
      <c r="BG31" s="4">
        <f t="shared" si="0"/>
        <v>1</v>
      </c>
    </row>
    <row r="32" spans="1:59" ht="15.75" x14ac:dyDescent="0.25">
      <c r="A32" s="397"/>
      <c r="B32" s="398">
        <f t="shared" ref="B32:B95" ca="1" si="1">IF(F32="","",ROW()-30)</f>
        <v>2</v>
      </c>
      <c r="C32" s="399" t="str">
        <f ca="1">IF('תנאי סף'!AR32&lt;&gt;1,"",'תנאי סף'!F32)</f>
        <v>פ. בלומנטל</v>
      </c>
      <c r="D32" s="400">
        <f ca="1">'מספר בקשות תמיכה'!Z32</f>
        <v>0.23076923076923078</v>
      </c>
      <c r="E32" s="400">
        <f ca="1">'ייעוץ ליווי וסיוע חשבונאי'!Z32</f>
        <v>0.18614718614718614</v>
      </c>
      <c r="F32" s="400">
        <f ca="1">'ייעוץ ליווי וסיוע משפטי'!Z32</f>
        <v>0.18095238095238095</v>
      </c>
      <c r="G32" s="400">
        <f ca="1">'ייעוץ ליווי וסיוע מקצועי'!Z32</f>
        <v>0.18614718614718614</v>
      </c>
      <c r="H32" s="400">
        <f ca="1">'פרסום ושיווק'!Z32</f>
        <v>0.21401515151515152</v>
      </c>
      <c r="I32" s="400">
        <f ca="1">'העמדת חלל לצורכי האמנים'!Z32</f>
        <v>0.19527012367107832</v>
      </c>
      <c r="J32" s="400">
        <f ca="1">'ניוד מופעים לפריפריה'!Z32</f>
        <v>0</v>
      </c>
      <c r="K32" s="400">
        <f ca="1">'קיום פעילות מקצועית'!Z32</f>
        <v>5.8483553657811001E-2</v>
      </c>
      <c r="L32" s="400">
        <f ca="1">'יצירת שיתופי פעולה'!Z32</f>
        <v>0</v>
      </c>
      <c r="M32" s="401"/>
      <c r="N32" s="401"/>
      <c r="O32" s="401"/>
      <c r="P32" s="401"/>
      <c r="Q32" s="401"/>
      <c r="R32" s="401"/>
      <c r="S32" s="401"/>
      <c r="T32" s="401"/>
      <c r="U32" s="401"/>
      <c r="V32" s="401"/>
      <c r="W32" s="401"/>
      <c r="X32" s="401"/>
      <c r="Y32" s="401"/>
      <c r="Z32" s="401"/>
      <c r="AA32" s="401"/>
      <c r="AB32" s="401"/>
      <c r="AC32" s="401"/>
      <c r="AD32" s="401">
        <f t="shared" ref="AD32:AD95" ca="1" si="2">IF($C32="","",IF(AG32&lt;&gt;1,$AH$1,SUMPRODUCT($D$30:$AC$30,D32:AC32)))</f>
        <v>0.14602430213182332</v>
      </c>
      <c r="AE32" s="401">
        <f t="shared" ref="AE32:AE95" ca="1" si="3">IF($C32="","",IF(AG32&lt;&gt;1,$AH$1,IFERROR(AD32/$AD$131,0)))</f>
        <v>0.14602430213182332</v>
      </c>
      <c r="AF32" s="402">
        <f t="shared" ref="AF32:AF95" ca="1" si="4">IF($C32="","",IF(AG32&lt;&gt;1,$AH$1,AE32*$AF$30))</f>
        <v>430977.43953058257</v>
      </c>
      <c r="AG32" s="4">
        <f t="shared" ref="AG32:AG95" ca="1" si="5">IF(SUM(AH32:BG32)=COUNT(AH32:BG32),1,0)</f>
        <v>1</v>
      </c>
      <c r="AH32" s="4">
        <f t="shared" ref="AH32:AH95" ca="1" si="6">IF(D32=$AH$1,0,1)</f>
        <v>1</v>
      </c>
      <c r="AI32" s="4">
        <f t="shared" ref="AI32:AI95" ca="1" si="7">IF(E32=$AH$1,0,1)</f>
        <v>1</v>
      </c>
      <c r="AJ32" s="4">
        <f t="shared" ref="AJ32:AJ95" ca="1" si="8">IF(F32=$AH$1,0,1)</f>
        <v>1</v>
      </c>
      <c r="AK32" s="4">
        <f t="shared" ref="AK32:AK95" ca="1" si="9">IF(G32=$AH$1,0,1)</f>
        <v>1</v>
      </c>
      <c r="AL32" s="4">
        <f t="shared" ref="AL32:AL95" ca="1" si="10">IF(H32=$AH$1,0,1)</f>
        <v>1</v>
      </c>
      <c r="AM32" s="4">
        <f t="shared" ref="AM32:AM95" ca="1" si="11">IF(I32=$AH$1,0,1)</f>
        <v>1</v>
      </c>
      <c r="AN32" s="4">
        <f t="shared" ref="AN32:AN95" ca="1" si="12">IF(J32=$AH$1,0,1)</f>
        <v>1</v>
      </c>
      <c r="AO32" s="4">
        <f t="shared" ref="AO32:AO95" ca="1" si="13">IF(K32=$AH$1,0,1)</f>
        <v>1</v>
      </c>
      <c r="AP32" s="4">
        <f t="shared" ref="AP32:AP95" ca="1" si="14">IF(L32=$AH$1,0,1)</f>
        <v>1</v>
      </c>
      <c r="AQ32" s="4">
        <f t="shared" ref="AQ32:AQ95" si="15">IF(M32=$AH$1,0,1)</f>
        <v>1</v>
      </c>
      <c r="AR32" s="4">
        <f t="shared" ref="AR32:AR95" si="16">IF(N32=$AH$1,0,1)</f>
        <v>1</v>
      </c>
      <c r="AS32" s="4">
        <f t="shared" ref="AS32:AS95" si="17">IF(O32=$AH$1,0,1)</f>
        <v>1</v>
      </c>
      <c r="AT32" s="4">
        <f t="shared" ref="AT32:AT95" si="18">IF(P32=$AH$1,0,1)</f>
        <v>1</v>
      </c>
      <c r="AU32" s="4">
        <f t="shared" ref="AU32:AU95" si="19">IF(Q32=$AH$1,0,1)</f>
        <v>1</v>
      </c>
      <c r="AV32" s="4">
        <f t="shared" ref="AV32:AV95" si="20">IF(R32=$AH$1,0,1)</f>
        <v>1</v>
      </c>
      <c r="AW32" s="4">
        <f t="shared" ref="AW32:AW95" si="21">IF(S32=$AH$1,0,1)</f>
        <v>1</v>
      </c>
      <c r="AX32" s="4">
        <f t="shared" ref="AX32:AX95" si="22">IF(T32=$AH$1,0,1)</f>
        <v>1</v>
      </c>
      <c r="AY32" s="4">
        <f t="shared" ref="AY32:AY95" si="23">IF(U32=$AH$1,0,1)</f>
        <v>1</v>
      </c>
      <c r="AZ32" s="4">
        <f t="shared" ref="AZ32:AZ95" si="24">IF(V32=$AH$1,0,1)</f>
        <v>1</v>
      </c>
      <c r="BA32" s="4">
        <f t="shared" ref="BA32:BA95" si="25">IF(W32=$AH$1,0,1)</f>
        <v>1</v>
      </c>
      <c r="BB32" s="4">
        <f t="shared" ref="BB32:BB95" si="26">IF(X32=$AH$1,0,1)</f>
        <v>1</v>
      </c>
      <c r="BC32" s="4">
        <f t="shared" ref="BC32:BC95" si="27">IF(Y32=$AH$1,0,1)</f>
        <v>1</v>
      </c>
      <c r="BD32" s="4">
        <f t="shared" ref="BD32:BD95" si="28">IF(Z32=$AH$1,0,1)</f>
        <v>1</v>
      </c>
      <c r="BE32" s="4">
        <f t="shared" ref="BE32:BE95" si="29">IF(AA32=$AH$1,0,1)</f>
        <v>1</v>
      </c>
      <c r="BF32" s="4">
        <f t="shared" ref="BF32:BF95" si="30">IF(AB32=$AH$1,0,1)</f>
        <v>1</v>
      </c>
      <c r="BG32" s="4">
        <f t="shared" ref="BG32:BG95" si="31">IF(AC32=$AH$1,0,1)</f>
        <v>1</v>
      </c>
    </row>
    <row r="33" spans="1:59" ht="15.75" x14ac:dyDescent="0.25">
      <c r="A33" s="397"/>
      <c r="B33" s="398">
        <f t="shared" ca="1" si="1"/>
        <v>3</v>
      </c>
      <c r="C33" s="399" t="str">
        <f ca="1">IF('תנאי סף'!AR33&lt;&gt;1,"",'תנאי סף'!F33)</f>
        <v>איב</v>
      </c>
      <c r="D33" s="400">
        <f ca="1">'מספר בקשות תמיכה'!Z33</f>
        <v>0.13846153846153847</v>
      </c>
      <c r="E33" s="400">
        <f ca="1">'ייעוץ ליווי וסיוע חשבונאי'!Z33</f>
        <v>0.27272727272727271</v>
      </c>
      <c r="F33" s="400">
        <f ca="1">'ייעוץ ליווי וסיוע משפטי'!Z33</f>
        <v>0.24444444444444444</v>
      </c>
      <c r="G33" s="400">
        <f ca="1">'ייעוץ ליווי וסיוע מקצועי'!Z33</f>
        <v>0.27272727272727271</v>
      </c>
      <c r="H33" s="400">
        <f ca="1">'פרסום ושיווק'!Z33</f>
        <v>0.25</v>
      </c>
      <c r="I33" s="400">
        <f ca="1">'העמדת חלל לצורכי האמנים'!Z33</f>
        <v>0.21392926882187024</v>
      </c>
      <c r="J33" s="400">
        <f ca="1">'ניוד מופעים לפריפריה'!Z33</f>
        <v>1.2531007851060021E-2</v>
      </c>
      <c r="K33" s="400">
        <f ca="1">'קיום פעילות מקצועית'!Z33</f>
        <v>0.13592735610271492</v>
      </c>
      <c r="L33" s="400">
        <f ca="1">'יצירת שיתופי פעולה'!Z33</f>
        <v>0.5</v>
      </c>
      <c r="M33" s="401"/>
      <c r="N33" s="401"/>
      <c r="O33" s="401"/>
      <c r="P33" s="401"/>
      <c r="Q33" s="401"/>
      <c r="R33" s="401"/>
      <c r="S33" s="401"/>
      <c r="T33" s="401"/>
      <c r="U33" s="401"/>
      <c r="V33" s="401"/>
      <c r="W33" s="401"/>
      <c r="X33" s="401"/>
      <c r="Y33" s="401"/>
      <c r="Z33" s="401"/>
      <c r="AA33" s="401"/>
      <c r="AB33" s="401"/>
      <c r="AC33" s="401"/>
      <c r="AD33" s="401">
        <f t="shared" ca="1" si="2"/>
        <v>0.22463425667305792</v>
      </c>
      <c r="AE33" s="401">
        <f t="shared" ca="1" si="3"/>
        <v>0.22463425667305792</v>
      </c>
      <c r="AF33" s="402">
        <f t="shared" ca="1" si="4"/>
        <v>662987.56685317319</v>
      </c>
      <c r="AG33" s="4">
        <f t="shared" ca="1" si="5"/>
        <v>1</v>
      </c>
      <c r="AH33" s="4">
        <f t="shared" ca="1" si="6"/>
        <v>1</v>
      </c>
      <c r="AI33" s="4">
        <f t="shared" ca="1" si="7"/>
        <v>1</v>
      </c>
      <c r="AJ33" s="4">
        <f t="shared" ca="1" si="8"/>
        <v>1</v>
      </c>
      <c r="AK33" s="4">
        <f t="shared" ca="1" si="9"/>
        <v>1</v>
      </c>
      <c r="AL33" s="4">
        <f t="shared" ca="1" si="10"/>
        <v>1</v>
      </c>
      <c r="AM33" s="4">
        <f t="shared" ca="1" si="11"/>
        <v>1</v>
      </c>
      <c r="AN33" s="4">
        <f t="shared" ca="1" si="12"/>
        <v>1</v>
      </c>
      <c r="AO33" s="4">
        <f t="shared" ca="1" si="13"/>
        <v>1</v>
      </c>
      <c r="AP33" s="4">
        <f t="shared" ca="1" si="14"/>
        <v>1</v>
      </c>
      <c r="AQ33" s="4">
        <f t="shared" si="15"/>
        <v>1</v>
      </c>
      <c r="AR33" s="4">
        <f t="shared" si="16"/>
        <v>1</v>
      </c>
      <c r="AS33" s="4">
        <f t="shared" si="17"/>
        <v>1</v>
      </c>
      <c r="AT33" s="4">
        <f t="shared" si="18"/>
        <v>1</v>
      </c>
      <c r="AU33" s="4">
        <f t="shared" si="19"/>
        <v>1</v>
      </c>
      <c r="AV33" s="4">
        <f t="shared" si="20"/>
        <v>1</v>
      </c>
      <c r="AW33" s="4">
        <f t="shared" si="21"/>
        <v>1</v>
      </c>
      <c r="AX33" s="4">
        <f t="shared" si="22"/>
        <v>1</v>
      </c>
      <c r="AY33" s="4">
        <f t="shared" si="23"/>
        <v>1</v>
      </c>
      <c r="AZ33" s="4">
        <f t="shared" si="24"/>
        <v>1</v>
      </c>
      <c r="BA33" s="4">
        <f t="shared" si="25"/>
        <v>1</v>
      </c>
      <c r="BB33" s="4">
        <f t="shared" si="26"/>
        <v>1</v>
      </c>
      <c r="BC33" s="4">
        <f t="shared" si="27"/>
        <v>1</v>
      </c>
      <c r="BD33" s="4">
        <f t="shared" si="28"/>
        <v>1</v>
      </c>
      <c r="BE33" s="4">
        <f t="shared" si="29"/>
        <v>1</v>
      </c>
      <c r="BF33" s="4">
        <f t="shared" si="30"/>
        <v>1</v>
      </c>
      <c r="BG33" s="4">
        <f t="shared" si="31"/>
        <v>1</v>
      </c>
    </row>
    <row r="34" spans="1:59" ht="15.75" x14ac:dyDescent="0.25">
      <c r="A34" s="397"/>
      <c r="B34" s="398" t="str">
        <f t="shared" ca="1" si="1"/>
        <v/>
      </c>
      <c r="C34" s="399" t="str">
        <f ca="1">IF('תנאי סף'!AR34&lt;&gt;1,"",'תנאי סף'!F34)</f>
        <v/>
      </c>
      <c r="D34" s="400" t="str">
        <f ca="1">'מספר בקשות תמיכה'!Z34</f>
        <v/>
      </c>
      <c r="E34" s="400" t="str">
        <f ca="1">'ייעוץ ליווי וסיוע חשבונאי'!Z34</f>
        <v/>
      </c>
      <c r="F34" s="400" t="str">
        <f ca="1">'ייעוץ ליווי וסיוע משפטי'!Z34</f>
        <v/>
      </c>
      <c r="G34" s="400" t="str">
        <f ca="1">'ייעוץ ליווי וסיוע מקצועי'!Z34</f>
        <v/>
      </c>
      <c r="H34" s="400" t="str">
        <f ca="1">'פרסום ושיווק'!Z34</f>
        <v/>
      </c>
      <c r="I34" s="400" t="str">
        <f ca="1">'העמדת חלל לצורכי האמנים'!Z34</f>
        <v/>
      </c>
      <c r="J34" s="400" t="str">
        <f ca="1">'ניוד מופעים לפריפריה'!Z34</f>
        <v/>
      </c>
      <c r="K34" s="400" t="str">
        <f ca="1">'קיום פעילות מקצועית'!Z34</f>
        <v/>
      </c>
      <c r="L34" s="400" t="str">
        <f ca="1">'יצירת שיתופי פעולה'!Z34</f>
        <v/>
      </c>
      <c r="M34" s="401"/>
      <c r="N34" s="401"/>
      <c r="O34" s="401"/>
      <c r="P34" s="401"/>
      <c r="Q34" s="401"/>
      <c r="R34" s="401"/>
      <c r="S34" s="401"/>
      <c r="T34" s="401"/>
      <c r="U34" s="401"/>
      <c r="V34" s="401"/>
      <c r="W34" s="401"/>
      <c r="X34" s="401"/>
      <c r="Y34" s="401"/>
      <c r="Z34" s="401"/>
      <c r="AA34" s="401"/>
      <c r="AB34" s="401"/>
      <c r="AC34" s="401"/>
      <c r="AD34" s="401" t="str">
        <f t="shared" ca="1" si="2"/>
        <v/>
      </c>
      <c r="AE34" s="401" t="str">
        <f t="shared" ca="1" si="3"/>
        <v/>
      </c>
      <c r="AF34" s="402" t="str">
        <f t="shared" ca="1" si="4"/>
        <v/>
      </c>
      <c r="AG34" s="4">
        <f t="shared" ca="1" si="5"/>
        <v>1</v>
      </c>
      <c r="AH34" s="4">
        <f t="shared" ca="1" si="6"/>
        <v>1</v>
      </c>
      <c r="AI34" s="4">
        <f t="shared" ca="1" si="7"/>
        <v>1</v>
      </c>
      <c r="AJ34" s="4">
        <f t="shared" ca="1" si="8"/>
        <v>1</v>
      </c>
      <c r="AK34" s="4">
        <f t="shared" ca="1" si="9"/>
        <v>1</v>
      </c>
      <c r="AL34" s="4">
        <f t="shared" ca="1" si="10"/>
        <v>1</v>
      </c>
      <c r="AM34" s="4">
        <f t="shared" ca="1" si="11"/>
        <v>1</v>
      </c>
      <c r="AN34" s="4">
        <f t="shared" ca="1" si="12"/>
        <v>1</v>
      </c>
      <c r="AO34" s="4">
        <f t="shared" ca="1" si="13"/>
        <v>1</v>
      </c>
      <c r="AP34" s="4">
        <f t="shared" ca="1" si="14"/>
        <v>1</v>
      </c>
      <c r="AQ34" s="4">
        <f t="shared" si="15"/>
        <v>1</v>
      </c>
      <c r="AR34" s="4">
        <f t="shared" si="16"/>
        <v>1</v>
      </c>
      <c r="AS34" s="4">
        <f t="shared" si="17"/>
        <v>1</v>
      </c>
      <c r="AT34" s="4">
        <f t="shared" si="18"/>
        <v>1</v>
      </c>
      <c r="AU34" s="4">
        <f t="shared" si="19"/>
        <v>1</v>
      </c>
      <c r="AV34" s="4">
        <f t="shared" si="20"/>
        <v>1</v>
      </c>
      <c r="AW34" s="4">
        <f t="shared" si="21"/>
        <v>1</v>
      </c>
      <c r="AX34" s="4">
        <f t="shared" si="22"/>
        <v>1</v>
      </c>
      <c r="AY34" s="4">
        <f t="shared" si="23"/>
        <v>1</v>
      </c>
      <c r="AZ34" s="4">
        <f t="shared" si="24"/>
        <v>1</v>
      </c>
      <c r="BA34" s="4">
        <f t="shared" si="25"/>
        <v>1</v>
      </c>
      <c r="BB34" s="4">
        <f t="shared" si="26"/>
        <v>1</v>
      </c>
      <c r="BC34" s="4">
        <f t="shared" si="27"/>
        <v>1</v>
      </c>
      <c r="BD34" s="4">
        <f t="shared" si="28"/>
        <v>1</v>
      </c>
      <c r="BE34" s="4">
        <f t="shared" si="29"/>
        <v>1</v>
      </c>
      <c r="BF34" s="4">
        <f t="shared" si="30"/>
        <v>1</v>
      </c>
      <c r="BG34" s="4">
        <f t="shared" si="31"/>
        <v>1</v>
      </c>
    </row>
    <row r="35" spans="1:59" ht="15.75" x14ac:dyDescent="0.25">
      <c r="A35" s="397"/>
      <c r="B35" s="398" t="str">
        <f t="shared" ca="1" si="1"/>
        <v/>
      </c>
      <c r="C35" s="399" t="str">
        <f ca="1">IF('תנאי סף'!AR35&lt;&gt;1,"",'תנאי סף'!F35)</f>
        <v/>
      </c>
      <c r="D35" s="400" t="str">
        <f ca="1">'מספר בקשות תמיכה'!Z35</f>
        <v/>
      </c>
      <c r="E35" s="400" t="str">
        <f ca="1">'ייעוץ ליווי וסיוע חשבונאי'!Z35</f>
        <v/>
      </c>
      <c r="F35" s="400" t="str">
        <f ca="1">'ייעוץ ליווי וסיוע משפטי'!Z35</f>
        <v/>
      </c>
      <c r="G35" s="400" t="str">
        <f ca="1">'ייעוץ ליווי וסיוע מקצועי'!Z35</f>
        <v/>
      </c>
      <c r="H35" s="400" t="str">
        <f ca="1">'פרסום ושיווק'!Z35</f>
        <v/>
      </c>
      <c r="I35" s="400" t="str">
        <f ca="1">'העמדת חלל לצורכי האמנים'!Z35</f>
        <v/>
      </c>
      <c r="J35" s="400" t="str">
        <f ca="1">'ניוד מופעים לפריפריה'!Z35</f>
        <v/>
      </c>
      <c r="K35" s="400" t="str">
        <f ca="1">'קיום פעילות מקצועית'!Z35</f>
        <v/>
      </c>
      <c r="L35" s="400" t="str">
        <f ca="1">'יצירת שיתופי פעולה'!Z35</f>
        <v/>
      </c>
      <c r="M35" s="401"/>
      <c r="N35" s="401"/>
      <c r="O35" s="401"/>
      <c r="P35" s="401"/>
      <c r="Q35" s="401"/>
      <c r="R35" s="401"/>
      <c r="S35" s="401"/>
      <c r="T35" s="401"/>
      <c r="U35" s="401"/>
      <c r="V35" s="401"/>
      <c r="W35" s="401"/>
      <c r="X35" s="401"/>
      <c r="Y35" s="401"/>
      <c r="Z35" s="401"/>
      <c r="AA35" s="401"/>
      <c r="AB35" s="401"/>
      <c r="AC35" s="401"/>
      <c r="AD35" s="401" t="str">
        <f t="shared" ca="1" si="2"/>
        <v/>
      </c>
      <c r="AE35" s="401" t="str">
        <f t="shared" ca="1" si="3"/>
        <v/>
      </c>
      <c r="AF35" s="402" t="str">
        <f t="shared" ca="1" si="4"/>
        <v/>
      </c>
      <c r="AG35" s="4">
        <f t="shared" ca="1" si="5"/>
        <v>1</v>
      </c>
      <c r="AH35" s="4">
        <f t="shared" ca="1" si="6"/>
        <v>1</v>
      </c>
      <c r="AI35" s="4">
        <f t="shared" ca="1" si="7"/>
        <v>1</v>
      </c>
      <c r="AJ35" s="4">
        <f t="shared" ca="1" si="8"/>
        <v>1</v>
      </c>
      <c r="AK35" s="4">
        <f t="shared" ca="1" si="9"/>
        <v>1</v>
      </c>
      <c r="AL35" s="4">
        <f t="shared" ca="1" si="10"/>
        <v>1</v>
      </c>
      <c r="AM35" s="4">
        <f t="shared" ca="1" si="11"/>
        <v>1</v>
      </c>
      <c r="AN35" s="4">
        <f t="shared" ca="1" si="12"/>
        <v>1</v>
      </c>
      <c r="AO35" s="4">
        <f t="shared" ca="1" si="13"/>
        <v>1</v>
      </c>
      <c r="AP35" s="4">
        <f t="shared" ca="1" si="14"/>
        <v>1</v>
      </c>
      <c r="AQ35" s="4">
        <f t="shared" si="15"/>
        <v>1</v>
      </c>
      <c r="AR35" s="4">
        <f t="shared" si="16"/>
        <v>1</v>
      </c>
      <c r="AS35" s="4">
        <f t="shared" si="17"/>
        <v>1</v>
      </c>
      <c r="AT35" s="4">
        <f t="shared" si="18"/>
        <v>1</v>
      </c>
      <c r="AU35" s="4">
        <f t="shared" si="19"/>
        <v>1</v>
      </c>
      <c r="AV35" s="4">
        <f t="shared" si="20"/>
        <v>1</v>
      </c>
      <c r="AW35" s="4">
        <f t="shared" si="21"/>
        <v>1</v>
      </c>
      <c r="AX35" s="4">
        <f t="shared" si="22"/>
        <v>1</v>
      </c>
      <c r="AY35" s="4">
        <f t="shared" si="23"/>
        <v>1</v>
      </c>
      <c r="AZ35" s="4">
        <f t="shared" si="24"/>
        <v>1</v>
      </c>
      <c r="BA35" s="4">
        <f t="shared" si="25"/>
        <v>1</v>
      </c>
      <c r="BB35" s="4">
        <f t="shared" si="26"/>
        <v>1</v>
      </c>
      <c r="BC35" s="4">
        <f t="shared" si="27"/>
        <v>1</v>
      </c>
      <c r="BD35" s="4">
        <f t="shared" si="28"/>
        <v>1</v>
      </c>
      <c r="BE35" s="4">
        <f t="shared" si="29"/>
        <v>1</v>
      </c>
      <c r="BF35" s="4">
        <f t="shared" si="30"/>
        <v>1</v>
      </c>
      <c r="BG35" s="4">
        <f t="shared" si="31"/>
        <v>1</v>
      </c>
    </row>
    <row r="36" spans="1:59" ht="15.75" x14ac:dyDescent="0.25">
      <c r="A36" s="397"/>
      <c r="B36" s="398" t="str">
        <f t="shared" ca="1" si="1"/>
        <v/>
      </c>
      <c r="C36" s="399" t="str">
        <f ca="1">IF('תנאי סף'!AR36&lt;&gt;1,"",'תנאי סף'!F36)</f>
        <v/>
      </c>
      <c r="D36" s="400" t="str">
        <f ca="1">'מספר בקשות תמיכה'!Z36</f>
        <v/>
      </c>
      <c r="E36" s="400" t="str">
        <f ca="1">'ייעוץ ליווי וסיוע חשבונאי'!Z36</f>
        <v/>
      </c>
      <c r="F36" s="400" t="str">
        <f ca="1">'ייעוץ ליווי וסיוע משפטי'!Z36</f>
        <v/>
      </c>
      <c r="G36" s="400" t="str">
        <f ca="1">'ייעוץ ליווי וסיוע מקצועי'!Z36</f>
        <v/>
      </c>
      <c r="H36" s="400" t="str">
        <f ca="1">'פרסום ושיווק'!Z36</f>
        <v/>
      </c>
      <c r="I36" s="400" t="str">
        <f ca="1">'העמדת חלל לצורכי האמנים'!Z36</f>
        <v/>
      </c>
      <c r="J36" s="400" t="str">
        <f ca="1">'ניוד מופעים לפריפריה'!Z36</f>
        <v/>
      </c>
      <c r="K36" s="400" t="str">
        <f ca="1">'קיום פעילות מקצועית'!Z36</f>
        <v/>
      </c>
      <c r="L36" s="400" t="str">
        <f ca="1">'יצירת שיתופי פעולה'!Z36</f>
        <v/>
      </c>
      <c r="M36" s="401"/>
      <c r="N36" s="401"/>
      <c r="O36" s="401"/>
      <c r="P36" s="401"/>
      <c r="Q36" s="401"/>
      <c r="R36" s="401"/>
      <c r="S36" s="401"/>
      <c r="T36" s="401"/>
      <c r="U36" s="401"/>
      <c r="V36" s="401"/>
      <c r="W36" s="401"/>
      <c r="X36" s="401"/>
      <c r="Y36" s="401"/>
      <c r="Z36" s="401"/>
      <c r="AA36" s="401"/>
      <c r="AB36" s="401"/>
      <c r="AC36" s="401"/>
      <c r="AD36" s="401" t="str">
        <f t="shared" ca="1" si="2"/>
        <v/>
      </c>
      <c r="AE36" s="401" t="str">
        <f t="shared" ca="1" si="3"/>
        <v/>
      </c>
      <c r="AF36" s="402" t="str">
        <f t="shared" ca="1" si="4"/>
        <v/>
      </c>
      <c r="AG36" s="4">
        <f t="shared" ca="1" si="5"/>
        <v>1</v>
      </c>
      <c r="AH36" s="4">
        <f t="shared" ca="1" si="6"/>
        <v>1</v>
      </c>
      <c r="AI36" s="4">
        <f t="shared" ca="1" si="7"/>
        <v>1</v>
      </c>
      <c r="AJ36" s="4">
        <f t="shared" ca="1" si="8"/>
        <v>1</v>
      </c>
      <c r="AK36" s="4">
        <f t="shared" ca="1" si="9"/>
        <v>1</v>
      </c>
      <c r="AL36" s="4">
        <f t="shared" ca="1" si="10"/>
        <v>1</v>
      </c>
      <c r="AM36" s="4">
        <f t="shared" ca="1" si="11"/>
        <v>1</v>
      </c>
      <c r="AN36" s="4">
        <f t="shared" ca="1" si="12"/>
        <v>1</v>
      </c>
      <c r="AO36" s="4">
        <f t="shared" ca="1" si="13"/>
        <v>1</v>
      </c>
      <c r="AP36" s="4">
        <f t="shared" ca="1" si="14"/>
        <v>1</v>
      </c>
      <c r="AQ36" s="4">
        <f t="shared" si="15"/>
        <v>1</v>
      </c>
      <c r="AR36" s="4">
        <f t="shared" si="16"/>
        <v>1</v>
      </c>
      <c r="AS36" s="4">
        <f t="shared" si="17"/>
        <v>1</v>
      </c>
      <c r="AT36" s="4">
        <f t="shared" si="18"/>
        <v>1</v>
      </c>
      <c r="AU36" s="4">
        <f t="shared" si="19"/>
        <v>1</v>
      </c>
      <c r="AV36" s="4">
        <f t="shared" si="20"/>
        <v>1</v>
      </c>
      <c r="AW36" s="4">
        <f t="shared" si="21"/>
        <v>1</v>
      </c>
      <c r="AX36" s="4">
        <f t="shared" si="22"/>
        <v>1</v>
      </c>
      <c r="AY36" s="4">
        <f t="shared" si="23"/>
        <v>1</v>
      </c>
      <c r="AZ36" s="4">
        <f t="shared" si="24"/>
        <v>1</v>
      </c>
      <c r="BA36" s="4">
        <f t="shared" si="25"/>
        <v>1</v>
      </c>
      <c r="BB36" s="4">
        <f t="shared" si="26"/>
        <v>1</v>
      </c>
      <c r="BC36" s="4">
        <f t="shared" si="27"/>
        <v>1</v>
      </c>
      <c r="BD36" s="4">
        <f t="shared" si="28"/>
        <v>1</v>
      </c>
      <c r="BE36" s="4">
        <f t="shared" si="29"/>
        <v>1</v>
      </c>
      <c r="BF36" s="4">
        <f t="shared" si="30"/>
        <v>1</v>
      </c>
      <c r="BG36" s="4">
        <f t="shared" si="31"/>
        <v>1</v>
      </c>
    </row>
    <row r="37" spans="1:59" ht="15.75" x14ac:dyDescent="0.25">
      <c r="A37" s="397"/>
      <c r="B37" s="398" t="str">
        <f t="shared" ca="1" si="1"/>
        <v/>
      </c>
      <c r="C37" s="399" t="str">
        <f ca="1">IF('תנאי סף'!AR37&lt;&gt;1,"",'תנאי סף'!F37)</f>
        <v/>
      </c>
      <c r="D37" s="400" t="str">
        <f ca="1">'מספר בקשות תמיכה'!Z37</f>
        <v/>
      </c>
      <c r="E37" s="400" t="str">
        <f ca="1">'ייעוץ ליווי וסיוע חשבונאי'!Z37</f>
        <v/>
      </c>
      <c r="F37" s="400" t="str">
        <f ca="1">'ייעוץ ליווי וסיוע משפטי'!Z37</f>
        <v/>
      </c>
      <c r="G37" s="400" t="str">
        <f ca="1">'ייעוץ ליווי וסיוע מקצועי'!Z37</f>
        <v/>
      </c>
      <c r="H37" s="400" t="str">
        <f ca="1">'פרסום ושיווק'!Z37</f>
        <v/>
      </c>
      <c r="I37" s="400" t="str">
        <f ca="1">'העמדת חלל לצורכי האמנים'!Z37</f>
        <v/>
      </c>
      <c r="J37" s="400" t="str">
        <f ca="1">'ניוד מופעים לפריפריה'!Z37</f>
        <v/>
      </c>
      <c r="K37" s="400" t="str">
        <f ca="1">'קיום פעילות מקצועית'!Z37</f>
        <v/>
      </c>
      <c r="L37" s="400" t="str">
        <f ca="1">'יצירת שיתופי פעולה'!Z37</f>
        <v/>
      </c>
      <c r="M37" s="401"/>
      <c r="N37" s="401"/>
      <c r="O37" s="401"/>
      <c r="P37" s="401"/>
      <c r="Q37" s="401"/>
      <c r="R37" s="401"/>
      <c r="S37" s="401"/>
      <c r="T37" s="401"/>
      <c r="U37" s="401"/>
      <c r="V37" s="401"/>
      <c r="W37" s="401"/>
      <c r="X37" s="401"/>
      <c r="Y37" s="401"/>
      <c r="Z37" s="401"/>
      <c r="AA37" s="401"/>
      <c r="AB37" s="401"/>
      <c r="AC37" s="401"/>
      <c r="AD37" s="401" t="str">
        <f t="shared" ca="1" si="2"/>
        <v/>
      </c>
      <c r="AE37" s="401" t="str">
        <f t="shared" ca="1" si="3"/>
        <v/>
      </c>
      <c r="AF37" s="402" t="str">
        <f t="shared" ca="1" si="4"/>
        <v/>
      </c>
      <c r="AG37" s="4">
        <f t="shared" ca="1" si="5"/>
        <v>1</v>
      </c>
      <c r="AH37" s="4">
        <f t="shared" ca="1" si="6"/>
        <v>1</v>
      </c>
      <c r="AI37" s="4">
        <f t="shared" ca="1" si="7"/>
        <v>1</v>
      </c>
      <c r="AJ37" s="4">
        <f t="shared" ca="1" si="8"/>
        <v>1</v>
      </c>
      <c r="AK37" s="4">
        <f t="shared" ca="1" si="9"/>
        <v>1</v>
      </c>
      <c r="AL37" s="4">
        <f t="shared" ca="1" si="10"/>
        <v>1</v>
      </c>
      <c r="AM37" s="4">
        <f t="shared" ca="1" si="11"/>
        <v>1</v>
      </c>
      <c r="AN37" s="4">
        <f t="shared" ca="1" si="12"/>
        <v>1</v>
      </c>
      <c r="AO37" s="4">
        <f t="shared" ca="1" si="13"/>
        <v>1</v>
      </c>
      <c r="AP37" s="4">
        <f t="shared" ca="1" si="14"/>
        <v>1</v>
      </c>
      <c r="AQ37" s="4">
        <f t="shared" si="15"/>
        <v>1</v>
      </c>
      <c r="AR37" s="4">
        <f t="shared" si="16"/>
        <v>1</v>
      </c>
      <c r="AS37" s="4">
        <f t="shared" si="17"/>
        <v>1</v>
      </c>
      <c r="AT37" s="4">
        <f t="shared" si="18"/>
        <v>1</v>
      </c>
      <c r="AU37" s="4">
        <f t="shared" si="19"/>
        <v>1</v>
      </c>
      <c r="AV37" s="4">
        <f t="shared" si="20"/>
        <v>1</v>
      </c>
      <c r="AW37" s="4">
        <f t="shared" si="21"/>
        <v>1</v>
      </c>
      <c r="AX37" s="4">
        <f t="shared" si="22"/>
        <v>1</v>
      </c>
      <c r="AY37" s="4">
        <f t="shared" si="23"/>
        <v>1</v>
      </c>
      <c r="AZ37" s="4">
        <f t="shared" si="24"/>
        <v>1</v>
      </c>
      <c r="BA37" s="4">
        <f t="shared" si="25"/>
        <v>1</v>
      </c>
      <c r="BB37" s="4">
        <f t="shared" si="26"/>
        <v>1</v>
      </c>
      <c r="BC37" s="4">
        <f t="shared" si="27"/>
        <v>1</v>
      </c>
      <c r="BD37" s="4">
        <f t="shared" si="28"/>
        <v>1</v>
      </c>
      <c r="BE37" s="4">
        <f t="shared" si="29"/>
        <v>1</v>
      </c>
      <c r="BF37" s="4">
        <f t="shared" si="30"/>
        <v>1</v>
      </c>
      <c r="BG37" s="4">
        <f t="shared" si="31"/>
        <v>1</v>
      </c>
    </row>
    <row r="38" spans="1:59" ht="15.75" x14ac:dyDescent="0.25">
      <c r="A38" s="397"/>
      <c r="B38" s="398" t="str">
        <f t="shared" ca="1" si="1"/>
        <v/>
      </c>
      <c r="C38" s="399" t="str">
        <f ca="1">IF('תנאי סף'!AR38&lt;&gt;1,"",'תנאי סף'!F38)</f>
        <v/>
      </c>
      <c r="D38" s="400" t="str">
        <f ca="1">'מספר בקשות תמיכה'!Z38</f>
        <v/>
      </c>
      <c r="E38" s="400" t="str">
        <f ca="1">'ייעוץ ליווי וסיוע חשבונאי'!Z38</f>
        <v/>
      </c>
      <c r="F38" s="400" t="str">
        <f ca="1">'ייעוץ ליווי וסיוע משפטי'!Z38</f>
        <v/>
      </c>
      <c r="G38" s="400" t="str">
        <f ca="1">'ייעוץ ליווי וסיוע מקצועי'!Z38</f>
        <v/>
      </c>
      <c r="H38" s="400" t="str">
        <f ca="1">'פרסום ושיווק'!Z38</f>
        <v/>
      </c>
      <c r="I38" s="400" t="str">
        <f ca="1">'העמדת חלל לצורכי האמנים'!Z38</f>
        <v/>
      </c>
      <c r="J38" s="400" t="str">
        <f ca="1">'ניוד מופעים לפריפריה'!Z38</f>
        <v/>
      </c>
      <c r="K38" s="400" t="str">
        <f ca="1">'קיום פעילות מקצועית'!Z38</f>
        <v/>
      </c>
      <c r="L38" s="400" t="str">
        <f ca="1">'יצירת שיתופי פעולה'!Z38</f>
        <v/>
      </c>
      <c r="M38" s="401"/>
      <c r="N38" s="401"/>
      <c r="O38" s="401"/>
      <c r="P38" s="401"/>
      <c r="Q38" s="401"/>
      <c r="R38" s="401"/>
      <c r="S38" s="401"/>
      <c r="T38" s="401"/>
      <c r="U38" s="401"/>
      <c r="V38" s="401"/>
      <c r="W38" s="401"/>
      <c r="X38" s="401"/>
      <c r="Y38" s="401"/>
      <c r="Z38" s="401"/>
      <c r="AA38" s="401"/>
      <c r="AB38" s="401"/>
      <c r="AC38" s="401"/>
      <c r="AD38" s="401" t="str">
        <f t="shared" ca="1" si="2"/>
        <v/>
      </c>
      <c r="AE38" s="401" t="str">
        <f t="shared" ca="1" si="3"/>
        <v/>
      </c>
      <c r="AF38" s="402" t="str">
        <f t="shared" ca="1" si="4"/>
        <v/>
      </c>
      <c r="AG38" s="4">
        <f t="shared" ca="1" si="5"/>
        <v>1</v>
      </c>
      <c r="AH38" s="4">
        <f t="shared" ca="1" si="6"/>
        <v>1</v>
      </c>
      <c r="AI38" s="4">
        <f t="shared" ca="1" si="7"/>
        <v>1</v>
      </c>
      <c r="AJ38" s="4">
        <f t="shared" ca="1" si="8"/>
        <v>1</v>
      </c>
      <c r="AK38" s="4">
        <f t="shared" ca="1" si="9"/>
        <v>1</v>
      </c>
      <c r="AL38" s="4">
        <f t="shared" ca="1" si="10"/>
        <v>1</v>
      </c>
      <c r="AM38" s="4">
        <f t="shared" ca="1" si="11"/>
        <v>1</v>
      </c>
      <c r="AN38" s="4">
        <f t="shared" ca="1" si="12"/>
        <v>1</v>
      </c>
      <c r="AO38" s="4">
        <f t="shared" ca="1" si="13"/>
        <v>1</v>
      </c>
      <c r="AP38" s="4">
        <f t="shared" ca="1" si="14"/>
        <v>1</v>
      </c>
      <c r="AQ38" s="4">
        <f t="shared" si="15"/>
        <v>1</v>
      </c>
      <c r="AR38" s="4">
        <f t="shared" si="16"/>
        <v>1</v>
      </c>
      <c r="AS38" s="4">
        <f t="shared" si="17"/>
        <v>1</v>
      </c>
      <c r="AT38" s="4">
        <f t="shared" si="18"/>
        <v>1</v>
      </c>
      <c r="AU38" s="4">
        <f t="shared" si="19"/>
        <v>1</v>
      </c>
      <c r="AV38" s="4">
        <f t="shared" si="20"/>
        <v>1</v>
      </c>
      <c r="AW38" s="4">
        <f t="shared" si="21"/>
        <v>1</v>
      </c>
      <c r="AX38" s="4">
        <f t="shared" si="22"/>
        <v>1</v>
      </c>
      <c r="AY38" s="4">
        <f t="shared" si="23"/>
        <v>1</v>
      </c>
      <c r="AZ38" s="4">
        <f t="shared" si="24"/>
        <v>1</v>
      </c>
      <c r="BA38" s="4">
        <f t="shared" si="25"/>
        <v>1</v>
      </c>
      <c r="BB38" s="4">
        <f t="shared" si="26"/>
        <v>1</v>
      </c>
      <c r="BC38" s="4">
        <f t="shared" si="27"/>
        <v>1</v>
      </c>
      <c r="BD38" s="4">
        <f t="shared" si="28"/>
        <v>1</v>
      </c>
      <c r="BE38" s="4">
        <f t="shared" si="29"/>
        <v>1</v>
      </c>
      <c r="BF38" s="4">
        <f t="shared" si="30"/>
        <v>1</v>
      </c>
      <c r="BG38" s="4">
        <f t="shared" si="31"/>
        <v>1</v>
      </c>
    </row>
    <row r="39" spans="1:59" ht="15.75" x14ac:dyDescent="0.25">
      <c r="A39" s="397"/>
      <c r="B39" s="398" t="str">
        <f t="shared" ca="1" si="1"/>
        <v/>
      </c>
      <c r="C39" s="399" t="str">
        <f ca="1">IF('תנאי סף'!AR39&lt;&gt;1,"",'תנאי סף'!F39)</f>
        <v/>
      </c>
      <c r="D39" s="400" t="str">
        <f ca="1">'מספר בקשות תמיכה'!Z39</f>
        <v/>
      </c>
      <c r="E39" s="400" t="str">
        <f ca="1">'ייעוץ ליווי וסיוע חשבונאי'!Z39</f>
        <v/>
      </c>
      <c r="F39" s="400" t="str">
        <f ca="1">'ייעוץ ליווי וסיוע משפטי'!Z39</f>
        <v/>
      </c>
      <c r="G39" s="400" t="str">
        <f ca="1">'ייעוץ ליווי וסיוע מקצועי'!Z39</f>
        <v/>
      </c>
      <c r="H39" s="400" t="str">
        <f ca="1">'פרסום ושיווק'!Z39</f>
        <v/>
      </c>
      <c r="I39" s="400" t="str">
        <f ca="1">'העמדת חלל לצורכי האמנים'!Z39</f>
        <v/>
      </c>
      <c r="J39" s="400" t="str">
        <f ca="1">'ניוד מופעים לפריפריה'!Z39</f>
        <v/>
      </c>
      <c r="K39" s="400" t="str">
        <f ca="1">'קיום פעילות מקצועית'!Z39</f>
        <v/>
      </c>
      <c r="L39" s="400" t="str">
        <f ca="1">'יצירת שיתופי פעולה'!Z39</f>
        <v/>
      </c>
      <c r="M39" s="401"/>
      <c r="N39" s="401"/>
      <c r="O39" s="401"/>
      <c r="P39" s="401"/>
      <c r="Q39" s="401"/>
      <c r="R39" s="401"/>
      <c r="S39" s="401"/>
      <c r="T39" s="401"/>
      <c r="U39" s="401"/>
      <c r="V39" s="401"/>
      <c r="W39" s="401"/>
      <c r="X39" s="401"/>
      <c r="Y39" s="401"/>
      <c r="Z39" s="401"/>
      <c r="AA39" s="401"/>
      <c r="AB39" s="401"/>
      <c r="AC39" s="401"/>
      <c r="AD39" s="401" t="str">
        <f t="shared" ca="1" si="2"/>
        <v/>
      </c>
      <c r="AE39" s="401" t="str">
        <f t="shared" ca="1" si="3"/>
        <v/>
      </c>
      <c r="AF39" s="402" t="str">
        <f t="shared" ca="1" si="4"/>
        <v/>
      </c>
      <c r="AG39" s="4">
        <f t="shared" ca="1" si="5"/>
        <v>1</v>
      </c>
      <c r="AH39" s="4">
        <f t="shared" ca="1" si="6"/>
        <v>1</v>
      </c>
      <c r="AI39" s="4">
        <f t="shared" ca="1" si="7"/>
        <v>1</v>
      </c>
      <c r="AJ39" s="4">
        <f t="shared" ca="1" si="8"/>
        <v>1</v>
      </c>
      <c r="AK39" s="4">
        <f t="shared" ca="1" si="9"/>
        <v>1</v>
      </c>
      <c r="AL39" s="4">
        <f t="shared" ca="1" si="10"/>
        <v>1</v>
      </c>
      <c r="AM39" s="4">
        <f t="shared" ca="1" si="11"/>
        <v>1</v>
      </c>
      <c r="AN39" s="4">
        <f t="shared" ca="1" si="12"/>
        <v>1</v>
      </c>
      <c r="AO39" s="4">
        <f t="shared" ca="1" si="13"/>
        <v>1</v>
      </c>
      <c r="AP39" s="4">
        <f t="shared" ca="1" si="14"/>
        <v>1</v>
      </c>
      <c r="AQ39" s="4">
        <f t="shared" si="15"/>
        <v>1</v>
      </c>
      <c r="AR39" s="4">
        <f t="shared" si="16"/>
        <v>1</v>
      </c>
      <c r="AS39" s="4">
        <f t="shared" si="17"/>
        <v>1</v>
      </c>
      <c r="AT39" s="4">
        <f t="shared" si="18"/>
        <v>1</v>
      </c>
      <c r="AU39" s="4">
        <f t="shared" si="19"/>
        <v>1</v>
      </c>
      <c r="AV39" s="4">
        <f t="shared" si="20"/>
        <v>1</v>
      </c>
      <c r="AW39" s="4">
        <f t="shared" si="21"/>
        <v>1</v>
      </c>
      <c r="AX39" s="4">
        <f t="shared" si="22"/>
        <v>1</v>
      </c>
      <c r="AY39" s="4">
        <f t="shared" si="23"/>
        <v>1</v>
      </c>
      <c r="AZ39" s="4">
        <f t="shared" si="24"/>
        <v>1</v>
      </c>
      <c r="BA39" s="4">
        <f t="shared" si="25"/>
        <v>1</v>
      </c>
      <c r="BB39" s="4">
        <f t="shared" si="26"/>
        <v>1</v>
      </c>
      <c r="BC39" s="4">
        <f t="shared" si="27"/>
        <v>1</v>
      </c>
      <c r="BD39" s="4">
        <f t="shared" si="28"/>
        <v>1</v>
      </c>
      <c r="BE39" s="4">
        <f t="shared" si="29"/>
        <v>1</v>
      </c>
      <c r="BF39" s="4">
        <f t="shared" si="30"/>
        <v>1</v>
      </c>
      <c r="BG39" s="4">
        <f t="shared" si="31"/>
        <v>1</v>
      </c>
    </row>
    <row r="40" spans="1:59" ht="16.5" thickBot="1" x14ac:dyDescent="0.3">
      <c r="A40" s="397"/>
      <c r="B40" s="398" t="str">
        <f t="shared" ca="1" si="1"/>
        <v/>
      </c>
      <c r="C40" s="399" t="str">
        <f ca="1">IF('תנאי סף'!AR40&lt;&gt;1,"",'תנאי סף'!F40)</f>
        <v/>
      </c>
      <c r="D40" s="400" t="str">
        <f ca="1">'מספר בקשות תמיכה'!Z40</f>
        <v/>
      </c>
      <c r="E40" s="400" t="str">
        <f ca="1">'ייעוץ ליווי וסיוע חשבונאי'!Z40</f>
        <v/>
      </c>
      <c r="F40" s="400" t="str">
        <f ca="1">'ייעוץ ליווי וסיוע משפטי'!Z40</f>
        <v/>
      </c>
      <c r="G40" s="400" t="str">
        <f ca="1">'ייעוץ ליווי וסיוע מקצועי'!Z40</f>
        <v/>
      </c>
      <c r="H40" s="400" t="str">
        <f ca="1">'פרסום ושיווק'!Z40</f>
        <v/>
      </c>
      <c r="I40" s="400" t="str">
        <f ca="1">'העמדת חלל לצורכי האמנים'!Z40</f>
        <v/>
      </c>
      <c r="J40" s="400" t="str">
        <f ca="1">'ניוד מופעים לפריפריה'!Z40</f>
        <v/>
      </c>
      <c r="K40" s="400" t="str">
        <f ca="1">'קיום פעילות מקצועית'!Z40</f>
        <v/>
      </c>
      <c r="L40" s="400" t="str">
        <f ca="1">'יצירת שיתופי פעולה'!Z40</f>
        <v/>
      </c>
      <c r="M40" s="401"/>
      <c r="N40" s="401"/>
      <c r="O40" s="401"/>
      <c r="P40" s="401"/>
      <c r="Q40" s="401"/>
      <c r="R40" s="401"/>
      <c r="S40" s="401"/>
      <c r="T40" s="401"/>
      <c r="U40" s="401"/>
      <c r="V40" s="401"/>
      <c r="W40" s="401"/>
      <c r="X40" s="401"/>
      <c r="Y40" s="401"/>
      <c r="Z40" s="401"/>
      <c r="AA40" s="401"/>
      <c r="AB40" s="401"/>
      <c r="AC40" s="401"/>
      <c r="AD40" s="401" t="str">
        <f t="shared" ca="1" si="2"/>
        <v/>
      </c>
      <c r="AE40" s="401" t="str">
        <f t="shared" ca="1" si="3"/>
        <v/>
      </c>
      <c r="AF40" s="402" t="str">
        <f t="shared" ca="1" si="4"/>
        <v/>
      </c>
      <c r="AG40" s="4">
        <f t="shared" ca="1" si="5"/>
        <v>1</v>
      </c>
      <c r="AH40" s="4">
        <f t="shared" ca="1" si="6"/>
        <v>1</v>
      </c>
      <c r="AI40" s="4">
        <f t="shared" ca="1" si="7"/>
        <v>1</v>
      </c>
      <c r="AJ40" s="4">
        <f t="shared" ca="1" si="8"/>
        <v>1</v>
      </c>
      <c r="AK40" s="4">
        <f t="shared" ca="1" si="9"/>
        <v>1</v>
      </c>
      <c r="AL40" s="4">
        <f t="shared" ca="1" si="10"/>
        <v>1</v>
      </c>
      <c r="AM40" s="4">
        <f t="shared" ca="1" si="11"/>
        <v>1</v>
      </c>
      <c r="AN40" s="4">
        <f t="shared" ca="1" si="12"/>
        <v>1</v>
      </c>
      <c r="AO40" s="4">
        <f t="shared" ca="1" si="13"/>
        <v>1</v>
      </c>
      <c r="AP40" s="4">
        <f t="shared" ca="1" si="14"/>
        <v>1</v>
      </c>
      <c r="AQ40" s="4">
        <f t="shared" si="15"/>
        <v>1</v>
      </c>
      <c r="AR40" s="4">
        <f t="shared" si="16"/>
        <v>1</v>
      </c>
      <c r="AS40" s="4">
        <f t="shared" si="17"/>
        <v>1</v>
      </c>
      <c r="AT40" s="4">
        <f t="shared" si="18"/>
        <v>1</v>
      </c>
      <c r="AU40" s="4">
        <f t="shared" si="19"/>
        <v>1</v>
      </c>
      <c r="AV40" s="4">
        <f t="shared" si="20"/>
        <v>1</v>
      </c>
      <c r="AW40" s="4">
        <f t="shared" si="21"/>
        <v>1</v>
      </c>
      <c r="AX40" s="4">
        <f t="shared" si="22"/>
        <v>1</v>
      </c>
      <c r="AY40" s="4">
        <f t="shared" si="23"/>
        <v>1</v>
      </c>
      <c r="AZ40" s="4">
        <f t="shared" si="24"/>
        <v>1</v>
      </c>
      <c r="BA40" s="4">
        <f t="shared" si="25"/>
        <v>1</v>
      </c>
      <c r="BB40" s="4">
        <f t="shared" si="26"/>
        <v>1</v>
      </c>
      <c r="BC40" s="4">
        <f t="shared" si="27"/>
        <v>1</v>
      </c>
      <c r="BD40" s="4">
        <f t="shared" si="28"/>
        <v>1</v>
      </c>
      <c r="BE40" s="4">
        <f t="shared" si="29"/>
        <v>1</v>
      </c>
      <c r="BF40" s="4">
        <f t="shared" si="30"/>
        <v>1</v>
      </c>
      <c r="BG40" s="4">
        <f t="shared" si="31"/>
        <v>1</v>
      </c>
    </row>
    <row r="41" spans="1:59" ht="15.75" hidden="1" x14ac:dyDescent="0.25">
      <c r="A41" s="397"/>
      <c r="B41" s="398" t="str">
        <f t="shared" si="1"/>
        <v/>
      </c>
      <c r="C41" s="399" t="str">
        <f>IF('תנאי סף'!AR41&lt;&gt;1,"",'תנאי סף'!F41)</f>
        <v/>
      </c>
      <c r="D41" s="400" t="str">
        <f>'מספר בקשות תמיכה'!Z41</f>
        <v/>
      </c>
      <c r="E41" s="400" t="str">
        <f>'ייעוץ ליווי וסיוע חשבונאי'!Z41</f>
        <v/>
      </c>
      <c r="F41" s="400" t="str">
        <f>'ייעוץ ליווי וסיוע משפטי'!Z41</f>
        <v/>
      </c>
      <c r="G41" s="400" t="str">
        <f>'ייעוץ ליווי וסיוע מקצועי'!Z41</f>
        <v/>
      </c>
      <c r="H41" s="400" t="str">
        <f>'פרסום ושיווק'!Z41</f>
        <v/>
      </c>
      <c r="I41" s="400" t="str">
        <f>'העמדת חלל לצורכי האמנים'!Z41</f>
        <v/>
      </c>
      <c r="J41" s="400" t="str">
        <f>'ניוד מופעים לפריפריה'!Z41</f>
        <v/>
      </c>
      <c r="K41" s="400" t="str">
        <f>'קיום פעילות מקצועית'!Z41</f>
        <v/>
      </c>
      <c r="L41" s="400" t="str">
        <f>'יצירת שיתופי פעולה'!Z41</f>
        <v/>
      </c>
      <c r="M41" s="401"/>
      <c r="N41" s="401"/>
      <c r="O41" s="401"/>
      <c r="P41" s="401"/>
      <c r="Q41" s="401"/>
      <c r="R41" s="401"/>
      <c r="S41" s="401"/>
      <c r="T41" s="401"/>
      <c r="U41" s="401"/>
      <c r="V41" s="401"/>
      <c r="W41" s="401"/>
      <c r="X41" s="401"/>
      <c r="Y41" s="401"/>
      <c r="Z41" s="401"/>
      <c r="AA41" s="401"/>
      <c r="AB41" s="401"/>
      <c r="AC41" s="401"/>
      <c r="AD41" s="401" t="str">
        <f t="shared" si="2"/>
        <v/>
      </c>
      <c r="AE41" s="401" t="str">
        <f t="shared" si="3"/>
        <v/>
      </c>
      <c r="AF41" s="402" t="str">
        <f t="shared" si="4"/>
        <v/>
      </c>
      <c r="AG41" s="4">
        <f t="shared" si="5"/>
        <v>1</v>
      </c>
      <c r="AH41" s="4">
        <f t="shared" si="6"/>
        <v>1</v>
      </c>
      <c r="AI41" s="4">
        <f t="shared" si="7"/>
        <v>1</v>
      </c>
      <c r="AJ41" s="4">
        <f t="shared" si="8"/>
        <v>1</v>
      </c>
      <c r="AK41" s="4">
        <f t="shared" si="9"/>
        <v>1</v>
      </c>
      <c r="AL41" s="4">
        <f t="shared" si="10"/>
        <v>1</v>
      </c>
      <c r="AM41" s="4">
        <f t="shared" si="11"/>
        <v>1</v>
      </c>
      <c r="AN41" s="4">
        <f t="shared" si="12"/>
        <v>1</v>
      </c>
      <c r="AO41" s="4">
        <f t="shared" si="13"/>
        <v>1</v>
      </c>
      <c r="AP41" s="4">
        <f t="shared" si="14"/>
        <v>1</v>
      </c>
      <c r="AQ41" s="4">
        <f t="shared" si="15"/>
        <v>1</v>
      </c>
      <c r="AR41" s="4">
        <f t="shared" si="16"/>
        <v>1</v>
      </c>
      <c r="AS41" s="4">
        <f t="shared" si="17"/>
        <v>1</v>
      </c>
      <c r="AT41" s="4">
        <f t="shared" si="18"/>
        <v>1</v>
      </c>
      <c r="AU41" s="4">
        <f t="shared" si="19"/>
        <v>1</v>
      </c>
      <c r="AV41" s="4">
        <f t="shared" si="20"/>
        <v>1</v>
      </c>
      <c r="AW41" s="4">
        <f t="shared" si="21"/>
        <v>1</v>
      </c>
      <c r="AX41" s="4">
        <f t="shared" si="22"/>
        <v>1</v>
      </c>
      <c r="AY41" s="4">
        <f t="shared" si="23"/>
        <v>1</v>
      </c>
      <c r="AZ41" s="4">
        <f t="shared" si="24"/>
        <v>1</v>
      </c>
      <c r="BA41" s="4">
        <f t="shared" si="25"/>
        <v>1</v>
      </c>
      <c r="BB41" s="4">
        <f t="shared" si="26"/>
        <v>1</v>
      </c>
      <c r="BC41" s="4">
        <f t="shared" si="27"/>
        <v>1</v>
      </c>
      <c r="BD41" s="4">
        <f t="shared" si="28"/>
        <v>1</v>
      </c>
      <c r="BE41" s="4">
        <f t="shared" si="29"/>
        <v>1</v>
      </c>
      <c r="BF41" s="4">
        <f t="shared" si="30"/>
        <v>1</v>
      </c>
      <c r="BG41" s="4">
        <f t="shared" si="31"/>
        <v>1</v>
      </c>
    </row>
    <row r="42" spans="1:59" ht="15.75" hidden="1" x14ac:dyDescent="0.25">
      <c r="A42" s="397"/>
      <c r="B42" s="398" t="str">
        <f t="shared" si="1"/>
        <v/>
      </c>
      <c r="C42" s="399" t="str">
        <f>IF('תנאי סף'!AR42&lt;&gt;1,"",'תנאי סף'!F42)</f>
        <v/>
      </c>
      <c r="D42" s="400" t="str">
        <f>'מספר בקשות תמיכה'!Z42</f>
        <v/>
      </c>
      <c r="E42" s="400" t="str">
        <f>'ייעוץ ליווי וסיוע חשבונאי'!Z42</f>
        <v/>
      </c>
      <c r="F42" s="400" t="str">
        <f>'ייעוץ ליווי וסיוע משפטי'!Z42</f>
        <v/>
      </c>
      <c r="G42" s="400" t="str">
        <f>'ייעוץ ליווי וסיוע מקצועי'!Z42</f>
        <v/>
      </c>
      <c r="H42" s="400" t="str">
        <f>'פרסום ושיווק'!Z42</f>
        <v/>
      </c>
      <c r="I42" s="400" t="str">
        <f>'העמדת חלל לצורכי האמנים'!Z42</f>
        <v/>
      </c>
      <c r="J42" s="400" t="str">
        <f>'ניוד מופעים לפריפריה'!Z42</f>
        <v/>
      </c>
      <c r="K42" s="400" t="str">
        <f>'קיום פעילות מקצועית'!Z42</f>
        <v/>
      </c>
      <c r="L42" s="400" t="str">
        <f>'יצירת שיתופי פעולה'!Z42</f>
        <v/>
      </c>
      <c r="M42" s="401"/>
      <c r="N42" s="401"/>
      <c r="O42" s="401"/>
      <c r="P42" s="401"/>
      <c r="Q42" s="401"/>
      <c r="R42" s="401"/>
      <c r="S42" s="401"/>
      <c r="T42" s="401"/>
      <c r="U42" s="401"/>
      <c r="V42" s="401"/>
      <c r="W42" s="401"/>
      <c r="X42" s="401"/>
      <c r="Y42" s="401"/>
      <c r="Z42" s="401"/>
      <c r="AA42" s="401"/>
      <c r="AB42" s="401"/>
      <c r="AC42" s="401"/>
      <c r="AD42" s="401" t="str">
        <f t="shared" si="2"/>
        <v/>
      </c>
      <c r="AE42" s="401" t="str">
        <f t="shared" si="3"/>
        <v/>
      </c>
      <c r="AF42" s="402" t="str">
        <f t="shared" si="4"/>
        <v/>
      </c>
      <c r="AG42" s="4">
        <f t="shared" si="5"/>
        <v>1</v>
      </c>
      <c r="AH42" s="4">
        <f t="shared" si="6"/>
        <v>1</v>
      </c>
      <c r="AI42" s="4">
        <f t="shared" si="7"/>
        <v>1</v>
      </c>
      <c r="AJ42" s="4">
        <f t="shared" si="8"/>
        <v>1</v>
      </c>
      <c r="AK42" s="4">
        <f t="shared" si="9"/>
        <v>1</v>
      </c>
      <c r="AL42" s="4">
        <f t="shared" si="10"/>
        <v>1</v>
      </c>
      <c r="AM42" s="4">
        <f t="shared" si="11"/>
        <v>1</v>
      </c>
      <c r="AN42" s="4">
        <f t="shared" si="12"/>
        <v>1</v>
      </c>
      <c r="AO42" s="4">
        <f t="shared" si="13"/>
        <v>1</v>
      </c>
      <c r="AP42" s="4">
        <f t="shared" si="14"/>
        <v>1</v>
      </c>
      <c r="AQ42" s="4">
        <f t="shared" si="15"/>
        <v>1</v>
      </c>
      <c r="AR42" s="4">
        <f t="shared" si="16"/>
        <v>1</v>
      </c>
      <c r="AS42" s="4">
        <f t="shared" si="17"/>
        <v>1</v>
      </c>
      <c r="AT42" s="4">
        <f t="shared" si="18"/>
        <v>1</v>
      </c>
      <c r="AU42" s="4">
        <f t="shared" si="19"/>
        <v>1</v>
      </c>
      <c r="AV42" s="4">
        <f t="shared" si="20"/>
        <v>1</v>
      </c>
      <c r="AW42" s="4">
        <f t="shared" si="21"/>
        <v>1</v>
      </c>
      <c r="AX42" s="4">
        <f t="shared" si="22"/>
        <v>1</v>
      </c>
      <c r="AY42" s="4">
        <f t="shared" si="23"/>
        <v>1</v>
      </c>
      <c r="AZ42" s="4">
        <f t="shared" si="24"/>
        <v>1</v>
      </c>
      <c r="BA42" s="4">
        <f t="shared" si="25"/>
        <v>1</v>
      </c>
      <c r="BB42" s="4">
        <f t="shared" si="26"/>
        <v>1</v>
      </c>
      <c r="BC42" s="4">
        <f t="shared" si="27"/>
        <v>1</v>
      </c>
      <c r="BD42" s="4">
        <f t="shared" si="28"/>
        <v>1</v>
      </c>
      <c r="BE42" s="4">
        <f t="shared" si="29"/>
        <v>1</v>
      </c>
      <c r="BF42" s="4">
        <f t="shared" si="30"/>
        <v>1</v>
      </c>
      <c r="BG42" s="4">
        <f t="shared" si="31"/>
        <v>1</v>
      </c>
    </row>
    <row r="43" spans="1:59" ht="15.75" hidden="1" x14ac:dyDescent="0.25">
      <c r="A43" s="397"/>
      <c r="B43" s="398" t="str">
        <f t="shared" si="1"/>
        <v/>
      </c>
      <c r="C43" s="399" t="str">
        <f>IF('תנאי סף'!AR43&lt;&gt;1,"",'תנאי סף'!F43)</f>
        <v/>
      </c>
      <c r="D43" s="400" t="str">
        <f>'מספר בקשות תמיכה'!Z43</f>
        <v/>
      </c>
      <c r="E43" s="400" t="str">
        <f>'ייעוץ ליווי וסיוע חשבונאי'!Z43</f>
        <v/>
      </c>
      <c r="F43" s="400" t="str">
        <f>'ייעוץ ליווי וסיוע משפטי'!Z43</f>
        <v/>
      </c>
      <c r="G43" s="400" t="str">
        <f>'ייעוץ ליווי וסיוע מקצועי'!Z43</f>
        <v/>
      </c>
      <c r="H43" s="400" t="str">
        <f>'פרסום ושיווק'!Z43</f>
        <v/>
      </c>
      <c r="I43" s="400" t="str">
        <f>'העמדת חלל לצורכי האמנים'!Z43</f>
        <v/>
      </c>
      <c r="J43" s="400" t="str">
        <f>'ניוד מופעים לפריפריה'!Z43</f>
        <v/>
      </c>
      <c r="K43" s="400" t="str">
        <f>'קיום פעילות מקצועית'!Z43</f>
        <v/>
      </c>
      <c r="L43" s="400" t="str">
        <f>'יצירת שיתופי פעולה'!Z43</f>
        <v/>
      </c>
      <c r="M43" s="401"/>
      <c r="N43" s="401"/>
      <c r="O43" s="401"/>
      <c r="P43" s="401"/>
      <c r="Q43" s="401"/>
      <c r="R43" s="401"/>
      <c r="S43" s="401"/>
      <c r="T43" s="401"/>
      <c r="U43" s="401"/>
      <c r="V43" s="401"/>
      <c r="W43" s="401"/>
      <c r="X43" s="401"/>
      <c r="Y43" s="401"/>
      <c r="Z43" s="401"/>
      <c r="AA43" s="401"/>
      <c r="AB43" s="401"/>
      <c r="AC43" s="401"/>
      <c r="AD43" s="401" t="str">
        <f t="shared" si="2"/>
        <v/>
      </c>
      <c r="AE43" s="401" t="str">
        <f t="shared" si="3"/>
        <v/>
      </c>
      <c r="AF43" s="402" t="str">
        <f t="shared" si="4"/>
        <v/>
      </c>
      <c r="AG43" s="4">
        <f t="shared" si="5"/>
        <v>1</v>
      </c>
      <c r="AH43" s="4">
        <f t="shared" si="6"/>
        <v>1</v>
      </c>
      <c r="AI43" s="4">
        <f t="shared" si="7"/>
        <v>1</v>
      </c>
      <c r="AJ43" s="4">
        <f t="shared" si="8"/>
        <v>1</v>
      </c>
      <c r="AK43" s="4">
        <f t="shared" si="9"/>
        <v>1</v>
      </c>
      <c r="AL43" s="4">
        <f t="shared" si="10"/>
        <v>1</v>
      </c>
      <c r="AM43" s="4">
        <f t="shared" si="11"/>
        <v>1</v>
      </c>
      <c r="AN43" s="4">
        <f t="shared" si="12"/>
        <v>1</v>
      </c>
      <c r="AO43" s="4">
        <f t="shared" si="13"/>
        <v>1</v>
      </c>
      <c r="AP43" s="4">
        <f t="shared" si="14"/>
        <v>1</v>
      </c>
      <c r="AQ43" s="4">
        <f t="shared" si="15"/>
        <v>1</v>
      </c>
      <c r="AR43" s="4">
        <f t="shared" si="16"/>
        <v>1</v>
      </c>
      <c r="AS43" s="4">
        <f t="shared" si="17"/>
        <v>1</v>
      </c>
      <c r="AT43" s="4">
        <f t="shared" si="18"/>
        <v>1</v>
      </c>
      <c r="AU43" s="4">
        <f t="shared" si="19"/>
        <v>1</v>
      </c>
      <c r="AV43" s="4">
        <f t="shared" si="20"/>
        <v>1</v>
      </c>
      <c r="AW43" s="4">
        <f t="shared" si="21"/>
        <v>1</v>
      </c>
      <c r="AX43" s="4">
        <f t="shared" si="22"/>
        <v>1</v>
      </c>
      <c r="AY43" s="4">
        <f t="shared" si="23"/>
        <v>1</v>
      </c>
      <c r="AZ43" s="4">
        <f t="shared" si="24"/>
        <v>1</v>
      </c>
      <c r="BA43" s="4">
        <f t="shared" si="25"/>
        <v>1</v>
      </c>
      <c r="BB43" s="4">
        <f t="shared" si="26"/>
        <v>1</v>
      </c>
      <c r="BC43" s="4">
        <f t="shared" si="27"/>
        <v>1</v>
      </c>
      <c r="BD43" s="4">
        <f t="shared" si="28"/>
        <v>1</v>
      </c>
      <c r="BE43" s="4">
        <f t="shared" si="29"/>
        <v>1</v>
      </c>
      <c r="BF43" s="4">
        <f t="shared" si="30"/>
        <v>1</v>
      </c>
      <c r="BG43" s="4">
        <f t="shared" si="31"/>
        <v>1</v>
      </c>
    </row>
    <row r="44" spans="1:59" ht="15.75" hidden="1" x14ac:dyDescent="0.25">
      <c r="A44" s="397"/>
      <c r="B44" s="398" t="str">
        <f t="shared" si="1"/>
        <v/>
      </c>
      <c r="C44" s="399" t="str">
        <f>IF('תנאי סף'!AR44&lt;&gt;1,"",'תנאי סף'!F44)</f>
        <v/>
      </c>
      <c r="D44" s="400" t="str">
        <f>'מספר בקשות תמיכה'!Z44</f>
        <v/>
      </c>
      <c r="E44" s="400" t="str">
        <f>'ייעוץ ליווי וסיוע חשבונאי'!Z44</f>
        <v/>
      </c>
      <c r="F44" s="400" t="str">
        <f>'ייעוץ ליווי וסיוע משפטי'!Z44</f>
        <v/>
      </c>
      <c r="G44" s="400" t="str">
        <f>'ייעוץ ליווי וסיוע מקצועי'!Z44</f>
        <v/>
      </c>
      <c r="H44" s="400" t="str">
        <f>'פרסום ושיווק'!Z44</f>
        <v/>
      </c>
      <c r="I44" s="400" t="str">
        <f>'העמדת חלל לצורכי האמנים'!Z44</f>
        <v/>
      </c>
      <c r="J44" s="400" t="str">
        <f>'ניוד מופעים לפריפריה'!Z44</f>
        <v/>
      </c>
      <c r="K44" s="400" t="str">
        <f>'קיום פעילות מקצועית'!Z44</f>
        <v/>
      </c>
      <c r="L44" s="400" t="str">
        <f>'יצירת שיתופי פעולה'!Z44</f>
        <v/>
      </c>
      <c r="M44" s="401"/>
      <c r="N44" s="401"/>
      <c r="O44" s="401"/>
      <c r="P44" s="401"/>
      <c r="Q44" s="401"/>
      <c r="R44" s="401"/>
      <c r="S44" s="401"/>
      <c r="T44" s="401"/>
      <c r="U44" s="401"/>
      <c r="V44" s="401"/>
      <c r="W44" s="401"/>
      <c r="X44" s="401"/>
      <c r="Y44" s="401"/>
      <c r="Z44" s="401"/>
      <c r="AA44" s="401"/>
      <c r="AB44" s="401"/>
      <c r="AC44" s="401"/>
      <c r="AD44" s="401" t="str">
        <f t="shared" si="2"/>
        <v/>
      </c>
      <c r="AE44" s="401" t="str">
        <f t="shared" si="3"/>
        <v/>
      </c>
      <c r="AF44" s="402" t="str">
        <f t="shared" si="4"/>
        <v/>
      </c>
      <c r="AG44" s="4">
        <f t="shared" si="5"/>
        <v>1</v>
      </c>
      <c r="AH44" s="4">
        <f t="shared" si="6"/>
        <v>1</v>
      </c>
      <c r="AI44" s="4">
        <f t="shared" si="7"/>
        <v>1</v>
      </c>
      <c r="AJ44" s="4">
        <f t="shared" si="8"/>
        <v>1</v>
      </c>
      <c r="AK44" s="4">
        <f t="shared" si="9"/>
        <v>1</v>
      </c>
      <c r="AL44" s="4">
        <f t="shared" si="10"/>
        <v>1</v>
      </c>
      <c r="AM44" s="4">
        <f t="shared" si="11"/>
        <v>1</v>
      </c>
      <c r="AN44" s="4">
        <f t="shared" si="12"/>
        <v>1</v>
      </c>
      <c r="AO44" s="4">
        <f t="shared" si="13"/>
        <v>1</v>
      </c>
      <c r="AP44" s="4">
        <f t="shared" si="14"/>
        <v>1</v>
      </c>
      <c r="AQ44" s="4">
        <f t="shared" si="15"/>
        <v>1</v>
      </c>
      <c r="AR44" s="4">
        <f t="shared" si="16"/>
        <v>1</v>
      </c>
      <c r="AS44" s="4">
        <f t="shared" si="17"/>
        <v>1</v>
      </c>
      <c r="AT44" s="4">
        <f t="shared" si="18"/>
        <v>1</v>
      </c>
      <c r="AU44" s="4">
        <f t="shared" si="19"/>
        <v>1</v>
      </c>
      <c r="AV44" s="4">
        <f t="shared" si="20"/>
        <v>1</v>
      </c>
      <c r="AW44" s="4">
        <f t="shared" si="21"/>
        <v>1</v>
      </c>
      <c r="AX44" s="4">
        <f t="shared" si="22"/>
        <v>1</v>
      </c>
      <c r="AY44" s="4">
        <f t="shared" si="23"/>
        <v>1</v>
      </c>
      <c r="AZ44" s="4">
        <f t="shared" si="24"/>
        <v>1</v>
      </c>
      <c r="BA44" s="4">
        <f t="shared" si="25"/>
        <v>1</v>
      </c>
      <c r="BB44" s="4">
        <f t="shared" si="26"/>
        <v>1</v>
      </c>
      <c r="BC44" s="4">
        <f t="shared" si="27"/>
        <v>1</v>
      </c>
      <c r="BD44" s="4">
        <f t="shared" si="28"/>
        <v>1</v>
      </c>
      <c r="BE44" s="4">
        <f t="shared" si="29"/>
        <v>1</v>
      </c>
      <c r="BF44" s="4">
        <f t="shared" si="30"/>
        <v>1</v>
      </c>
      <c r="BG44" s="4">
        <f t="shared" si="31"/>
        <v>1</v>
      </c>
    </row>
    <row r="45" spans="1:59" ht="15.75" hidden="1" x14ac:dyDescent="0.25">
      <c r="A45" s="397"/>
      <c r="B45" s="398" t="str">
        <f t="shared" si="1"/>
        <v/>
      </c>
      <c r="C45" s="399" t="str">
        <f>IF('תנאי סף'!AR45&lt;&gt;1,"",'תנאי סף'!F45)</f>
        <v/>
      </c>
      <c r="D45" s="400" t="str">
        <f>'מספר בקשות תמיכה'!Z45</f>
        <v/>
      </c>
      <c r="E45" s="400" t="str">
        <f>'ייעוץ ליווי וסיוע חשבונאי'!Z45</f>
        <v/>
      </c>
      <c r="F45" s="400" t="str">
        <f>'ייעוץ ליווי וסיוע משפטי'!Z45</f>
        <v/>
      </c>
      <c r="G45" s="400" t="str">
        <f>'ייעוץ ליווי וסיוע מקצועי'!Z45</f>
        <v/>
      </c>
      <c r="H45" s="400" t="str">
        <f>'פרסום ושיווק'!Z45</f>
        <v/>
      </c>
      <c r="I45" s="400" t="str">
        <f>'העמדת חלל לצורכי האמנים'!Z45</f>
        <v/>
      </c>
      <c r="J45" s="400" t="str">
        <f>'ניוד מופעים לפריפריה'!Z45</f>
        <v/>
      </c>
      <c r="K45" s="400" t="str">
        <f>'קיום פעילות מקצועית'!Z45</f>
        <v/>
      </c>
      <c r="L45" s="400" t="str">
        <f>'יצירת שיתופי פעולה'!Z45</f>
        <v/>
      </c>
      <c r="M45" s="401"/>
      <c r="N45" s="401"/>
      <c r="O45" s="401"/>
      <c r="P45" s="401"/>
      <c r="Q45" s="401"/>
      <c r="R45" s="401"/>
      <c r="S45" s="401"/>
      <c r="T45" s="401"/>
      <c r="U45" s="401"/>
      <c r="V45" s="401"/>
      <c r="W45" s="401"/>
      <c r="X45" s="401"/>
      <c r="Y45" s="401"/>
      <c r="Z45" s="401"/>
      <c r="AA45" s="401"/>
      <c r="AB45" s="401"/>
      <c r="AC45" s="401"/>
      <c r="AD45" s="401" t="str">
        <f t="shared" si="2"/>
        <v/>
      </c>
      <c r="AE45" s="401" t="str">
        <f t="shared" si="3"/>
        <v/>
      </c>
      <c r="AF45" s="402" t="str">
        <f t="shared" si="4"/>
        <v/>
      </c>
      <c r="AG45" s="4">
        <f t="shared" si="5"/>
        <v>1</v>
      </c>
      <c r="AH45" s="4">
        <f t="shared" si="6"/>
        <v>1</v>
      </c>
      <c r="AI45" s="4">
        <f t="shared" si="7"/>
        <v>1</v>
      </c>
      <c r="AJ45" s="4">
        <f t="shared" si="8"/>
        <v>1</v>
      </c>
      <c r="AK45" s="4">
        <f t="shared" si="9"/>
        <v>1</v>
      </c>
      <c r="AL45" s="4">
        <f t="shared" si="10"/>
        <v>1</v>
      </c>
      <c r="AM45" s="4">
        <f t="shared" si="11"/>
        <v>1</v>
      </c>
      <c r="AN45" s="4">
        <f t="shared" si="12"/>
        <v>1</v>
      </c>
      <c r="AO45" s="4">
        <f t="shared" si="13"/>
        <v>1</v>
      </c>
      <c r="AP45" s="4">
        <f t="shared" si="14"/>
        <v>1</v>
      </c>
      <c r="AQ45" s="4">
        <f t="shared" si="15"/>
        <v>1</v>
      </c>
      <c r="AR45" s="4">
        <f t="shared" si="16"/>
        <v>1</v>
      </c>
      <c r="AS45" s="4">
        <f t="shared" si="17"/>
        <v>1</v>
      </c>
      <c r="AT45" s="4">
        <f t="shared" si="18"/>
        <v>1</v>
      </c>
      <c r="AU45" s="4">
        <f t="shared" si="19"/>
        <v>1</v>
      </c>
      <c r="AV45" s="4">
        <f t="shared" si="20"/>
        <v>1</v>
      </c>
      <c r="AW45" s="4">
        <f t="shared" si="21"/>
        <v>1</v>
      </c>
      <c r="AX45" s="4">
        <f t="shared" si="22"/>
        <v>1</v>
      </c>
      <c r="AY45" s="4">
        <f t="shared" si="23"/>
        <v>1</v>
      </c>
      <c r="AZ45" s="4">
        <f t="shared" si="24"/>
        <v>1</v>
      </c>
      <c r="BA45" s="4">
        <f t="shared" si="25"/>
        <v>1</v>
      </c>
      <c r="BB45" s="4">
        <f t="shared" si="26"/>
        <v>1</v>
      </c>
      <c r="BC45" s="4">
        <f t="shared" si="27"/>
        <v>1</v>
      </c>
      <c r="BD45" s="4">
        <f t="shared" si="28"/>
        <v>1</v>
      </c>
      <c r="BE45" s="4">
        <f t="shared" si="29"/>
        <v>1</v>
      </c>
      <c r="BF45" s="4">
        <f t="shared" si="30"/>
        <v>1</v>
      </c>
      <c r="BG45" s="4">
        <f t="shared" si="31"/>
        <v>1</v>
      </c>
    </row>
    <row r="46" spans="1:59" ht="15.75" hidden="1" x14ac:dyDescent="0.25">
      <c r="A46" s="397"/>
      <c r="B46" s="398" t="str">
        <f t="shared" si="1"/>
        <v/>
      </c>
      <c r="C46" s="399" t="str">
        <f>IF('תנאי סף'!AR46&lt;&gt;1,"",'תנאי סף'!F46)</f>
        <v/>
      </c>
      <c r="D46" s="400" t="str">
        <f>'מספר בקשות תמיכה'!Z46</f>
        <v/>
      </c>
      <c r="E46" s="400" t="str">
        <f>'ייעוץ ליווי וסיוע חשבונאי'!Z46</f>
        <v/>
      </c>
      <c r="F46" s="400" t="str">
        <f>'ייעוץ ליווי וסיוע משפטי'!Z46</f>
        <v/>
      </c>
      <c r="G46" s="400" t="str">
        <f>'ייעוץ ליווי וסיוע מקצועי'!Z46</f>
        <v/>
      </c>
      <c r="H46" s="400" t="str">
        <f>'פרסום ושיווק'!Z46</f>
        <v/>
      </c>
      <c r="I46" s="400" t="str">
        <f>'העמדת חלל לצורכי האמנים'!Z46</f>
        <v/>
      </c>
      <c r="J46" s="400" t="str">
        <f>'ניוד מופעים לפריפריה'!Z46</f>
        <v/>
      </c>
      <c r="K46" s="400" t="str">
        <f>'קיום פעילות מקצועית'!Z46</f>
        <v/>
      </c>
      <c r="L46" s="400" t="str">
        <f>'יצירת שיתופי פעולה'!Z46</f>
        <v/>
      </c>
      <c r="M46" s="401"/>
      <c r="N46" s="401"/>
      <c r="O46" s="401"/>
      <c r="P46" s="401"/>
      <c r="Q46" s="401"/>
      <c r="R46" s="401"/>
      <c r="S46" s="401"/>
      <c r="T46" s="401"/>
      <c r="U46" s="401"/>
      <c r="V46" s="401"/>
      <c r="W46" s="401"/>
      <c r="X46" s="401"/>
      <c r="Y46" s="401"/>
      <c r="Z46" s="401"/>
      <c r="AA46" s="401"/>
      <c r="AB46" s="401"/>
      <c r="AC46" s="401"/>
      <c r="AD46" s="401" t="str">
        <f t="shared" si="2"/>
        <v/>
      </c>
      <c r="AE46" s="401" t="str">
        <f t="shared" si="3"/>
        <v/>
      </c>
      <c r="AF46" s="402" t="str">
        <f t="shared" si="4"/>
        <v/>
      </c>
      <c r="AG46" s="4">
        <f t="shared" si="5"/>
        <v>1</v>
      </c>
      <c r="AH46" s="4">
        <f t="shared" si="6"/>
        <v>1</v>
      </c>
      <c r="AI46" s="4">
        <f t="shared" si="7"/>
        <v>1</v>
      </c>
      <c r="AJ46" s="4">
        <f t="shared" si="8"/>
        <v>1</v>
      </c>
      <c r="AK46" s="4">
        <f t="shared" si="9"/>
        <v>1</v>
      </c>
      <c r="AL46" s="4">
        <f t="shared" si="10"/>
        <v>1</v>
      </c>
      <c r="AM46" s="4">
        <f t="shared" si="11"/>
        <v>1</v>
      </c>
      <c r="AN46" s="4">
        <f t="shared" si="12"/>
        <v>1</v>
      </c>
      <c r="AO46" s="4">
        <f t="shared" si="13"/>
        <v>1</v>
      </c>
      <c r="AP46" s="4">
        <f t="shared" si="14"/>
        <v>1</v>
      </c>
      <c r="AQ46" s="4">
        <f t="shared" si="15"/>
        <v>1</v>
      </c>
      <c r="AR46" s="4">
        <f t="shared" si="16"/>
        <v>1</v>
      </c>
      <c r="AS46" s="4">
        <f t="shared" si="17"/>
        <v>1</v>
      </c>
      <c r="AT46" s="4">
        <f t="shared" si="18"/>
        <v>1</v>
      </c>
      <c r="AU46" s="4">
        <f t="shared" si="19"/>
        <v>1</v>
      </c>
      <c r="AV46" s="4">
        <f t="shared" si="20"/>
        <v>1</v>
      </c>
      <c r="AW46" s="4">
        <f t="shared" si="21"/>
        <v>1</v>
      </c>
      <c r="AX46" s="4">
        <f t="shared" si="22"/>
        <v>1</v>
      </c>
      <c r="AY46" s="4">
        <f t="shared" si="23"/>
        <v>1</v>
      </c>
      <c r="AZ46" s="4">
        <f t="shared" si="24"/>
        <v>1</v>
      </c>
      <c r="BA46" s="4">
        <f t="shared" si="25"/>
        <v>1</v>
      </c>
      <c r="BB46" s="4">
        <f t="shared" si="26"/>
        <v>1</v>
      </c>
      <c r="BC46" s="4">
        <f t="shared" si="27"/>
        <v>1</v>
      </c>
      <c r="BD46" s="4">
        <f t="shared" si="28"/>
        <v>1</v>
      </c>
      <c r="BE46" s="4">
        <f t="shared" si="29"/>
        <v>1</v>
      </c>
      <c r="BF46" s="4">
        <f t="shared" si="30"/>
        <v>1</v>
      </c>
      <c r="BG46" s="4">
        <f t="shared" si="31"/>
        <v>1</v>
      </c>
    </row>
    <row r="47" spans="1:59" ht="15.75" hidden="1" x14ac:dyDescent="0.25">
      <c r="A47" s="397"/>
      <c r="B47" s="398" t="str">
        <f t="shared" si="1"/>
        <v/>
      </c>
      <c r="C47" s="399" t="str">
        <f>IF('תנאי סף'!AR47&lt;&gt;1,"",'תנאי סף'!F47)</f>
        <v/>
      </c>
      <c r="D47" s="400" t="str">
        <f>'מספר בקשות תמיכה'!Z47</f>
        <v/>
      </c>
      <c r="E47" s="400" t="str">
        <f>'ייעוץ ליווי וסיוע חשבונאי'!Z47</f>
        <v/>
      </c>
      <c r="F47" s="400" t="str">
        <f>'ייעוץ ליווי וסיוע משפטי'!Z47</f>
        <v/>
      </c>
      <c r="G47" s="400" t="str">
        <f>'ייעוץ ליווי וסיוע מקצועי'!Z47</f>
        <v/>
      </c>
      <c r="H47" s="400" t="str">
        <f>'פרסום ושיווק'!Z47</f>
        <v/>
      </c>
      <c r="I47" s="400" t="str">
        <f>'העמדת חלל לצורכי האמנים'!Z47</f>
        <v/>
      </c>
      <c r="J47" s="400" t="str">
        <f>'ניוד מופעים לפריפריה'!Z47</f>
        <v/>
      </c>
      <c r="K47" s="400" t="str">
        <f>'קיום פעילות מקצועית'!Z47</f>
        <v/>
      </c>
      <c r="L47" s="400" t="str">
        <f>'יצירת שיתופי פעולה'!Z47</f>
        <v/>
      </c>
      <c r="M47" s="401"/>
      <c r="N47" s="401"/>
      <c r="O47" s="401"/>
      <c r="P47" s="401"/>
      <c r="Q47" s="401"/>
      <c r="R47" s="401"/>
      <c r="S47" s="401"/>
      <c r="T47" s="401"/>
      <c r="U47" s="401"/>
      <c r="V47" s="401"/>
      <c r="W47" s="401"/>
      <c r="X47" s="401"/>
      <c r="Y47" s="401"/>
      <c r="Z47" s="401"/>
      <c r="AA47" s="401"/>
      <c r="AB47" s="401"/>
      <c r="AC47" s="401"/>
      <c r="AD47" s="401" t="str">
        <f t="shared" si="2"/>
        <v/>
      </c>
      <c r="AE47" s="401" t="str">
        <f t="shared" si="3"/>
        <v/>
      </c>
      <c r="AF47" s="402" t="str">
        <f t="shared" si="4"/>
        <v/>
      </c>
      <c r="AG47" s="4">
        <f t="shared" si="5"/>
        <v>1</v>
      </c>
      <c r="AH47" s="4">
        <f t="shared" si="6"/>
        <v>1</v>
      </c>
      <c r="AI47" s="4">
        <f t="shared" si="7"/>
        <v>1</v>
      </c>
      <c r="AJ47" s="4">
        <f t="shared" si="8"/>
        <v>1</v>
      </c>
      <c r="AK47" s="4">
        <f t="shared" si="9"/>
        <v>1</v>
      </c>
      <c r="AL47" s="4">
        <f t="shared" si="10"/>
        <v>1</v>
      </c>
      <c r="AM47" s="4">
        <f t="shared" si="11"/>
        <v>1</v>
      </c>
      <c r="AN47" s="4">
        <f t="shared" si="12"/>
        <v>1</v>
      </c>
      <c r="AO47" s="4">
        <f t="shared" si="13"/>
        <v>1</v>
      </c>
      <c r="AP47" s="4">
        <f t="shared" si="14"/>
        <v>1</v>
      </c>
      <c r="AQ47" s="4">
        <f t="shared" si="15"/>
        <v>1</v>
      </c>
      <c r="AR47" s="4">
        <f t="shared" si="16"/>
        <v>1</v>
      </c>
      <c r="AS47" s="4">
        <f t="shared" si="17"/>
        <v>1</v>
      </c>
      <c r="AT47" s="4">
        <f t="shared" si="18"/>
        <v>1</v>
      </c>
      <c r="AU47" s="4">
        <f t="shared" si="19"/>
        <v>1</v>
      </c>
      <c r="AV47" s="4">
        <f t="shared" si="20"/>
        <v>1</v>
      </c>
      <c r="AW47" s="4">
        <f t="shared" si="21"/>
        <v>1</v>
      </c>
      <c r="AX47" s="4">
        <f t="shared" si="22"/>
        <v>1</v>
      </c>
      <c r="AY47" s="4">
        <f t="shared" si="23"/>
        <v>1</v>
      </c>
      <c r="AZ47" s="4">
        <f t="shared" si="24"/>
        <v>1</v>
      </c>
      <c r="BA47" s="4">
        <f t="shared" si="25"/>
        <v>1</v>
      </c>
      <c r="BB47" s="4">
        <f t="shared" si="26"/>
        <v>1</v>
      </c>
      <c r="BC47" s="4">
        <f t="shared" si="27"/>
        <v>1</v>
      </c>
      <c r="BD47" s="4">
        <f t="shared" si="28"/>
        <v>1</v>
      </c>
      <c r="BE47" s="4">
        <f t="shared" si="29"/>
        <v>1</v>
      </c>
      <c r="BF47" s="4">
        <f t="shared" si="30"/>
        <v>1</v>
      </c>
      <c r="BG47" s="4">
        <f t="shared" si="31"/>
        <v>1</v>
      </c>
    </row>
    <row r="48" spans="1:59" ht="15.75" hidden="1" x14ac:dyDescent="0.25">
      <c r="A48" s="397"/>
      <c r="B48" s="398" t="str">
        <f t="shared" si="1"/>
        <v/>
      </c>
      <c r="C48" s="399" t="str">
        <f>IF('תנאי סף'!AR48&lt;&gt;1,"",'תנאי סף'!F48)</f>
        <v/>
      </c>
      <c r="D48" s="400" t="str">
        <f>'מספר בקשות תמיכה'!Z48</f>
        <v/>
      </c>
      <c r="E48" s="400" t="str">
        <f>'ייעוץ ליווי וסיוע חשבונאי'!Z48</f>
        <v/>
      </c>
      <c r="F48" s="400" t="str">
        <f>'ייעוץ ליווי וסיוע משפטי'!Z48</f>
        <v/>
      </c>
      <c r="G48" s="400" t="str">
        <f>'ייעוץ ליווי וסיוע מקצועי'!Z48</f>
        <v/>
      </c>
      <c r="H48" s="400" t="str">
        <f>'פרסום ושיווק'!Z48</f>
        <v/>
      </c>
      <c r="I48" s="400" t="str">
        <f>'העמדת חלל לצורכי האמנים'!Z48</f>
        <v/>
      </c>
      <c r="J48" s="400" t="str">
        <f>'ניוד מופעים לפריפריה'!Z48</f>
        <v/>
      </c>
      <c r="K48" s="400" t="str">
        <f>'קיום פעילות מקצועית'!Z48</f>
        <v/>
      </c>
      <c r="L48" s="400" t="str">
        <f>'יצירת שיתופי פעולה'!Z48</f>
        <v/>
      </c>
      <c r="M48" s="401"/>
      <c r="N48" s="401"/>
      <c r="O48" s="401"/>
      <c r="P48" s="401"/>
      <c r="Q48" s="401"/>
      <c r="R48" s="401"/>
      <c r="S48" s="401"/>
      <c r="T48" s="401"/>
      <c r="U48" s="401"/>
      <c r="V48" s="401"/>
      <c r="W48" s="401"/>
      <c r="X48" s="401"/>
      <c r="Y48" s="401"/>
      <c r="Z48" s="401"/>
      <c r="AA48" s="401"/>
      <c r="AB48" s="401"/>
      <c r="AC48" s="401"/>
      <c r="AD48" s="401" t="str">
        <f t="shared" si="2"/>
        <v/>
      </c>
      <c r="AE48" s="401" t="str">
        <f t="shared" si="3"/>
        <v/>
      </c>
      <c r="AF48" s="402" t="str">
        <f t="shared" si="4"/>
        <v/>
      </c>
      <c r="AG48" s="4">
        <f t="shared" si="5"/>
        <v>1</v>
      </c>
      <c r="AH48" s="4">
        <f t="shared" si="6"/>
        <v>1</v>
      </c>
      <c r="AI48" s="4">
        <f t="shared" si="7"/>
        <v>1</v>
      </c>
      <c r="AJ48" s="4">
        <f t="shared" si="8"/>
        <v>1</v>
      </c>
      <c r="AK48" s="4">
        <f t="shared" si="9"/>
        <v>1</v>
      </c>
      <c r="AL48" s="4">
        <f t="shared" si="10"/>
        <v>1</v>
      </c>
      <c r="AM48" s="4">
        <f t="shared" si="11"/>
        <v>1</v>
      </c>
      <c r="AN48" s="4">
        <f t="shared" si="12"/>
        <v>1</v>
      </c>
      <c r="AO48" s="4">
        <f t="shared" si="13"/>
        <v>1</v>
      </c>
      <c r="AP48" s="4">
        <f t="shared" si="14"/>
        <v>1</v>
      </c>
      <c r="AQ48" s="4">
        <f t="shared" si="15"/>
        <v>1</v>
      </c>
      <c r="AR48" s="4">
        <f t="shared" si="16"/>
        <v>1</v>
      </c>
      <c r="AS48" s="4">
        <f t="shared" si="17"/>
        <v>1</v>
      </c>
      <c r="AT48" s="4">
        <f t="shared" si="18"/>
        <v>1</v>
      </c>
      <c r="AU48" s="4">
        <f t="shared" si="19"/>
        <v>1</v>
      </c>
      <c r="AV48" s="4">
        <f t="shared" si="20"/>
        <v>1</v>
      </c>
      <c r="AW48" s="4">
        <f t="shared" si="21"/>
        <v>1</v>
      </c>
      <c r="AX48" s="4">
        <f t="shared" si="22"/>
        <v>1</v>
      </c>
      <c r="AY48" s="4">
        <f t="shared" si="23"/>
        <v>1</v>
      </c>
      <c r="AZ48" s="4">
        <f t="shared" si="24"/>
        <v>1</v>
      </c>
      <c r="BA48" s="4">
        <f t="shared" si="25"/>
        <v>1</v>
      </c>
      <c r="BB48" s="4">
        <f t="shared" si="26"/>
        <v>1</v>
      </c>
      <c r="BC48" s="4">
        <f t="shared" si="27"/>
        <v>1</v>
      </c>
      <c r="BD48" s="4">
        <f t="shared" si="28"/>
        <v>1</v>
      </c>
      <c r="BE48" s="4">
        <f t="shared" si="29"/>
        <v>1</v>
      </c>
      <c r="BF48" s="4">
        <f t="shared" si="30"/>
        <v>1</v>
      </c>
      <c r="BG48" s="4">
        <f t="shared" si="31"/>
        <v>1</v>
      </c>
    </row>
    <row r="49" spans="1:59" ht="15.75" hidden="1" x14ac:dyDescent="0.25">
      <c r="A49" s="397"/>
      <c r="B49" s="398" t="str">
        <f t="shared" si="1"/>
        <v/>
      </c>
      <c r="C49" s="399" t="str">
        <f>IF('תנאי סף'!AR49&lt;&gt;1,"",'תנאי סף'!F49)</f>
        <v/>
      </c>
      <c r="D49" s="400" t="str">
        <f>'מספר בקשות תמיכה'!Z49</f>
        <v/>
      </c>
      <c r="E49" s="400" t="str">
        <f>'ייעוץ ליווי וסיוע חשבונאי'!Z49</f>
        <v/>
      </c>
      <c r="F49" s="400" t="str">
        <f>'ייעוץ ליווי וסיוע משפטי'!Z49</f>
        <v/>
      </c>
      <c r="G49" s="400" t="str">
        <f>'ייעוץ ליווי וסיוע מקצועי'!Z49</f>
        <v/>
      </c>
      <c r="H49" s="400" t="str">
        <f>'פרסום ושיווק'!Z49</f>
        <v/>
      </c>
      <c r="I49" s="400" t="str">
        <f>'העמדת חלל לצורכי האמנים'!Z49</f>
        <v/>
      </c>
      <c r="J49" s="400" t="str">
        <f>'ניוד מופעים לפריפריה'!Z49</f>
        <v/>
      </c>
      <c r="K49" s="400" t="str">
        <f>'קיום פעילות מקצועית'!Z49</f>
        <v/>
      </c>
      <c r="L49" s="400" t="str">
        <f>'יצירת שיתופי פעולה'!Z49</f>
        <v/>
      </c>
      <c r="M49" s="401"/>
      <c r="N49" s="401"/>
      <c r="O49" s="401"/>
      <c r="P49" s="401"/>
      <c r="Q49" s="401"/>
      <c r="R49" s="401"/>
      <c r="S49" s="401"/>
      <c r="T49" s="401"/>
      <c r="U49" s="401"/>
      <c r="V49" s="401"/>
      <c r="W49" s="401"/>
      <c r="X49" s="401"/>
      <c r="Y49" s="401"/>
      <c r="Z49" s="401"/>
      <c r="AA49" s="401"/>
      <c r="AB49" s="401"/>
      <c r="AC49" s="401"/>
      <c r="AD49" s="401" t="str">
        <f t="shared" si="2"/>
        <v/>
      </c>
      <c r="AE49" s="401" t="str">
        <f t="shared" si="3"/>
        <v/>
      </c>
      <c r="AF49" s="402" t="str">
        <f t="shared" si="4"/>
        <v/>
      </c>
      <c r="AG49" s="4">
        <f t="shared" si="5"/>
        <v>1</v>
      </c>
      <c r="AH49" s="4">
        <f t="shared" si="6"/>
        <v>1</v>
      </c>
      <c r="AI49" s="4">
        <f t="shared" si="7"/>
        <v>1</v>
      </c>
      <c r="AJ49" s="4">
        <f t="shared" si="8"/>
        <v>1</v>
      </c>
      <c r="AK49" s="4">
        <f t="shared" si="9"/>
        <v>1</v>
      </c>
      <c r="AL49" s="4">
        <f t="shared" si="10"/>
        <v>1</v>
      </c>
      <c r="AM49" s="4">
        <f t="shared" si="11"/>
        <v>1</v>
      </c>
      <c r="AN49" s="4">
        <f t="shared" si="12"/>
        <v>1</v>
      </c>
      <c r="AO49" s="4">
        <f t="shared" si="13"/>
        <v>1</v>
      </c>
      <c r="AP49" s="4">
        <f t="shared" si="14"/>
        <v>1</v>
      </c>
      <c r="AQ49" s="4">
        <f t="shared" si="15"/>
        <v>1</v>
      </c>
      <c r="AR49" s="4">
        <f t="shared" si="16"/>
        <v>1</v>
      </c>
      <c r="AS49" s="4">
        <f t="shared" si="17"/>
        <v>1</v>
      </c>
      <c r="AT49" s="4">
        <f t="shared" si="18"/>
        <v>1</v>
      </c>
      <c r="AU49" s="4">
        <f t="shared" si="19"/>
        <v>1</v>
      </c>
      <c r="AV49" s="4">
        <f t="shared" si="20"/>
        <v>1</v>
      </c>
      <c r="AW49" s="4">
        <f t="shared" si="21"/>
        <v>1</v>
      </c>
      <c r="AX49" s="4">
        <f t="shared" si="22"/>
        <v>1</v>
      </c>
      <c r="AY49" s="4">
        <f t="shared" si="23"/>
        <v>1</v>
      </c>
      <c r="AZ49" s="4">
        <f t="shared" si="24"/>
        <v>1</v>
      </c>
      <c r="BA49" s="4">
        <f t="shared" si="25"/>
        <v>1</v>
      </c>
      <c r="BB49" s="4">
        <f t="shared" si="26"/>
        <v>1</v>
      </c>
      <c r="BC49" s="4">
        <f t="shared" si="27"/>
        <v>1</v>
      </c>
      <c r="BD49" s="4">
        <f t="shared" si="28"/>
        <v>1</v>
      </c>
      <c r="BE49" s="4">
        <f t="shared" si="29"/>
        <v>1</v>
      </c>
      <c r="BF49" s="4">
        <f t="shared" si="30"/>
        <v>1</v>
      </c>
      <c r="BG49" s="4">
        <f t="shared" si="31"/>
        <v>1</v>
      </c>
    </row>
    <row r="50" spans="1:59" ht="15.75" hidden="1" x14ac:dyDescent="0.25">
      <c r="A50" s="397"/>
      <c r="B50" s="398" t="str">
        <f t="shared" si="1"/>
        <v/>
      </c>
      <c r="C50" s="399" t="str">
        <f>IF('תנאי סף'!AR50&lt;&gt;1,"",'תנאי סף'!F50)</f>
        <v/>
      </c>
      <c r="D50" s="400" t="str">
        <f>'מספר בקשות תמיכה'!Z50</f>
        <v/>
      </c>
      <c r="E50" s="400" t="str">
        <f>'ייעוץ ליווי וסיוע חשבונאי'!Z50</f>
        <v/>
      </c>
      <c r="F50" s="400" t="str">
        <f>'ייעוץ ליווי וסיוע משפטי'!Z50</f>
        <v/>
      </c>
      <c r="G50" s="400" t="str">
        <f>'ייעוץ ליווי וסיוע מקצועי'!Z50</f>
        <v/>
      </c>
      <c r="H50" s="400" t="str">
        <f>'פרסום ושיווק'!Z50</f>
        <v/>
      </c>
      <c r="I50" s="400" t="str">
        <f>'העמדת חלל לצורכי האמנים'!Z50</f>
        <v/>
      </c>
      <c r="J50" s="400" t="str">
        <f>'ניוד מופעים לפריפריה'!Z50</f>
        <v/>
      </c>
      <c r="K50" s="400" t="str">
        <f>'קיום פעילות מקצועית'!Z50</f>
        <v/>
      </c>
      <c r="L50" s="400" t="str">
        <f>'יצירת שיתופי פעולה'!Z50</f>
        <v/>
      </c>
      <c r="M50" s="401"/>
      <c r="N50" s="401"/>
      <c r="O50" s="401"/>
      <c r="P50" s="401"/>
      <c r="Q50" s="401"/>
      <c r="R50" s="401"/>
      <c r="S50" s="401"/>
      <c r="T50" s="401"/>
      <c r="U50" s="401"/>
      <c r="V50" s="401"/>
      <c r="W50" s="401"/>
      <c r="X50" s="401"/>
      <c r="Y50" s="401"/>
      <c r="Z50" s="401"/>
      <c r="AA50" s="401"/>
      <c r="AB50" s="401"/>
      <c r="AC50" s="401"/>
      <c r="AD50" s="401" t="str">
        <f t="shared" si="2"/>
        <v/>
      </c>
      <c r="AE50" s="401" t="str">
        <f t="shared" si="3"/>
        <v/>
      </c>
      <c r="AF50" s="402" t="str">
        <f t="shared" si="4"/>
        <v/>
      </c>
      <c r="AG50" s="4">
        <f t="shared" si="5"/>
        <v>1</v>
      </c>
      <c r="AH50" s="4">
        <f t="shared" si="6"/>
        <v>1</v>
      </c>
      <c r="AI50" s="4">
        <f t="shared" si="7"/>
        <v>1</v>
      </c>
      <c r="AJ50" s="4">
        <f t="shared" si="8"/>
        <v>1</v>
      </c>
      <c r="AK50" s="4">
        <f t="shared" si="9"/>
        <v>1</v>
      </c>
      <c r="AL50" s="4">
        <f t="shared" si="10"/>
        <v>1</v>
      </c>
      <c r="AM50" s="4">
        <f t="shared" si="11"/>
        <v>1</v>
      </c>
      <c r="AN50" s="4">
        <f t="shared" si="12"/>
        <v>1</v>
      </c>
      <c r="AO50" s="4">
        <f t="shared" si="13"/>
        <v>1</v>
      </c>
      <c r="AP50" s="4">
        <f t="shared" si="14"/>
        <v>1</v>
      </c>
      <c r="AQ50" s="4">
        <f t="shared" si="15"/>
        <v>1</v>
      </c>
      <c r="AR50" s="4">
        <f t="shared" si="16"/>
        <v>1</v>
      </c>
      <c r="AS50" s="4">
        <f t="shared" si="17"/>
        <v>1</v>
      </c>
      <c r="AT50" s="4">
        <f t="shared" si="18"/>
        <v>1</v>
      </c>
      <c r="AU50" s="4">
        <f t="shared" si="19"/>
        <v>1</v>
      </c>
      <c r="AV50" s="4">
        <f t="shared" si="20"/>
        <v>1</v>
      </c>
      <c r="AW50" s="4">
        <f t="shared" si="21"/>
        <v>1</v>
      </c>
      <c r="AX50" s="4">
        <f t="shared" si="22"/>
        <v>1</v>
      </c>
      <c r="AY50" s="4">
        <f t="shared" si="23"/>
        <v>1</v>
      </c>
      <c r="AZ50" s="4">
        <f t="shared" si="24"/>
        <v>1</v>
      </c>
      <c r="BA50" s="4">
        <f t="shared" si="25"/>
        <v>1</v>
      </c>
      <c r="BB50" s="4">
        <f t="shared" si="26"/>
        <v>1</v>
      </c>
      <c r="BC50" s="4">
        <f t="shared" si="27"/>
        <v>1</v>
      </c>
      <c r="BD50" s="4">
        <f t="shared" si="28"/>
        <v>1</v>
      </c>
      <c r="BE50" s="4">
        <f t="shared" si="29"/>
        <v>1</v>
      </c>
      <c r="BF50" s="4">
        <f t="shared" si="30"/>
        <v>1</v>
      </c>
      <c r="BG50" s="4">
        <f t="shared" si="31"/>
        <v>1</v>
      </c>
    </row>
    <row r="51" spans="1:59" ht="15.75" hidden="1" x14ac:dyDescent="0.25">
      <c r="A51" s="397"/>
      <c r="B51" s="398" t="str">
        <f t="shared" si="1"/>
        <v/>
      </c>
      <c r="C51" s="399" t="str">
        <f>IF('תנאי סף'!AR51&lt;&gt;1,"",'תנאי סף'!F51)</f>
        <v/>
      </c>
      <c r="D51" s="400" t="str">
        <f>'מספר בקשות תמיכה'!Z51</f>
        <v/>
      </c>
      <c r="E51" s="400" t="str">
        <f>'ייעוץ ליווי וסיוע חשבונאי'!Z51</f>
        <v/>
      </c>
      <c r="F51" s="400" t="str">
        <f>'ייעוץ ליווי וסיוע משפטי'!Z51</f>
        <v/>
      </c>
      <c r="G51" s="400" t="str">
        <f>'ייעוץ ליווי וסיוע מקצועי'!Z51</f>
        <v/>
      </c>
      <c r="H51" s="400" t="str">
        <f>'פרסום ושיווק'!Z51</f>
        <v/>
      </c>
      <c r="I51" s="400" t="str">
        <f>'העמדת חלל לצורכי האמנים'!Z51</f>
        <v/>
      </c>
      <c r="J51" s="400" t="str">
        <f>'ניוד מופעים לפריפריה'!Z51</f>
        <v/>
      </c>
      <c r="K51" s="400" t="str">
        <f>'קיום פעילות מקצועית'!Z51</f>
        <v/>
      </c>
      <c r="L51" s="400" t="str">
        <f>'יצירת שיתופי פעולה'!Z51</f>
        <v/>
      </c>
      <c r="M51" s="401"/>
      <c r="N51" s="401"/>
      <c r="O51" s="401"/>
      <c r="P51" s="401"/>
      <c r="Q51" s="401"/>
      <c r="R51" s="401"/>
      <c r="S51" s="401"/>
      <c r="T51" s="401"/>
      <c r="U51" s="401"/>
      <c r="V51" s="401"/>
      <c r="W51" s="401"/>
      <c r="X51" s="401"/>
      <c r="Y51" s="401"/>
      <c r="Z51" s="401"/>
      <c r="AA51" s="401"/>
      <c r="AB51" s="401"/>
      <c r="AC51" s="401"/>
      <c r="AD51" s="401" t="str">
        <f t="shared" si="2"/>
        <v/>
      </c>
      <c r="AE51" s="401" t="str">
        <f t="shared" si="3"/>
        <v/>
      </c>
      <c r="AF51" s="402" t="str">
        <f t="shared" si="4"/>
        <v/>
      </c>
      <c r="AG51" s="4">
        <f t="shared" si="5"/>
        <v>1</v>
      </c>
      <c r="AH51" s="4">
        <f t="shared" si="6"/>
        <v>1</v>
      </c>
      <c r="AI51" s="4">
        <f t="shared" si="7"/>
        <v>1</v>
      </c>
      <c r="AJ51" s="4">
        <f t="shared" si="8"/>
        <v>1</v>
      </c>
      <c r="AK51" s="4">
        <f t="shared" si="9"/>
        <v>1</v>
      </c>
      <c r="AL51" s="4">
        <f t="shared" si="10"/>
        <v>1</v>
      </c>
      <c r="AM51" s="4">
        <f t="shared" si="11"/>
        <v>1</v>
      </c>
      <c r="AN51" s="4">
        <f t="shared" si="12"/>
        <v>1</v>
      </c>
      <c r="AO51" s="4">
        <f t="shared" si="13"/>
        <v>1</v>
      </c>
      <c r="AP51" s="4">
        <f t="shared" si="14"/>
        <v>1</v>
      </c>
      <c r="AQ51" s="4">
        <f t="shared" si="15"/>
        <v>1</v>
      </c>
      <c r="AR51" s="4">
        <f t="shared" si="16"/>
        <v>1</v>
      </c>
      <c r="AS51" s="4">
        <f t="shared" si="17"/>
        <v>1</v>
      </c>
      <c r="AT51" s="4">
        <f t="shared" si="18"/>
        <v>1</v>
      </c>
      <c r="AU51" s="4">
        <f t="shared" si="19"/>
        <v>1</v>
      </c>
      <c r="AV51" s="4">
        <f t="shared" si="20"/>
        <v>1</v>
      </c>
      <c r="AW51" s="4">
        <f t="shared" si="21"/>
        <v>1</v>
      </c>
      <c r="AX51" s="4">
        <f t="shared" si="22"/>
        <v>1</v>
      </c>
      <c r="AY51" s="4">
        <f t="shared" si="23"/>
        <v>1</v>
      </c>
      <c r="AZ51" s="4">
        <f t="shared" si="24"/>
        <v>1</v>
      </c>
      <c r="BA51" s="4">
        <f t="shared" si="25"/>
        <v>1</v>
      </c>
      <c r="BB51" s="4">
        <f t="shared" si="26"/>
        <v>1</v>
      </c>
      <c r="BC51" s="4">
        <f t="shared" si="27"/>
        <v>1</v>
      </c>
      <c r="BD51" s="4">
        <f t="shared" si="28"/>
        <v>1</v>
      </c>
      <c r="BE51" s="4">
        <f t="shared" si="29"/>
        <v>1</v>
      </c>
      <c r="BF51" s="4">
        <f t="shared" si="30"/>
        <v>1</v>
      </c>
      <c r="BG51" s="4">
        <f t="shared" si="31"/>
        <v>1</v>
      </c>
    </row>
    <row r="52" spans="1:59" ht="15.75" hidden="1" x14ac:dyDescent="0.25">
      <c r="A52" s="397"/>
      <c r="B52" s="398" t="str">
        <f t="shared" si="1"/>
        <v/>
      </c>
      <c r="C52" s="399" t="str">
        <f>IF('תנאי סף'!AR52&lt;&gt;1,"",'תנאי סף'!F52)</f>
        <v/>
      </c>
      <c r="D52" s="400" t="str">
        <f>'מספר בקשות תמיכה'!Z52</f>
        <v/>
      </c>
      <c r="E52" s="400" t="str">
        <f>'ייעוץ ליווי וסיוע חשבונאי'!Z52</f>
        <v/>
      </c>
      <c r="F52" s="400" t="str">
        <f>'ייעוץ ליווי וסיוע משפטי'!Z52</f>
        <v/>
      </c>
      <c r="G52" s="400" t="str">
        <f>'ייעוץ ליווי וסיוע מקצועי'!Z52</f>
        <v/>
      </c>
      <c r="H52" s="400" t="str">
        <f>'פרסום ושיווק'!Z52</f>
        <v/>
      </c>
      <c r="I52" s="400" t="str">
        <f>'העמדת חלל לצורכי האמנים'!Z52</f>
        <v/>
      </c>
      <c r="J52" s="400" t="str">
        <f>'ניוד מופעים לפריפריה'!Z52</f>
        <v/>
      </c>
      <c r="K52" s="400" t="str">
        <f>'קיום פעילות מקצועית'!Z52</f>
        <v/>
      </c>
      <c r="L52" s="400" t="str">
        <f>'יצירת שיתופי פעולה'!Z52</f>
        <v/>
      </c>
      <c r="M52" s="401"/>
      <c r="N52" s="401"/>
      <c r="O52" s="401"/>
      <c r="P52" s="401"/>
      <c r="Q52" s="401"/>
      <c r="R52" s="401"/>
      <c r="S52" s="401"/>
      <c r="T52" s="401"/>
      <c r="U52" s="401"/>
      <c r="V52" s="401"/>
      <c r="W52" s="401"/>
      <c r="X52" s="401"/>
      <c r="Y52" s="401"/>
      <c r="Z52" s="401"/>
      <c r="AA52" s="401"/>
      <c r="AB52" s="401"/>
      <c r="AC52" s="401"/>
      <c r="AD52" s="401" t="str">
        <f t="shared" si="2"/>
        <v/>
      </c>
      <c r="AE52" s="401" t="str">
        <f t="shared" si="3"/>
        <v/>
      </c>
      <c r="AF52" s="402" t="str">
        <f t="shared" si="4"/>
        <v/>
      </c>
      <c r="AG52" s="4">
        <f t="shared" si="5"/>
        <v>1</v>
      </c>
      <c r="AH52" s="4">
        <f t="shared" si="6"/>
        <v>1</v>
      </c>
      <c r="AI52" s="4">
        <f t="shared" si="7"/>
        <v>1</v>
      </c>
      <c r="AJ52" s="4">
        <f t="shared" si="8"/>
        <v>1</v>
      </c>
      <c r="AK52" s="4">
        <f t="shared" si="9"/>
        <v>1</v>
      </c>
      <c r="AL52" s="4">
        <f t="shared" si="10"/>
        <v>1</v>
      </c>
      <c r="AM52" s="4">
        <f t="shared" si="11"/>
        <v>1</v>
      </c>
      <c r="AN52" s="4">
        <f t="shared" si="12"/>
        <v>1</v>
      </c>
      <c r="AO52" s="4">
        <f t="shared" si="13"/>
        <v>1</v>
      </c>
      <c r="AP52" s="4">
        <f t="shared" si="14"/>
        <v>1</v>
      </c>
      <c r="AQ52" s="4">
        <f t="shared" si="15"/>
        <v>1</v>
      </c>
      <c r="AR52" s="4">
        <f t="shared" si="16"/>
        <v>1</v>
      </c>
      <c r="AS52" s="4">
        <f t="shared" si="17"/>
        <v>1</v>
      </c>
      <c r="AT52" s="4">
        <f t="shared" si="18"/>
        <v>1</v>
      </c>
      <c r="AU52" s="4">
        <f t="shared" si="19"/>
        <v>1</v>
      </c>
      <c r="AV52" s="4">
        <f t="shared" si="20"/>
        <v>1</v>
      </c>
      <c r="AW52" s="4">
        <f t="shared" si="21"/>
        <v>1</v>
      </c>
      <c r="AX52" s="4">
        <f t="shared" si="22"/>
        <v>1</v>
      </c>
      <c r="AY52" s="4">
        <f t="shared" si="23"/>
        <v>1</v>
      </c>
      <c r="AZ52" s="4">
        <f t="shared" si="24"/>
        <v>1</v>
      </c>
      <c r="BA52" s="4">
        <f t="shared" si="25"/>
        <v>1</v>
      </c>
      <c r="BB52" s="4">
        <f t="shared" si="26"/>
        <v>1</v>
      </c>
      <c r="BC52" s="4">
        <f t="shared" si="27"/>
        <v>1</v>
      </c>
      <c r="BD52" s="4">
        <f t="shared" si="28"/>
        <v>1</v>
      </c>
      <c r="BE52" s="4">
        <f t="shared" si="29"/>
        <v>1</v>
      </c>
      <c r="BF52" s="4">
        <f t="shared" si="30"/>
        <v>1</v>
      </c>
      <c r="BG52" s="4">
        <f t="shared" si="31"/>
        <v>1</v>
      </c>
    </row>
    <row r="53" spans="1:59" ht="15.75" hidden="1" x14ac:dyDescent="0.25">
      <c r="A53" s="397"/>
      <c r="B53" s="398" t="str">
        <f t="shared" si="1"/>
        <v/>
      </c>
      <c r="C53" s="399" t="str">
        <f>IF('תנאי סף'!AR53&lt;&gt;1,"",'תנאי סף'!F53)</f>
        <v/>
      </c>
      <c r="D53" s="400" t="str">
        <f>'מספר בקשות תמיכה'!Z53</f>
        <v/>
      </c>
      <c r="E53" s="400" t="str">
        <f>'ייעוץ ליווי וסיוע חשבונאי'!Z53</f>
        <v/>
      </c>
      <c r="F53" s="400" t="str">
        <f>'ייעוץ ליווי וסיוע משפטי'!Z53</f>
        <v/>
      </c>
      <c r="G53" s="400" t="str">
        <f>'ייעוץ ליווי וסיוע מקצועי'!Z53</f>
        <v/>
      </c>
      <c r="H53" s="400" t="str">
        <f>'פרסום ושיווק'!Z53</f>
        <v/>
      </c>
      <c r="I53" s="400" t="str">
        <f>'העמדת חלל לצורכי האמנים'!Z53</f>
        <v/>
      </c>
      <c r="J53" s="400" t="str">
        <f>'ניוד מופעים לפריפריה'!Z53</f>
        <v/>
      </c>
      <c r="K53" s="400" t="str">
        <f>'קיום פעילות מקצועית'!Z53</f>
        <v/>
      </c>
      <c r="L53" s="400" t="str">
        <f>'יצירת שיתופי פעולה'!Z53</f>
        <v/>
      </c>
      <c r="M53" s="401"/>
      <c r="N53" s="401"/>
      <c r="O53" s="401"/>
      <c r="P53" s="401"/>
      <c r="Q53" s="401"/>
      <c r="R53" s="401"/>
      <c r="S53" s="401"/>
      <c r="T53" s="401"/>
      <c r="U53" s="401"/>
      <c r="V53" s="401"/>
      <c r="W53" s="401"/>
      <c r="X53" s="401"/>
      <c r="Y53" s="401"/>
      <c r="Z53" s="401"/>
      <c r="AA53" s="401"/>
      <c r="AB53" s="401"/>
      <c r="AC53" s="401"/>
      <c r="AD53" s="401" t="str">
        <f t="shared" si="2"/>
        <v/>
      </c>
      <c r="AE53" s="401" t="str">
        <f t="shared" si="3"/>
        <v/>
      </c>
      <c r="AF53" s="402" t="str">
        <f t="shared" si="4"/>
        <v/>
      </c>
      <c r="AG53" s="4">
        <f t="shared" si="5"/>
        <v>1</v>
      </c>
      <c r="AH53" s="4">
        <f t="shared" si="6"/>
        <v>1</v>
      </c>
      <c r="AI53" s="4">
        <f t="shared" si="7"/>
        <v>1</v>
      </c>
      <c r="AJ53" s="4">
        <f t="shared" si="8"/>
        <v>1</v>
      </c>
      <c r="AK53" s="4">
        <f t="shared" si="9"/>
        <v>1</v>
      </c>
      <c r="AL53" s="4">
        <f t="shared" si="10"/>
        <v>1</v>
      </c>
      <c r="AM53" s="4">
        <f t="shared" si="11"/>
        <v>1</v>
      </c>
      <c r="AN53" s="4">
        <f t="shared" si="12"/>
        <v>1</v>
      </c>
      <c r="AO53" s="4">
        <f t="shared" si="13"/>
        <v>1</v>
      </c>
      <c r="AP53" s="4">
        <f t="shared" si="14"/>
        <v>1</v>
      </c>
      <c r="AQ53" s="4">
        <f t="shared" si="15"/>
        <v>1</v>
      </c>
      <c r="AR53" s="4">
        <f t="shared" si="16"/>
        <v>1</v>
      </c>
      <c r="AS53" s="4">
        <f t="shared" si="17"/>
        <v>1</v>
      </c>
      <c r="AT53" s="4">
        <f t="shared" si="18"/>
        <v>1</v>
      </c>
      <c r="AU53" s="4">
        <f t="shared" si="19"/>
        <v>1</v>
      </c>
      <c r="AV53" s="4">
        <f t="shared" si="20"/>
        <v>1</v>
      </c>
      <c r="AW53" s="4">
        <f t="shared" si="21"/>
        <v>1</v>
      </c>
      <c r="AX53" s="4">
        <f t="shared" si="22"/>
        <v>1</v>
      </c>
      <c r="AY53" s="4">
        <f t="shared" si="23"/>
        <v>1</v>
      </c>
      <c r="AZ53" s="4">
        <f t="shared" si="24"/>
        <v>1</v>
      </c>
      <c r="BA53" s="4">
        <f t="shared" si="25"/>
        <v>1</v>
      </c>
      <c r="BB53" s="4">
        <f t="shared" si="26"/>
        <v>1</v>
      </c>
      <c r="BC53" s="4">
        <f t="shared" si="27"/>
        <v>1</v>
      </c>
      <c r="BD53" s="4">
        <f t="shared" si="28"/>
        <v>1</v>
      </c>
      <c r="BE53" s="4">
        <f t="shared" si="29"/>
        <v>1</v>
      </c>
      <c r="BF53" s="4">
        <f t="shared" si="30"/>
        <v>1</v>
      </c>
      <c r="BG53" s="4">
        <f t="shared" si="31"/>
        <v>1</v>
      </c>
    </row>
    <row r="54" spans="1:59" ht="15.75" hidden="1" x14ac:dyDescent="0.25">
      <c r="A54" s="397"/>
      <c r="B54" s="398" t="str">
        <f t="shared" si="1"/>
        <v/>
      </c>
      <c r="C54" s="399" t="str">
        <f>IF('תנאי סף'!AR54&lt;&gt;1,"",'תנאי סף'!F54)</f>
        <v/>
      </c>
      <c r="D54" s="400" t="str">
        <f>'מספר בקשות תמיכה'!Z54</f>
        <v/>
      </c>
      <c r="E54" s="400" t="str">
        <f>'ייעוץ ליווי וסיוע חשבונאי'!Z54</f>
        <v/>
      </c>
      <c r="F54" s="400" t="str">
        <f>'ייעוץ ליווי וסיוע משפטי'!Z54</f>
        <v/>
      </c>
      <c r="G54" s="400" t="str">
        <f>'ייעוץ ליווי וסיוע מקצועי'!Z54</f>
        <v/>
      </c>
      <c r="H54" s="400" t="str">
        <f>'פרסום ושיווק'!Z54</f>
        <v/>
      </c>
      <c r="I54" s="400" t="str">
        <f>'העמדת חלל לצורכי האמנים'!Z54</f>
        <v/>
      </c>
      <c r="J54" s="400" t="str">
        <f>'ניוד מופעים לפריפריה'!Z54</f>
        <v/>
      </c>
      <c r="K54" s="400" t="str">
        <f>'קיום פעילות מקצועית'!Z54</f>
        <v/>
      </c>
      <c r="L54" s="400" t="str">
        <f>'יצירת שיתופי פעולה'!Z54</f>
        <v/>
      </c>
      <c r="M54" s="401"/>
      <c r="N54" s="401"/>
      <c r="O54" s="401"/>
      <c r="P54" s="401"/>
      <c r="Q54" s="401"/>
      <c r="R54" s="401"/>
      <c r="S54" s="401"/>
      <c r="T54" s="401"/>
      <c r="U54" s="401"/>
      <c r="V54" s="401"/>
      <c r="W54" s="401"/>
      <c r="X54" s="401"/>
      <c r="Y54" s="401"/>
      <c r="Z54" s="401"/>
      <c r="AA54" s="401"/>
      <c r="AB54" s="401"/>
      <c r="AC54" s="401"/>
      <c r="AD54" s="401" t="str">
        <f t="shared" si="2"/>
        <v/>
      </c>
      <c r="AE54" s="401" t="str">
        <f t="shared" si="3"/>
        <v/>
      </c>
      <c r="AF54" s="402" t="str">
        <f t="shared" si="4"/>
        <v/>
      </c>
      <c r="AG54" s="4">
        <f t="shared" si="5"/>
        <v>1</v>
      </c>
      <c r="AH54" s="4">
        <f t="shared" si="6"/>
        <v>1</v>
      </c>
      <c r="AI54" s="4">
        <f t="shared" si="7"/>
        <v>1</v>
      </c>
      <c r="AJ54" s="4">
        <f t="shared" si="8"/>
        <v>1</v>
      </c>
      <c r="AK54" s="4">
        <f t="shared" si="9"/>
        <v>1</v>
      </c>
      <c r="AL54" s="4">
        <f t="shared" si="10"/>
        <v>1</v>
      </c>
      <c r="AM54" s="4">
        <f t="shared" si="11"/>
        <v>1</v>
      </c>
      <c r="AN54" s="4">
        <f t="shared" si="12"/>
        <v>1</v>
      </c>
      <c r="AO54" s="4">
        <f t="shared" si="13"/>
        <v>1</v>
      </c>
      <c r="AP54" s="4">
        <f t="shared" si="14"/>
        <v>1</v>
      </c>
      <c r="AQ54" s="4">
        <f t="shared" si="15"/>
        <v>1</v>
      </c>
      <c r="AR54" s="4">
        <f t="shared" si="16"/>
        <v>1</v>
      </c>
      <c r="AS54" s="4">
        <f t="shared" si="17"/>
        <v>1</v>
      </c>
      <c r="AT54" s="4">
        <f t="shared" si="18"/>
        <v>1</v>
      </c>
      <c r="AU54" s="4">
        <f t="shared" si="19"/>
        <v>1</v>
      </c>
      <c r="AV54" s="4">
        <f t="shared" si="20"/>
        <v>1</v>
      </c>
      <c r="AW54" s="4">
        <f t="shared" si="21"/>
        <v>1</v>
      </c>
      <c r="AX54" s="4">
        <f t="shared" si="22"/>
        <v>1</v>
      </c>
      <c r="AY54" s="4">
        <f t="shared" si="23"/>
        <v>1</v>
      </c>
      <c r="AZ54" s="4">
        <f t="shared" si="24"/>
        <v>1</v>
      </c>
      <c r="BA54" s="4">
        <f t="shared" si="25"/>
        <v>1</v>
      </c>
      <c r="BB54" s="4">
        <f t="shared" si="26"/>
        <v>1</v>
      </c>
      <c r="BC54" s="4">
        <f t="shared" si="27"/>
        <v>1</v>
      </c>
      <c r="BD54" s="4">
        <f t="shared" si="28"/>
        <v>1</v>
      </c>
      <c r="BE54" s="4">
        <f t="shared" si="29"/>
        <v>1</v>
      </c>
      <c r="BF54" s="4">
        <f t="shared" si="30"/>
        <v>1</v>
      </c>
      <c r="BG54" s="4">
        <f t="shared" si="31"/>
        <v>1</v>
      </c>
    </row>
    <row r="55" spans="1:59" ht="15.75" hidden="1" x14ac:dyDescent="0.25">
      <c r="A55" s="397"/>
      <c r="B55" s="398" t="str">
        <f t="shared" si="1"/>
        <v/>
      </c>
      <c r="C55" s="399" t="str">
        <f>IF('תנאי סף'!AR55&lt;&gt;1,"",'תנאי סף'!F55)</f>
        <v/>
      </c>
      <c r="D55" s="400" t="str">
        <f>'מספר בקשות תמיכה'!Z55</f>
        <v/>
      </c>
      <c r="E55" s="400" t="str">
        <f>'ייעוץ ליווי וסיוע חשבונאי'!Z55</f>
        <v/>
      </c>
      <c r="F55" s="400" t="str">
        <f>'ייעוץ ליווי וסיוע משפטי'!Z55</f>
        <v/>
      </c>
      <c r="G55" s="400" t="str">
        <f>'ייעוץ ליווי וסיוע מקצועי'!Z55</f>
        <v/>
      </c>
      <c r="H55" s="400" t="str">
        <f>'פרסום ושיווק'!Z55</f>
        <v/>
      </c>
      <c r="I55" s="400" t="str">
        <f>'העמדת חלל לצורכי האמנים'!Z55</f>
        <v/>
      </c>
      <c r="J55" s="400" t="str">
        <f>'ניוד מופעים לפריפריה'!Z55</f>
        <v/>
      </c>
      <c r="K55" s="400" t="str">
        <f>'קיום פעילות מקצועית'!Z55</f>
        <v/>
      </c>
      <c r="L55" s="400" t="str">
        <f>'יצירת שיתופי פעולה'!Z55</f>
        <v/>
      </c>
      <c r="M55" s="401"/>
      <c r="N55" s="401"/>
      <c r="O55" s="401"/>
      <c r="P55" s="401"/>
      <c r="Q55" s="401"/>
      <c r="R55" s="401"/>
      <c r="S55" s="401"/>
      <c r="T55" s="401"/>
      <c r="U55" s="401"/>
      <c r="V55" s="401"/>
      <c r="W55" s="401"/>
      <c r="X55" s="401"/>
      <c r="Y55" s="401"/>
      <c r="Z55" s="401"/>
      <c r="AA55" s="401"/>
      <c r="AB55" s="401"/>
      <c r="AC55" s="401"/>
      <c r="AD55" s="401" t="str">
        <f t="shared" si="2"/>
        <v/>
      </c>
      <c r="AE55" s="401" t="str">
        <f t="shared" si="3"/>
        <v/>
      </c>
      <c r="AF55" s="402" t="str">
        <f t="shared" si="4"/>
        <v/>
      </c>
      <c r="AG55" s="4">
        <f t="shared" si="5"/>
        <v>1</v>
      </c>
      <c r="AH55" s="4">
        <f t="shared" si="6"/>
        <v>1</v>
      </c>
      <c r="AI55" s="4">
        <f t="shared" si="7"/>
        <v>1</v>
      </c>
      <c r="AJ55" s="4">
        <f t="shared" si="8"/>
        <v>1</v>
      </c>
      <c r="AK55" s="4">
        <f t="shared" si="9"/>
        <v>1</v>
      </c>
      <c r="AL55" s="4">
        <f t="shared" si="10"/>
        <v>1</v>
      </c>
      <c r="AM55" s="4">
        <f t="shared" si="11"/>
        <v>1</v>
      </c>
      <c r="AN55" s="4">
        <f t="shared" si="12"/>
        <v>1</v>
      </c>
      <c r="AO55" s="4">
        <f t="shared" si="13"/>
        <v>1</v>
      </c>
      <c r="AP55" s="4">
        <f t="shared" si="14"/>
        <v>1</v>
      </c>
      <c r="AQ55" s="4">
        <f t="shared" si="15"/>
        <v>1</v>
      </c>
      <c r="AR55" s="4">
        <f t="shared" si="16"/>
        <v>1</v>
      </c>
      <c r="AS55" s="4">
        <f t="shared" si="17"/>
        <v>1</v>
      </c>
      <c r="AT55" s="4">
        <f t="shared" si="18"/>
        <v>1</v>
      </c>
      <c r="AU55" s="4">
        <f t="shared" si="19"/>
        <v>1</v>
      </c>
      <c r="AV55" s="4">
        <f t="shared" si="20"/>
        <v>1</v>
      </c>
      <c r="AW55" s="4">
        <f t="shared" si="21"/>
        <v>1</v>
      </c>
      <c r="AX55" s="4">
        <f t="shared" si="22"/>
        <v>1</v>
      </c>
      <c r="AY55" s="4">
        <f t="shared" si="23"/>
        <v>1</v>
      </c>
      <c r="AZ55" s="4">
        <f t="shared" si="24"/>
        <v>1</v>
      </c>
      <c r="BA55" s="4">
        <f t="shared" si="25"/>
        <v>1</v>
      </c>
      <c r="BB55" s="4">
        <f t="shared" si="26"/>
        <v>1</v>
      </c>
      <c r="BC55" s="4">
        <f t="shared" si="27"/>
        <v>1</v>
      </c>
      <c r="BD55" s="4">
        <f t="shared" si="28"/>
        <v>1</v>
      </c>
      <c r="BE55" s="4">
        <f t="shared" si="29"/>
        <v>1</v>
      </c>
      <c r="BF55" s="4">
        <f t="shared" si="30"/>
        <v>1</v>
      </c>
      <c r="BG55" s="4">
        <f t="shared" si="31"/>
        <v>1</v>
      </c>
    </row>
    <row r="56" spans="1:59" ht="15.75" hidden="1" x14ac:dyDescent="0.25">
      <c r="A56" s="397"/>
      <c r="B56" s="398" t="str">
        <f t="shared" si="1"/>
        <v/>
      </c>
      <c r="C56" s="399" t="str">
        <f>IF('תנאי סף'!AR56&lt;&gt;1,"",'תנאי סף'!F56)</f>
        <v/>
      </c>
      <c r="D56" s="400" t="str">
        <f>'מספר בקשות תמיכה'!Z56</f>
        <v/>
      </c>
      <c r="E56" s="400" t="str">
        <f>'ייעוץ ליווי וסיוע חשבונאי'!Z56</f>
        <v/>
      </c>
      <c r="F56" s="400" t="str">
        <f>'ייעוץ ליווי וסיוע משפטי'!Z56</f>
        <v/>
      </c>
      <c r="G56" s="400" t="str">
        <f>'ייעוץ ליווי וסיוע מקצועי'!Z56</f>
        <v/>
      </c>
      <c r="H56" s="400" t="str">
        <f>'פרסום ושיווק'!Z56</f>
        <v/>
      </c>
      <c r="I56" s="400" t="str">
        <f>'העמדת חלל לצורכי האמנים'!Z56</f>
        <v/>
      </c>
      <c r="J56" s="400" t="str">
        <f>'ניוד מופעים לפריפריה'!Z56</f>
        <v/>
      </c>
      <c r="K56" s="400" t="str">
        <f>'קיום פעילות מקצועית'!Z56</f>
        <v/>
      </c>
      <c r="L56" s="400" t="str">
        <f>'יצירת שיתופי פעולה'!Z56</f>
        <v/>
      </c>
      <c r="M56" s="401"/>
      <c r="N56" s="401"/>
      <c r="O56" s="401"/>
      <c r="P56" s="401"/>
      <c r="Q56" s="401"/>
      <c r="R56" s="401"/>
      <c r="S56" s="401"/>
      <c r="T56" s="401"/>
      <c r="U56" s="401"/>
      <c r="V56" s="401"/>
      <c r="W56" s="401"/>
      <c r="X56" s="401"/>
      <c r="Y56" s="401"/>
      <c r="Z56" s="401"/>
      <c r="AA56" s="401"/>
      <c r="AB56" s="401"/>
      <c r="AC56" s="401"/>
      <c r="AD56" s="401" t="str">
        <f t="shared" si="2"/>
        <v/>
      </c>
      <c r="AE56" s="401" t="str">
        <f t="shared" si="3"/>
        <v/>
      </c>
      <c r="AF56" s="402" t="str">
        <f t="shared" si="4"/>
        <v/>
      </c>
      <c r="AG56" s="4">
        <f t="shared" si="5"/>
        <v>1</v>
      </c>
      <c r="AH56" s="4">
        <f t="shared" si="6"/>
        <v>1</v>
      </c>
      <c r="AI56" s="4">
        <f t="shared" si="7"/>
        <v>1</v>
      </c>
      <c r="AJ56" s="4">
        <f t="shared" si="8"/>
        <v>1</v>
      </c>
      <c r="AK56" s="4">
        <f t="shared" si="9"/>
        <v>1</v>
      </c>
      <c r="AL56" s="4">
        <f t="shared" si="10"/>
        <v>1</v>
      </c>
      <c r="AM56" s="4">
        <f t="shared" si="11"/>
        <v>1</v>
      </c>
      <c r="AN56" s="4">
        <f t="shared" si="12"/>
        <v>1</v>
      </c>
      <c r="AO56" s="4">
        <f t="shared" si="13"/>
        <v>1</v>
      </c>
      <c r="AP56" s="4">
        <f t="shared" si="14"/>
        <v>1</v>
      </c>
      <c r="AQ56" s="4">
        <f t="shared" si="15"/>
        <v>1</v>
      </c>
      <c r="AR56" s="4">
        <f t="shared" si="16"/>
        <v>1</v>
      </c>
      <c r="AS56" s="4">
        <f t="shared" si="17"/>
        <v>1</v>
      </c>
      <c r="AT56" s="4">
        <f t="shared" si="18"/>
        <v>1</v>
      </c>
      <c r="AU56" s="4">
        <f t="shared" si="19"/>
        <v>1</v>
      </c>
      <c r="AV56" s="4">
        <f t="shared" si="20"/>
        <v>1</v>
      </c>
      <c r="AW56" s="4">
        <f t="shared" si="21"/>
        <v>1</v>
      </c>
      <c r="AX56" s="4">
        <f t="shared" si="22"/>
        <v>1</v>
      </c>
      <c r="AY56" s="4">
        <f t="shared" si="23"/>
        <v>1</v>
      </c>
      <c r="AZ56" s="4">
        <f t="shared" si="24"/>
        <v>1</v>
      </c>
      <c r="BA56" s="4">
        <f t="shared" si="25"/>
        <v>1</v>
      </c>
      <c r="BB56" s="4">
        <f t="shared" si="26"/>
        <v>1</v>
      </c>
      <c r="BC56" s="4">
        <f t="shared" si="27"/>
        <v>1</v>
      </c>
      <c r="BD56" s="4">
        <f t="shared" si="28"/>
        <v>1</v>
      </c>
      <c r="BE56" s="4">
        <f t="shared" si="29"/>
        <v>1</v>
      </c>
      <c r="BF56" s="4">
        <f t="shared" si="30"/>
        <v>1</v>
      </c>
      <c r="BG56" s="4">
        <f t="shared" si="31"/>
        <v>1</v>
      </c>
    </row>
    <row r="57" spans="1:59" ht="15.75" hidden="1" x14ac:dyDescent="0.25">
      <c r="A57" s="397"/>
      <c r="B57" s="398" t="str">
        <f t="shared" si="1"/>
        <v/>
      </c>
      <c r="C57" s="399" t="str">
        <f>IF('תנאי סף'!AR57&lt;&gt;1,"",'תנאי סף'!F57)</f>
        <v/>
      </c>
      <c r="D57" s="400" t="str">
        <f>'מספר בקשות תמיכה'!Z57</f>
        <v/>
      </c>
      <c r="E57" s="400" t="str">
        <f>'ייעוץ ליווי וסיוע חשבונאי'!Z57</f>
        <v/>
      </c>
      <c r="F57" s="400" t="str">
        <f>'ייעוץ ליווי וסיוע משפטי'!Z57</f>
        <v/>
      </c>
      <c r="G57" s="400" t="str">
        <f>'ייעוץ ליווי וסיוע מקצועי'!Z57</f>
        <v/>
      </c>
      <c r="H57" s="400" t="str">
        <f>'פרסום ושיווק'!Z57</f>
        <v/>
      </c>
      <c r="I57" s="400" t="str">
        <f>'העמדת חלל לצורכי האמנים'!Z57</f>
        <v/>
      </c>
      <c r="J57" s="400" t="str">
        <f>'ניוד מופעים לפריפריה'!Z57</f>
        <v/>
      </c>
      <c r="K57" s="400" t="str">
        <f>'קיום פעילות מקצועית'!Z57</f>
        <v/>
      </c>
      <c r="L57" s="400" t="str">
        <f>'יצירת שיתופי פעולה'!Z57</f>
        <v/>
      </c>
      <c r="M57" s="401"/>
      <c r="N57" s="401"/>
      <c r="O57" s="401"/>
      <c r="P57" s="401"/>
      <c r="Q57" s="401"/>
      <c r="R57" s="401"/>
      <c r="S57" s="401"/>
      <c r="T57" s="401"/>
      <c r="U57" s="401"/>
      <c r="V57" s="401"/>
      <c r="W57" s="401"/>
      <c r="X57" s="401"/>
      <c r="Y57" s="401"/>
      <c r="Z57" s="401"/>
      <c r="AA57" s="401"/>
      <c r="AB57" s="401"/>
      <c r="AC57" s="401"/>
      <c r="AD57" s="401" t="str">
        <f t="shared" si="2"/>
        <v/>
      </c>
      <c r="AE57" s="401" t="str">
        <f t="shared" si="3"/>
        <v/>
      </c>
      <c r="AF57" s="402" t="str">
        <f t="shared" si="4"/>
        <v/>
      </c>
      <c r="AG57" s="4">
        <f t="shared" si="5"/>
        <v>1</v>
      </c>
      <c r="AH57" s="4">
        <f t="shared" si="6"/>
        <v>1</v>
      </c>
      <c r="AI57" s="4">
        <f t="shared" si="7"/>
        <v>1</v>
      </c>
      <c r="AJ57" s="4">
        <f t="shared" si="8"/>
        <v>1</v>
      </c>
      <c r="AK57" s="4">
        <f t="shared" si="9"/>
        <v>1</v>
      </c>
      <c r="AL57" s="4">
        <f t="shared" si="10"/>
        <v>1</v>
      </c>
      <c r="AM57" s="4">
        <f t="shared" si="11"/>
        <v>1</v>
      </c>
      <c r="AN57" s="4">
        <f t="shared" si="12"/>
        <v>1</v>
      </c>
      <c r="AO57" s="4">
        <f t="shared" si="13"/>
        <v>1</v>
      </c>
      <c r="AP57" s="4">
        <f t="shared" si="14"/>
        <v>1</v>
      </c>
      <c r="AQ57" s="4">
        <f t="shared" si="15"/>
        <v>1</v>
      </c>
      <c r="AR57" s="4">
        <f t="shared" si="16"/>
        <v>1</v>
      </c>
      <c r="AS57" s="4">
        <f t="shared" si="17"/>
        <v>1</v>
      </c>
      <c r="AT57" s="4">
        <f t="shared" si="18"/>
        <v>1</v>
      </c>
      <c r="AU57" s="4">
        <f t="shared" si="19"/>
        <v>1</v>
      </c>
      <c r="AV57" s="4">
        <f t="shared" si="20"/>
        <v>1</v>
      </c>
      <c r="AW57" s="4">
        <f t="shared" si="21"/>
        <v>1</v>
      </c>
      <c r="AX57" s="4">
        <f t="shared" si="22"/>
        <v>1</v>
      </c>
      <c r="AY57" s="4">
        <f t="shared" si="23"/>
        <v>1</v>
      </c>
      <c r="AZ57" s="4">
        <f t="shared" si="24"/>
        <v>1</v>
      </c>
      <c r="BA57" s="4">
        <f t="shared" si="25"/>
        <v>1</v>
      </c>
      <c r="BB57" s="4">
        <f t="shared" si="26"/>
        <v>1</v>
      </c>
      <c r="BC57" s="4">
        <f t="shared" si="27"/>
        <v>1</v>
      </c>
      <c r="BD57" s="4">
        <f t="shared" si="28"/>
        <v>1</v>
      </c>
      <c r="BE57" s="4">
        <f t="shared" si="29"/>
        <v>1</v>
      </c>
      <c r="BF57" s="4">
        <f t="shared" si="30"/>
        <v>1</v>
      </c>
      <c r="BG57" s="4">
        <f t="shared" si="31"/>
        <v>1</v>
      </c>
    </row>
    <row r="58" spans="1:59" ht="15.75" hidden="1" x14ac:dyDescent="0.25">
      <c r="A58" s="397"/>
      <c r="B58" s="398" t="str">
        <f t="shared" si="1"/>
        <v/>
      </c>
      <c r="C58" s="399" t="str">
        <f>IF('תנאי סף'!AR58&lt;&gt;1,"",'תנאי סף'!F58)</f>
        <v/>
      </c>
      <c r="D58" s="400" t="str">
        <f>'מספר בקשות תמיכה'!Z58</f>
        <v/>
      </c>
      <c r="E58" s="400" t="str">
        <f>'ייעוץ ליווי וסיוע חשבונאי'!Z58</f>
        <v/>
      </c>
      <c r="F58" s="400" t="str">
        <f>'ייעוץ ליווי וסיוע משפטי'!Z58</f>
        <v/>
      </c>
      <c r="G58" s="400" t="str">
        <f>'ייעוץ ליווי וסיוע מקצועי'!Z58</f>
        <v/>
      </c>
      <c r="H58" s="400" t="str">
        <f>'פרסום ושיווק'!Z58</f>
        <v/>
      </c>
      <c r="I58" s="400" t="str">
        <f>'העמדת חלל לצורכי האמנים'!Z58</f>
        <v/>
      </c>
      <c r="J58" s="400" t="str">
        <f>'ניוד מופעים לפריפריה'!Z58</f>
        <v/>
      </c>
      <c r="K58" s="400" t="str">
        <f>'קיום פעילות מקצועית'!Z58</f>
        <v/>
      </c>
      <c r="L58" s="400" t="str">
        <f>'יצירת שיתופי פעולה'!Z58</f>
        <v/>
      </c>
      <c r="M58" s="401"/>
      <c r="N58" s="401"/>
      <c r="O58" s="401"/>
      <c r="P58" s="401"/>
      <c r="Q58" s="401"/>
      <c r="R58" s="401"/>
      <c r="S58" s="401"/>
      <c r="T58" s="401"/>
      <c r="U58" s="401"/>
      <c r="V58" s="401"/>
      <c r="W58" s="401"/>
      <c r="X58" s="401"/>
      <c r="Y58" s="401"/>
      <c r="Z58" s="401"/>
      <c r="AA58" s="401"/>
      <c r="AB58" s="401"/>
      <c r="AC58" s="401"/>
      <c r="AD58" s="401" t="str">
        <f t="shared" si="2"/>
        <v/>
      </c>
      <c r="AE58" s="401" t="str">
        <f t="shared" si="3"/>
        <v/>
      </c>
      <c r="AF58" s="402" t="str">
        <f t="shared" si="4"/>
        <v/>
      </c>
      <c r="AG58" s="4">
        <f t="shared" si="5"/>
        <v>1</v>
      </c>
      <c r="AH58" s="4">
        <f t="shared" si="6"/>
        <v>1</v>
      </c>
      <c r="AI58" s="4">
        <f t="shared" si="7"/>
        <v>1</v>
      </c>
      <c r="AJ58" s="4">
        <f t="shared" si="8"/>
        <v>1</v>
      </c>
      <c r="AK58" s="4">
        <f t="shared" si="9"/>
        <v>1</v>
      </c>
      <c r="AL58" s="4">
        <f t="shared" si="10"/>
        <v>1</v>
      </c>
      <c r="AM58" s="4">
        <f t="shared" si="11"/>
        <v>1</v>
      </c>
      <c r="AN58" s="4">
        <f t="shared" si="12"/>
        <v>1</v>
      </c>
      <c r="AO58" s="4">
        <f t="shared" si="13"/>
        <v>1</v>
      </c>
      <c r="AP58" s="4">
        <f t="shared" si="14"/>
        <v>1</v>
      </c>
      <c r="AQ58" s="4">
        <f t="shared" si="15"/>
        <v>1</v>
      </c>
      <c r="AR58" s="4">
        <f t="shared" si="16"/>
        <v>1</v>
      </c>
      <c r="AS58" s="4">
        <f t="shared" si="17"/>
        <v>1</v>
      </c>
      <c r="AT58" s="4">
        <f t="shared" si="18"/>
        <v>1</v>
      </c>
      <c r="AU58" s="4">
        <f t="shared" si="19"/>
        <v>1</v>
      </c>
      <c r="AV58" s="4">
        <f t="shared" si="20"/>
        <v>1</v>
      </c>
      <c r="AW58" s="4">
        <f t="shared" si="21"/>
        <v>1</v>
      </c>
      <c r="AX58" s="4">
        <f t="shared" si="22"/>
        <v>1</v>
      </c>
      <c r="AY58" s="4">
        <f t="shared" si="23"/>
        <v>1</v>
      </c>
      <c r="AZ58" s="4">
        <f t="shared" si="24"/>
        <v>1</v>
      </c>
      <c r="BA58" s="4">
        <f t="shared" si="25"/>
        <v>1</v>
      </c>
      <c r="BB58" s="4">
        <f t="shared" si="26"/>
        <v>1</v>
      </c>
      <c r="BC58" s="4">
        <f t="shared" si="27"/>
        <v>1</v>
      </c>
      <c r="BD58" s="4">
        <f t="shared" si="28"/>
        <v>1</v>
      </c>
      <c r="BE58" s="4">
        <f t="shared" si="29"/>
        <v>1</v>
      </c>
      <c r="BF58" s="4">
        <f t="shared" si="30"/>
        <v>1</v>
      </c>
      <c r="BG58" s="4">
        <f t="shared" si="31"/>
        <v>1</v>
      </c>
    </row>
    <row r="59" spans="1:59" ht="15.75" hidden="1" x14ac:dyDescent="0.25">
      <c r="A59" s="397"/>
      <c r="B59" s="398" t="str">
        <f t="shared" si="1"/>
        <v/>
      </c>
      <c r="C59" s="399" t="str">
        <f>IF('תנאי סף'!AR59&lt;&gt;1,"",'תנאי סף'!F59)</f>
        <v/>
      </c>
      <c r="D59" s="400" t="str">
        <f>'מספר בקשות תמיכה'!Z59</f>
        <v/>
      </c>
      <c r="E59" s="400" t="str">
        <f>'ייעוץ ליווי וסיוע חשבונאי'!Z59</f>
        <v/>
      </c>
      <c r="F59" s="400" t="str">
        <f>'ייעוץ ליווי וסיוע משפטי'!Z59</f>
        <v/>
      </c>
      <c r="G59" s="400" t="str">
        <f>'ייעוץ ליווי וסיוע מקצועי'!Z59</f>
        <v/>
      </c>
      <c r="H59" s="400" t="str">
        <f>'פרסום ושיווק'!Z59</f>
        <v/>
      </c>
      <c r="I59" s="400" t="str">
        <f>'העמדת חלל לצורכי האמנים'!Z59</f>
        <v/>
      </c>
      <c r="J59" s="400" t="str">
        <f>'ניוד מופעים לפריפריה'!Z59</f>
        <v/>
      </c>
      <c r="K59" s="400" t="str">
        <f>'קיום פעילות מקצועית'!Z59</f>
        <v/>
      </c>
      <c r="L59" s="400" t="str">
        <f>'יצירת שיתופי פעולה'!Z59</f>
        <v/>
      </c>
      <c r="M59" s="401"/>
      <c r="N59" s="401"/>
      <c r="O59" s="401"/>
      <c r="P59" s="401"/>
      <c r="Q59" s="401"/>
      <c r="R59" s="401"/>
      <c r="S59" s="401"/>
      <c r="T59" s="401"/>
      <c r="U59" s="401"/>
      <c r="V59" s="401"/>
      <c r="W59" s="401"/>
      <c r="X59" s="401"/>
      <c r="Y59" s="401"/>
      <c r="Z59" s="401"/>
      <c r="AA59" s="401"/>
      <c r="AB59" s="401"/>
      <c r="AC59" s="401"/>
      <c r="AD59" s="401" t="str">
        <f t="shared" si="2"/>
        <v/>
      </c>
      <c r="AE59" s="401" t="str">
        <f t="shared" si="3"/>
        <v/>
      </c>
      <c r="AF59" s="402" t="str">
        <f t="shared" si="4"/>
        <v/>
      </c>
      <c r="AG59" s="4">
        <f t="shared" si="5"/>
        <v>1</v>
      </c>
      <c r="AH59" s="4">
        <f t="shared" si="6"/>
        <v>1</v>
      </c>
      <c r="AI59" s="4">
        <f t="shared" si="7"/>
        <v>1</v>
      </c>
      <c r="AJ59" s="4">
        <f t="shared" si="8"/>
        <v>1</v>
      </c>
      <c r="AK59" s="4">
        <f t="shared" si="9"/>
        <v>1</v>
      </c>
      <c r="AL59" s="4">
        <f t="shared" si="10"/>
        <v>1</v>
      </c>
      <c r="AM59" s="4">
        <f t="shared" si="11"/>
        <v>1</v>
      </c>
      <c r="AN59" s="4">
        <f t="shared" si="12"/>
        <v>1</v>
      </c>
      <c r="AO59" s="4">
        <f t="shared" si="13"/>
        <v>1</v>
      </c>
      <c r="AP59" s="4">
        <f t="shared" si="14"/>
        <v>1</v>
      </c>
      <c r="AQ59" s="4">
        <f t="shared" si="15"/>
        <v>1</v>
      </c>
      <c r="AR59" s="4">
        <f t="shared" si="16"/>
        <v>1</v>
      </c>
      <c r="AS59" s="4">
        <f t="shared" si="17"/>
        <v>1</v>
      </c>
      <c r="AT59" s="4">
        <f t="shared" si="18"/>
        <v>1</v>
      </c>
      <c r="AU59" s="4">
        <f t="shared" si="19"/>
        <v>1</v>
      </c>
      <c r="AV59" s="4">
        <f t="shared" si="20"/>
        <v>1</v>
      </c>
      <c r="AW59" s="4">
        <f t="shared" si="21"/>
        <v>1</v>
      </c>
      <c r="AX59" s="4">
        <f t="shared" si="22"/>
        <v>1</v>
      </c>
      <c r="AY59" s="4">
        <f t="shared" si="23"/>
        <v>1</v>
      </c>
      <c r="AZ59" s="4">
        <f t="shared" si="24"/>
        <v>1</v>
      </c>
      <c r="BA59" s="4">
        <f t="shared" si="25"/>
        <v>1</v>
      </c>
      <c r="BB59" s="4">
        <f t="shared" si="26"/>
        <v>1</v>
      </c>
      <c r="BC59" s="4">
        <f t="shared" si="27"/>
        <v>1</v>
      </c>
      <c r="BD59" s="4">
        <f t="shared" si="28"/>
        <v>1</v>
      </c>
      <c r="BE59" s="4">
        <f t="shared" si="29"/>
        <v>1</v>
      </c>
      <c r="BF59" s="4">
        <f t="shared" si="30"/>
        <v>1</v>
      </c>
      <c r="BG59" s="4">
        <f t="shared" si="31"/>
        <v>1</v>
      </c>
    </row>
    <row r="60" spans="1:59" ht="15.75" hidden="1" x14ac:dyDescent="0.25">
      <c r="A60" s="397"/>
      <c r="B60" s="398" t="str">
        <f t="shared" si="1"/>
        <v/>
      </c>
      <c r="C60" s="399" t="str">
        <f>IF('תנאי סף'!AR60&lt;&gt;1,"",'תנאי סף'!F60)</f>
        <v/>
      </c>
      <c r="D60" s="400" t="str">
        <f>'מספר בקשות תמיכה'!Z60</f>
        <v/>
      </c>
      <c r="E60" s="400" t="str">
        <f>'ייעוץ ליווי וסיוע חשבונאי'!Z60</f>
        <v/>
      </c>
      <c r="F60" s="400" t="str">
        <f>'ייעוץ ליווי וסיוע משפטי'!Z60</f>
        <v/>
      </c>
      <c r="G60" s="400" t="str">
        <f>'ייעוץ ליווי וסיוע מקצועי'!Z60</f>
        <v/>
      </c>
      <c r="H60" s="400" t="str">
        <f>'פרסום ושיווק'!Z60</f>
        <v/>
      </c>
      <c r="I60" s="400" t="str">
        <f>'העמדת חלל לצורכי האמנים'!Z60</f>
        <v/>
      </c>
      <c r="J60" s="400" t="str">
        <f>'ניוד מופעים לפריפריה'!Z60</f>
        <v/>
      </c>
      <c r="K60" s="400" t="str">
        <f>'קיום פעילות מקצועית'!Z60</f>
        <v/>
      </c>
      <c r="L60" s="400" t="str">
        <f>'יצירת שיתופי פעולה'!Z60</f>
        <v/>
      </c>
      <c r="M60" s="401"/>
      <c r="N60" s="401"/>
      <c r="O60" s="401"/>
      <c r="P60" s="401"/>
      <c r="Q60" s="401"/>
      <c r="R60" s="401"/>
      <c r="S60" s="401"/>
      <c r="T60" s="401"/>
      <c r="U60" s="401"/>
      <c r="V60" s="401"/>
      <c r="W60" s="401"/>
      <c r="X60" s="401"/>
      <c r="Y60" s="401"/>
      <c r="Z60" s="401"/>
      <c r="AA60" s="401"/>
      <c r="AB60" s="401"/>
      <c r="AC60" s="401"/>
      <c r="AD60" s="401" t="str">
        <f t="shared" si="2"/>
        <v/>
      </c>
      <c r="AE60" s="401" t="str">
        <f t="shared" si="3"/>
        <v/>
      </c>
      <c r="AF60" s="402" t="str">
        <f t="shared" si="4"/>
        <v/>
      </c>
      <c r="AG60" s="4">
        <f t="shared" si="5"/>
        <v>1</v>
      </c>
      <c r="AH60" s="4">
        <f t="shared" si="6"/>
        <v>1</v>
      </c>
      <c r="AI60" s="4">
        <f t="shared" si="7"/>
        <v>1</v>
      </c>
      <c r="AJ60" s="4">
        <f t="shared" si="8"/>
        <v>1</v>
      </c>
      <c r="AK60" s="4">
        <f t="shared" si="9"/>
        <v>1</v>
      </c>
      <c r="AL60" s="4">
        <f t="shared" si="10"/>
        <v>1</v>
      </c>
      <c r="AM60" s="4">
        <f t="shared" si="11"/>
        <v>1</v>
      </c>
      <c r="AN60" s="4">
        <f t="shared" si="12"/>
        <v>1</v>
      </c>
      <c r="AO60" s="4">
        <f t="shared" si="13"/>
        <v>1</v>
      </c>
      <c r="AP60" s="4">
        <f t="shared" si="14"/>
        <v>1</v>
      </c>
      <c r="AQ60" s="4">
        <f t="shared" si="15"/>
        <v>1</v>
      </c>
      <c r="AR60" s="4">
        <f t="shared" si="16"/>
        <v>1</v>
      </c>
      <c r="AS60" s="4">
        <f t="shared" si="17"/>
        <v>1</v>
      </c>
      <c r="AT60" s="4">
        <f t="shared" si="18"/>
        <v>1</v>
      </c>
      <c r="AU60" s="4">
        <f t="shared" si="19"/>
        <v>1</v>
      </c>
      <c r="AV60" s="4">
        <f t="shared" si="20"/>
        <v>1</v>
      </c>
      <c r="AW60" s="4">
        <f t="shared" si="21"/>
        <v>1</v>
      </c>
      <c r="AX60" s="4">
        <f t="shared" si="22"/>
        <v>1</v>
      </c>
      <c r="AY60" s="4">
        <f t="shared" si="23"/>
        <v>1</v>
      </c>
      <c r="AZ60" s="4">
        <f t="shared" si="24"/>
        <v>1</v>
      </c>
      <c r="BA60" s="4">
        <f t="shared" si="25"/>
        <v>1</v>
      </c>
      <c r="BB60" s="4">
        <f t="shared" si="26"/>
        <v>1</v>
      </c>
      <c r="BC60" s="4">
        <f t="shared" si="27"/>
        <v>1</v>
      </c>
      <c r="BD60" s="4">
        <f t="shared" si="28"/>
        <v>1</v>
      </c>
      <c r="BE60" s="4">
        <f t="shared" si="29"/>
        <v>1</v>
      </c>
      <c r="BF60" s="4">
        <f t="shared" si="30"/>
        <v>1</v>
      </c>
      <c r="BG60" s="4">
        <f t="shared" si="31"/>
        <v>1</v>
      </c>
    </row>
    <row r="61" spans="1:59" ht="15.75" hidden="1" x14ac:dyDescent="0.25">
      <c r="A61" s="397"/>
      <c r="B61" s="398" t="str">
        <f t="shared" si="1"/>
        <v/>
      </c>
      <c r="C61" s="399" t="str">
        <f>IF('תנאי סף'!AR61&lt;&gt;1,"",'תנאי סף'!F61)</f>
        <v/>
      </c>
      <c r="D61" s="400" t="str">
        <f>'מספר בקשות תמיכה'!Z61</f>
        <v/>
      </c>
      <c r="E61" s="400" t="str">
        <f>'ייעוץ ליווי וסיוע חשבונאי'!Z61</f>
        <v/>
      </c>
      <c r="F61" s="400" t="str">
        <f>'ייעוץ ליווי וסיוע משפטי'!Z61</f>
        <v/>
      </c>
      <c r="G61" s="400" t="str">
        <f>'ייעוץ ליווי וסיוע מקצועי'!Z61</f>
        <v/>
      </c>
      <c r="H61" s="400" t="str">
        <f>'פרסום ושיווק'!Z61</f>
        <v/>
      </c>
      <c r="I61" s="400" t="str">
        <f>'העמדת חלל לצורכי האמנים'!Z61</f>
        <v/>
      </c>
      <c r="J61" s="400" t="str">
        <f>'ניוד מופעים לפריפריה'!Z61</f>
        <v/>
      </c>
      <c r="K61" s="400" t="str">
        <f>'קיום פעילות מקצועית'!Z61</f>
        <v/>
      </c>
      <c r="L61" s="400" t="str">
        <f>'יצירת שיתופי פעולה'!Z61</f>
        <v/>
      </c>
      <c r="M61" s="401"/>
      <c r="N61" s="401"/>
      <c r="O61" s="401"/>
      <c r="P61" s="401"/>
      <c r="Q61" s="401"/>
      <c r="R61" s="401"/>
      <c r="S61" s="401"/>
      <c r="T61" s="401"/>
      <c r="U61" s="401"/>
      <c r="V61" s="401"/>
      <c r="W61" s="401"/>
      <c r="X61" s="401"/>
      <c r="Y61" s="401"/>
      <c r="Z61" s="401"/>
      <c r="AA61" s="401"/>
      <c r="AB61" s="401"/>
      <c r="AC61" s="401"/>
      <c r="AD61" s="401" t="str">
        <f t="shared" si="2"/>
        <v/>
      </c>
      <c r="AE61" s="401" t="str">
        <f t="shared" si="3"/>
        <v/>
      </c>
      <c r="AF61" s="402" t="str">
        <f t="shared" si="4"/>
        <v/>
      </c>
      <c r="AG61" s="4">
        <f t="shared" si="5"/>
        <v>1</v>
      </c>
      <c r="AH61" s="4">
        <f t="shared" si="6"/>
        <v>1</v>
      </c>
      <c r="AI61" s="4">
        <f t="shared" si="7"/>
        <v>1</v>
      </c>
      <c r="AJ61" s="4">
        <f t="shared" si="8"/>
        <v>1</v>
      </c>
      <c r="AK61" s="4">
        <f t="shared" si="9"/>
        <v>1</v>
      </c>
      <c r="AL61" s="4">
        <f t="shared" si="10"/>
        <v>1</v>
      </c>
      <c r="AM61" s="4">
        <f t="shared" si="11"/>
        <v>1</v>
      </c>
      <c r="AN61" s="4">
        <f t="shared" si="12"/>
        <v>1</v>
      </c>
      <c r="AO61" s="4">
        <f t="shared" si="13"/>
        <v>1</v>
      </c>
      <c r="AP61" s="4">
        <f t="shared" si="14"/>
        <v>1</v>
      </c>
      <c r="AQ61" s="4">
        <f t="shared" si="15"/>
        <v>1</v>
      </c>
      <c r="AR61" s="4">
        <f t="shared" si="16"/>
        <v>1</v>
      </c>
      <c r="AS61" s="4">
        <f t="shared" si="17"/>
        <v>1</v>
      </c>
      <c r="AT61" s="4">
        <f t="shared" si="18"/>
        <v>1</v>
      </c>
      <c r="AU61" s="4">
        <f t="shared" si="19"/>
        <v>1</v>
      </c>
      <c r="AV61" s="4">
        <f t="shared" si="20"/>
        <v>1</v>
      </c>
      <c r="AW61" s="4">
        <f t="shared" si="21"/>
        <v>1</v>
      </c>
      <c r="AX61" s="4">
        <f t="shared" si="22"/>
        <v>1</v>
      </c>
      <c r="AY61" s="4">
        <f t="shared" si="23"/>
        <v>1</v>
      </c>
      <c r="AZ61" s="4">
        <f t="shared" si="24"/>
        <v>1</v>
      </c>
      <c r="BA61" s="4">
        <f t="shared" si="25"/>
        <v>1</v>
      </c>
      <c r="BB61" s="4">
        <f t="shared" si="26"/>
        <v>1</v>
      </c>
      <c r="BC61" s="4">
        <f t="shared" si="27"/>
        <v>1</v>
      </c>
      <c r="BD61" s="4">
        <f t="shared" si="28"/>
        <v>1</v>
      </c>
      <c r="BE61" s="4">
        <f t="shared" si="29"/>
        <v>1</v>
      </c>
      <c r="BF61" s="4">
        <f t="shared" si="30"/>
        <v>1</v>
      </c>
      <c r="BG61" s="4">
        <f t="shared" si="31"/>
        <v>1</v>
      </c>
    </row>
    <row r="62" spans="1:59" ht="15.75" hidden="1" x14ac:dyDescent="0.25">
      <c r="A62" s="397"/>
      <c r="B62" s="398" t="str">
        <f t="shared" si="1"/>
        <v/>
      </c>
      <c r="C62" s="399" t="str">
        <f>IF('תנאי סף'!AR62&lt;&gt;1,"",'תנאי סף'!F62)</f>
        <v/>
      </c>
      <c r="D62" s="400" t="str">
        <f>'מספר בקשות תמיכה'!Z62</f>
        <v/>
      </c>
      <c r="E62" s="400" t="str">
        <f>'ייעוץ ליווי וסיוע חשבונאי'!Z62</f>
        <v/>
      </c>
      <c r="F62" s="400" t="str">
        <f>'ייעוץ ליווי וסיוע משפטי'!Z62</f>
        <v/>
      </c>
      <c r="G62" s="400" t="str">
        <f>'ייעוץ ליווי וסיוע מקצועי'!Z62</f>
        <v/>
      </c>
      <c r="H62" s="400" t="str">
        <f>'פרסום ושיווק'!Z62</f>
        <v/>
      </c>
      <c r="I62" s="400" t="str">
        <f>'העמדת חלל לצורכי האמנים'!Z62</f>
        <v/>
      </c>
      <c r="J62" s="400" t="str">
        <f>'ניוד מופעים לפריפריה'!Z62</f>
        <v/>
      </c>
      <c r="K62" s="400" t="str">
        <f>'קיום פעילות מקצועית'!Z62</f>
        <v/>
      </c>
      <c r="L62" s="400" t="str">
        <f>'יצירת שיתופי פעולה'!Z62</f>
        <v/>
      </c>
      <c r="M62" s="401"/>
      <c r="N62" s="401"/>
      <c r="O62" s="401"/>
      <c r="P62" s="401"/>
      <c r="Q62" s="401"/>
      <c r="R62" s="401"/>
      <c r="S62" s="401"/>
      <c r="T62" s="401"/>
      <c r="U62" s="401"/>
      <c r="V62" s="401"/>
      <c r="W62" s="401"/>
      <c r="X62" s="401"/>
      <c r="Y62" s="401"/>
      <c r="Z62" s="401"/>
      <c r="AA62" s="401"/>
      <c r="AB62" s="401"/>
      <c r="AC62" s="401"/>
      <c r="AD62" s="401" t="str">
        <f t="shared" si="2"/>
        <v/>
      </c>
      <c r="AE62" s="401" t="str">
        <f t="shared" si="3"/>
        <v/>
      </c>
      <c r="AF62" s="402" t="str">
        <f t="shared" si="4"/>
        <v/>
      </c>
      <c r="AG62" s="4">
        <f t="shared" si="5"/>
        <v>1</v>
      </c>
      <c r="AH62" s="4">
        <f t="shared" si="6"/>
        <v>1</v>
      </c>
      <c r="AI62" s="4">
        <f t="shared" si="7"/>
        <v>1</v>
      </c>
      <c r="AJ62" s="4">
        <f t="shared" si="8"/>
        <v>1</v>
      </c>
      <c r="AK62" s="4">
        <f t="shared" si="9"/>
        <v>1</v>
      </c>
      <c r="AL62" s="4">
        <f t="shared" si="10"/>
        <v>1</v>
      </c>
      <c r="AM62" s="4">
        <f t="shared" si="11"/>
        <v>1</v>
      </c>
      <c r="AN62" s="4">
        <f t="shared" si="12"/>
        <v>1</v>
      </c>
      <c r="AO62" s="4">
        <f t="shared" si="13"/>
        <v>1</v>
      </c>
      <c r="AP62" s="4">
        <f t="shared" si="14"/>
        <v>1</v>
      </c>
      <c r="AQ62" s="4">
        <f t="shared" si="15"/>
        <v>1</v>
      </c>
      <c r="AR62" s="4">
        <f t="shared" si="16"/>
        <v>1</v>
      </c>
      <c r="AS62" s="4">
        <f t="shared" si="17"/>
        <v>1</v>
      </c>
      <c r="AT62" s="4">
        <f t="shared" si="18"/>
        <v>1</v>
      </c>
      <c r="AU62" s="4">
        <f t="shared" si="19"/>
        <v>1</v>
      </c>
      <c r="AV62" s="4">
        <f t="shared" si="20"/>
        <v>1</v>
      </c>
      <c r="AW62" s="4">
        <f t="shared" si="21"/>
        <v>1</v>
      </c>
      <c r="AX62" s="4">
        <f t="shared" si="22"/>
        <v>1</v>
      </c>
      <c r="AY62" s="4">
        <f t="shared" si="23"/>
        <v>1</v>
      </c>
      <c r="AZ62" s="4">
        <f t="shared" si="24"/>
        <v>1</v>
      </c>
      <c r="BA62" s="4">
        <f t="shared" si="25"/>
        <v>1</v>
      </c>
      <c r="BB62" s="4">
        <f t="shared" si="26"/>
        <v>1</v>
      </c>
      <c r="BC62" s="4">
        <f t="shared" si="27"/>
        <v>1</v>
      </c>
      <c r="BD62" s="4">
        <f t="shared" si="28"/>
        <v>1</v>
      </c>
      <c r="BE62" s="4">
        <f t="shared" si="29"/>
        <v>1</v>
      </c>
      <c r="BF62" s="4">
        <f t="shared" si="30"/>
        <v>1</v>
      </c>
      <c r="BG62" s="4">
        <f t="shared" si="31"/>
        <v>1</v>
      </c>
    </row>
    <row r="63" spans="1:59" ht="15.75" hidden="1" x14ac:dyDescent="0.25">
      <c r="A63" s="397"/>
      <c r="B63" s="398" t="str">
        <f t="shared" si="1"/>
        <v/>
      </c>
      <c r="C63" s="399" t="str">
        <f>IF('תנאי סף'!AR63&lt;&gt;1,"",'תנאי סף'!F63)</f>
        <v/>
      </c>
      <c r="D63" s="400" t="str">
        <f>'מספר בקשות תמיכה'!Z63</f>
        <v/>
      </c>
      <c r="E63" s="400" t="str">
        <f>'ייעוץ ליווי וסיוע חשבונאי'!Z63</f>
        <v/>
      </c>
      <c r="F63" s="400" t="str">
        <f>'ייעוץ ליווי וסיוע משפטי'!Z63</f>
        <v/>
      </c>
      <c r="G63" s="400" t="str">
        <f>'ייעוץ ליווי וסיוע מקצועי'!Z63</f>
        <v/>
      </c>
      <c r="H63" s="400" t="str">
        <f>'פרסום ושיווק'!Z63</f>
        <v/>
      </c>
      <c r="I63" s="400" t="str">
        <f>'העמדת חלל לצורכי האמנים'!Z63</f>
        <v/>
      </c>
      <c r="J63" s="400" t="str">
        <f>'ניוד מופעים לפריפריה'!Z63</f>
        <v/>
      </c>
      <c r="K63" s="400" t="str">
        <f>'קיום פעילות מקצועית'!Z63</f>
        <v/>
      </c>
      <c r="L63" s="400" t="str">
        <f>'יצירת שיתופי פעולה'!Z63</f>
        <v/>
      </c>
      <c r="M63" s="401"/>
      <c r="N63" s="401"/>
      <c r="O63" s="401"/>
      <c r="P63" s="401"/>
      <c r="Q63" s="401"/>
      <c r="R63" s="401"/>
      <c r="S63" s="401"/>
      <c r="T63" s="401"/>
      <c r="U63" s="401"/>
      <c r="V63" s="401"/>
      <c r="W63" s="401"/>
      <c r="X63" s="401"/>
      <c r="Y63" s="401"/>
      <c r="Z63" s="401"/>
      <c r="AA63" s="401"/>
      <c r="AB63" s="401"/>
      <c r="AC63" s="401"/>
      <c r="AD63" s="401" t="str">
        <f t="shared" si="2"/>
        <v/>
      </c>
      <c r="AE63" s="401" t="str">
        <f t="shared" si="3"/>
        <v/>
      </c>
      <c r="AF63" s="402" t="str">
        <f t="shared" si="4"/>
        <v/>
      </c>
      <c r="AG63" s="4">
        <f t="shared" si="5"/>
        <v>1</v>
      </c>
      <c r="AH63" s="4">
        <f t="shared" si="6"/>
        <v>1</v>
      </c>
      <c r="AI63" s="4">
        <f t="shared" si="7"/>
        <v>1</v>
      </c>
      <c r="AJ63" s="4">
        <f t="shared" si="8"/>
        <v>1</v>
      </c>
      <c r="AK63" s="4">
        <f t="shared" si="9"/>
        <v>1</v>
      </c>
      <c r="AL63" s="4">
        <f t="shared" si="10"/>
        <v>1</v>
      </c>
      <c r="AM63" s="4">
        <f t="shared" si="11"/>
        <v>1</v>
      </c>
      <c r="AN63" s="4">
        <f t="shared" si="12"/>
        <v>1</v>
      </c>
      <c r="AO63" s="4">
        <f t="shared" si="13"/>
        <v>1</v>
      </c>
      <c r="AP63" s="4">
        <f t="shared" si="14"/>
        <v>1</v>
      </c>
      <c r="AQ63" s="4">
        <f t="shared" si="15"/>
        <v>1</v>
      </c>
      <c r="AR63" s="4">
        <f t="shared" si="16"/>
        <v>1</v>
      </c>
      <c r="AS63" s="4">
        <f t="shared" si="17"/>
        <v>1</v>
      </c>
      <c r="AT63" s="4">
        <f t="shared" si="18"/>
        <v>1</v>
      </c>
      <c r="AU63" s="4">
        <f t="shared" si="19"/>
        <v>1</v>
      </c>
      <c r="AV63" s="4">
        <f t="shared" si="20"/>
        <v>1</v>
      </c>
      <c r="AW63" s="4">
        <f t="shared" si="21"/>
        <v>1</v>
      </c>
      <c r="AX63" s="4">
        <f t="shared" si="22"/>
        <v>1</v>
      </c>
      <c r="AY63" s="4">
        <f t="shared" si="23"/>
        <v>1</v>
      </c>
      <c r="AZ63" s="4">
        <f t="shared" si="24"/>
        <v>1</v>
      </c>
      <c r="BA63" s="4">
        <f t="shared" si="25"/>
        <v>1</v>
      </c>
      <c r="BB63" s="4">
        <f t="shared" si="26"/>
        <v>1</v>
      </c>
      <c r="BC63" s="4">
        <f t="shared" si="27"/>
        <v>1</v>
      </c>
      <c r="BD63" s="4">
        <f t="shared" si="28"/>
        <v>1</v>
      </c>
      <c r="BE63" s="4">
        <f t="shared" si="29"/>
        <v>1</v>
      </c>
      <c r="BF63" s="4">
        <f t="shared" si="30"/>
        <v>1</v>
      </c>
      <c r="BG63" s="4">
        <f t="shared" si="31"/>
        <v>1</v>
      </c>
    </row>
    <row r="64" spans="1:59" ht="15.75" hidden="1" x14ac:dyDescent="0.25">
      <c r="A64" s="397"/>
      <c r="B64" s="398" t="str">
        <f t="shared" si="1"/>
        <v/>
      </c>
      <c r="C64" s="399" t="str">
        <f>IF('תנאי סף'!AR64&lt;&gt;1,"",'תנאי סף'!F64)</f>
        <v/>
      </c>
      <c r="D64" s="400" t="str">
        <f>'מספר בקשות תמיכה'!Z64</f>
        <v/>
      </c>
      <c r="E64" s="400" t="str">
        <f>'ייעוץ ליווי וסיוע חשבונאי'!Z64</f>
        <v/>
      </c>
      <c r="F64" s="400" t="str">
        <f>'ייעוץ ליווי וסיוע משפטי'!Z64</f>
        <v/>
      </c>
      <c r="G64" s="400" t="str">
        <f>'ייעוץ ליווי וסיוע מקצועי'!Z64</f>
        <v/>
      </c>
      <c r="H64" s="400" t="str">
        <f>'פרסום ושיווק'!Z64</f>
        <v/>
      </c>
      <c r="I64" s="400" t="str">
        <f>'העמדת חלל לצורכי האמנים'!Z64</f>
        <v/>
      </c>
      <c r="J64" s="400" t="str">
        <f>'ניוד מופעים לפריפריה'!Z64</f>
        <v/>
      </c>
      <c r="K64" s="400" t="str">
        <f>'קיום פעילות מקצועית'!Z64</f>
        <v/>
      </c>
      <c r="L64" s="400" t="str">
        <f>'יצירת שיתופי פעולה'!Z64</f>
        <v/>
      </c>
      <c r="M64" s="401"/>
      <c r="N64" s="401"/>
      <c r="O64" s="401"/>
      <c r="P64" s="401"/>
      <c r="Q64" s="401"/>
      <c r="R64" s="401"/>
      <c r="S64" s="401"/>
      <c r="T64" s="401"/>
      <c r="U64" s="401"/>
      <c r="V64" s="401"/>
      <c r="W64" s="401"/>
      <c r="X64" s="401"/>
      <c r="Y64" s="401"/>
      <c r="Z64" s="401"/>
      <c r="AA64" s="401"/>
      <c r="AB64" s="401"/>
      <c r="AC64" s="401"/>
      <c r="AD64" s="401" t="str">
        <f t="shared" si="2"/>
        <v/>
      </c>
      <c r="AE64" s="401" t="str">
        <f t="shared" si="3"/>
        <v/>
      </c>
      <c r="AF64" s="402" t="str">
        <f t="shared" si="4"/>
        <v/>
      </c>
      <c r="AG64" s="4">
        <f t="shared" si="5"/>
        <v>1</v>
      </c>
      <c r="AH64" s="4">
        <f t="shared" si="6"/>
        <v>1</v>
      </c>
      <c r="AI64" s="4">
        <f t="shared" si="7"/>
        <v>1</v>
      </c>
      <c r="AJ64" s="4">
        <f t="shared" si="8"/>
        <v>1</v>
      </c>
      <c r="AK64" s="4">
        <f t="shared" si="9"/>
        <v>1</v>
      </c>
      <c r="AL64" s="4">
        <f t="shared" si="10"/>
        <v>1</v>
      </c>
      <c r="AM64" s="4">
        <f t="shared" si="11"/>
        <v>1</v>
      </c>
      <c r="AN64" s="4">
        <f t="shared" si="12"/>
        <v>1</v>
      </c>
      <c r="AO64" s="4">
        <f t="shared" si="13"/>
        <v>1</v>
      </c>
      <c r="AP64" s="4">
        <f t="shared" si="14"/>
        <v>1</v>
      </c>
      <c r="AQ64" s="4">
        <f t="shared" si="15"/>
        <v>1</v>
      </c>
      <c r="AR64" s="4">
        <f t="shared" si="16"/>
        <v>1</v>
      </c>
      <c r="AS64" s="4">
        <f t="shared" si="17"/>
        <v>1</v>
      </c>
      <c r="AT64" s="4">
        <f t="shared" si="18"/>
        <v>1</v>
      </c>
      <c r="AU64" s="4">
        <f t="shared" si="19"/>
        <v>1</v>
      </c>
      <c r="AV64" s="4">
        <f t="shared" si="20"/>
        <v>1</v>
      </c>
      <c r="AW64" s="4">
        <f t="shared" si="21"/>
        <v>1</v>
      </c>
      <c r="AX64" s="4">
        <f t="shared" si="22"/>
        <v>1</v>
      </c>
      <c r="AY64" s="4">
        <f t="shared" si="23"/>
        <v>1</v>
      </c>
      <c r="AZ64" s="4">
        <f t="shared" si="24"/>
        <v>1</v>
      </c>
      <c r="BA64" s="4">
        <f t="shared" si="25"/>
        <v>1</v>
      </c>
      <c r="BB64" s="4">
        <f t="shared" si="26"/>
        <v>1</v>
      </c>
      <c r="BC64" s="4">
        <f t="shared" si="27"/>
        <v>1</v>
      </c>
      <c r="BD64" s="4">
        <f t="shared" si="28"/>
        <v>1</v>
      </c>
      <c r="BE64" s="4">
        <f t="shared" si="29"/>
        <v>1</v>
      </c>
      <c r="BF64" s="4">
        <f t="shared" si="30"/>
        <v>1</v>
      </c>
      <c r="BG64" s="4">
        <f t="shared" si="31"/>
        <v>1</v>
      </c>
    </row>
    <row r="65" spans="1:59" ht="15.75" hidden="1" x14ac:dyDescent="0.25">
      <c r="A65" s="397"/>
      <c r="B65" s="398" t="str">
        <f t="shared" si="1"/>
        <v/>
      </c>
      <c r="C65" s="399" t="str">
        <f>IF('תנאי סף'!AR65&lt;&gt;1,"",'תנאי סף'!F65)</f>
        <v/>
      </c>
      <c r="D65" s="400" t="str">
        <f>'מספר בקשות תמיכה'!Z65</f>
        <v/>
      </c>
      <c r="E65" s="400" t="str">
        <f>'ייעוץ ליווי וסיוע חשבונאי'!Z65</f>
        <v/>
      </c>
      <c r="F65" s="400" t="str">
        <f>'ייעוץ ליווי וסיוע משפטי'!Z65</f>
        <v/>
      </c>
      <c r="G65" s="400" t="str">
        <f>'ייעוץ ליווי וסיוע מקצועי'!Z65</f>
        <v/>
      </c>
      <c r="H65" s="400" t="str">
        <f>'פרסום ושיווק'!Z65</f>
        <v/>
      </c>
      <c r="I65" s="400" t="str">
        <f>'העמדת חלל לצורכי האמנים'!Z65</f>
        <v/>
      </c>
      <c r="J65" s="400" t="str">
        <f>'ניוד מופעים לפריפריה'!Z65</f>
        <v/>
      </c>
      <c r="K65" s="400" t="str">
        <f>'קיום פעילות מקצועית'!Z65</f>
        <v/>
      </c>
      <c r="L65" s="400" t="str">
        <f>'יצירת שיתופי פעולה'!Z65</f>
        <v/>
      </c>
      <c r="M65" s="401"/>
      <c r="N65" s="401"/>
      <c r="O65" s="401"/>
      <c r="P65" s="401"/>
      <c r="Q65" s="401"/>
      <c r="R65" s="401"/>
      <c r="S65" s="401"/>
      <c r="T65" s="401"/>
      <c r="U65" s="401"/>
      <c r="V65" s="401"/>
      <c r="W65" s="401"/>
      <c r="X65" s="401"/>
      <c r="Y65" s="401"/>
      <c r="Z65" s="401"/>
      <c r="AA65" s="401"/>
      <c r="AB65" s="401"/>
      <c r="AC65" s="401"/>
      <c r="AD65" s="401" t="str">
        <f t="shared" si="2"/>
        <v/>
      </c>
      <c r="AE65" s="401" t="str">
        <f t="shared" si="3"/>
        <v/>
      </c>
      <c r="AF65" s="402" t="str">
        <f t="shared" si="4"/>
        <v/>
      </c>
      <c r="AG65" s="4">
        <f t="shared" si="5"/>
        <v>1</v>
      </c>
      <c r="AH65" s="4">
        <f t="shared" si="6"/>
        <v>1</v>
      </c>
      <c r="AI65" s="4">
        <f t="shared" si="7"/>
        <v>1</v>
      </c>
      <c r="AJ65" s="4">
        <f t="shared" si="8"/>
        <v>1</v>
      </c>
      <c r="AK65" s="4">
        <f t="shared" si="9"/>
        <v>1</v>
      </c>
      <c r="AL65" s="4">
        <f t="shared" si="10"/>
        <v>1</v>
      </c>
      <c r="AM65" s="4">
        <f t="shared" si="11"/>
        <v>1</v>
      </c>
      <c r="AN65" s="4">
        <f t="shared" si="12"/>
        <v>1</v>
      </c>
      <c r="AO65" s="4">
        <f t="shared" si="13"/>
        <v>1</v>
      </c>
      <c r="AP65" s="4">
        <f t="shared" si="14"/>
        <v>1</v>
      </c>
      <c r="AQ65" s="4">
        <f t="shared" si="15"/>
        <v>1</v>
      </c>
      <c r="AR65" s="4">
        <f t="shared" si="16"/>
        <v>1</v>
      </c>
      <c r="AS65" s="4">
        <f t="shared" si="17"/>
        <v>1</v>
      </c>
      <c r="AT65" s="4">
        <f t="shared" si="18"/>
        <v>1</v>
      </c>
      <c r="AU65" s="4">
        <f t="shared" si="19"/>
        <v>1</v>
      </c>
      <c r="AV65" s="4">
        <f t="shared" si="20"/>
        <v>1</v>
      </c>
      <c r="AW65" s="4">
        <f t="shared" si="21"/>
        <v>1</v>
      </c>
      <c r="AX65" s="4">
        <f t="shared" si="22"/>
        <v>1</v>
      </c>
      <c r="AY65" s="4">
        <f t="shared" si="23"/>
        <v>1</v>
      </c>
      <c r="AZ65" s="4">
        <f t="shared" si="24"/>
        <v>1</v>
      </c>
      <c r="BA65" s="4">
        <f t="shared" si="25"/>
        <v>1</v>
      </c>
      <c r="BB65" s="4">
        <f t="shared" si="26"/>
        <v>1</v>
      </c>
      <c r="BC65" s="4">
        <f t="shared" si="27"/>
        <v>1</v>
      </c>
      <c r="BD65" s="4">
        <f t="shared" si="28"/>
        <v>1</v>
      </c>
      <c r="BE65" s="4">
        <f t="shared" si="29"/>
        <v>1</v>
      </c>
      <c r="BF65" s="4">
        <f t="shared" si="30"/>
        <v>1</v>
      </c>
      <c r="BG65" s="4">
        <f t="shared" si="31"/>
        <v>1</v>
      </c>
    </row>
    <row r="66" spans="1:59" ht="15.75" hidden="1" x14ac:dyDescent="0.25">
      <c r="A66" s="397"/>
      <c r="B66" s="398" t="str">
        <f t="shared" si="1"/>
        <v/>
      </c>
      <c r="C66" s="399" t="str">
        <f>IF('תנאי סף'!AR66&lt;&gt;1,"",'תנאי סף'!F66)</f>
        <v/>
      </c>
      <c r="D66" s="400" t="str">
        <f>'מספר בקשות תמיכה'!Z66</f>
        <v/>
      </c>
      <c r="E66" s="400" t="str">
        <f>'ייעוץ ליווי וסיוע חשבונאי'!Z66</f>
        <v/>
      </c>
      <c r="F66" s="400" t="str">
        <f>'ייעוץ ליווי וסיוע משפטי'!Z66</f>
        <v/>
      </c>
      <c r="G66" s="400" t="str">
        <f>'ייעוץ ליווי וסיוע מקצועי'!Z66</f>
        <v/>
      </c>
      <c r="H66" s="400" t="str">
        <f>'פרסום ושיווק'!Z66</f>
        <v/>
      </c>
      <c r="I66" s="400" t="str">
        <f>'העמדת חלל לצורכי האמנים'!Z66</f>
        <v/>
      </c>
      <c r="J66" s="400" t="str">
        <f>'ניוד מופעים לפריפריה'!Z66</f>
        <v/>
      </c>
      <c r="K66" s="400" t="str">
        <f>'קיום פעילות מקצועית'!Z66</f>
        <v/>
      </c>
      <c r="L66" s="400" t="str">
        <f>'יצירת שיתופי פעולה'!Z66</f>
        <v/>
      </c>
      <c r="M66" s="401"/>
      <c r="N66" s="401"/>
      <c r="O66" s="401"/>
      <c r="P66" s="401"/>
      <c r="Q66" s="401"/>
      <c r="R66" s="401"/>
      <c r="S66" s="401"/>
      <c r="T66" s="401"/>
      <c r="U66" s="401"/>
      <c r="V66" s="401"/>
      <c r="W66" s="401"/>
      <c r="X66" s="401"/>
      <c r="Y66" s="401"/>
      <c r="Z66" s="401"/>
      <c r="AA66" s="401"/>
      <c r="AB66" s="401"/>
      <c r="AC66" s="401"/>
      <c r="AD66" s="401" t="str">
        <f t="shared" si="2"/>
        <v/>
      </c>
      <c r="AE66" s="401" t="str">
        <f t="shared" si="3"/>
        <v/>
      </c>
      <c r="AF66" s="402" t="str">
        <f t="shared" si="4"/>
        <v/>
      </c>
      <c r="AG66" s="4">
        <f t="shared" si="5"/>
        <v>1</v>
      </c>
      <c r="AH66" s="4">
        <f t="shared" si="6"/>
        <v>1</v>
      </c>
      <c r="AI66" s="4">
        <f t="shared" si="7"/>
        <v>1</v>
      </c>
      <c r="AJ66" s="4">
        <f t="shared" si="8"/>
        <v>1</v>
      </c>
      <c r="AK66" s="4">
        <f t="shared" si="9"/>
        <v>1</v>
      </c>
      <c r="AL66" s="4">
        <f t="shared" si="10"/>
        <v>1</v>
      </c>
      <c r="AM66" s="4">
        <f t="shared" si="11"/>
        <v>1</v>
      </c>
      <c r="AN66" s="4">
        <f t="shared" si="12"/>
        <v>1</v>
      </c>
      <c r="AO66" s="4">
        <f t="shared" si="13"/>
        <v>1</v>
      </c>
      <c r="AP66" s="4">
        <f t="shared" si="14"/>
        <v>1</v>
      </c>
      <c r="AQ66" s="4">
        <f t="shared" si="15"/>
        <v>1</v>
      </c>
      <c r="AR66" s="4">
        <f t="shared" si="16"/>
        <v>1</v>
      </c>
      <c r="AS66" s="4">
        <f t="shared" si="17"/>
        <v>1</v>
      </c>
      <c r="AT66" s="4">
        <f t="shared" si="18"/>
        <v>1</v>
      </c>
      <c r="AU66" s="4">
        <f t="shared" si="19"/>
        <v>1</v>
      </c>
      <c r="AV66" s="4">
        <f t="shared" si="20"/>
        <v>1</v>
      </c>
      <c r="AW66" s="4">
        <f t="shared" si="21"/>
        <v>1</v>
      </c>
      <c r="AX66" s="4">
        <f t="shared" si="22"/>
        <v>1</v>
      </c>
      <c r="AY66" s="4">
        <f t="shared" si="23"/>
        <v>1</v>
      </c>
      <c r="AZ66" s="4">
        <f t="shared" si="24"/>
        <v>1</v>
      </c>
      <c r="BA66" s="4">
        <f t="shared" si="25"/>
        <v>1</v>
      </c>
      <c r="BB66" s="4">
        <f t="shared" si="26"/>
        <v>1</v>
      </c>
      <c r="BC66" s="4">
        <f t="shared" si="27"/>
        <v>1</v>
      </c>
      <c r="BD66" s="4">
        <f t="shared" si="28"/>
        <v>1</v>
      </c>
      <c r="BE66" s="4">
        <f t="shared" si="29"/>
        <v>1</v>
      </c>
      <c r="BF66" s="4">
        <f t="shared" si="30"/>
        <v>1</v>
      </c>
      <c r="BG66" s="4">
        <f t="shared" si="31"/>
        <v>1</v>
      </c>
    </row>
    <row r="67" spans="1:59" ht="15.75" hidden="1" x14ac:dyDescent="0.25">
      <c r="A67" s="397"/>
      <c r="B67" s="398" t="str">
        <f t="shared" si="1"/>
        <v/>
      </c>
      <c r="C67" s="399" t="str">
        <f>IF('תנאי סף'!AR67&lt;&gt;1,"",'תנאי סף'!F67)</f>
        <v/>
      </c>
      <c r="D67" s="400" t="str">
        <f>'מספר בקשות תמיכה'!Z67</f>
        <v/>
      </c>
      <c r="E67" s="400" t="str">
        <f>'ייעוץ ליווי וסיוע חשבונאי'!Z67</f>
        <v/>
      </c>
      <c r="F67" s="400" t="str">
        <f>'ייעוץ ליווי וסיוע משפטי'!Z67</f>
        <v/>
      </c>
      <c r="G67" s="400" t="str">
        <f>'ייעוץ ליווי וסיוע מקצועי'!Z67</f>
        <v/>
      </c>
      <c r="H67" s="400" t="str">
        <f>'פרסום ושיווק'!Z67</f>
        <v/>
      </c>
      <c r="I67" s="400" t="str">
        <f>'העמדת חלל לצורכי האמנים'!Z67</f>
        <v/>
      </c>
      <c r="J67" s="400" t="str">
        <f>'ניוד מופעים לפריפריה'!Z67</f>
        <v/>
      </c>
      <c r="K67" s="400" t="str">
        <f>'קיום פעילות מקצועית'!Z67</f>
        <v/>
      </c>
      <c r="L67" s="400" t="str">
        <f>'יצירת שיתופי פעולה'!Z67</f>
        <v/>
      </c>
      <c r="M67" s="401"/>
      <c r="N67" s="401"/>
      <c r="O67" s="401"/>
      <c r="P67" s="401"/>
      <c r="Q67" s="401"/>
      <c r="R67" s="401"/>
      <c r="S67" s="401"/>
      <c r="T67" s="401"/>
      <c r="U67" s="401"/>
      <c r="V67" s="401"/>
      <c r="W67" s="401"/>
      <c r="X67" s="401"/>
      <c r="Y67" s="401"/>
      <c r="Z67" s="401"/>
      <c r="AA67" s="401"/>
      <c r="AB67" s="401"/>
      <c r="AC67" s="401"/>
      <c r="AD67" s="401" t="str">
        <f t="shared" si="2"/>
        <v/>
      </c>
      <c r="AE67" s="401" t="str">
        <f t="shared" si="3"/>
        <v/>
      </c>
      <c r="AF67" s="402" t="str">
        <f t="shared" si="4"/>
        <v/>
      </c>
      <c r="AG67" s="4">
        <f t="shared" si="5"/>
        <v>1</v>
      </c>
      <c r="AH67" s="4">
        <f t="shared" si="6"/>
        <v>1</v>
      </c>
      <c r="AI67" s="4">
        <f t="shared" si="7"/>
        <v>1</v>
      </c>
      <c r="AJ67" s="4">
        <f t="shared" si="8"/>
        <v>1</v>
      </c>
      <c r="AK67" s="4">
        <f t="shared" si="9"/>
        <v>1</v>
      </c>
      <c r="AL67" s="4">
        <f t="shared" si="10"/>
        <v>1</v>
      </c>
      <c r="AM67" s="4">
        <f t="shared" si="11"/>
        <v>1</v>
      </c>
      <c r="AN67" s="4">
        <f t="shared" si="12"/>
        <v>1</v>
      </c>
      <c r="AO67" s="4">
        <f t="shared" si="13"/>
        <v>1</v>
      </c>
      <c r="AP67" s="4">
        <f t="shared" si="14"/>
        <v>1</v>
      </c>
      <c r="AQ67" s="4">
        <f t="shared" si="15"/>
        <v>1</v>
      </c>
      <c r="AR67" s="4">
        <f t="shared" si="16"/>
        <v>1</v>
      </c>
      <c r="AS67" s="4">
        <f t="shared" si="17"/>
        <v>1</v>
      </c>
      <c r="AT67" s="4">
        <f t="shared" si="18"/>
        <v>1</v>
      </c>
      <c r="AU67" s="4">
        <f t="shared" si="19"/>
        <v>1</v>
      </c>
      <c r="AV67" s="4">
        <f t="shared" si="20"/>
        <v>1</v>
      </c>
      <c r="AW67" s="4">
        <f t="shared" si="21"/>
        <v>1</v>
      </c>
      <c r="AX67" s="4">
        <f t="shared" si="22"/>
        <v>1</v>
      </c>
      <c r="AY67" s="4">
        <f t="shared" si="23"/>
        <v>1</v>
      </c>
      <c r="AZ67" s="4">
        <f t="shared" si="24"/>
        <v>1</v>
      </c>
      <c r="BA67" s="4">
        <f t="shared" si="25"/>
        <v>1</v>
      </c>
      <c r="BB67" s="4">
        <f t="shared" si="26"/>
        <v>1</v>
      </c>
      <c r="BC67" s="4">
        <f t="shared" si="27"/>
        <v>1</v>
      </c>
      <c r="BD67" s="4">
        <f t="shared" si="28"/>
        <v>1</v>
      </c>
      <c r="BE67" s="4">
        <f t="shared" si="29"/>
        <v>1</v>
      </c>
      <c r="BF67" s="4">
        <f t="shared" si="30"/>
        <v>1</v>
      </c>
      <c r="BG67" s="4">
        <f t="shared" si="31"/>
        <v>1</v>
      </c>
    </row>
    <row r="68" spans="1:59" ht="15.75" hidden="1" x14ac:dyDescent="0.25">
      <c r="A68" s="397"/>
      <c r="B68" s="398" t="str">
        <f t="shared" si="1"/>
        <v/>
      </c>
      <c r="C68" s="399" t="str">
        <f>IF('תנאי סף'!AR68&lt;&gt;1,"",'תנאי סף'!F68)</f>
        <v/>
      </c>
      <c r="D68" s="400" t="str">
        <f>'מספר בקשות תמיכה'!Z68</f>
        <v/>
      </c>
      <c r="E68" s="400" t="str">
        <f>'ייעוץ ליווי וסיוע חשבונאי'!Z68</f>
        <v/>
      </c>
      <c r="F68" s="400" t="str">
        <f>'ייעוץ ליווי וסיוע משפטי'!Z68</f>
        <v/>
      </c>
      <c r="G68" s="400" t="str">
        <f>'ייעוץ ליווי וסיוע מקצועי'!Z68</f>
        <v/>
      </c>
      <c r="H68" s="400" t="str">
        <f>'פרסום ושיווק'!Z68</f>
        <v/>
      </c>
      <c r="I68" s="400" t="str">
        <f>'העמדת חלל לצורכי האמנים'!Z68</f>
        <v/>
      </c>
      <c r="J68" s="400" t="str">
        <f>'ניוד מופעים לפריפריה'!Z68</f>
        <v/>
      </c>
      <c r="K68" s="400" t="str">
        <f>'קיום פעילות מקצועית'!Z68</f>
        <v/>
      </c>
      <c r="L68" s="400" t="str">
        <f>'יצירת שיתופי פעולה'!Z68</f>
        <v/>
      </c>
      <c r="M68" s="401"/>
      <c r="N68" s="401"/>
      <c r="O68" s="401"/>
      <c r="P68" s="401"/>
      <c r="Q68" s="401"/>
      <c r="R68" s="401"/>
      <c r="S68" s="401"/>
      <c r="T68" s="401"/>
      <c r="U68" s="401"/>
      <c r="V68" s="401"/>
      <c r="W68" s="401"/>
      <c r="X68" s="401"/>
      <c r="Y68" s="401"/>
      <c r="Z68" s="401"/>
      <c r="AA68" s="401"/>
      <c r="AB68" s="401"/>
      <c r="AC68" s="401"/>
      <c r="AD68" s="401" t="str">
        <f t="shared" si="2"/>
        <v/>
      </c>
      <c r="AE68" s="401" t="str">
        <f t="shared" si="3"/>
        <v/>
      </c>
      <c r="AF68" s="402" t="str">
        <f t="shared" si="4"/>
        <v/>
      </c>
      <c r="AG68" s="4">
        <f t="shared" si="5"/>
        <v>1</v>
      </c>
      <c r="AH68" s="4">
        <f t="shared" si="6"/>
        <v>1</v>
      </c>
      <c r="AI68" s="4">
        <f t="shared" si="7"/>
        <v>1</v>
      </c>
      <c r="AJ68" s="4">
        <f t="shared" si="8"/>
        <v>1</v>
      </c>
      <c r="AK68" s="4">
        <f t="shared" si="9"/>
        <v>1</v>
      </c>
      <c r="AL68" s="4">
        <f t="shared" si="10"/>
        <v>1</v>
      </c>
      <c r="AM68" s="4">
        <f t="shared" si="11"/>
        <v>1</v>
      </c>
      <c r="AN68" s="4">
        <f t="shared" si="12"/>
        <v>1</v>
      </c>
      <c r="AO68" s="4">
        <f t="shared" si="13"/>
        <v>1</v>
      </c>
      <c r="AP68" s="4">
        <f t="shared" si="14"/>
        <v>1</v>
      </c>
      <c r="AQ68" s="4">
        <f t="shared" si="15"/>
        <v>1</v>
      </c>
      <c r="AR68" s="4">
        <f t="shared" si="16"/>
        <v>1</v>
      </c>
      <c r="AS68" s="4">
        <f t="shared" si="17"/>
        <v>1</v>
      </c>
      <c r="AT68" s="4">
        <f t="shared" si="18"/>
        <v>1</v>
      </c>
      <c r="AU68" s="4">
        <f t="shared" si="19"/>
        <v>1</v>
      </c>
      <c r="AV68" s="4">
        <f t="shared" si="20"/>
        <v>1</v>
      </c>
      <c r="AW68" s="4">
        <f t="shared" si="21"/>
        <v>1</v>
      </c>
      <c r="AX68" s="4">
        <f t="shared" si="22"/>
        <v>1</v>
      </c>
      <c r="AY68" s="4">
        <f t="shared" si="23"/>
        <v>1</v>
      </c>
      <c r="AZ68" s="4">
        <f t="shared" si="24"/>
        <v>1</v>
      </c>
      <c r="BA68" s="4">
        <f t="shared" si="25"/>
        <v>1</v>
      </c>
      <c r="BB68" s="4">
        <f t="shared" si="26"/>
        <v>1</v>
      </c>
      <c r="BC68" s="4">
        <f t="shared" si="27"/>
        <v>1</v>
      </c>
      <c r="BD68" s="4">
        <f t="shared" si="28"/>
        <v>1</v>
      </c>
      <c r="BE68" s="4">
        <f t="shared" si="29"/>
        <v>1</v>
      </c>
      <c r="BF68" s="4">
        <f t="shared" si="30"/>
        <v>1</v>
      </c>
      <c r="BG68" s="4">
        <f t="shared" si="31"/>
        <v>1</v>
      </c>
    </row>
    <row r="69" spans="1:59" ht="15.75" hidden="1" x14ac:dyDescent="0.25">
      <c r="A69" s="397"/>
      <c r="B69" s="398" t="str">
        <f t="shared" si="1"/>
        <v/>
      </c>
      <c r="C69" s="399" t="str">
        <f>IF('תנאי סף'!AR69&lt;&gt;1,"",'תנאי סף'!F69)</f>
        <v/>
      </c>
      <c r="D69" s="400" t="str">
        <f>'מספר בקשות תמיכה'!Z69</f>
        <v/>
      </c>
      <c r="E69" s="400" t="str">
        <f>'ייעוץ ליווי וסיוע חשבונאי'!Z69</f>
        <v/>
      </c>
      <c r="F69" s="400" t="str">
        <f>'ייעוץ ליווי וסיוע משפטי'!Z69</f>
        <v/>
      </c>
      <c r="G69" s="400" t="str">
        <f>'ייעוץ ליווי וסיוע מקצועי'!Z69</f>
        <v/>
      </c>
      <c r="H69" s="400" t="str">
        <f>'פרסום ושיווק'!Z69</f>
        <v/>
      </c>
      <c r="I69" s="400" t="str">
        <f>'העמדת חלל לצורכי האמנים'!Z69</f>
        <v/>
      </c>
      <c r="J69" s="400" t="str">
        <f>'ניוד מופעים לפריפריה'!Z69</f>
        <v/>
      </c>
      <c r="K69" s="400" t="str">
        <f>'קיום פעילות מקצועית'!Z69</f>
        <v/>
      </c>
      <c r="L69" s="400" t="str">
        <f>'יצירת שיתופי פעולה'!Z69</f>
        <v/>
      </c>
      <c r="M69" s="401"/>
      <c r="N69" s="401"/>
      <c r="O69" s="401"/>
      <c r="P69" s="401"/>
      <c r="Q69" s="401"/>
      <c r="R69" s="401"/>
      <c r="S69" s="401"/>
      <c r="T69" s="401"/>
      <c r="U69" s="401"/>
      <c r="V69" s="401"/>
      <c r="W69" s="401"/>
      <c r="X69" s="401"/>
      <c r="Y69" s="401"/>
      <c r="Z69" s="401"/>
      <c r="AA69" s="401"/>
      <c r="AB69" s="401"/>
      <c r="AC69" s="401"/>
      <c r="AD69" s="401" t="str">
        <f t="shared" si="2"/>
        <v/>
      </c>
      <c r="AE69" s="401" t="str">
        <f t="shared" si="3"/>
        <v/>
      </c>
      <c r="AF69" s="402" t="str">
        <f t="shared" si="4"/>
        <v/>
      </c>
      <c r="AG69" s="4">
        <f t="shared" si="5"/>
        <v>1</v>
      </c>
      <c r="AH69" s="4">
        <f t="shared" si="6"/>
        <v>1</v>
      </c>
      <c r="AI69" s="4">
        <f t="shared" si="7"/>
        <v>1</v>
      </c>
      <c r="AJ69" s="4">
        <f t="shared" si="8"/>
        <v>1</v>
      </c>
      <c r="AK69" s="4">
        <f t="shared" si="9"/>
        <v>1</v>
      </c>
      <c r="AL69" s="4">
        <f t="shared" si="10"/>
        <v>1</v>
      </c>
      <c r="AM69" s="4">
        <f t="shared" si="11"/>
        <v>1</v>
      </c>
      <c r="AN69" s="4">
        <f t="shared" si="12"/>
        <v>1</v>
      </c>
      <c r="AO69" s="4">
        <f t="shared" si="13"/>
        <v>1</v>
      </c>
      <c r="AP69" s="4">
        <f t="shared" si="14"/>
        <v>1</v>
      </c>
      <c r="AQ69" s="4">
        <f t="shared" si="15"/>
        <v>1</v>
      </c>
      <c r="AR69" s="4">
        <f t="shared" si="16"/>
        <v>1</v>
      </c>
      <c r="AS69" s="4">
        <f t="shared" si="17"/>
        <v>1</v>
      </c>
      <c r="AT69" s="4">
        <f t="shared" si="18"/>
        <v>1</v>
      </c>
      <c r="AU69" s="4">
        <f t="shared" si="19"/>
        <v>1</v>
      </c>
      <c r="AV69" s="4">
        <f t="shared" si="20"/>
        <v>1</v>
      </c>
      <c r="AW69" s="4">
        <f t="shared" si="21"/>
        <v>1</v>
      </c>
      <c r="AX69" s="4">
        <f t="shared" si="22"/>
        <v>1</v>
      </c>
      <c r="AY69" s="4">
        <f t="shared" si="23"/>
        <v>1</v>
      </c>
      <c r="AZ69" s="4">
        <f t="shared" si="24"/>
        <v>1</v>
      </c>
      <c r="BA69" s="4">
        <f t="shared" si="25"/>
        <v>1</v>
      </c>
      <c r="BB69" s="4">
        <f t="shared" si="26"/>
        <v>1</v>
      </c>
      <c r="BC69" s="4">
        <f t="shared" si="27"/>
        <v>1</v>
      </c>
      <c r="BD69" s="4">
        <f t="shared" si="28"/>
        <v>1</v>
      </c>
      <c r="BE69" s="4">
        <f t="shared" si="29"/>
        <v>1</v>
      </c>
      <c r="BF69" s="4">
        <f t="shared" si="30"/>
        <v>1</v>
      </c>
      <c r="BG69" s="4">
        <f t="shared" si="31"/>
        <v>1</v>
      </c>
    </row>
    <row r="70" spans="1:59" ht="15.75" hidden="1" x14ac:dyDescent="0.25">
      <c r="A70" s="397"/>
      <c r="B70" s="398" t="str">
        <f t="shared" si="1"/>
        <v/>
      </c>
      <c r="C70" s="399" t="str">
        <f>IF('תנאי סף'!AR70&lt;&gt;1,"",'תנאי סף'!F70)</f>
        <v/>
      </c>
      <c r="D70" s="400" t="str">
        <f>'מספר בקשות תמיכה'!Z70</f>
        <v/>
      </c>
      <c r="E70" s="400" t="str">
        <f>'ייעוץ ליווי וסיוע חשבונאי'!Z70</f>
        <v/>
      </c>
      <c r="F70" s="400" t="str">
        <f>'ייעוץ ליווי וסיוע משפטי'!Z70</f>
        <v/>
      </c>
      <c r="G70" s="400" t="str">
        <f>'ייעוץ ליווי וסיוע מקצועי'!Z70</f>
        <v/>
      </c>
      <c r="H70" s="400" t="str">
        <f>'פרסום ושיווק'!Z70</f>
        <v/>
      </c>
      <c r="I70" s="400" t="str">
        <f>'העמדת חלל לצורכי האמנים'!Z70</f>
        <v/>
      </c>
      <c r="J70" s="400" t="str">
        <f>'ניוד מופעים לפריפריה'!Z70</f>
        <v/>
      </c>
      <c r="K70" s="400" t="str">
        <f>'קיום פעילות מקצועית'!Z70</f>
        <v/>
      </c>
      <c r="L70" s="400" t="str">
        <f>'יצירת שיתופי פעולה'!Z70</f>
        <v/>
      </c>
      <c r="M70" s="401"/>
      <c r="N70" s="401"/>
      <c r="O70" s="401"/>
      <c r="P70" s="401"/>
      <c r="Q70" s="401"/>
      <c r="R70" s="401"/>
      <c r="S70" s="401"/>
      <c r="T70" s="401"/>
      <c r="U70" s="401"/>
      <c r="V70" s="401"/>
      <c r="W70" s="401"/>
      <c r="X70" s="401"/>
      <c r="Y70" s="401"/>
      <c r="Z70" s="401"/>
      <c r="AA70" s="401"/>
      <c r="AB70" s="401"/>
      <c r="AC70" s="401"/>
      <c r="AD70" s="401" t="str">
        <f t="shared" si="2"/>
        <v/>
      </c>
      <c r="AE70" s="401" t="str">
        <f t="shared" si="3"/>
        <v/>
      </c>
      <c r="AF70" s="402" t="str">
        <f t="shared" si="4"/>
        <v/>
      </c>
      <c r="AG70" s="4">
        <f t="shared" si="5"/>
        <v>1</v>
      </c>
      <c r="AH70" s="4">
        <f t="shared" si="6"/>
        <v>1</v>
      </c>
      <c r="AI70" s="4">
        <f t="shared" si="7"/>
        <v>1</v>
      </c>
      <c r="AJ70" s="4">
        <f t="shared" si="8"/>
        <v>1</v>
      </c>
      <c r="AK70" s="4">
        <f t="shared" si="9"/>
        <v>1</v>
      </c>
      <c r="AL70" s="4">
        <f t="shared" si="10"/>
        <v>1</v>
      </c>
      <c r="AM70" s="4">
        <f t="shared" si="11"/>
        <v>1</v>
      </c>
      <c r="AN70" s="4">
        <f t="shared" si="12"/>
        <v>1</v>
      </c>
      <c r="AO70" s="4">
        <f t="shared" si="13"/>
        <v>1</v>
      </c>
      <c r="AP70" s="4">
        <f t="shared" si="14"/>
        <v>1</v>
      </c>
      <c r="AQ70" s="4">
        <f t="shared" si="15"/>
        <v>1</v>
      </c>
      <c r="AR70" s="4">
        <f t="shared" si="16"/>
        <v>1</v>
      </c>
      <c r="AS70" s="4">
        <f t="shared" si="17"/>
        <v>1</v>
      </c>
      <c r="AT70" s="4">
        <f t="shared" si="18"/>
        <v>1</v>
      </c>
      <c r="AU70" s="4">
        <f t="shared" si="19"/>
        <v>1</v>
      </c>
      <c r="AV70" s="4">
        <f t="shared" si="20"/>
        <v>1</v>
      </c>
      <c r="AW70" s="4">
        <f t="shared" si="21"/>
        <v>1</v>
      </c>
      <c r="AX70" s="4">
        <f t="shared" si="22"/>
        <v>1</v>
      </c>
      <c r="AY70" s="4">
        <f t="shared" si="23"/>
        <v>1</v>
      </c>
      <c r="AZ70" s="4">
        <f t="shared" si="24"/>
        <v>1</v>
      </c>
      <c r="BA70" s="4">
        <f t="shared" si="25"/>
        <v>1</v>
      </c>
      <c r="BB70" s="4">
        <f t="shared" si="26"/>
        <v>1</v>
      </c>
      <c r="BC70" s="4">
        <f t="shared" si="27"/>
        <v>1</v>
      </c>
      <c r="BD70" s="4">
        <f t="shared" si="28"/>
        <v>1</v>
      </c>
      <c r="BE70" s="4">
        <f t="shared" si="29"/>
        <v>1</v>
      </c>
      <c r="BF70" s="4">
        <f t="shared" si="30"/>
        <v>1</v>
      </c>
      <c r="BG70" s="4">
        <f t="shared" si="31"/>
        <v>1</v>
      </c>
    </row>
    <row r="71" spans="1:59" ht="15.75" hidden="1" x14ac:dyDescent="0.25">
      <c r="A71" s="397"/>
      <c r="B71" s="398" t="str">
        <f t="shared" si="1"/>
        <v/>
      </c>
      <c r="C71" s="399" t="str">
        <f>IF('תנאי סף'!AR71&lt;&gt;1,"",'תנאי סף'!F71)</f>
        <v/>
      </c>
      <c r="D71" s="400" t="str">
        <f>'מספר בקשות תמיכה'!Z71</f>
        <v/>
      </c>
      <c r="E71" s="400" t="str">
        <f>'ייעוץ ליווי וסיוע חשבונאי'!Z71</f>
        <v/>
      </c>
      <c r="F71" s="400" t="str">
        <f>'ייעוץ ליווי וסיוע משפטי'!Z71</f>
        <v/>
      </c>
      <c r="G71" s="400" t="str">
        <f>'ייעוץ ליווי וסיוע מקצועי'!Z71</f>
        <v/>
      </c>
      <c r="H71" s="400" t="str">
        <f>'פרסום ושיווק'!Z71</f>
        <v/>
      </c>
      <c r="I71" s="400" t="str">
        <f>'העמדת חלל לצורכי האמנים'!Z71</f>
        <v/>
      </c>
      <c r="J71" s="400" t="str">
        <f>'ניוד מופעים לפריפריה'!Z71</f>
        <v/>
      </c>
      <c r="K71" s="400" t="str">
        <f>'קיום פעילות מקצועית'!Z71</f>
        <v/>
      </c>
      <c r="L71" s="400" t="str">
        <f>'יצירת שיתופי פעולה'!Z71</f>
        <v/>
      </c>
      <c r="M71" s="401"/>
      <c r="N71" s="401"/>
      <c r="O71" s="401"/>
      <c r="P71" s="401"/>
      <c r="Q71" s="401"/>
      <c r="R71" s="401"/>
      <c r="S71" s="401"/>
      <c r="T71" s="401"/>
      <c r="U71" s="401"/>
      <c r="V71" s="401"/>
      <c r="W71" s="401"/>
      <c r="X71" s="401"/>
      <c r="Y71" s="401"/>
      <c r="Z71" s="401"/>
      <c r="AA71" s="401"/>
      <c r="AB71" s="401"/>
      <c r="AC71" s="401"/>
      <c r="AD71" s="401" t="str">
        <f t="shared" si="2"/>
        <v/>
      </c>
      <c r="AE71" s="401" t="str">
        <f t="shared" si="3"/>
        <v/>
      </c>
      <c r="AF71" s="402" t="str">
        <f t="shared" si="4"/>
        <v/>
      </c>
      <c r="AG71" s="4">
        <f t="shared" si="5"/>
        <v>1</v>
      </c>
      <c r="AH71" s="4">
        <f t="shared" si="6"/>
        <v>1</v>
      </c>
      <c r="AI71" s="4">
        <f t="shared" si="7"/>
        <v>1</v>
      </c>
      <c r="AJ71" s="4">
        <f t="shared" si="8"/>
        <v>1</v>
      </c>
      <c r="AK71" s="4">
        <f t="shared" si="9"/>
        <v>1</v>
      </c>
      <c r="AL71" s="4">
        <f t="shared" si="10"/>
        <v>1</v>
      </c>
      <c r="AM71" s="4">
        <f t="shared" si="11"/>
        <v>1</v>
      </c>
      <c r="AN71" s="4">
        <f t="shared" si="12"/>
        <v>1</v>
      </c>
      <c r="AO71" s="4">
        <f t="shared" si="13"/>
        <v>1</v>
      </c>
      <c r="AP71" s="4">
        <f t="shared" si="14"/>
        <v>1</v>
      </c>
      <c r="AQ71" s="4">
        <f t="shared" si="15"/>
        <v>1</v>
      </c>
      <c r="AR71" s="4">
        <f t="shared" si="16"/>
        <v>1</v>
      </c>
      <c r="AS71" s="4">
        <f t="shared" si="17"/>
        <v>1</v>
      </c>
      <c r="AT71" s="4">
        <f t="shared" si="18"/>
        <v>1</v>
      </c>
      <c r="AU71" s="4">
        <f t="shared" si="19"/>
        <v>1</v>
      </c>
      <c r="AV71" s="4">
        <f t="shared" si="20"/>
        <v>1</v>
      </c>
      <c r="AW71" s="4">
        <f t="shared" si="21"/>
        <v>1</v>
      </c>
      <c r="AX71" s="4">
        <f t="shared" si="22"/>
        <v>1</v>
      </c>
      <c r="AY71" s="4">
        <f t="shared" si="23"/>
        <v>1</v>
      </c>
      <c r="AZ71" s="4">
        <f t="shared" si="24"/>
        <v>1</v>
      </c>
      <c r="BA71" s="4">
        <f t="shared" si="25"/>
        <v>1</v>
      </c>
      <c r="BB71" s="4">
        <f t="shared" si="26"/>
        <v>1</v>
      </c>
      <c r="BC71" s="4">
        <f t="shared" si="27"/>
        <v>1</v>
      </c>
      <c r="BD71" s="4">
        <f t="shared" si="28"/>
        <v>1</v>
      </c>
      <c r="BE71" s="4">
        <f t="shared" si="29"/>
        <v>1</v>
      </c>
      <c r="BF71" s="4">
        <f t="shared" si="30"/>
        <v>1</v>
      </c>
      <c r="BG71" s="4">
        <f t="shared" si="31"/>
        <v>1</v>
      </c>
    </row>
    <row r="72" spans="1:59" ht="15.75" hidden="1" x14ac:dyDescent="0.25">
      <c r="A72" s="397"/>
      <c r="B72" s="398" t="str">
        <f t="shared" si="1"/>
        <v/>
      </c>
      <c r="C72" s="399" t="str">
        <f>IF('תנאי סף'!AR72&lt;&gt;1,"",'תנאי סף'!F72)</f>
        <v/>
      </c>
      <c r="D72" s="400" t="str">
        <f>'מספר בקשות תמיכה'!Z72</f>
        <v/>
      </c>
      <c r="E72" s="400" t="str">
        <f>'ייעוץ ליווי וסיוע חשבונאי'!Z72</f>
        <v/>
      </c>
      <c r="F72" s="400" t="str">
        <f>'ייעוץ ליווי וסיוע משפטי'!Z72</f>
        <v/>
      </c>
      <c r="G72" s="400" t="str">
        <f>'ייעוץ ליווי וסיוע מקצועי'!Z72</f>
        <v/>
      </c>
      <c r="H72" s="400" t="str">
        <f>'פרסום ושיווק'!Z72</f>
        <v/>
      </c>
      <c r="I72" s="400" t="str">
        <f>'העמדת חלל לצורכי האמנים'!Z72</f>
        <v/>
      </c>
      <c r="J72" s="400" t="str">
        <f>'ניוד מופעים לפריפריה'!Z72</f>
        <v/>
      </c>
      <c r="K72" s="400" t="str">
        <f>'קיום פעילות מקצועית'!Z72</f>
        <v/>
      </c>
      <c r="L72" s="400" t="str">
        <f>'יצירת שיתופי פעולה'!Z72</f>
        <v/>
      </c>
      <c r="M72" s="401"/>
      <c r="N72" s="401"/>
      <c r="O72" s="401"/>
      <c r="P72" s="401"/>
      <c r="Q72" s="401"/>
      <c r="R72" s="401"/>
      <c r="S72" s="401"/>
      <c r="T72" s="401"/>
      <c r="U72" s="401"/>
      <c r="V72" s="401"/>
      <c r="W72" s="401"/>
      <c r="X72" s="401"/>
      <c r="Y72" s="401"/>
      <c r="Z72" s="401"/>
      <c r="AA72" s="401"/>
      <c r="AB72" s="401"/>
      <c r="AC72" s="401"/>
      <c r="AD72" s="401" t="str">
        <f t="shared" si="2"/>
        <v/>
      </c>
      <c r="AE72" s="401" t="str">
        <f t="shared" si="3"/>
        <v/>
      </c>
      <c r="AF72" s="402" t="str">
        <f t="shared" si="4"/>
        <v/>
      </c>
      <c r="AG72" s="4">
        <f t="shared" si="5"/>
        <v>1</v>
      </c>
      <c r="AH72" s="4">
        <f t="shared" si="6"/>
        <v>1</v>
      </c>
      <c r="AI72" s="4">
        <f t="shared" si="7"/>
        <v>1</v>
      </c>
      <c r="AJ72" s="4">
        <f t="shared" si="8"/>
        <v>1</v>
      </c>
      <c r="AK72" s="4">
        <f t="shared" si="9"/>
        <v>1</v>
      </c>
      <c r="AL72" s="4">
        <f t="shared" si="10"/>
        <v>1</v>
      </c>
      <c r="AM72" s="4">
        <f t="shared" si="11"/>
        <v>1</v>
      </c>
      <c r="AN72" s="4">
        <f t="shared" si="12"/>
        <v>1</v>
      </c>
      <c r="AO72" s="4">
        <f t="shared" si="13"/>
        <v>1</v>
      </c>
      <c r="AP72" s="4">
        <f t="shared" si="14"/>
        <v>1</v>
      </c>
      <c r="AQ72" s="4">
        <f t="shared" si="15"/>
        <v>1</v>
      </c>
      <c r="AR72" s="4">
        <f t="shared" si="16"/>
        <v>1</v>
      </c>
      <c r="AS72" s="4">
        <f t="shared" si="17"/>
        <v>1</v>
      </c>
      <c r="AT72" s="4">
        <f t="shared" si="18"/>
        <v>1</v>
      </c>
      <c r="AU72" s="4">
        <f t="shared" si="19"/>
        <v>1</v>
      </c>
      <c r="AV72" s="4">
        <f t="shared" si="20"/>
        <v>1</v>
      </c>
      <c r="AW72" s="4">
        <f t="shared" si="21"/>
        <v>1</v>
      </c>
      <c r="AX72" s="4">
        <f t="shared" si="22"/>
        <v>1</v>
      </c>
      <c r="AY72" s="4">
        <f t="shared" si="23"/>
        <v>1</v>
      </c>
      <c r="AZ72" s="4">
        <f t="shared" si="24"/>
        <v>1</v>
      </c>
      <c r="BA72" s="4">
        <f t="shared" si="25"/>
        <v>1</v>
      </c>
      <c r="BB72" s="4">
        <f t="shared" si="26"/>
        <v>1</v>
      </c>
      <c r="BC72" s="4">
        <f t="shared" si="27"/>
        <v>1</v>
      </c>
      <c r="BD72" s="4">
        <f t="shared" si="28"/>
        <v>1</v>
      </c>
      <c r="BE72" s="4">
        <f t="shared" si="29"/>
        <v>1</v>
      </c>
      <c r="BF72" s="4">
        <f t="shared" si="30"/>
        <v>1</v>
      </c>
      <c r="BG72" s="4">
        <f t="shared" si="31"/>
        <v>1</v>
      </c>
    </row>
    <row r="73" spans="1:59" ht="15.75" hidden="1" x14ac:dyDescent="0.25">
      <c r="A73" s="397"/>
      <c r="B73" s="398" t="str">
        <f t="shared" si="1"/>
        <v/>
      </c>
      <c r="C73" s="399" t="str">
        <f>IF('תנאי סף'!AR73&lt;&gt;1,"",'תנאי סף'!F73)</f>
        <v/>
      </c>
      <c r="D73" s="400" t="str">
        <f>'מספר בקשות תמיכה'!Z73</f>
        <v/>
      </c>
      <c r="E73" s="400" t="str">
        <f>'ייעוץ ליווי וסיוע חשבונאי'!Z73</f>
        <v/>
      </c>
      <c r="F73" s="400" t="str">
        <f>'ייעוץ ליווי וסיוע משפטי'!Z73</f>
        <v/>
      </c>
      <c r="G73" s="400" t="str">
        <f>'ייעוץ ליווי וסיוע מקצועי'!Z73</f>
        <v/>
      </c>
      <c r="H73" s="400" t="str">
        <f>'פרסום ושיווק'!Z73</f>
        <v/>
      </c>
      <c r="I73" s="400" t="str">
        <f>'העמדת חלל לצורכי האמנים'!Z73</f>
        <v/>
      </c>
      <c r="J73" s="400" t="str">
        <f>'ניוד מופעים לפריפריה'!Z73</f>
        <v/>
      </c>
      <c r="K73" s="400" t="str">
        <f>'קיום פעילות מקצועית'!Z73</f>
        <v/>
      </c>
      <c r="L73" s="400" t="str">
        <f>'יצירת שיתופי פעולה'!Z73</f>
        <v/>
      </c>
      <c r="M73" s="401"/>
      <c r="N73" s="401"/>
      <c r="O73" s="401"/>
      <c r="P73" s="401"/>
      <c r="Q73" s="401"/>
      <c r="R73" s="401"/>
      <c r="S73" s="401"/>
      <c r="T73" s="401"/>
      <c r="U73" s="401"/>
      <c r="V73" s="401"/>
      <c r="W73" s="401"/>
      <c r="X73" s="401"/>
      <c r="Y73" s="401"/>
      <c r="Z73" s="401"/>
      <c r="AA73" s="401"/>
      <c r="AB73" s="401"/>
      <c r="AC73" s="401"/>
      <c r="AD73" s="401" t="str">
        <f t="shared" si="2"/>
        <v/>
      </c>
      <c r="AE73" s="401" t="str">
        <f t="shared" si="3"/>
        <v/>
      </c>
      <c r="AF73" s="402" t="str">
        <f t="shared" si="4"/>
        <v/>
      </c>
      <c r="AG73" s="4">
        <f t="shared" si="5"/>
        <v>1</v>
      </c>
      <c r="AH73" s="4">
        <f t="shared" si="6"/>
        <v>1</v>
      </c>
      <c r="AI73" s="4">
        <f t="shared" si="7"/>
        <v>1</v>
      </c>
      <c r="AJ73" s="4">
        <f t="shared" si="8"/>
        <v>1</v>
      </c>
      <c r="AK73" s="4">
        <f t="shared" si="9"/>
        <v>1</v>
      </c>
      <c r="AL73" s="4">
        <f t="shared" si="10"/>
        <v>1</v>
      </c>
      <c r="AM73" s="4">
        <f t="shared" si="11"/>
        <v>1</v>
      </c>
      <c r="AN73" s="4">
        <f t="shared" si="12"/>
        <v>1</v>
      </c>
      <c r="AO73" s="4">
        <f t="shared" si="13"/>
        <v>1</v>
      </c>
      <c r="AP73" s="4">
        <f t="shared" si="14"/>
        <v>1</v>
      </c>
      <c r="AQ73" s="4">
        <f t="shared" si="15"/>
        <v>1</v>
      </c>
      <c r="AR73" s="4">
        <f t="shared" si="16"/>
        <v>1</v>
      </c>
      <c r="AS73" s="4">
        <f t="shared" si="17"/>
        <v>1</v>
      </c>
      <c r="AT73" s="4">
        <f t="shared" si="18"/>
        <v>1</v>
      </c>
      <c r="AU73" s="4">
        <f t="shared" si="19"/>
        <v>1</v>
      </c>
      <c r="AV73" s="4">
        <f t="shared" si="20"/>
        <v>1</v>
      </c>
      <c r="AW73" s="4">
        <f t="shared" si="21"/>
        <v>1</v>
      </c>
      <c r="AX73" s="4">
        <f t="shared" si="22"/>
        <v>1</v>
      </c>
      <c r="AY73" s="4">
        <f t="shared" si="23"/>
        <v>1</v>
      </c>
      <c r="AZ73" s="4">
        <f t="shared" si="24"/>
        <v>1</v>
      </c>
      <c r="BA73" s="4">
        <f t="shared" si="25"/>
        <v>1</v>
      </c>
      <c r="BB73" s="4">
        <f t="shared" si="26"/>
        <v>1</v>
      </c>
      <c r="BC73" s="4">
        <f t="shared" si="27"/>
        <v>1</v>
      </c>
      <c r="BD73" s="4">
        <f t="shared" si="28"/>
        <v>1</v>
      </c>
      <c r="BE73" s="4">
        <f t="shared" si="29"/>
        <v>1</v>
      </c>
      <c r="BF73" s="4">
        <f t="shared" si="30"/>
        <v>1</v>
      </c>
      <c r="BG73" s="4">
        <f t="shared" si="31"/>
        <v>1</v>
      </c>
    </row>
    <row r="74" spans="1:59" ht="15.75" hidden="1" x14ac:dyDescent="0.25">
      <c r="A74" s="397"/>
      <c r="B74" s="398" t="str">
        <f t="shared" si="1"/>
        <v/>
      </c>
      <c r="C74" s="399" t="str">
        <f>IF('תנאי סף'!AR74&lt;&gt;1,"",'תנאי סף'!F74)</f>
        <v/>
      </c>
      <c r="D74" s="400" t="str">
        <f>'מספר בקשות תמיכה'!Z74</f>
        <v/>
      </c>
      <c r="E74" s="400" t="str">
        <f>'ייעוץ ליווי וסיוע חשבונאי'!Z74</f>
        <v/>
      </c>
      <c r="F74" s="400" t="str">
        <f>'ייעוץ ליווי וסיוע משפטי'!Z74</f>
        <v/>
      </c>
      <c r="G74" s="400" t="str">
        <f>'ייעוץ ליווי וסיוע מקצועי'!Z74</f>
        <v/>
      </c>
      <c r="H74" s="400" t="str">
        <f>'פרסום ושיווק'!Z74</f>
        <v/>
      </c>
      <c r="I74" s="400" t="str">
        <f>'העמדת חלל לצורכי האמנים'!Z74</f>
        <v/>
      </c>
      <c r="J74" s="400" t="str">
        <f>'ניוד מופעים לפריפריה'!Z74</f>
        <v/>
      </c>
      <c r="K74" s="400" t="str">
        <f>'קיום פעילות מקצועית'!Z74</f>
        <v/>
      </c>
      <c r="L74" s="400" t="str">
        <f>'יצירת שיתופי פעולה'!Z74</f>
        <v/>
      </c>
      <c r="M74" s="401"/>
      <c r="N74" s="401"/>
      <c r="O74" s="401"/>
      <c r="P74" s="401"/>
      <c r="Q74" s="401"/>
      <c r="R74" s="401"/>
      <c r="S74" s="401"/>
      <c r="T74" s="401"/>
      <c r="U74" s="401"/>
      <c r="V74" s="401"/>
      <c r="W74" s="401"/>
      <c r="X74" s="401"/>
      <c r="Y74" s="401"/>
      <c r="Z74" s="401"/>
      <c r="AA74" s="401"/>
      <c r="AB74" s="401"/>
      <c r="AC74" s="401"/>
      <c r="AD74" s="401" t="str">
        <f t="shared" si="2"/>
        <v/>
      </c>
      <c r="AE74" s="401" t="str">
        <f t="shared" si="3"/>
        <v/>
      </c>
      <c r="AF74" s="402" t="str">
        <f t="shared" si="4"/>
        <v/>
      </c>
      <c r="AG74" s="4">
        <f t="shared" si="5"/>
        <v>1</v>
      </c>
      <c r="AH74" s="4">
        <f t="shared" si="6"/>
        <v>1</v>
      </c>
      <c r="AI74" s="4">
        <f t="shared" si="7"/>
        <v>1</v>
      </c>
      <c r="AJ74" s="4">
        <f t="shared" si="8"/>
        <v>1</v>
      </c>
      <c r="AK74" s="4">
        <f t="shared" si="9"/>
        <v>1</v>
      </c>
      <c r="AL74" s="4">
        <f t="shared" si="10"/>
        <v>1</v>
      </c>
      <c r="AM74" s="4">
        <f t="shared" si="11"/>
        <v>1</v>
      </c>
      <c r="AN74" s="4">
        <f t="shared" si="12"/>
        <v>1</v>
      </c>
      <c r="AO74" s="4">
        <f t="shared" si="13"/>
        <v>1</v>
      </c>
      <c r="AP74" s="4">
        <f t="shared" si="14"/>
        <v>1</v>
      </c>
      <c r="AQ74" s="4">
        <f t="shared" si="15"/>
        <v>1</v>
      </c>
      <c r="AR74" s="4">
        <f t="shared" si="16"/>
        <v>1</v>
      </c>
      <c r="AS74" s="4">
        <f t="shared" si="17"/>
        <v>1</v>
      </c>
      <c r="AT74" s="4">
        <f t="shared" si="18"/>
        <v>1</v>
      </c>
      <c r="AU74" s="4">
        <f t="shared" si="19"/>
        <v>1</v>
      </c>
      <c r="AV74" s="4">
        <f t="shared" si="20"/>
        <v>1</v>
      </c>
      <c r="AW74" s="4">
        <f t="shared" si="21"/>
        <v>1</v>
      </c>
      <c r="AX74" s="4">
        <f t="shared" si="22"/>
        <v>1</v>
      </c>
      <c r="AY74" s="4">
        <f t="shared" si="23"/>
        <v>1</v>
      </c>
      <c r="AZ74" s="4">
        <f t="shared" si="24"/>
        <v>1</v>
      </c>
      <c r="BA74" s="4">
        <f t="shared" si="25"/>
        <v>1</v>
      </c>
      <c r="BB74" s="4">
        <f t="shared" si="26"/>
        <v>1</v>
      </c>
      <c r="BC74" s="4">
        <f t="shared" si="27"/>
        <v>1</v>
      </c>
      <c r="BD74" s="4">
        <f t="shared" si="28"/>
        <v>1</v>
      </c>
      <c r="BE74" s="4">
        <f t="shared" si="29"/>
        <v>1</v>
      </c>
      <c r="BF74" s="4">
        <f t="shared" si="30"/>
        <v>1</v>
      </c>
      <c r="BG74" s="4">
        <f t="shared" si="31"/>
        <v>1</v>
      </c>
    </row>
    <row r="75" spans="1:59" ht="15.75" hidden="1" x14ac:dyDescent="0.25">
      <c r="A75" s="397"/>
      <c r="B75" s="398" t="str">
        <f t="shared" si="1"/>
        <v/>
      </c>
      <c r="C75" s="399" t="str">
        <f>IF('תנאי סף'!AR75&lt;&gt;1,"",'תנאי סף'!F75)</f>
        <v/>
      </c>
      <c r="D75" s="400" t="str">
        <f>'מספר בקשות תמיכה'!Z75</f>
        <v/>
      </c>
      <c r="E75" s="400" t="str">
        <f>'ייעוץ ליווי וסיוע חשבונאי'!Z75</f>
        <v/>
      </c>
      <c r="F75" s="400" t="str">
        <f>'ייעוץ ליווי וסיוע משפטי'!Z75</f>
        <v/>
      </c>
      <c r="G75" s="400" t="str">
        <f>'ייעוץ ליווי וסיוע מקצועי'!Z75</f>
        <v/>
      </c>
      <c r="H75" s="400" t="str">
        <f>'פרסום ושיווק'!Z75</f>
        <v/>
      </c>
      <c r="I75" s="400" t="str">
        <f>'העמדת חלל לצורכי האמנים'!Z75</f>
        <v/>
      </c>
      <c r="J75" s="400" t="str">
        <f>'ניוד מופעים לפריפריה'!Z75</f>
        <v/>
      </c>
      <c r="K75" s="400" t="str">
        <f>'קיום פעילות מקצועית'!Z75</f>
        <v/>
      </c>
      <c r="L75" s="400" t="str">
        <f>'יצירת שיתופי פעולה'!Z75</f>
        <v/>
      </c>
      <c r="M75" s="401"/>
      <c r="N75" s="401"/>
      <c r="O75" s="401"/>
      <c r="P75" s="401"/>
      <c r="Q75" s="401"/>
      <c r="R75" s="401"/>
      <c r="S75" s="401"/>
      <c r="T75" s="401"/>
      <c r="U75" s="401"/>
      <c r="V75" s="401"/>
      <c r="W75" s="401"/>
      <c r="X75" s="401"/>
      <c r="Y75" s="401"/>
      <c r="Z75" s="401"/>
      <c r="AA75" s="401"/>
      <c r="AB75" s="401"/>
      <c r="AC75" s="401"/>
      <c r="AD75" s="401" t="str">
        <f t="shared" si="2"/>
        <v/>
      </c>
      <c r="AE75" s="401" t="str">
        <f t="shared" si="3"/>
        <v/>
      </c>
      <c r="AF75" s="402" t="str">
        <f t="shared" si="4"/>
        <v/>
      </c>
      <c r="AG75" s="4">
        <f t="shared" si="5"/>
        <v>1</v>
      </c>
      <c r="AH75" s="4">
        <f t="shared" si="6"/>
        <v>1</v>
      </c>
      <c r="AI75" s="4">
        <f t="shared" si="7"/>
        <v>1</v>
      </c>
      <c r="AJ75" s="4">
        <f t="shared" si="8"/>
        <v>1</v>
      </c>
      <c r="AK75" s="4">
        <f t="shared" si="9"/>
        <v>1</v>
      </c>
      <c r="AL75" s="4">
        <f t="shared" si="10"/>
        <v>1</v>
      </c>
      <c r="AM75" s="4">
        <f t="shared" si="11"/>
        <v>1</v>
      </c>
      <c r="AN75" s="4">
        <f t="shared" si="12"/>
        <v>1</v>
      </c>
      <c r="AO75" s="4">
        <f t="shared" si="13"/>
        <v>1</v>
      </c>
      <c r="AP75" s="4">
        <f t="shared" si="14"/>
        <v>1</v>
      </c>
      <c r="AQ75" s="4">
        <f t="shared" si="15"/>
        <v>1</v>
      </c>
      <c r="AR75" s="4">
        <f t="shared" si="16"/>
        <v>1</v>
      </c>
      <c r="AS75" s="4">
        <f t="shared" si="17"/>
        <v>1</v>
      </c>
      <c r="AT75" s="4">
        <f t="shared" si="18"/>
        <v>1</v>
      </c>
      <c r="AU75" s="4">
        <f t="shared" si="19"/>
        <v>1</v>
      </c>
      <c r="AV75" s="4">
        <f t="shared" si="20"/>
        <v>1</v>
      </c>
      <c r="AW75" s="4">
        <f t="shared" si="21"/>
        <v>1</v>
      </c>
      <c r="AX75" s="4">
        <f t="shared" si="22"/>
        <v>1</v>
      </c>
      <c r="AY75" s="4">
        <f t="shared" si="23"/>
        <v>1</v>
      </c>
      <c r="AZ75" s="4">
        <f t="shared" si="24"/>
        <v>1</v>
      </c>
      <c r="BA75" s="4">
        <f t="shared" si="25"/>
        <v>1</v>
      </c>
      <c r="BB75" s="4">
        <f t="shared" si="26"/>
        <v>1</v>
      </c>
      <c r="BC75" s="4">
        <f t="shared" si="27"/>
        <v>1</v>
      </c>
      <c r="BD75" s="4">
        <f t="shared" si="28"/>
        <v>1</v>
      </c>
      <c r="BE75" s="4">
        <f t="shared" si="29"/>
        <v>1</v>
      </c>
      <c r="BF75" s="4">
        <f t="shared" si="30"/>
        <v>1</v>
      </c>
      <c r="BG75" s="4">
        <f t="shared" si="31"/>
        <v>1</v>
      </c>
    </row>
    <row r="76" spans="1:59" ht="15.75" hidden="1" x14ac:dyDescent="0.25">
      <c r="A76" s="397"/>
      <c r="B76" s="398" t="str">
        <f t="shared" si="1"/>
        <v/>
      </c>
      <c r="C76" s="399" t="str">
        <f>IF('תנאי סף'!AR76&lt;&gt;1,"",'תנאי סף'!F76)</f>
        <v/>
      </c>
      <c r="D76" s="400" t="str">
        <f>'מספר בקשות תמיכה'!Z76</f>
        <v/>
      </c>
      <c r="E76" s="400" t="str">
        <f>'ייעוץ ליווי וסיוע חשבונאי'!Z76</f>
        <v/>
      </c>
      <c r="F76" s="400" t="str">
        <f>'ייעוץ ליווי וסיוע משפטי'!Z76</f>
        <v/>
      </c>
      <c r="G76" s="400" t="str">
        <f>'ייעוץ ליווי וסיוע מקצועי'!Z76</f>
        <v/>
      </c>
      <c r="H76" s="400" t="str">
        <f>'פרסום ושיווק'!Z76</f>
        <v/>
      </c>
      <c r="I76" s="400" t="str">
        <f>'העמדת חלל לצורכי האמנים'!Z76</f>
        <v/>
      </c>
      <c r="J76" s="400" t="str">
        <f>'ניוד מופעים לפריפריה'!Z76</f>
        <v/>
      </c>
      <c r="K76" s="400" t="str">
        <f>'קיום פעילות מקצועית'!Z76</f>
        <v/>
      </c>
      <c r="L76" s="400" t="str">
        <f>'יצירת שיתופי פעולה'!Z76</f>
        <v/>
      </c>
      <c r="M76" s="401"/>
      <c r="N76" s="401"/>
      <c r="O76" s="401"/>
      <c r="P76" s="401"/>
      <c r="Q76" s="401"/>
      <c r="R76" s="401"/>
      <c r="S76" s="401"/>
      <c r="T76" s="401"/>
      <c r="U76" s="401"/>
      <c r="V76" s="401"/>
      <c r="W76" s="401"/>
      <c r="X76" s="401"/>
      <c r="Y76" s="401"/>
      <c r="Z76" s="401"/>
      <c r="AA76" s="401"/>
      <c r="AB76" s="401"/>
      <c r="AC76" s="401"/>
      <c r="AD76" s="401" t="str">
        <f t="shared" si="2"/>
        <v/>
      </c>
      <c r="AE76" s="401" t="str">
        <f t="shared" si="3"/>
        <v/>
      </c>
      <c r="AF76" s="402" t="str">
        <f t="shared" si="4"/>
        <v/>
      </c>
      <c r="AG76" s="4">
        <f t="shared" si="5"/>
        <v>1</v>
      </c>
      <c r="AH76" s="4">
        <f t="shared" si="6"/>
        <v>1</v>
      </c>
      <c r="AI76" s="4">
        <f t="shared" si="7"/>
        <v>1</v>
      </c>
      <c r="AJ76" s="4">
        <f t="shared" si="8"/>
        <v>1</v>
      </c>
      <c r="AK76" s="4">
        <f t="shared" si="9"/>
        <v>1</v>
      </c>
      <c r="AL76" s="4">
        <f t="shared" si="10"/>
        <v>1</v>
      </c>
      <c r="AM76" s="4">
        <f t="shared" si="11"/>
        <v>1</v>
      </c>
      <c r="AN76" s="4">
        <f t="shared" si="12"/>
        <v>1</v>
      </c>
      <c r="AO76" s="4">
        <f t="shared" si="13"/>
        <v>1</v>
      </c>
      <c r="AP76" s="4">
        <f t="shared" si="14"/>
        <v>1</v>
      </c>
      <c r="AQ76" s="4">
        <f t="shared" si="15"/>
        <v>1</v>
      </c>
      <c r="AR76" s="4">
        <f t="shared" si="16"/>
        <v>1</v>
      </c>
      <c r="AS76" s="4">
        <f t="shared" si="17"/>
        <v>1</v>
      </c>
      <c r="AT76" s="4">
        <f t="shared" si="18"/>
        <v>1</v>
      </c>
      <c r="AU76" s="4">
        <f t="shared" si="19"/>
        <v>1</v>
      </c>
      <c r="AV76" s="4">
        <f t="shared" si="20"/>
        <v>1</v>
      </c>
      <c r="AW76" s="4">
        <f t="shared" si="21"/>
        <v>1</v>
      </c>
      <c r="AX76" s="4">
        <f t="shared" si="22"/>
        <v>1</v>
      </c>
      <c r="AY76" s="4">
        <f t="shared" si="23"/>
        <v>1</v>
      </c>
      <c r="AZ76" s="4">
        <f t="shared" si="24"/>
        <v>1</v>
      </c>
      <c r="BA76" s="4">
        <f t="shared" si="25"/>
        <v>1</v>
      </c>
      <c r="BB76" s="4">
        <f t="shared" si="26"/>
        <v>1</v>
      </c>
      <c r="BC76" s="4">
        <f t="shared" si="27"/>
        <v>1</v>
      </c>
      <c r="BD76" s="4">
        <f t="shared" si="28"/>
        <v>1</v>
      </c>
      <c r="BE76" s="4">
        <f t="shared" si="29"/>
        <v>1</v>
      </c>
      <c r="BF76" s="4">
        <f t="shared" si="30"/>
        <v>1</v>
      </c>
      <c r="BG76" s="4">
        <f t="shared" si="31"/>
        <v>1</v>
      </c>
    </row>
    <row r="77" spans="1:59" ht="15.75" hidden="1" x14ac:dyDescent="0.25">
      <c r="A77" s="397"/>
      <c r="B77" s="398" t="str">
        <f t="shared" si="1"/>
        <v/>
      </c>
      <c r="C77" s="399" t="str">
        <f>IF('תנאי סף'!AR77&lt;&gt;1,"",'תנאי סף'!F77)</f>
        <v/>
      </c>
      <c r="D77" s="400" t="str">
        <f>'מספר בקשות תמיכה'!Z77</f>
        <v/>
      </c>
      <c r="E77" s="400" t="str">
        <f>'ייעוץ ליווי וסיוע חשבונאי'!Z77</f>
        <v/>
      </c>
      <c r="F77" s="400" t="str">
        <f>'ייעוץ ליווי וסיוע משפטי'!Z77</f>
        <v/>
      </c>
      <c r="G77" s="400" t="str">
        <f>'ייעוץ ליווי וסיוע מקצועי'!Z77</f>
        <v/>
      </c>
      <c r="H77" s="400" t="str">
        <f>'פרסום ושיווק'!Z77</f>
        <v/>
      </c>
      <c r="I77" s="400" t="str">
        <f>'העמדת חלל לצורכי האמנים'!Z77</f>
        <v/>
      </c>
      <c r="J77" s="400" t="str">
        <f>'ניוד מופעים לפריפריה'!Z77</f>
        <v/>
      </c>
      <c r="K77" s="400" t="str">
        <f>'קיום פעילות מקצועית'!Z77</f>
        <v/>
      </c>
      <c r="L77" s="400" t="str">
        <f>'יצירת שיתופי פעולה'!Z77</f>
        <v/>
      </c>
      <c r="M77" s="401"/>
      <c r="N77" s="401"/>
      <c r="O77" s="401"/>
      <c r="P77" s="401"/>
      <c r="Q77" s="401"/>
      <c r="R77" s="401"/>
      <c r="S77" s="401"/>
      <c r="T77" s="401"/>
      <c r="U77" s="401"/>
      <c r="V77" s="401"/>
      <c r="W77" s="401"/>
      <c r="X77" s="401"/>
      <c r="Y77" s="401"/>
      <c r="Z77" s="401"/>
      <c r="AA77" s="401"/>
      <c r="AB77" s="401"/>
      <c r="AC77" s="401"/>
      <c r="AD77" s="401" t="str">
        <f t="shared" si="2"/>
        <v/>
      </c>
      <c r="AE77" s="401" t="str">
        <f t="shared" si="3"/>
        <v/>
      </c>
      <c r="AF77" s="402" t="str">
        <f t="shared" si="4"/>
        <v/>
      </c>
      <c r="AG77" s="4">
        <f t="shared" si="5"/>
        <v>1</v>
      </c>
      <c r="AH77" s="4">
        <f t="shared" si="6"/>
        <v>1</v>
      </c>
      <c r="AI77" s="4">
        <f t="shared" si="7"/>
        <v>1</v>
      </c>
      <c r="AJ77" s="4">
        <f t="shared" si="8"/>
        <v>1</v>
      </c>
      <c r="AK77" s="4">
        <f t="shared" si="9"/>
        <v>1</v>
      </c>
      <c r="AL77" s="4">
        <f t="shared" si="10"/>
        <v>1</v>
      </c>
      <c r="AM77" s="4">
        <f t="shared" si="11"/>
        <v>1</v>
      </c>
      <c r="AN77" s="4">
        <f t="shared" si="12"/>
        <v>1</v>
      </c>
      <c r="AO77" s="4">
        <f t="shared" si="13"/>
        <v>1</v>
      </c>
      <c r="AP77" s="4">
        <f t="shared" si="14"/>
        <v>1</v>
      </c>
      <c r="AQ77" s="4">
        <f t="shared" si="15"/>
        <v>1</v>
      </c>
      <c r="AR77" s="4">
        <f t="shared" si="16"/>
        <v>1</v>
      </c>
      <c r="AS77" s="4">
        <f t="shared" si="17"/>
        <v>1</v>
      </c>
      <c r="AT77" s="4">
        <f t="shared" si="18"/>
        <v>1</v>
      </c>
      <c r="AU77" s="4">
        <f t="shared" si="19"/>
        <v>1</v>
      </c>
      <c r="AV77" s="4">
        <f t="shared" si="20"/>
        <v>1</v>
      </c>
      <c r="AW77" s="4">
        <f t="shared" si="21"/>
        <v>1</v>
      </c>
      <c r="AX77" s="4">
        <f t="shared" si="22"/>
        <v>1</v>
      </c>
      <c r="AY77" s="4">
        <f t="shared" si="23"/>
        <v>1</v>
      </c>
      <c r="AZ77" s="4">
        <f t="shared" si="24"/>
        <v>1</v>
      </c>
      <c r="BA77" s="4">
        <f t="shared" si="25"/>
        <v>1</v>
      </c>
      <c r="BB77" s="4">
        <f t="shared" si="26"/>
        <v>1</v>
      </c>
      <c r="BC77" s="4">
        <f t="shared" si="27"/>
        <v>1</v>
      </c>
      <c r="BD77" s="4">
        <f t="shared" si="28"/>
        <v>1</v>
      </c>
      <c r="BE77" s="4">
        <f t="shared" si="29"/>
        <v>1</v>
      </c>
      <c r="BF77" s="4">
        <f t="shared" si="30"/>
        <v>1</v>
      </c>
      <c r="BG77" s="4">
        <f t="shared" si="31"/>
        <v>1</v>
      </c>
    </row>
    <row r="78" spans="1:59" ht="15.75" hidden="1" x14ac:dyDescent="0.25">
      <c r="A78" s="397"/>
      <c r="B78" s="398" t="str">
        <f t="shared" si="1"/>
        <v/>
      </c>
      <c r="C78" s="399" t="str">
        <f>IF('תנאי סף'!AR78&lt;&gt;1,"",'תנאי סף'!F78)</f>
        <v/>
      </c>
      <c r="D78" s="400" t="str">
        <f>'מספר בקשות תמיכה'!Z78</f>
        <v/>
      </c>
      <c r="E78" s="400" t="str">
        <f>'ייעוץ ליווי וסיוע חשבונאי'!Z78</f>
        <v/>
      </c>
      <c r="F78" s="400" t="str">
        <f>'ייעוץ ליווי וסיוע משפטי'!Z78</f>
        <v/>
      </c>
      <c r="G78" s="400" t="str">
        <f>'ייעוץ ליווי וסיוע מקצועי'!Z78</f>
        <v/>
      </c>
      <c r="H78" s="400" t="str">
        <f>'פרסום ושיווק'!Z78</f>
        <v/>
      </c>
      <c r="I78" s="400" t="str">
        <f>'העמדת חלל לצורכי האמנים'!Z78</f>
        <v/>
      </c>
      <c r="J78" s="400" t="str">
        <f>'ניוד מופעים לפריפריה'!Z78</f>
        <v/>
      </c>
      <c r="K78" s="400" t="str">
        <f>'קיום פעילות מקצועית'!Z78</f>
        <v/>
      </c>
      <c r="L78" s="400" t="str">
        <f>'יצירת שיתופי פעולה'!Z78</f>
        <v/>
      </c>
      <c r="M78" s="401"/>
      <c r="N78" s="401"/>
      <c r="O78" s="401"/>
      <c r="P78" s="401"/>
      <c r="Q78" s="401"/>
      <c r="R78" s="401"/>
      <c r="S78" s="401"/>
      <c r="T78" s="401"/>
      <c r="U78" s="401"/>
      <c r="V78" s="401"/>
      <c r="W78" s="401"/>
      <c r="X78" s="401"/>
      <c r="Y78" s="401"/>
      <c r="Z78" s="401"/>
      <c r="AA78" s="401"/>
      <c r="AB78" s="401"/>
      <c r="AC78" s="401"/>
      <c r="AD78" s="401" t="str">
        <f t="shared" si="2"/>
        <v/>
      </c>
      <c r="AE78" s="401" t="str">
        <f t="shared" si="3"/>
        <v/>
      </c>
      <c r="AF78" s="402" t="str">
        <f t="shared" si="4"/>
        <v/>
      </c>
      <c r="AG78" s="4">
        <f t="shared" si="5"/>
        <v>1</v>
      </c>
      <c r="AH78" s="4">
        <f t="shared" si="6"/>
        <v>1</v>
      </c>
      <c r="AI78" s="4">
        <f t="shared" si="7"/>
        <v>1</v>
      </c>
      <c r="AJ78" s="4">
        <f t="shared" si="8"/>
        <v>1</v>
      </c>
      <c r="AK78" s="4">
        <f t="shared" si="9"/>
        <v>1</v>
      </c>
      <c r="AL78" s="4">
        <f t="shared" si="10"/>
        <v>1</v>
      </c>
      <c r="AM78" s="4">
        <f t="shared" si="11"/>
        <v>1</v>
      </c>
      <c r="AN78" s="4">
        <f t="shared" si="12"/>
        <v>1</v>
      </c>
      <c r="AO78" s="4">
        <f t="shared" si="13"/>
        <v>1</v>
      </c>
      <c r="AP78" s="4">
        <f t="shared" si="14"/>
        <v>1</v>
      </c>
      <c r="AQ78" s="4">
        <f t="shared" si="15"/>
        <v>1</v>
      </c>
      <c r="AR78" s="4">
        <f t="shared" si="16"/>
        <v>1</v>
      </c>
      <c r="AS78" s="4">
        <f t="shared" si="17"/>
        <v>1</v>
      </c>
      <c r="AT78" s="4">
        <f t="shared" si="18"/>
        <v>1</v>
      </c>
      <c r="AU78" s="4">
        <f t="shared" si="19"/>
        <v>1</v>
      </c>
      <c r="AV78" s="4">
        <f t="shared" si="20"/>
        <v>1</v>
      </c>
      <c r="AW78" s="4">
        <f t="shared" si="21"/>
        <v>1</v>
      </c>
      <c r="AX78" s="4">
        <f t="shared" si="22"/>
        <v>1</v>
      </c>
      <c r="AY78" s="4">
        <f t="shared" si="23"/>
        <v>1</v>
      </c>
      <c r="AZ78" s="4">
        <f t="shared" si="24"/>
        <v>1</v>
      </c>
      <c r="BA78" s="4">
        <f t="shared" si="25"/>
        <v>1</v>
      </c>
      <c r="BB78" s="4">
        <f t="shared" si="26"/>
        <v>1</v>
      </c>
      <c r="BC78" s="4">
        <f t="shared" si="27"/>
        <v>1</v>
      </c>
      <c r="BD78" s="4">
        <f t="shared" si="28"/>
        <v>1</v>
      </c>
      <c r="BE78" s="4">
        <f t="shared" si="29"/>
        <v>1</v>
      </c>
      <c r="BF78" s="4">
        <f t="shared" si="30"/>
        <v>1</v>
      </c>
      <c r="BG78" s="4">
        <f t="shared" si="31"/>
        <v>1</v>
      </c>
    </row>
    <row r="79" spans="1:59" ht="15.75" hidden="1" x14ac:dyDescent="0.25">
      <c r="A79" s="397"/>
      <c r="B79" s="398" t="str">
        <f t="shared" si="1"/>
        <v/>
      </c>
      <c r="C79" s="399" t="str">
        <f>IF('תנאי סף'!AR79&lt;&gt;1,"",'תנאי סף'!F79)</f>
        <v/>
      </c>
      <c r="D79" s="400" t="str">
        <f>'מספר בקשות תמיכה'!Z79</f>
        <v/>
      </c>
      <c r="E79" s="400" t="str">
        <f>'ייעוץ ליווי וסיוע חשבונאי'!Z79</f>
        <v/>
      </c>
      <c r="F79" s="400" t="str">
        <f>'ייעוץ ליווי וסיוע משפטי'!Z79</f>
        <v/>
      </c>
      <c r="G79" s="400" t="str">
        <f>'ייעוץ ליווי וסיוע מקצועי'!Z79</f>
        <v/>
      </c>
      <c r="H79" s="400" t="str">
        <f>'פרסום ושיווק'!Z79</f>
        <v/>
      </c>
      <c r="I79" s="400" t="str">
        <f>'העמדת חלל לצורכי האמנים'!Z79</f>
        <v/>
      </c>
      <c r="J79" s="400" t="str">
        <f>'ניוד מופעים לפריפריה'!Z79</f>
        <v/>
      </c>
      <c r="K79" s="400" t="str">
        <f>'קיום פעילות מקצועית'!Z79</f>
        <v/>
      </c>
      <c r="L79" s="400" t="str">
        <f>'יצירת שיתופי פעולה'!Z79</f>
        <v/>
      </c>
      <c r="M79" s="401"/>
      <c r="N79" s="401"/>
      <c r="O79" s="401"/>
      <c r="P79" s="401"/>
      <c r="Q79" s="401"/>
      <c r="R79" s="401"/>
      <c r="S79" s="401"/>
      <c r="T79" s="401"/>
      <c r="U79" s="401"/>
      <c r="V79" s="401"/>
      <c r="W79" s="401"/>
      <c r="X79" s="401"/>
      <c r="Y79" s="401"/>
      <c r="Z79" s="401"/>
      <c r="AA79" s="401"/>
      <c r="AB79" s="401"/>
      <c r="AC79" s="401"/>
      <c r="AD79" s="401" t="str">
        <f t="shared" si="2"/>
        <v/>
      </c>
      <c r="AE79" s="401" t="str">
        <f t="shared" si="3"/>
        <v/>
      </c>
      <c r="AF79" s="402" t="str">
        <f t="shared" si="4"/>
        <v/>
      </c>
      <c r="AG79" s="4">
        <f t="shared" si="5"/>
        <v>1</v>
      </c>
      <c r="AH79" s="4">
        <f t="shared" si="6"/>
        <v>1</v>
      </c>
      <c r="AI79" s="4">
        <f t="shared" si="7"/>
        <v>1</v>
      </c>
      <c r="AJ79" s="4">
        <f t="shared" si="8"/>
        <v>1</v>
      </c>
      <c r="AK79" s="4">
        <f t="shared" si="9"/>
        <v>1</v>
      </c>
      <c r="AL79" s="4">
        <f t="shared" si="10"/>
        <v>1</v>
      </c>
      <c r="AM79" s="4">
        <f t="shared" si="11"/>
        <v>1</v>
      </c>
      <c r="AN79" s="4">
        <f t="shared" si="12"/>
        <v>1</v>
      </c>
      <c r="AO79" s="4">
        <f t="shared" si="13"/>
        <v>1</v>
      </c>
      <c r="AP79" s="4">
        <f t="shared" si="14"/>
        <v>1</v>
      </c>
      <c r="AQ79" s="4">
        <f t="shared" si="15"/>
        <v>1</v>
      </c>
      <c r="AR79" s="4">
        <f t="shared" si="16"/>
        <v>1</v>
      </c>
      <c r="AS79" s="4">
        <f t="shared" si="17"/>
        <v>1</v>
      </c>
      <c r="AT79" s="4">
        <f t="shared" si="18"/>
        <v>1</v>
      </c>
      <c r="AU79" s="4">
        <f t="shared" si="19"/>
        <v>1</v>
      </c>
      <c r="AV79" s="4">
        <f t="shared" si="20"/>
        <v>1</v>
      </c>
      <c r="AW79" s="4">
        <f t="shared" si="21"/>
        <v>1</v>
      </c>
      <c r="AX79" s="4">
        <f t="shared" si="22"/>
        <v>1</v>
      </c>
      <c r="AY79" s="4">
        <f t="shared" si="23"/>
        <v>1</v>
      </c>
      <c r="AZ79" s="4">
        <f t="shared" si="24"/>
        <v>1</v>
      </c>
      <c r="BA79" s="4">
        <f t="shared" si="25"/>
        <v>1</v>
      </c>
      <c r="BB79" s="4">
        <f t="shared" si="26"/>
        <v>1</v>
      </c>
      <c r="BC79" s="4">
        <f t="shared" si="27"/>
        <v>1</v>
      </c>
      <c r="BD79" s="4">
        <f t="shared" si="28"/>
        <v>1</v>
      </c>
      <c r="BE79" s="4">
        <f t="shared" si="29"/>
        <v>1</v>
      </c>
      <c r="BF79" s="4">
        <f t="shared" si="30"/>
        <v>1</v>
      </c>
      <c r="BG79" s="4">
        <f t="shared" si="31"/>
        <v>1</v>
      </c>
    </row>
    <row r="80" spans="1:59" ht="15.75" hidden="1" x14ac:dyDescent="0.25">
      <c r="A80" s="397"/>
      <c r="B80" s="398" t="str">
        <f t="shared" si="1"/>
        <v/>
      </c>
      <c r="C80" s="399" t="str">
        <f>IF('תנאי סף'!AR80&lt;&gt;1,"",'תנאי סף'!F80)</f>
        <v/>
      </c>
      <c r="D80" s="400" t="str">
        <f>'מספר בקשות תמיכה'!Z80</f>
        <v/>
      </c>
      <c r="E80" s="400" t="str">
        <f>'ייעוץ ליווי וסיוע חשבונאי'!Z80</f>
        <v/>
      </c>
      <c r="F80" s="400" t="str">
        <f>'ייעוץ ליווי וסיוע משפטי'!Z80</f>
        <v/>
      </c>
      <c r="G80" s="400" t="str">
        <f>'ייעוץ ליווי וסיוע מקצועי'!Z80</f>
        <v/>
      </c>
      <c r="H80" s="400" t="str">
        <f>'פרסום ושיווק'!Z80</f>
        <v/>
      </c>
      <c r="I80" s="400" t="str">
        <f>'העמדת חלל לצורכי האמנים'!Z80</f>
        <v/>
      </c>
      <c r="J80" s="400" t="str">
        <f>'ניוד מופעים לפריפריה'!Z80</f>
        <v/>
      </c>
      <c r="K80" s="400" t="str">
        <f>'קיום פעילות מקצועית'!Z80</f>
        <v/>
      </c>
      <c r="L80" s="400" t="str">
        <f>'יצירת שיתופי פעולה'!Z80</f>
        <v/>
      </c>
      <c r="M80" s="401"/>
      <c r="N80" s="401"/>
      <c r="O80" s="401"/>
      <c r="P80" s="401"/>
      <c r="Q80" s="401"/>
      <c r="R80" s="401"/>
      <c r="S80" s="401"/>
      <c r="T80" s="401"/>
      <c r="U80" s="401"/>
      <c r="V80" s="401"/>
      <c r="W80" s="401"/>
      <c r="X80" s="401"/>
      <c r="Y80" s="401"/>
      <c r="Z80" s="401"/>
      <c r="AA80" s="401"/>
      <c r="AB80" s="401"/>
      <c r="AC80" s="401"/>
      <c r="AD80" s="401" t="str">
        <f t="shared" si="2"/>
        <v/>
      </c>
      <c r="AE80" s="401" t="str">
        <f t="shared" si="3"/>
        <v/>
      </c>
      <c r="AF80" s="402" t="str">
        <f t="shared" si="4"/>
        <v/>
      </c>
      <c r="AG80" s="4">
        <f t="shared" si="5"/>
        <v>1</v>
      </c>
      <c r="AH80" s="4">
        <f t="shared" si="6"/>
        <v>1</v>
      </c>
      <c r="AI80" s="4">
        <f t="shared" si="7"/>
        <v>1</v>
      </c>
      <c r="AJ80" s="4">
        <f t="shared" si="8"/>
        <v>1</v>
      </c>
      <c r="AK80" s="4">
        <f t="shared" si="9"/>
        <v>1</v>
      </c>
      <c r="AL80" s="4">
        <f t="shared" si="10"/>
        <v>1</v>
      </c>
      <c r="AM80" s="4">
        <f t="shared" si="11"/>
        <v>1</v>
      </c>
      <c r="AN80" s="4">
        <f t="shared" si="12"/>
        <v>1</v>
      </c>
      <c r="AO80" s="4">
        <f t="shared" si="13"/>
        <v>1</v>
      </c>
      <c r="AP80" s="4">
        <f t="shared" si="14"/>
        <v>1</v>
      </c>
      <c r="AQ80" s="4">
        <f t="shared" si="15"/>
        <v>1</v>
      </c>
      <c r="AR80" s="4">
        <f t="shared" si="16"/>
        <v>1</v>
      </c>
      <c r="AS80" s="4">
        <f t="shared" si="17"/>
        <v>1</v>
      </c>
      <c r="AT80" s="4">
        <f t="shared" si="18"/>
        <v>1</v>
      </c>
      <c r="AU80" s="4">
        <f t="shared" si="19"/>
        <v>1</v>
      </c>
      <c r="AV80" s="4">
        <f t="shared" si="20"/>
        <v>1</v>
      </c>
      <c r="AW80" s="4">
        <f t="shared" si="21"/>
        <v>1</v>
      </c>
      <c r="AX80" s="4">
        <f t="shared" si="22"/>
        <v>1</v>
      </c>
      <c r="AY80" s="4">
        <f t="shared" si="23"/>
        <v>1</v>
      </c>
      <c r="AZ80" s="4">
        <f t="shared" si="24"/>
        <v>1</v>
      </c>
      <c r="BA80" s="4">
        <f t="shared" si="25"/>
        <v>1</v>
      </c>
      <c r="BB80" s="4">
        <f t="shared" si="26"/>
        <v>1</v>
      </c>
      <c r="BC80" s="4">
        <f t="shared" si="27"/>
        <v>1</v>
      </c>
      <c r="BD80" s="4">
        <f t="shared" si="28"/>
        <v>1</v>
      </c>
      <c r="BE80" s="4">
        <f t="shared" si="29"/>
        <v>1</v>
      </c>
      <c r="BF80" s="4">
        <f t="shared" si="30"/>
        <v>1</v>
      </c>
      <c r="BG80" s="4">
        <f t="shared" si="31"/>
        <v>1</v>
      </c>
    </row>
    <row r="81" spans="1:59" ht="15.75" hidden="1" x14ac:dyDescent="0.25">
      <c r="A81" s="397"/>
      <c r="B81" s="398" t="str">
        <f t="shared" si="1"/>
        <v/>
      </c>
      <c r="C81" s="399" t="str">
        <f>IF('תנאי סף'!AR81&lt;&gt;1,"",'תנאי סף'!F81)</f>
        <v/>
      </c>
      <c r="D81" s="400" t="str">
        <f>'מספר בקשות תמיכה'!Z81</f>
        <v/>
      </c>
      <c r="E81" s="400" t="str">
        <f>'ייעוץ ליווי וסיוע חשבונאי'!Z81</f>
        <v/>
      </c>
      <c r="F81" s="400" t="str">
        <f>'ייעוץ ליווי וסיוע משפטי'!Z81</f>
        <v/>
      </c>
      <c r="G81" s="400" t="str">
        <f>'ייעוץ ליווי וסיוע מקצועי'!Z81</f>
        <v/>
      </c>
      <c r="H81" s="400" t="str">
        <f>'פרסום ושיווק'!Z81</f>
        <v/>
      </c>
      <c r="I81" s="400" t="str">
        <f>'העמדת חלל לצורכי האמנים'!Z81</f>
        <v/>
      </c>
      <c r="J81" s="400" t="str">
        <f>'ניוד מופעים לפריפריה'!Z81</f>
        <v/>
      </c>
      <c r="K81" s="400" t="str">
        <f>'קיום פעילות מקצועית'!Z81</f>
        <v/>
      </c>
      <c r="L81" s="400" t="str">
        <f>'יצירת שיתופי פעולה'!Z81</f>
        <v/>
      </c>
      <c r="M81" s="401"/>
      <c r="N81" s="401"/>
      <c r="O81" s="401"/>
      <c r="P81" s="401"/>
      <c r="Q81" s="401"/>
      <c r="R81" s="401"/>
      <c r="S81" s="401"/>
      <c r="T81" s="401"/>
      <c r="U81" s="401"/>
      <c r="V81" s="401"/>
      <c r="W81" s="401"/>
      <c r="X81" s="401"/>
      <c r="Y81" s="401"/>
      <c r="Z81" s="401"/>
      <c r="AA81" s="401"/>
      <c r="AB81" s="401"/>
      <c r="AC81" s="401"/>
      <c r="AD81" s="401" t="str">
        <f t="shared" si="2"/>
        <v/>
      </c>
      <c r="AE81" s="401" t="str">
        <f t="shared" si="3"/>
        <v/>
      </c>
      <c r="AF81" s="402" t="str">
        <f t="shared" si="4"/>
        <v/>
      </c>
      <c r="AG81" s="4">
        <f t="shared" si="5"/>
        <v>1</v>
      </c>
      <c r="AH81" s="4">
        <f t="shared" si="6"/>
        <v>1</v>
      </c>
      <c r="AI81" s="4">
        <f t="shared" si="7"/>
        <v>1</v>
      </c>
      <c r="AJ81" s="4">
        <f t="shared" si="8"/>
        <v>1</v>
      </c>
      <c r="AK81" s="4">
        <f t="shared" si="9"/>
        <v>1</v>
      </c>
      <c r="AL81" s="4">
        <f t="shared" si="10"/>
        <v>1</v>
      </c>
      <c r="AM81" s="4">
        <f t="shared" si="11"/>
        <v>1</v>
      </c>
      <c r="AN81" s="4">
        <f t="shared" si="12"/>
        <v>1</v>
      </c>
      <c r="AO81" s="4">
        <f t="shared" si="13"/>
        <v>1</v>
      </c>
      <c r="AP81" s="4">
        <f t="shared" si="14"/>
        <v>1</v>
      </c>
      <c r="AQ81" s="4">
        <f t="shared" si="15"/>
        <v>1</v>
      </c>
      <c r="AR81" s="4">
        <f t="shared" si="16"/>
        <v>1</v>
      </c>
      <c r="AS81" s="4">
        <f t="shared" si="17"/>
        <v>1</v>
      </c>
      <c r="AT81" s="4">
        <f t="shared" si="18"/>
        <v>1</v>
      </c>
      <c r="AU81" s="4">
        <f t="shared" si="19"/>
        <v>1</v>
      </c>
      <c r="AV81" s="4">
        <f t="shared" si="20"/>
        <v>1</v>
      </c>
      <c r="AW81" s="4">
        <f t="shared" si="21"/>
        <v>1</v>
      </c>
      <c r="AX81" s="4">
        <f t="shared" si="22"/>
        <v>1</v>
      </c>
      <c r="AY81" s="4">
        <f t="shared" si="23"/>
        <v>1</v>
      </c>
      <c r="AZ81" s="4">
        <f t="shared" si="24"/>
        <v>1</v>
      </c>
      <c r="BA81" s="4">
        <f t="shared" si="25"/>
        <v>1</v>
      </c>
      <c r="BB81" s="4">
        <f t="shared" si="26"/>
        <v>1</v>
      </c>
      <c r="BC81" s="4">
        <f t="shared" si="27"/>
        <v>1</v>
      </c>
      <c r="BD81" s="4">
        <f t="shared" si="28"/>
        <v>1</v>
      </c>
      <c r="BE81" s="4">
        <f t="shared" si="29"/>
        <v>1</v>
      </c>
      <c r="BF81" s="4">
        <f t="shared" si="30"/>
        <v>1</v>
      </c>
      <c r="BG81" s="4">
        <f t="shared" si="31"/>
        <v>1</v>
      </c>
    </row>
    <row r="82" spans="1:59" ht="15.75" hidden="1" x14ac:dyDescent="0.25">
      <c r="A82" s="397"/>
      <c r="B82" s="398" t="str">
        <f t="shared" si="1"/>
        <v/>
      </c>
      <c r="C82" s="399" t="str">
        <f>IF('תנאי סף'!AR82&lt;&gt;1,"",'תנאי סף'!F82)</f>
        <v/>
      </c>
      <c r="D82" s="400" t="str">
        <f>'מספר בקשות תמיכה'!Z82</f>
        <v/>
      </c>
      <c r="E82" s="400" t="str">
        <f>'ייעוץ ליווי וסיוע חשבונאי'!Z82</f>
        <v/>
      </c>
      <c r="F82" s="400" t="str">
        <f>'ייעוץ ליווי וסיוע משפטי'!Z82</f>
        <v/>
      </c>
      <c r="G82" s="400" t="str">
        <f>'ייעוץ ליווי וסיוע מקצועי'!Z82</f>
        <v/>
      </c>
      <c r="H82" s="400" t="str">
        <f>'פרסום ושיווק'!Z82</f>
        <v/>
      </c>
      <c r="I82" s="400" t="str">
        <f>'העמדת חלל לצורכי האמנים'!Z82</f>
        <v/>
      </c>
      <c r="J82" s="400" t="str">
        <f>'ניוד מופעים לפריפריה'!Z82</f>
        <v/>
      </c>
      <c r="K82" s="400" t="str">
        <f>'קיום פעילות מקצועית'!Z82</f>
        <v/>
      </c>
      <c r="L82" s="400" t="str">
        <f>'יצירת שיתופי פעולה'!Z82</f>
        <v/>
      </c>
      <c r="M82" s="401"/>
      <c r="N82" s="401"/>
      <c r="O82" s="401"/>
      <c r="P82" s="401"/>
      <c r="Q82" s="401"/>
      <c r="R82" s="401"/>
      <c r="S82" s="401"/>
      <c r="T82" s="401"/>
      <c r="U82" s="401"/>
      <c r="V82" s="401"/>
      <c r="W82" s="401"/>
      <c r="X82" s="401"/>
      <c r="Y82" s="401"/>
      <c r="Z82" s="401"/>
      <c r="AA82" s="401"/>
      <c r="AB82" s="401"/>
      <c r="AC82" s="401"/>
      <c r="AD82" s="401" t="str">
        <f t="shared" si="2"/>
        <v/>
      </c>
      <c r="AE82" s="401" t="str">
        <f t="shared" si="3"/>
        <v/>
      </c>
      <c r="AF82" s="402" t="str">
        <f t="shared" si="4"/>
        <v/>
      </c>
      <c r="AG82" s="4">
        <f t="shared" si="5"/>
        <v>1</v>
      </c>
      <c r="AH82" s="4">
        <f t="shared" si="6"/>
        <v>1</v>
      </c>
      <c r="AI82" s="4">
        <f t="shared" si="7"/>
        <v>1</v>
      </c>
      <c r="AJ82" s="4">
        <f t="shared" si="8"/>
        <v>1</v>
      </c>
      <c r="AK82" s="4">
        <f t="shared" si="9"/>
        <v>1</v>
      </c>
      <c r="AL82" s="4">
        <f t="shared" si="10"/>
        <v>1</v>
      </c>
      <c r="AM82" s="4">
        <f t="shared" si="11"/>
        <v>1</v>
      </c>
      <c r="AN82" s="4">
        <f t="shared" si="12"/>
        <v>1</v>
      </c>
      <c r="AO82" s="4">
        <f t="shared" si="13"/>
        <v>1</v>
      </c>
      <c r="AP82" s="4">
        <f t="shared" si="14"/>
        <v>1</v>
      </c>
      <c r="AQ82" s="4">
        <f t="shared" si="15"/>
        <v>1</v>
      </c>
      <c r="AR82" s="4">
        <f t="shared" si="16"/>
        <v>1</v>
      </c>
      <c r="AS82" s="4">
        <f t="shared" si="17"/>
        <v>1</v>
      </c>
      <c r="AT82" s="4">
        <f t="shared" si="18"/>
        <v>1</v>
      </c>
      <c r="AU82" s="4">
        <f t="shared" si="19"/>
        <v>1</v>
      </c>
      <c r="AV82" s="4">
        <f t="shared" si="20"/>
        <v>1</v>
      </c>
      <c r="AW82" s="4">
        <f t="shared" si="21"/>
        <v>1</v>
      </c>
      <c r="AX82" s="4">
        <f t="shared" si="22"/>
        <v>1</v>
      </c>
      <c r="AY82" s="4">
        <f t="shared" si="23"/>
        <v>1</v>
      </c>
      <c r="AZ82" s="4">
        <f t="shared" si="24"/>
        <v>1</v>
      </c>
      <c r="BA82" s="4">
        <f t="shared" si="25"/>
        <v>1</v>
      </c>
      <c r="BB82" s="4">
        <f t="shared" si="26"/>
        <v>1</v>
      </c>
      <c r="BC82" s="4">
        <f t="shared" si="27"/>
        <v>1</v>
      </c>
      <c r="BD82" s="4">
        <f t="shared" si="28"/>
        <v>1</v>
      </c>
      <c r="BE82" s="4">
        <f t="shared" si="29"/>
        <v>1</v>
      </c>
      <c r="BF82" s="4">
        <f t="shared" si="30"/>
        <v>1</v>
      </c>
      <c r="BG82" s="4">
        <f t="shared" si="31"/>
        <v>1</v>
      </c>
    </row>
    <row r="83" spans="1:59" ht="15.75" hidden="1" x14ac:dyDescent="0.25">
      <c r="A83" s="397"/>
      <c r="B83" s="398" t="str">
        <f t="shared" si="1"/>
        <v/>
      </c>
      <c r="C83" s="399" t="str">
        <f>IF('תנאי סף'!AR83&lt;&gt;1,"",'תנאי סף'!F83)</f>
        <v/>
      </c>
      <c r="D83" s="400" t="str">
        <f>'מספר בקשות תמיכה'!Z83</f>
        <v/>
      </c>
      <c r="E83" s="400" t="str">
        <f>'ייעוץ ליווי וסיוע חשבונאי'!Z83</f>
        <v/>
      </c>
      <c r="F83" s="400" t="str">
        <f>'ייעוץ ליווי וסיוע משפטי'!Z83</f>
        <v/>
      </c>
      <c r="G83" s="400" t="str">
        <f>'ייעוץ ליווי וסיוע מקצועי'!Z83</f>
        <v/>
      </c>
      <c r="H83" s="400" t="str">
        <f>'פרסום ושיווק'!Z83</f>
        <v/>
      </c>
      <c r="I83" s="400" t="str">
        <f>'העמדת חלל לצורכי האמנים'!Z83</f>
        <v/>
      </c>
      <c r="J83" s="400" t="str">
        <f>'ניוד מופעים לפריפריה'!Z83</f>
        <v/>
      </c>
      <c r="K83" s="400" t="str">
        <f>'קיום פעילות מקצועית'!Z83</f>
        <v/>
      </c>
      <c r="L83" s="400" t="str">
        <f>'יצירת שיתופי פעולה'!Z83</f>
        <v/>
      </c>
      <c r="M83" s="401"/>
      <c r="N83" s="401"/>
      <c r="O83" s="401"/>
      <c r="P83" s="401"/>
      <c r="Q83" s="401"/>
      <c r="R83" s="401"/>
      <c r="S83" s="401"/>
      <c r="T83" s="401"/>
      <c r="U83" s="401"/>
      <c r="V83" s="401"/>
      <c r="W83" s="401"/>
      <c r="X83" s="401"/>
      <c r="Y83" s="401"/>
      <c r="Z83" s="401"/>
      <c r="AA83" s="401"/>
      <c r="AB83" s="401"/>
      <c r="AC83" s="401"/>
      <c r="AD83" s="401" t="str">
        <f t="shared" si="2"/>
        <v/>
      </c>
      <c r="AE83" s="401" t="str">
        <f t="shared" si="3"/>
        <v/>
      </c>
      <c r="AF83" s="402" t="str">
        <f t="shared" si="4"/>
        <v/>
      </c>
      <c r="AG83" s="4">
        <f t="shared" si="5"/>
        <v>1</v>
      </c>
      <c r="AH83" s="4">
        <f t="shared" si="6"/>
        <v>1</v>
      </c>
      <c r="AI83" s="4">
        <f t="shared" si="7"/>
        <v>1</v>
      </c>
      <c r="AJ83" s="4">
        <f t="shared" si="8"/>
        <v>1</v>
      </c>
      <c r="AK83" s="4">
        <f t="shared" si="9"/>
        <v>1</v>
      </c>
      <c r="AL83" s="4">
        <f t="shared" si="10"/>
        <v>1</v>
      </c>
      <c r="AM83" s="4">
        <f t="shared" si="11"/>
        <v>1</v>
      </c>
      <c r="AN83" s="4">
        <f t="shared" si="12"/>
        <v>1</v>
      </c>
      <c r="AO83" s="4">
        <f t="shared" si="13"/>
        <v>1</v>
      </c>
      <c r="AP83" s="4">
        <f t="shared" si="14"/>
        <v>1</v>
      </c>
      <c r="AQ83" s="4">
        <f t="shared" si="15"/>
        <v>1</v>
      </c>
      <c r="AR83" s="4">
        <f t="shared" si="16"/>
        <v>1</v>
      </c>
      <c r="AS83" s="4">
        <f t="shared" si="17"/>
        <v>1</v>
      </c>
      <c r="AT83" s="4">
        <f t="shared" si="18"/>
        <v>1</v>
      </c>
      <c r="AU83" s="4">
        <f t="shared" si="19"/>
        <v>1</v>
      </c>
      <c r="AV83" s="4">
        <f t="shared" si="20"/>
        <v>1</v>
      </c>
      <c r="AW83" s="4">
        <f t="shared" si="21"/>
        <v>1</v>
      </c>
      <c r="AX83" s="4">
        <f t="shared" si="22"/>
        <v>1</v>
      </c>
      <c r="AY83" s="4">
        <f t="shared" si="23"/>
        <v>1</v>
      </c>
      <c r="AZ83" s="4">
        <f t="shared" si="24"/>
        <v>1</v>
      </c>
      <c r="BA83" s="4">
        <f t="shared" si="25"/>
        <v>1</v>
      </c>
      <c r="BB83" s="4">
        <f t="shared" si="26"/>
        <v>1</v>
      </c>
      <c r="BC83" s="4">
        <f t="shared" si="27"/>
        <v>1</v>
      </c>
      <c r="BD83" s="4">
        <f t="shared" si="28"/>
        <v>1</v>
      </c>
      <c r="BE83" s="4">
        <f t="shared" si="29"/>
        <v>1</v>
      </c>
      <c r="BF83" s="4">
        <f t="shared" si="30"/>
        <v>1</v>
      </c>
      <c r="BG83" s="4">
        <f t="shared" si="31"/>
        <v>1</v>
      </c>
    </row>
    <row r="84" spans="1:59" ht="15.75" hidden="1" x14ac:dyDescent="0.25">
      <c r="A84" s="397"/>
      <c r="B84" s="398" t="str">
        <f t="shared" si="1"/>
        <v/>
      </c>
      <c r="C84" s="399" t="str">
        <f>IF('תנאי סף'!AR84&lt;&gt;1,"",'תנאי סף'!F84)</f>
        <v/>
      </c>
      <c r="D84" s="400" t="str">
        <f>'מספר בקשות תמיכה'!Z84</f>
        <v/>
      </c>
      <c r="E84" s="400" t="str">
        <f>'ייעוץ ליווי וסיוע חשבונאי'!Z84</f>
        <v/>
      </c>
      <c r="F84" s="400" t="str">
        <f>'ייעוץ ליווי וסיוע משפטי'!Z84</f>
        <v/>
      </c>
      <c r="G84" s="400" t="str">
        <f>'ייעוץ ליווי וסיוע מקצועי'!Z84</f>
        <v/>
      </c>
      <c r="H84" s="400" t="str">
        <f>'פרסום ושיווק'!Z84</f>
        <v/>
      </c>
      <c r="I84" s="400" t="str">
        <f>'העמדת חלל לצורכי האמנים'!Z84</f>
        <v/>
      </c>
      <c r="J84" s="400" t="str">
        <f>'ניוד מופעים לפריפריה'!Z84</f>
        <v/>
      </c>
      <c r="K84" s="400" t="str">
        <f>'קיום פעילות מקצועית'!Z84</f>
        <v/>
      </c>
      <c r="L84" s="400" t="str">
        <f>'יצירת שיתופי פעולה'!Z84</f>
        <v/>
      </c>
      <c r="M84" s="401"/>
      <c r="N84" s="401"/>
      <c r="O84" s="401"/>
      <c r="P84" s="401"/>
      <c r="Q84" s="401"/>
      <c r="R84" s="401"/>
      <c r="S84" s="401"/>
      <c r="T84" s="401"/>
      <c r="U84" s="401"/>
      <c r="V84" s="401"/>
      <c r="W84" s="401"/>
      <c r="X84" s="401"/>
      <c r="Y84" s="401"/>
      <c r="Z84" s="401"/>
      <c r="AA84" s="401"/>
      <c r="AB84" s="401"/>
      <c r="AC84" s="401"/>
      <c r="AD84" s="401" t="str">
        <f t="shared" si="2"/>
        <v/>
      </c>
      <c r="AE84" s="401" t="str">
        <f t="shared" si="3"/>
        <v/>
      </c>
      <c r="AF84" s="402" t="str">
        <f t="shared" si="4"/>
        <v/>
      </c>
      <c r="AG84" s="4">
        <f t="shared" si="5"/>
        <v>1</v>
      </c>
      <c r="AH84" s="4">
        <f t="shared" si="6"/>
        <v>1</v>
      </c>
      <c r="AI84" s="4">
        <f t="shared" si="7"/>
        <v>1</v>
      </c>
      <c r="AJ84" s="4">
        <f t="shared" si="8"/>
        <v>1</v>
      </c>
      <c r="AK84" s="4">
        <f t="shared" si="9"/>
        <v>1</v>
      </c>
      <c r="AL84" s="4">
        <f t="shared" si="10"/>
        <v>1</v>
      </c>
      <c r="AM84" s="4">
        <f t="shared" si="11"/>
        <v>1</v>
      </c>
      <c r="AN84" s="4">
        <f t="shared" si="12"/>
        <v>1</v>
      </c>
      <c r="AO84" s="4">
        <f t="shared" si="13"/>
        <v>1</v>
      </c>
      <c r="AP84" s="4">
        <f t="shared" si="14"/>
        <v>1</v>
      </c>
      <c r="AQ84" s="4">
        <f t="shared" si="15"/>
        <v>1</v>
      </c>
      <c r="AR84" s="4">
        <f t="shared" si="16"/>
        <v>1</v>
      </c>
      <c r="AS84" s="4">
        <f t="shared" si="17"/>
        <v>1</v>
      </c>
      <c r="AT84" s="4">
        <f t="shared" si="18"/>
        <v>1</v>
      </c>
      <c r="AU84" s="4">
        <f t="shared" si="19"/>
        <v>1</v>
      </c>
      <c r="AV84" s="4">
        <f t="shared" si="20"/>
        <v>1</v>
      </c>
      <c r="AW84" s="4">
        <f t="shared" si="21"/>
        <v>1</v>
      </c>
      <c r="AX84" s="4">
        <f t="shared" si="22"/>
        <v>1</v>
      </c>
      <c r="AY84" s="4">
        <f t="shared" si="23"/>
        <v>1</v>
      </c>
      <c r="AZ84" s="4">
        <f t="shared" si="24"/>
        <v>1</v>
      </c>
      <c r="BA84" s="4">
        <f t="shared" si="25"/>
        <v>1</v>
      </c>
      <c r="BB84" s="4">
        <f t="shared" si="26"/>
        <v>1</v>
      </c>
      <c r="BC84" s="4">
        <f t="shared" si="27"/>
        <v>1</v>
      </c>
      <c r="BD84" s="4">
        <f t="shared" si="28"/>
        <v>1</v>
      </c>
      <c r="BE84" s="4">
        <f t="shared" si="29"/>
        <v>1</v>
      </c>
      <c r="BF84" s="4">
        <f t="shared" si="30"/>
        <v>1</v>
      </c>
      <c r="BG84" s="4">
        <f t="shared" si="31"/>
        <v>1</v>
      </c>
    </row>
    <row r="85" spans="1:59" ht="15.75" hidden="1" x14ac:dyDescent="0.25">
      <c r="A85" s="397"/>
      <c r="B85" s="398" t="str">
        <f t="shared" si="1"/>
        <v/>
      </c>
      <c r="C85" s="399" t="str">
        <f>IF('תנאי סף'!AR85&lt;&gt;1,"",'תנאי סף'!F85)</f>
        <v/>
      </c>
      <c r="D85" s="400" t="str">
        <f>'מספר בקשות תמיכה'!Z85</f>
        <v/>
      </c>
      <c r="E85" s="400" t="str">
        <f>'ייעוץ ליווי וסיוע חשבונאי'!Z85</f>
        <v/>
      </c>
      <c r="F85" s="400" t="str">
        <f>'ייעוץ ליווי וסיוע משפטי'!Z85</f>
        <v/>
      </c>
      <c r="G85" s="400" t="str">
        <f>'ייעוץ ליווי וסיוע מקצועי'!Z85</f>
        <v/>
      </c>
      <c r="H85" s="400" t="str">
        <f>'פרסום ושיווק'!Z85</f>
        <v/>
      </c>
      <c r="I85" s="400" t="str">
        <f>'העמדת חלל לצורכי האמנים'!Z85</f>
        <v/>
      </c>
      <c r="J85" s="400" t="str">
        <f>'ניוד מופעים לפריפריה'!Z85</f>
        <v/>
      </c>
      <c r="K85" s="400" t="str">
        <f>'קיום פעילות מקצועית'!Z85</f>
        <v/>
      </c>
      <c r="L85" s="400" t="str">
        <f>'יצירת שיתופי פעולה'!Z85</f>
        <v/>
      </c>
      <c r="M85" s="401"/>
      <c r="N85" s="401"/>
      <c r="O85" s="401"/>
      <c r="P85" s="401"/>
      <c r="Q85" s="401"/>
      <c r="R85" s="401"/>
      <c r="S85" s="401"/>
      <c r="T85" s="401"/>
      <c r="U85" s="401"/>
      <c r="V85" s="401"/>
      <c r="W85" s="401"/>
      <c r="X85" s="401"/>
      <c r="Y85" s="401"/>
      <c r="Z85" s="401"/>
      <c r="AA85" s="401"/>
      <c r="AB85" s="401"/>
      <c r="AC85" s="401"/>
      <c r="AD85" s="401" t="str">
        <f t="shared" si="2"/>
        <v/>
      </c>
      <c r="AE85" s="401" t="str">
        <f t="shared" si="3"/>
        <v/>
      </c>
      <c r="AF85" s="402" t="str">
        <f t="shared" si="4"/>
        <v/>
      </c>
      <c r="AG85" s="4">
        <f t="shared" si="5"/>
        <v>1</v>
      </c>
      <c r="AH85" s="4">
        <f t="shared" si="6"/>
        <v>1</v>
      </c>
      <c r="AI85" s="4">
        <f t="shared" si="7"/>
        <v>1</v>
      </c>
      <c r="AJ85" s="4">
        <f t="shared" si="8"/>
        <v>1</v>
      </c>
      <c r="AK85" s="4">
        <f t="shared" si="9"/>
        <v>1</v>
      </c>
      <c r="AL85" s="4">
        <f t="shared" si="10"/>
        <v>1</v>
      </c>
      <c r="AM85" s="4">
        <f t="shared" si="11"/>
        <v>1</v>
      </c>
      <c r="AN85" s="4">
        <f t="shared" si="12"/>
        <v>1</v>
      </c>
      <c r="AO85" s="4">
        <f t="shared" si="13"/>
        <v>1</v>
      </c>
      <c r="AP85" s="4">
        <f t="shared" si="14"/>
        <v>1</v>
      </c>
      <c r="AQ85" s="4">
        <f t="shared" si="15"/>
        <v>1</v>
      </c>
      <c r="AR85" s="4">
        <f t="shared" si="16"/>
        <v>1</v>
      </c>
      <c r="AS85" s="4">
        <f t="shared" si="17"/>
        <v>1</v>
      </c>
      <c r="AT85" s="4">
        <f t="shared" si="18"/>
        <v>1</v>
      </c>
      <c r="AU85" s="4">
        <f t="shared" si="19"/>
        <v>1</v>
      </c>
      <c r="AV85" s="4">
        <f t="shared" si="20"/>
        <v>1</v>
      </c>
      <c r="AW85" s="4">
        <f t="shared" si="21"/>
        <v>1</v>
      </c>
      <c r="AX85" s="4">
        <f t="shared" si="22"/>
        <v>1</v>
      </c>
      <c r="AY85" s="4">
        <f t="shared" si="23"/>
        <v>1</v>
      </c>
      <c r="AZ85" s="4">
        <f t="shared" si="24"/>
        <v>1</v>
      </c>
      <c r="BA85" s="4">
        <f t="shared" si="25"/>
        <v>1</v>
      </c>
      <c r="BB85" s="4">
        <f t="shared" si="26"/>
        <v>1</v>
      </c>
      <c r="BC85" s="4">
        <f t="shared" si="27"/>
        <v>1</v>
      </c>
      <c r="BD85" s="4">
        <f t="shared" si="28"/>
        <v>1</v>
      </c>
      <c r="BE85" s="4">
        <f t="shared" si="29"/>
        <v>1</v>
      </c>
      <c r="BF85" s="4">
        <f t="shared" si="30"/>
        <v>1</v>
      </c>
      <c r="BG85" s="4">
        <f t="shared" si="31"/>
        <v>1</v>
      </c>
    </row>
    <row r="86" spans="1:59" ht="15.75" hidden="1" x14ac:dyDescent="0.25">
      <c r="A86" s="397"/>
      <c r="B86" s="398" t="str">
        <f t="shared" si="1"/>
        <v/>
      </c>
      <c r="C86" s="399" t="str">
        <f>IF('תנאי סף'!AR86&lt;&gt;1,"",'תנאי סף'!F86)</f>
        <v/>
      </c>
      <c r="D86" s="400" t="str">
        <f>'מספר בקשות תמיכה'!Z86</f>
        <v/>
      </c>
      <c r="E86" s="400" t="str">
        <f>'ייעוץ ליווי וסיוע חשבונאי'!Z86</f>
        <v/>
      </c>
      <c r="F86" s="400" t="str">
        <f>'ייעוץ ליווי וסיוע משפטי'!Z86</f>
        <v/>
      </c>
      <c r="G86" s="400" t="str">
        <f>'ייעוץ ליווי וסיוע מקצועי'!Z86</f>
        <v/>
      </c>
      <c r="H86" s="400" t="str">
        <f>'פרסום ושיווק'!Z86</f>
        <v/>
      </c>
      <c r="I86" s="400" t="str">
        <f>'העמדת חלל לצורכי האמנים'!Z86</f>
        <v/>
      </c>
      <c r="J86" s="400" t="str">
        <f>'ניוד מופעים לפריפריה'!Z86</f>
        <v/>
      </c>
      <c r="K86" s="400" t="str">
        <f>'קיום פעילות מקצועית'!Z86</f>
        <v/>
      </c>
      <c r="L86" s="400" t="str">
        <f>'יצירת שיתופי פעולה'!Z86</f>
        <v/>
      </c>
      <c r="M86" s="401"/>
      <c r="N86" s="401"/>
      <c r="O86" s="401"/>
      <c r="P86" s="401"/>
      <c r="Q86" s="401"/>
      <c r="R86" s="401"/>
      <c r="S86" s="401"/>
      <c r="T86" s="401"/>
      <c r="U86" s="401"/>
      <c r="V86" s="401"/>
      <c r="W86" s="401"/>
      <c r="X86" s="401"/>
      <c r="Y86" s="401"/>
      <c r="Z86" s="401"/>
      <c r="AA86" s="401"/>
      <c r="AB86" s="401"/>
      <c r="AC86" s="401"/>
      <c r="AD86" s="401" t="str">
        <f t="shared" si="2"/>
        <v/>
      </c>
      <c r="AE86" s="401" t="str">
        <f t="shared" si="3"/>
        <v/>
      </c>
      <c r="AF86" s="402" t="str">
        <f t="shared" si="4"/>
        <v/>
      </c>
      <c r="AG86" s="4">
        <f t="shared" si="5"/>
        <v>1</v>
      </c>
      <c r="AH86" s="4">
        <f t="shared" si="6"/>
        <v>1</v>
      </c>
      <c r="AI86" s="4">
        <f t="shared" si="7"/>
        <v>1</v>
      </c>
      <c r="AJ86" s="4">
        <f t="shared" si="8"/>
        <v>1</v>
      </c>
      <c r="AK86" s="4">
        <f t="shared" si="9"/>
        <v>1</v>
      </c>
      <c r="AL86" s="4">
        <f t="shared" si="10"/>
        <v>1</v>
      </c>
      <c r="AM86" s="4">
        <f t="shared" si="11"/>
        <v>1</v>
      </c>
      <c r="AN86" s="4">
        <f t="shared" si="12"/>
        <v>1</v>
      </c>
      <c r="AO86" s="4">
        <f t="shared" si="13"/>
        <v>1</v>
      </c>
      <c r="AP86" s="4">
        <f t="shared" si="14"/>
        <v>1</v>
      </c>
      <c r="AQ86" s="4">
        <f t="shared" si="15"/>
        <v>1</v>
      </c>
      <c r="AR86" s="4">
        <f t="shared" si="16"/>
        <v>1</v>
      </c>
      <c r="AS86" s="4">
        <f t="shared" si="17"/>
        <v>1</v>
      </c>
      <c r="AT86" s="4">
        <f t="shared" si="18"/>
        <v>1</v>
      </c>
      <c r="AU86" s="4">
        <f t="shared" si="19"/>
        <v>1</v>
      </c>
      <c r="AV86" s="4">
        <f t="shared" si="20"/>
        <v>1</v>
      </c>
      <c r="AW86" s="4">
        <f t="shared" si="21"/>
        <v>1</v>
      </c>
      <c r="AX86" s="4">
        <f t="shared" si="22"/>
        <v>1</v>
      </c>
      <c r="AY86" s="4">
        <f t="shared" si="23"/>
        <v>1</v>
      </c>
      <c r="AZ86" s="4">
        <f t="shared" si="24"/>
        <v>1</v>
      </c>
      <c r="BA86" s="4">
        <f t="shared" si="25"/>
        <v>1</v>
      </c>
      <c r="BB86" s="4">
        <f t="shared" si="26"/>
        <v>1</v>
      </c>
      <c r="BC86" s="4">
        <f t="shared" si="27"/>
        <v>1</v>
      </c>
      <c r="BD86" s="4">
        <f t="shared" si="28"/>
        <v>1</v>
      </c>
      <c r="BE86" s="4">
        <f t="shared" si="29"/>
        <v>1</v>
      </c>
      <c r="BF86" s="4">
        <f t="shared" si="30"/>
        <v>1</v>
      </c>
      <c r="BG86" s="4">
        <f t="shared" si="31"/>
        <v>1</v>
      </c>
    </row>
    <row r="87" spans="1:59" ht="15.75" hidden="1" x14ac:dyDescent="0.25">
      <c r="A87" s="397"/>
      <c r="B87" s="398" t="str">
        <f t="shared" si="1"/>
        <v/>
      </c>
      <c r="C87" s="399" t="str">
        <f>IF('תנאי סף'!AR87&lt;&gt;1,"",'תנאי סף'!F87)</f>
        <v/>
      </c>
      <c r="D87" s="400" t="str">
        <f>'מספר בקשות תמיכה'!Z87</f>
        <v/>
      </c>
      <c r="E87" s="400" t="str">
        <f>'ייעוץ ליווי וסיוע חשבונאי'!Z87</f>
        <v/>
      </c>
      <c r="F87" s="400" t="str">
        <f>'ייעוץ ליווי וסיוע משפטי'!Z87</f>
        <v/>
      </c>
      <c r="G87" s="400" t="str">
        <f>'ייעוץ ליווי וסיוע מקצועי'!Z87</f>
        <v/>
      </c>
      <c r="H87" s="400" t="str">
        <f>'פרסום ושיווק'!Z87</f>
        <v/>
      </c>
      <c r="I87" s="400" t="str">
        <f>'העמדת חלל לצורכי האמנים'!Z87</f>
        <v/>
      </c>
      <c r="J87" s="400" t="str">
        <f>'ניוד מופעים לפריפריה'!Z87</f>
        <v/>
      </c>
      <c r="K87" s="400" t="str">
        <f>'קיום פעילות מקצועית'!Z87</f>
        <v/>
      </c>
      <c r="L87" s="400" t="str">
        <f>'יצירת שיתופי פעולה'!Z87</f>
        <v/>
      </c>
      <c r="M87" s="401"/>
      <c r="N87" s="401"/>
      <c r="O87" s="401"/>
      <c r="P87" s="401"/>
      <c r="Q87" s="401"/>
      <c r="R87" s="401"/>
      <c r="S87" s="401"/>
      <c r="T87" s="401"/>
      <c r="U87" s="401"/>
      <c r="V87" s="401"/>
      <c r="W87" s="401"/>
      <c r="X87" s="401"/>
      <c r="Y87" s="401"/>
      <c r="Z87" s="401"/>
      <c r="AA87" s="401"/>
      <c r="AB87" s="401"/>
      <c r="AC87" s="401"/>
      <c r="AD87" s="401" t="str">
        <f t="shared" si="2"/>
        <v/>
      </c>
      <c r="AE87" s="401" t="str">
        <f t="shared" si="3"/>
        <v/>
      </c>
      <c r="AF87" s="402" t="str">
        <f t="shared" si="4"/>
        <v/>
      </c>
      <c r="AG87" s="4">
        <f t="shared" si="5"/>
        <v>1</v>
      </c>
      <c r="AH87" s="4">
        <f t="shared" si="6"/>
        <v>1</v>
      </c>
      <c r="AI87" s="4">
        <f t="shared" si="7"/>
        <v>1</v>
      </c>
      <c r="AJ87" s="4">
        <f t="shared" si="8"/>
        <v>1</v>
      </c>
      <c r="AK87" s="4">
        <f t="shared" si="9"/>
        <v>1</v>
      </c>
      <c r="AL87" s="4">
        <f t="shared" si="10"/>
        <v>1</v>
      </c>
      <c r="AM87" s="4">
        <f t="shared" si="11"/>
        <v>1</v>
      </c>
      <c r="AN87" s="4">
        <f t="shared" si="12"/>
        <v>1</v>
      </c>
      <c r="AO87" s="4">
        <f t="shared" si="13"/>
        <v>1</v>
      </c>
      <c r="AP87" s="4">
        <f t="shared" si="14"/>
        <v>1</v>
      </c>
      <c r="AQ87" s="4">
        <f t="shared" si="15"/>
        <v>1</v>
      </c>
      <c r="AR87" s="4">
        <f t="shared" si="16"/>
        <v>1</v>
      </c>
      <c r="AS87" s="4">
        <f t="shared" si="17"/>
        <v>1</v>
      </c>
      <c r="AT87" s="4">
        <f t="shared" si="18"/>
        <v>1</v>
      </c>
      <c r="AU87" s="4">
        <f t="shared" si="19"/>
        <v>1</v>
      </c>
      <c r="AV87" s="4">
        <f t="shared" si="20"/>
        <v>1</v>
      </c>
      <c r="AW87" s="4">
        <f t="shared" si="21"/>
        <v>1</v>
      </c>
      <c r="AX87" s="4">
        <f t="shared" si="22"/>
        <v>1</v>
      </c>
      <c r="AY87" s="4">
        <f t="shared" si="23"/>
        <v>1</v>
      </c>
      <c r="AZ87" s="4">
        <f t="shared" si="24"/>
        <v>1</v>
      </c>
      <c r="BA87" s="4">
        <f t="shared" si="25"/>
        <v>1</v>
      </c>
      <c r="BB87" s="4">
        <f t="shared" si="26"/>
        <v>1</v>
      </c>
      <c r="BC87" s="4">
        <f t="shared" si="27"/>
        <v>1</v>
      </c>
      <c r="BD87" s="4">
        <f t="shared" si="28"/>
        <v>1</v>
      </c>
      <c r="BE87" s="4">
        <f t="shared" si="29"/>
        <v>1</v>
      </c>
      <c r="BF87" s="4">
        <f t="shared" si="30"/>
        <v>1</v>
      </c>
      <c r="BG87" s="4">
        <f t="shared" si="31"/>
        <v>1</v>
      </c>
    </row>
    <row r="88" spans="1:59" ht="15.75" hidden="1" x14ac:dyDescent="0.25">
      <c r="A88" s="397"/>
      <c r="B88" s="398" t="str">
        <f t="shared" si="1"/>
        <v/>
      </c>
      <c r="C88" s="399" t="str">
        <f>IF('תנאי סף'!AR88&lt;&gt;1,"",'תנאי סף'!F88)</f>
        <v/>
      </c>
      <c r="D88" s="400" t="str">
        <f>'מספר בקשות תמיכה'!Z88</f>
        <v/>
      </c>
      <c r="E88" s="400" t="str">
        <f>'ייעוץ ליווי וסיוע חשבונאי'!Z88</f>
        <v/>
      </c>
      <c r="F88" s="400" t="str">
        <f>'ייעוץ ליווי וסיוע משפטי'!Z88</f>
        <v/>
      </c>
      <c r="G88" s="400" t="str">
        <f>'ייעוץ ליווי וסיוע מקצועי'!Z88</f>
        <v/>
      </c>
      <c r="H88" s="400" t="str">
        <f>'פרסום ושיווק'!Z88</f>
        <v/>
      </c>
      <c r="I88" s="400" t="str">
        <f>'העמדת חלל לצורכי האמנים'!Z88</f>
        <v/>
      </c>
      <c r="J88" s="400" t="str">
        <f>'ניוד מופעים לפריפריה'!Z88</f>
        <v/>
      </c>
      <c r="K88" s="400" t="str">
        <f>'קיום פעילות מקצועית'!Z88</f>
        <v/>
      </c>
      <c r="L88" s="400" t="str">
        <f>'יצירת שיתופי פעולה'!Z88</f>
        <v/>
      </c>
      <c r="M88" s="401"/>
      <c r="N88" s="401"/>
      <c r="O88" s="401"/>
      <c r="P88" s="401"/>
      <c r="Q88" s="401"/>
      <c r="R88" s="401"/>
      <c r="S88" s="401"/>
      <c r="T88" s="401"/>
      <c r="U88" s="401"/>
      <c r="V88" s="401"/>
      <c r="W88" s="401"/>
      <c r="X88" s="401"/>
      <c r="Y88" s="401"/>
      <c r="Z88" s="401"/>
      <c r="AA88" s="401"/>
      <c r="AB88" s="401"/>
      <c r="AC88" s="401"/>
      <c r="AD88" s="401" t="str">
        <f t="shared" si="2"/>
        <v/>
      </c>
      <c r="AE88" s="401" t="str">
        <f t="shared" si="3"/>
        <v/>
      </c>
      <c r="AF88" s="402" t="str">
        <f t="shared" si="4"/>
        <v/>
      </c>
      <c r="AG88" s="4">
        <f t="shared" si="5"/>
        <v>1</v>
      </c>
      <c r="AH88" s="4">
        <f t="shared" si="6"/>
        <v>1</v>
      </c>
      <c r="AI88" s="4">
        <f t="shared" si="7"/>
        <v>1</v>
      </c>
      <c r="AJ88" s="4">
        <f t="shared" si="8"/>
        <v>1</v>
      </c>
      <c r="AK88" s="4">
        <f t="shared" si="9"/>
        <v>1</v>
      </c>
      <c r="AL88" s="4">
        <f t="shared" si="10"/>
        <v>1</v>
      </c>
      <c r="AM88" s="4">
        <f t="shared" si="11"/>
        <v>1</v>
      </c>
      <c r="AN88" s="4">
        <f t="shared" si="12"/>
        <v>1</v>
      </c>
      <c r="AO88" s="4">
        <f t="shared" si="13"/>
        <v>1</v>
      </c>
      <c r="AP88" s="4">
        <f t="shared" si="14"/>
        <v>1</v>
      </c>
      <c r="AQ88" s="4">
        <f t="shared" si="15"/>
        <v>1</v>
      </c>
      <c r="AR88" s="4">
        <f t="shared" si="16"/>
        <v>1</v>
      </c>
      <c r="AS88" s="4">
        <f t="shared" si="17"/>
        <v>1</v>
      </c>
      <c r="AT88" s="4">
        <f t="shared" si="18"/>
        <v>1</v>
      </c>
      <c r="AU88" s="4">
        <f t="shared" si="19"/>
        <v>1</v>
      </c>
      <c r="AV88" s="4">
        <f t="shared" si="20"/>
        <v>1</v>
      </c>
      <c r="AW88" s="4">
        <f t="shared" si="21"/>
        <v>1</v>
      </c>
      <c r="AX88" s="4">
        <f t="shared" si="22"/>
        <v>1</v>
      </c>
      <c r="AY88" s="4">
        <f t="shared" si="23"/>
        <v>1</v>
      </c>
      <c r="AZ88" s="4">
        <f t="shared" si="24"/>
        <v>1</v>
      </c>
      <c r="BA88" s="4">
        <f t="shared" si="25"/>
        <v>1</v>
      </c>
      <c r="BB88" s="4">
        <f t="shared" si="26"/>
        <v>1</v>
      </c>
      <c r="BC88" s="4">
        <f t="shared" si="27"/>
        <v>1</v>
      </c>
      <c r="BD88" s="4">
        <f t="shared" si="28"/>
        <v>1</v>
      </c>
      <c r="BE88" s="4">
        <f t="shared" si="29"/>
        <v>1</v>
      </c>
      <c r="BF88" s="4">
        <f t="shared" si="30"/>
        <v>1</v>
      </c>
      <c r="BG88" s="4">
        <f t="shared" si="31"/>
        <v>1</v>
      </c>
    </row>
    <row r="89" spans="1:59" ht="15.75" hidden="1" x14ac:dyDescent="0.25">
      <c r="A89" s="397"/>
      <c r="B89" s="398" t="str">
        <f t="shared" si="1"/>
        <v/>
      </c>
      <c r="C89" s="399" t="str">
        <f>IF('תנאי סף'!AR89&lt;&gt;1,"",'תנאי סף'!F89)</f>
        <v/>
      </c>
      <c r="D89" s="400" t="str">
        <f>'מספר בקשות תמיכה'!Z89</f>
        <v/>
      </c>
      <c r="E89" s="400" t="str">
        <f>'ייעוץ ליווי וסיוע חשבונאי'!Z89</f>
        <v/>
      </c>
      <c r="F89" s="400" t="str">
        <f>'ייעוץ ליווי וסיוע משפטי'!Z89</f>
        <v/>
      </c>
      <c r="G89" s="400" t="str">
        <f>'ייעוץ ליווי וסיוע מקצועי'!Z89</f>
        <v/>
      </c>
      <c r="H89" s="400" t="str">
        <f>'פרסום ושיווק'!Z89</f>
        <v/>
      </c>
      <c r="I89" s="400" t="str">
        <f>'העמדת חלל לצורכי האמנים'!Z89</f>
        <v/>
      </c>
      <c r="J89" s="400" t="str">
        <f>'ניוד מופעים לפריפריה'!Z89</f>
        <v/>
      </c>
      <c r="K89" s="400" t="str">
        <f>'קיום פעילות מקצועית'!Z89</f>
        <v/>
      </c>
      <c r="L89" s="400" t="str">
        <f>'יצירת שיתופי פעולה'!Z89</f>
        <v/>
      </c>
      <c r="M89" s="401"/>
      <c r="N89" s="401"/>
      <c r="O89" s="401"/>
      <c r="P89" s="401"/>
      <c r="Q89" s="401"/>
      <c r="R89" s="401"/>
      <c r="S89" s="401"/>
      <c r="T89" s="401"/>
      <c r="U89" s="401"/>
      <c r="V89" s="401"/>
      <c r="W89" s="401"/>
      <c r="X89" s="401"/>
      <c r="Y89" s="401"/>
      <c r="Z89" s="401"/>
      <c r="AA89" s="401"/>
      <c r="AB89" s="401"/>
      <c r="AC89" s="401"/>
      <c r="AD89" s="401" t="str">
        <f t="shared" si="2"/>
        <v/>
      </c>
      <c r="AE89" s="401" t="str">
        <f t="shared" si="3"/>
        <v/>
      </c>
      <c r="AF89" s="402" t="str">
        <f t="shared" si="4"/>
        <v/>
      </c>
      <c r="AG89" s="4">
        <f t="shared" si="5"/>
        <v>1</v>
      </c>
      <c r="AH89" s="4">
        <f t="shared" si="6"/>
        <v>1</v>
      </c>
      <c r="AI89" s="4">
        <f t="shared" si="7"/>
        <v>1</v>
      </c>
      <c r="AJ89" s="4">
        <f t="shared" si="8"/>
        <v>1</v>
      </c>
      <c r="AK89" s="4">
        <f t="shared" si="9"/>
        <v>1</v>
      </c>
      <c r="AL89" s="4">
        <f t="shared" si="10"/>
        <v>1</v>
      </c>
      <c r="AM89" s="4">
        <f t="shared" si="11"/>
        <v>1</v>
      </c>
      <c r="AN89" s="4">
        <f t="shared" si="12"/>
        <v>1</v>
      </c>
      <c r="AO89" s="4">
        <f t="shared" si="13"/>
        <v>1</v>
      </c>
      <c r="AP89" s="4">
        <f t="shared" si="14"/>
        <v>1</v>
      </c>
      <c r="AQ89" s="4">
        <f t="shared" si="15"/>
        <v>1</v>
      </c>
      <c r="AR89" s="4">
        <f t="shared" si="16"/>
        <v>1</v>
      </c>
      <c r="AS89" s="4">
        <f t="shared" si="17"/>
        <v>1</v>
      </c>
      <c r="AT89" s="4">
        <f t="shared" si="18"/>
        <v>1</v>
      </c>
      <c r="AU89" s="4">
        <f t="shared" si="19"/>
        <v>1</v>
      </c>
      <c r="AV89" s="4">
        <f t="shared" si="20"/>
        <v>1</v>
      </c>
      <c r="AW89" s="4">
        <f t="shared" si="21"/>
        <v>1</v>
      </c>
      <c r="AX89" s="4">
        <f t="shared" si="22"/>
        <v>1</v>
      </c>
      <c r="AY89" s="4">
        <f t="shared" si="23"/>
        <v>1</v>
      </c>
      <c r="AZ89" s="4">
        <f t="shared" si="24"/>
        <v>1</v>
      </c>
      <c r="BA89" s="4">
        <f t="shared" si="25"/>
        <v>1</v>
      </c>
      <c r="BB89" s="4">
        <f t="shared" si="26"/>
        <v>1</v>
      </c>
      <c r="BC89" s="4">
        <f t="shared" si="27"/>
        <v>1</v>
      </c>
      <c r="BD89" s="4">
        <f t="shared" si="28"/>
        <v>1</v>
      </c>
      <c r="BE89" s="4">
        <f t="shared" si="29"/>
        <v>1</v>
      </c>
      <c r="BF89" s="4">
        <f t="shared" si="30"/>
        <v>1</v>
      </c>
      <c r="BG89" s="4">
        <f t="shared" si="31"/>
        <v>1</v>
      </c>
    </row>
    <row r="90" spans="1:59" ht="15.75" hidden="1" x14ac:dyDescent="0.25">
      <c r="A90" s="397"/>
      <c r="B90" s="398" t="str">
        <f t="shared" si="1"/>
        <v/>
      </c>
      <c r="C90" s="399" t="str">
        <f>IF('תנאי סף'!AR90&lt;&gt;1,"",'תנאי סף'!F90)</f>
        <v/>
      </c>
      <c r="D90" s="400" t="str">
        <f>'מספר בקשות תמיכה'!Z90</f>
        <v/>
      </c>
      <c r="E90" s="400" t="str">
        <f>'ייעוץ ליווי וסיוע חשבונאי'!Z90</f>
        <v/>
      </c>
      <c r="F90" s="400" t="str">
        <f>'ייעוץ ליווי וסיוע משפטי'!Z90</f>
        <v/>
      </c>
      <c r="G90" s="400" t="str">
        <f>'ייעוץ ליווי וסיוע מקצועי'!Z90</f>
        <v/>
      </c>
      <c r="H90" s="400" t="str">
        <f>'פרסום ושיווק'!Z90</f>
        <v/>
      </c>
      <c r="I90" s="400" t="str">
        <f>'העמדת חלל לצורכי האמנים'!Z90</f>
        <v/>
      </c>
      <c r="J90" s="400" t="str">
        <f>'ניוד מופעים לפריפריה'!Z90</f>
        <v/>
      </c>
      <c r="K90" s="400" t="str">
        <f>'קיום פעילות מקצועית'!Z90</f>
        <v/>
      </c>
      <c r="L90" s="400" t="str">
        <f>'יצירת שיתופי פעולה'!Z90</f>
        <v/>
      </c>
      <c r="M90" s="401"/>
      <c r="N90" s="401"/>
      <c r="O90" s="401"/>
      <c r="P90" s="401"/>
      <c r="Q90" s="401"/>
      <c r="R90" s="401"/>
      <c r="S90" s="401"/>
      <c r="T90" s="401"/>
      <c r="U90" s="401"/>
      <c r="V90" s="401"/>
      <c r="W90" s="401"/>
      <c r="X90" s="401"/>
      <c r="Y90" s="401"/>
      <c r="Z90" s="401"/>
      <c r="AA90" s="401"/>
      <c r="AB90" s="401"/>
      <c r="AC90" s="401"/>
      <c r="AD90" s="401" t="str">
        <f t="shared" si="2"/>
        <v/>
      </c>
      <c r="AE90" s="401" t="str">
        <f t="shared" si="3"/>
        <v/>
      </c>
      <c r="AF90" s="402" t="str">
        <f t="shared" si="4"/>
        <v/>
      </c>
      <c r="AG90" s="4">
        <f t="shared" si="5"/>
        <v>1</v>
      </c>
      <c r="AH90" s="4">
        <f t="shared" si="6"/>
        <v>1</v>
      </c>
      <c r="AI90" s="4">
        <f t="shared" si="7"/>
        <v>1</v>
      </c>
      <c r="AJ90" s="4">
        <f t="shared" si="8"/>
        <v>1</v>
      </c>
      <c r="AK90" s="4">
        <f t="shared" si="9"/>
        <v>1</v>
      </c>
      <c r="AL90" s="4">
        <f t="shared" si="10"/>
        <v>1</v>
      </c>
      <c r="AM90" s="4">
        <f t="shared" si="11"/>
        <v>1</v>
      </c>
      <c r="AN90" s="4">
        <f t="shared" si="12"/>
        <v>1</v>
      </c>
      <c r="AO90" s="4">
        <f t="shared" si="13"/>
        <v>1</v>
      </c>
      <c r="AP90" s="4">
        <f t="shared" si="14"/>
        <v>1</v>
      </c>
      <c r="AQ90" s="4">
        <f t="shared" si="15"/>
        <v>1</v>
      </c>
      <c r="AR90" s="4">
        <f t="shared" si="16"/>
        <v>1</v>
      </c>
      <c r="AS90" s="4">
        <f t="shared" si="17"/>
        <v>1</v>
      </c>
      <c r="AT90" s="4">
        <f t="shared" si="18"/>
        <v>1</v>
      </c>
      <c r="AU90" s="4">
        <f t="shared" si="19"/>
        <v>1</v>
      </c>
      <c r="AV90" s="4">
        <f t="shared" si="20"/>
        <v>1</v>
      </c>
      <c r="AW90" s="4">
        <f t="shared" si="21"/>
        <v>1</v>
      </c>
      <c r="AX90" s="4">
        <f t="shared" si="22"/>
        <v>1</v>
      </c>
      <c r="AY90" s="4">
        <f t="shared" si="23"/>
        <v>1</v>
      </c>
      <c r="AZ90" s="4">
        <f t="shared" si="24"/>
        <v>1</v>
      </c>
      <c r="BA90" s="4">
        <f t="shared" si="25"/>
        <v>1</v>
      </c>
      <c r="BB90" s="4">
        <f t="shared" si="26"/>
        <v>1</v>
      </c>
      <c r="BC90" s="4">
        <f t="shared" si="27"/>
        <v>1</v>
      </c>
      <c r="BD90" s="4">
        <f t="shared" si="28"/>
        <v>1</v>
      </c>
      <c r="BE90" s="4">
        <f t="shared" si="29"/>
        <v>1</v>
      </c>
      <c r="BF90" s="4">
        <f t="shared" si="30"/>
        <v>1</v>
      </c>
      <c r="BG90" s="4">
        <f t="shared" si="31"/>
        <v>1</v>
      </c>
    </row>
    <row r="91" spans="1:59" ht="15.75" hidden="1" x14ac:dyDescent="0.25">
      <c r="A91" s="397"/>
      <c r="B91" s="398" t="str">
        <f t="shared" si="1"/>
        <v/>
      </c>
      <c r="C91" s="399" t="str">
        <f>IF('תנאי סף'!AR91&lt;&gt;1,"",'תנאי סף'!F91)</f>
        <v/>
      </c>
      <c r="D91" s="400" t="str">
        <f>'מספר בקשות תמיכה'!Z91</f>
        <v/>
      </c>
      <c r="E91" s="400" t="str">
        <f>'ייעוץ ליווי וסיוע חשבונאי'!Z91</f>
        <v/>
      </c>
      <c r="F91" s="400" t="str">
        <f>'ייעוץ ליווי וסיוע משפטי'!Z91</f>
        <v/>
      </c>
      <c r="G91" s="400" t="str">
        <f>'ייעוץ ליווי וסיוע מקצועי'!Z91</f>
        <v/>
      </c>
      <c r="H91" s="400" t="str">
        <f>'פרסום ושיווק'!Z91</f>
        <v/>
      </c>
      <c r="I91" s="400" t="str">
        <f>'העמדת חלל לצורכי האמנים'!Z91</f>
        <v/>
      </c>
      <c r="J91" s="400" t="str">
        <f>'ניוד מופעים לפריפריה'!Z91</f>
        <v/>
      </c>
      <c r="K91" s="400" t="str">
        <f>'קיום פעילות מקצועית'!Z91</f>
        <v/>
      </c>
      <c r="L91" s="400" t="str">
        <f>'יצירת שיתופי פעולה'!Z91</f>
        <v/>
      </c>
      <c r="M91" s="401"/>
      <c r="N91" s="401"/>
      <c r="O91" s="401"/>
      <c r="P91" s="401"/>
      <c r="Q91" s="401"/>
      <c r="R91" s="401"/>
      <c r="S91" s="401"/>
      <c r="T91" s="401"/>
      <c r="U91" s="401"/>
      <c r="V91" s="401"/>
      <c r="W91" s="401"/>
      <c r="X91" s="401"/>
      <c r="Y91" s="401"/>
      <c r="Z91" s="401"/>
      <c r="AA91" s="401"/>
      <c r="AB91" s="401"/>
      <c r="AC91" s="401"/>
      <c r="AD91" s="401" t="str">
        <f t="shared" si="2"/>
        <v/>
      </c>
      <c r="AE91" s="401" t="str">
        <f t="shared" si="3"/>
        <v/>
      </c>
      <c r="AF91" s="402" t="str">
        <f t="shared" si="4"/>
        <v/>
      </c>
      <c r="AG91" s="4">
        <f t="shared" si="5"/>
        <v>1</v>
      </c>
      <c r="AH91" s="4">
        <f t="shared" si="6"/>
        <v>1</v>
      </c>
      <c r="AI91" s="4">
        <f t="shared" si="7"/>
        <v>1</v>
      </c>
      <c r="AJ91" s="4">
        <f t="shared" si="8"/>
        <v>1</v>
      </c>
      <c r="AK91" s="4">
        <f t="shared" si="9"/>
        <v>1</v>
      </c>
      <c r="AL91" s="4">
        <f t="shared" si="10"/>
        <v>1</v>
      </c>
      <c r="AM91" s="4">
        <f t="shared" si="11"/>
        <v>1</v>
      </c>
      <c r="AN91" s="4">
        <f t="shared" si="12"/>
        <v>1</v>
      </c>
      <c r="AO91" s="4">
        <f t="shared" si="13"/>
        <v>1</v>
      </c>
      <c r="AP91" s="4">
        <f t="shared" si="14"/>
        <v>1</v>
      </c>
      <c r="AQ91" s="4">
        <f t="shared" si="15"/>
        <v>1</v>
      </c>
      <c r="AR91" s="4">
        <f t="shared" si="16"/>
        <v>1</v>
      </c>
      <c r="AS91" s="4">
        <f t="shared" si="17"/>
        <v>1</v>
      </c>
      <c r="AT91" s="4">
        <f t="shared" si="18"/>
        <v>1</v>
      </c>
      <c r="AU91" s="4">
        <f t="shared" si="19"/>
        <v>1</v>
      </c>
      <c r="AV91" s="4">
        <f t="shared" si="20"/>
        <v>1</v>
      </c>
      <c r="AW91" s="4">
        <f t="shared" si="21"/>
        <v>1</v>
      </c>
      <c r="AX91" s="4">
        <f t="shared" si="22"/>
        <v>1</v>
      </c>
      <c r="AY91" s="4">
        <f t="shared" si="23"/>
        <v>1</v>
      </c>
      <c r="AZ91" s="4">
        <f t="shared" si="24"/>
        <v>1</v>
      </c>
      <c r="BA91" s="4">
        <f t="shared" si="25"/>
        <v>1</v>
      </c>
      <c r="BB91" s="4">
        <f t="shared" si="26"/>
        <v>1</v>
      </c>
      <c r="BC91" s="4">
        <f t="shared" si="27"/>
        <v>1</v>
      </c>
      <c r="BD91" s="4">
        <f t="shared" si="28"/>
        <v>1</v>
      </c>
      <c r="BE91" s="4">
        <f t="shared" si="29"/>
        <v>1</v>
      </c>
      <c r="BF91" s="4">
        <f t="shared" si="30"/>
        <v>1</v>
      </c>
      <c r="BG91" s="4">
        <f t="shared" si="31"/>
        <v>1</v>
      </c>
    </row>
    <row r="92" spans="1:59" ht="15.75" hidden="1" x14ac:dyDescent="0.25">
      <c r="A92" s="397"/>
      <c r="B92" s="398" t="str">
        <f t="shared" si="1"/>
        <v/>
      </c>
      <c r="C92" s="399" t="str">
        <f>IF('תנאי סף'!AR92&lt;&gt;1,"",'תנאי סף'!F92)</f>
        <v/>
      </c>
      <c r="D92" s="400" t="str">
        <f>'מספר בקשות תמיכה'!Z92</f>
        <v/>
      </c>
      <c r="E92" s="400" t="str">
        <f>'ייעוץ ליווי וסיוע חשבונאי'!Z92</f>
        <v/>
      </c>
      <c r="F92" s="400" t="str">
        <f>'ייעוץ ליווי וסיוע משפטי'!Z92</f>
        <v/>
      </c>
      <c r="G92" s="400" t="str">
        <f>'ייעוץ ליווי וסיוע מקצועי'!Z92</f>
        <v/>
      </c>
      <c r="H92" s="400" t="str">
        <f>'פרסום ושיווק'!Z92</f>
        <v/>
      </c>
      <c r="I92" s="400" t="str">
        <f>'העמדת חלל לצורכי האמנים'!Z92</f>
        <v/>
      </c>
      <c r="J92" s="400" t="str">
        <f>'ניוד מופעים לפריפריה'!Z92</f>
        <v/>
      </c>
      <c r="K92" s="400" t="str">
        <f>'קיום פעילות מקצועית'!Z92</f>
        <v/>
      </c>
      <c r="L92" s="400" t="str">
        <f>'יצירת שיתופי פעולה'!Z92</f>
        <v/>
      </c>
      <c r="M92" s="401"/>
      <c r="N92" s="401"/>
      <c r="O92" s="401"/>
      <c r="P92" s="401"/>
      <c r="Q92" s="401"/>
      <c r="R92" s="401"/>
      <c r="S92" s="401"/>
      <c r="T92" s="401"/>
      <c r="U92" s="401"/>
      <c r="V92" s="401"/>
      <c r="W92" s="401"/>
      <c r="X92" s="401"/>
      <c r="Y92" s="401"/>
      <c r="Z92" s="401"/>
      <c r="AA92" s="401"/>
      <c r="AB92" s="401"/>
      <c r="AC92" s="401"/>
      <c r="AD92" s="401" t="str">
        <f t="shared" si="2"/>
        <v/>
      </c>
      <c r="AE92" s="401" t="str">
        <f t="shared" si="3"/>
        <v/>
      </c>
      <c r="AF92" s="402" t="str">
        <f t="shared" si="4"/>
        <v/>
      </c>
      <c r="AG92" s="4">
        <f t="shared" si="5"/>
        <v>1</v>
      </c>
      <c r="AH92" s="4">
        <f t="shared" si="6"/>
        <v>1</v>
      </c>
      <c r="AI92" s="4">
        <f t="shared" si="7"/>
        <v>1</v>
      </c>
      <c r="AJ92" s="4">
        <f t="shared" si="8"/>
        <v>1</v>
      </c>
      <c r="AK92" s="4">
        <f t="shared" si="9"/>
        <v>1</v>
      </c>
      <c r="AL92" s="4">
        <f t="shared" si="10"/>
        <v>1</v>
      </c>
      <c r="AM92" s="4">
        <f t="shared" si="11"/>
        <v>1</v>
      </c>
      <c r="AN92" s="4">
        <f t="shared" si="12"/>
        <v>1</v>
      </c>
      <c r="AO92" s="4">
        <f t="shared" si="13"/>
        <v>1</v>
      </c>
      <c r="AP92" s="4">
        <f t="shared" si="14"/>
        <v>1</v>
      </c>
      <c r="AQ92" s="4">
        <f t="shared" si="15"/>
        <v>1</v>
      </c>
      <c r="AR92" s="4">
        <f t="shared" si="16"/>
        <v>1</v>
      </c>
      <c r="AS92" s="4">
        <f t="shared" si="17"/>
        <v>1</v>
      </c>
      <c r="AT92" s="4">
        <f t="shared" si="18"/>
        <v>1</v>
      </c>
      <c r="AU92" s="4">
        <f t="shared" si="19"/>
        <v>1</v>
      </c>
      <c r="AV92" s="4">
        <f t="shared" si="20"/>
        <v>1</v>
      </c>
      <c r="AW92" s="4">
        <f t="shared" si="21"/>
        <v>1</v>
      </c>
      <c r="AX92" s="4">
        <f t="shared" si="22"/>
        <v>1</v>
      </c>
      <c r="AY92" s="4">
        <f t="shared" si="23"/>
        <v>1</v>
      </c>
      <c r="AZ92" s="4">
        <f t="shared" si="24"/>
        <v>1</v>
      </c>
      <c r="BA92" s="4">
        <f t="shared" si="25"/>
        <v>1</v>
      </c>
      <c r="BB92" s="4">
        <f t="shared" si="26"/>
        <v>1</v>
      </c>
      <c r="BC92" s="4">
        <f t="shared" si="27"/>
        <v>1</v>
      </c>
      <c r="BD92" s="4">
        <f t="shared" si="28"/>
        <v>1</v>
      </c>
      <c r="BE92" s="4">
        <f t="shared" si="29"/>
        <v>1</v>
      </c>
      <c r="BF92" s="4">
        <f t="shared" si="30"/>
        <v>1</v>
      </c>
      <c r="BG92" s="4">
        <f t="shared" si="31"/>
        <v>1</v>
      </c>
    </row>
    <row r="93" spans="1:59" ht="15.75" hidden="1" x14ac:dyDescent="0.25">
      <c r="A93" s="397"/>
      <c r="B93" s="398" t="str">
        <f t="shared" si="1"/>
        <v/>
      </c>
      <c r="C93" s="399" t="str">
        <f>IF('תנאי סף'!AR93&lt;&gt;1,"",'תנאי סף'!F93)</f>
        <v/>
      </c>
      <c r="D93" s="400" t="str">
        <f>'מספר בקשות תמיכה'!Z93</f>
        <v/>
      </c>
      <c r="E93" s="400" t="str">
        <f>'ייעוץ ליווי וסיוע חשבונאי'!Z93</f>
        <v/>
      </c>
      <c r="F93" s="400" t="str">
        <f>'ייעוץ ליווי וסיוע משפטי'!Z93</f>
        <v/>
      </c>
      <c r="G93" s="400" t="str">
        <f>'ייעוץ ליווי וסיוע מקצועי'!Z93</f>
        <v/>
      </c>
      <c r="H93" s="400" t="str">
        <f>'פרסום ושיווק'!Z93</f>
        <v/>
      </c>
      <c r="I93" s="400" t="str">
        <f>'העמדת חלל לצורכי האמנים'!Z93</f>
        <v/>
      </c>
      <c r="J93" s="400" t="str">
        <f>'ניוד מופעים לפריפריה'!Z93</f>
        <v/>
      </c>
      <c r="K93" s="400" t="str">
        <f>'קיום פעילות מקצועית'!Z93</f>
        <v/>
      </c>
      <c r="L93" s="400" t="str">
        <f>'יצירת שיתופי פעולה'!Z93</f>
        <v/>
      </c>
      <c r="M93" s="401"/>
      <c r="N93" s="401"/>
      <c r="O93" s="401"/>
      <c r="P93" s="401"/>
      <c r="Q93" s="401"/>
      <c r="R93" s="401"/>
      <c r="S93" s="401"/>
      <c r="T93" s="401"/>
      <c r="U93" s="401"/>
      <c r="V93" s="401"/>
      <c r="W93" s="401"/>
      <c r="X93" s="401"/>
      <c r="Y93" s="401"/>
      <c r="Z93" s="401"/>
      <c r="AA93" s="401"/>
      <c r="AB93" s="401"/>
      <c r="AC93" s="401"/>
      <c r="AD93" s="401" t="str">
        <f t="shared" si="2"/>
        <v/>
      </c>
      <c r="AE93" s="401" t="str">
        <f t="shared" si="3"/>
        <v/>
      </c>
      <c r="AF93" s="402" t="str">
        <f t="shared" si="4"/>
        <v/>
      </c>
      <c r="AG93" s="4">
        <f t="shared" si="5"/>
        <v>1</v>
      </c>
      <c r="AH93" s="4">
        <f t="shared" si="6"/>
        <v>1</v>
      </c>
      <c r="AI93" s="4">
        <f t="shared" si="7"/>
        <v>1</v>
      </c>
      <c r="AJ93" s="4">
        <f t="shared" si="8"/>
        <v>1</v>
      </c>
      <c r="AK93" s="4">
        <f t="shared" si="9"/>
        <v>1</v>
      </c>
      <c r="AL93" s="4">
        <f t="shared" si="10"/>
        <v>1</v>
      </c>
      <c r="AM93" s="4">
        <f t="shared" si="11"/>
        <v>1</v>
      </c>
      <c r="AN93" s="4">
        <f t="shared" si="12"/>
        <v>1</v>
      </c>
      <c r="AO93" s="4">
        <f t="shared" si="13"/>
        <v>1</v>
      </c>
      <c r="AP93" s="4">
        <f t="shared" si="14"/>
        <v>1</v>
      </c>
      <c r="AQ93" s="4">
        <f t="shared" si="15"/>
        <v>1</v>
      </c>
      <c r="AR93" s="4">
        <f t="shared" si="16"/>
        <v>1</v>
      </c>
      <c r="AS93" s="4">
        <f t="shared" si="17"/>
        <v>1</v>
      </c>
      <c r="AT93" s="4">
        <f t="shared" si="18"/>
        <v>1</v>
      </c>
      <c r="AU93" s="4">
        <f t="shared" si="19"/>
        <v>1</v>
      </c>
      <c r="AV93" s="4">
        <f t="shared" si="20"/>
        <v>1</v>
      </c>
      <c r="AW93" s="4">
        <f t="shared" si="21"/>
        <v>1</v>
      </c>
      <c r="AX93" s="4">
        <f t="shared" si="22"/>
        <v>1</v>
      </c>
      <c r="AY93" s="4">
        <f t="shared" si="23"/>
        <v>1</v>
      </c>
      <c r="AZ93" s="4">
        <f t="shared" si="24"/>
        <v>1</v>
      </c>
      <c r="BA93" s="4">
        <f t="shared" si="25"/>
        <v>1</v>
      </c>
      <c r="BB93" s="4">
        <f t="shared" si="26"/>
        <v>1</v>
      </c>
      <c r="BC93" s="4">
        <f t="shared" si="27"/>
        <v>1</v>
      </c>
      <c r="BD93" s="4">
        <f t="shared" si="28"/>
        <v>1</v>
      </c>
      <c r="BE93" s="4">
        <f t="shared" si="29"/>
        <v>1</v>
      </c>
      <c r="BF93" s="4">
        <f t="shared" si="30"/>
        <v>1</v>
      </c>
      <c r="BG93" s="4">
        <f t="shared" si="31"/>
        <v>1</v>
      </c>
    </row>
    <row r="94" spans="1:59" ht="15.75" hidden="1" x14ac:dyDescent="0.25">
      <c r="A94" s="397"/>
      <c r="B94" s="398" t="str">
        <f t="shared" si="1"/>
        <v/>
      </c>
      <c r="C94" s="399" t="str">
        <f>IF('תנאי סף'!AR94&lt;&gt;1,"",'תנאי סף'!F94)</f>
        <v/>
      </c>
      <c r="D94" s="400" t="str">
        <f>'מספר בקשות תמיכה'!Z94</f>
        <v/>
      </c>
      <c r="E94" s="400" t="str">
        <f>'ייעוץ ליווי וסיוע חשבונאי'!Z94</f>
        <v/>
      </c>
      <c r="F94" s="400" t="str">
        <f>'ייעוץ ליווי וסיוע משפטי'!Z94</f>
        <v/>
      </c>
      <c r="G94" s="400" t="str">
        <f>'ייעוץ ליווי וסיוע מקצועי'!Z94</f>
        <v/>
      </c>
      <c r="H94" s="400" t="str">
        <f>'פרסום ושיווק'!Z94</f>
        <v/>
      </c>
      <c r="I94" s="400" t="str">
        <f>'העמדת חלל לצורכי האמנים'!Z94</f>
        <v/>
      </c>
      <c r="J94" s="400" t="str">
        <f>'ניוד מופעים לפריפריה'!Z94</f>
        <v/>
      </c>
      <c r="K94" s="400" t="str">
        <f>'קיום פעילות מקצועית'!Z94</f>
        <v/>
      </c>
      <c r="L94" s="400" t="str">
        <f>'יצירת שיתופי פעולה'!Z94</f>
        <v/>
      </c>
      <c r="M94" s="401"/>
      <c r="N94" s="401"/>
      <c r="O94" s="401"/>
      <c r="P94" s="401"/>
      <c r="Q94" s="401"/>
      <c r="R94" s="401"/>
      <c r="S94" s="401"/>
      <c r="T94" s="401"/>
      <c r="U94" s="401"/>
      <c r="V94" s="401"/>
      <c r="W94" s="401"/>
      <c r="X94" s="401"/>
      <c r="Y94" s="401"/>
      <c r="Z94" s="401"/>
      <c r="AA94" s="401"/>
      <c r="AB94" s="401"/>
      <c r="AC94" s="401"/>
      <c r="AD94" s="401" t="str">
        <f t="shared" si="2"/>
        <v/>
      </c>
      <c r="AE94" s="401" t="str">
        <f t="shared" si="3"/>
        <v/>
      </c>
      <c r="AF94" s="402" t="str">
        <f t="shared" si="4"/>
        <v/>
      </c>
      <c r="AG94" s="4">
        <f t="shared" si="5"/>
        <v>1</v>
      </c>
      <c r="AH94" s="4">
        <f t="shared" si="6"/>
        <v>1</v>
      </c>
      <c r="AI94" s="4">
        <f t="shared" si="7"/>
        <v>1</v>
      </c>
      <c r="AJ94" s="4">
        <f t="shared" si="8"/>
        <v>1</v>
      </c>
      <c r="AK94" s="4">
        <f t="shared" si="9"/>
        <v>1</v>
      </c>
      <c r="AL94" s="4">
        <f t="shared" si="10"/>
        <v>1</v>
      </c>
      <c r="AM94" s="4">
        <f t="shared" si="11"/>
        <v>1</v>
      </c>
      <c r="AN94" s="4">
        <f t="shared" si="12"/>
        <v>1</v>
      </c>
      <c r="AO94" s="4">
        <f t="shared" si="13"/>
        <v>1</v>
      </c>
      <c r="AP94" s="4">
        <f t="shared" si="14"/>
        <v>1</v>
      </c>
      <c r="AQ94" s="4">
        <f t="shared" si="15"/>
        <v>1</v>
      </c>
      <c r="AR94" s="4">
        <f t="shared" si="16"/>
        <v>1</v>
      </c>
      <c r="AS94" s="4">
        <f t="shared" si="17"/>
        <v>1</v>
      </c>
      <c r="AT94" s="4">
        <f t="shared" si="18"/>
        <v>1</v>
      </c>
      <c r="AU94" s="4">
        <f t="shared" si="19"/>
        <v>1</v>
      </c>
      <c r="AV94" s="4">
        <f t="shared" si="20"/>
        <v>1</v>
      </c>
      <c r="AW94" s="4">
        <f t="shared" si="21"/>
        <v>1</v>
      </c>
      <c r="AX94" s="4">
        <f t="shared" si="22"/>
        <v>1</v>
      </c>
      <c r="AY94" s="4">
        <f t="shared" si="23"/>
        <v>1</v>
      </c>
      <c r="AZ94" s="4">
        <f t="shared" si="24"/>
        <v>1</v>
      </c>
      <c r="BA94" s="4">
        <f t="shared" si="25"/>
        <v>1</v>
      </c>
      <c r="BB94" s="4">
        <f t="shared" si="26"/>
        <v>1</v>
      </c>
      <c r="BC94" s="4">
        <f t="shared" si="27"/>
        <v>1</v>
      </c>
      <c r="BD94" s="4">
        <f t="shared" si="28"/>
        <v>1</v>
      </c>
      <c r="BE94" s="4">
        <f t="shared" si="29"/>
        <v>1</v>
      </c>
      <c r="BF94" s="4">
        <f t="shared" si="30"/>
        <v>1</v>
      </c>
      <c r="BG94" s="4">
        <f t="shared" si="31"/>
        <v>1</v>
      </c>
    </row>
    <row r="95" spans="1:59" ht="15.75" hidden="1" x14ac:dyDescent="0.25">
      <c r="A95" s="397"/>
      <c r="B95" s="398" t="str">
        <f t="shared" si="1"/>
        <v/>
      </c>
      <c r="C95" s="399" t="str">
        <f>IF('תנאי סף'!AR95&lt;&gt;1,"",'תנאי סף'!F95)</f>
        <v/>
      </c>
      <c r="D95" s="400" t="str">
        <f>'מספר בקשות תמיכה'!Z95</f>
        <v/>
      </c>
      <c r="E95" s="400" t="str">
        <f>'ייעוץ ליווי וסיוע חשבונאי'!Z95</f>
        <v/>
      </c>
      <c r="F95" s="400" t="str">
        <f>'ייעוץ ליווי וסיוע משפטי'!Z95</f>
        <v/>
      </c>
      <c r="G95" s="400" t="str">
        <f>'ייעוץ ליווי וסיוע מקצועי'!Z95</f>
        <v/>
      </c>
      <c r="H95" s="400" t="str">
        <f>'פרסום ושיווק'!Z95</f>
        <v/>
      </c>
      <c r="I95" s="400" t="str">
        <f>'העמדת חלל לצורכי האמנים'!Z95</f>
        <v/>
      </c>
      <c r="J95" s="400" t="str">
        <f>'ניוד מופעים לפריפריה'!Z95</f>
        <v/>
      </c>
      <c r="K95" s="400" t="str">
        <f>'קיום פעילות מקצועית'!Z95</f>
        <v/>
      </c>
      <c r="L95" s="400" t="str">
        <f>'יצירת שיתופי פעולה'!Z95</f>
        <v/>
      </c>
      <c r="M95" s="401"/>
      <c r="N95" s="401"/>
      <c r="O95" s="401"/>
      <c r="P95" s="401"/>
      <c r="Q95" s="401"/>
      <c r="R95" s="401"/>
      <c r="S95" s="401"/>
      <c r="T95" s="401"/>
      <c r="U95" s="401"/>
      <c r="V95" s="401"/>
      <c r="W95" s="401"/>
      <c r="X95" s="401"/>
      <c r="Y95" s="401"/>
      <c r="Z95" s="401"/>
      <c r="AA95" s="401"/>
      <c r="AB95" s="401"/>
      <c r="AC95" s="401"/>
      <c r="AD95" s="401" t="str">
        <f t="shared" si="2"/>
        <v/>
      </c>
      <c r="AE95" s="401" t="str">
        <f t="shared" si="3"/>
        <v/>
      </c>
      <c r="AF95" s="402" t="str">
        <f t="shared" si="4"/>
        <v/>
      </c>
      <c r="AG95" s="4">
        <f t="shared" si="5"/>
        <v>1</v>
      </c>
      <c r="AH95" s="4">
        <f t="shared" si="6"/>
        <v>1</v>
      </c>
      <c r="AI95" s="4">
        <f t="shared" si="7"/>
        <v>1</v>
      </c>
      <c r="AJ95" s="4">
        <f t="shared" si="8"/>
        <v>1</v>
      </c>
      <c r="AK95" s="4">
        <f t="shared" si="9"/>
        <v>1</v>
      </c>
      <c r="AL95" s="4">
        <f t="shared" si="10"/>
        <v>1</v>
      </c>
      <c r="AM95" s="4">
        <f t="shared" si="11"/>
        <v>1</v>
      </c>
      <c r="AN95" s="4">
        <f t="shared" si="12"/>
        <v>1</v>
      </c>
      <c r="AO95" s="4">
        <f t="shared" si="13"/>
        <v>1</v>
      </c>
      <c r="AP95" s="4">
        <f t="shared" si="14"/>
        <v>1</v>
      </c>
      <c r="AQ95" s="4">
        <f t="shared" si="15"/>
        <v>1</v>
      </c>
      <c r="AR95" s="4">
        <f t="shared" si="16"/>
        <v>1</v>
      </c>
      <c r="AS95" s="4">
        <f t="shared" si="17"/>
        <v>1</v>
      </c>
      <c r="AT95" s="4">
        <f t="shared" si="18"/>
        <v>1</v>
      </c>
      <c r="AU95" s="4">
        <f t="shared" si="19"/>
        <v>1</v>
      </c>
      <c r="AV95" s="4">
        <f t="shared" si="20"/>
        <v>1</v>
      </c>
      <c r="AW95" s="4">
        <f t="shared" si="21"/>
        <v>1</v>
      </c>
      <c r="AX95" s="4">
        <f t="shared" si="22"/>
        <v>1</v>
      </c>
      <c r="AY95" s="4">
        <f t="shared" si="23"/>
        <v>1</v>
      </c>
      <c r="AZ95" s="4">
        <f t="shared" si="24"/>
        <v>1</v>
      </c>
      <c r="BA95" s="4">
        <f t="shared" si="25"/>
        <v>1</v>
      </c>
      <c r="BB95" s="4">
        <f t="shared" si="26"/>
        <v>1</v>
      </c>
      <c r="BC95" s="4">
        <f t="shared" si="27"/>
        <v>1</v>
      </c>
      <c r="BD95" s="4">
        <f t="shared" si="28"/>
        <v>1</v>
      </c>
      <c r="BE95" s="4">
        <f t="shared" si="29"/>
        <v>1</v>
      </c>
      <c r="BF95" s="4">
        <f t="shared" si="30"/>
        <v>1</v>
      </c>
      <c r="BG95" s="4">
        <f t="shared" si="31"/>
        <v>1</v>
      </c>
    </row>
    <row r="96" spans="1:59" ht="15.75" hidden="1" x14ac:dyDescent="0.25">
      <c r="A96" s="397"/>
      <c r="B96" s="398" t="str">
        <f t="shared" ref="B96:B130" si="32">IF(F96="","",ROW()-30)</f>
        <v/>
      </c>
      <c r="C96" s="399" t="str">
        <f>IF('תנאי סף'!AR96&lt;&gt;1,"",'תנאי סף'!F96)</f>
        <v/>
      </c>
      <c r="D96" s="400" t="str">
        <f>'מספר בקשות תמיכה'!Z96</f>
        <v/>
      </c>
      <c r="E96" s="400" t="str">
        <f>'ייעוץ ליווי וסיוע חשבונאי'!Z96</f>
        <v/>
      </c>
      <c r="F96" s="400" t="str">
        <f>'ייעוץ ליווי וסיוע משפטי'!Z96</f>
        <v/>
      </c>
      <c r="G96" s="400" t="str">
        <f>'ייעוץ ליווי וסיוע מקצועי'!Z96</f>
        <v/>
      </c>
      <c r="H96" s="400" t="str">
        <f>'פרסום ושיווק'!Z96</f>
        <v/>
      </c>
      <c r="I96" s="400" t="str">
        <f>'העמדת חלל לצורכי האמנים'!Z96</f>
        <v/>
      </c>
      <c r="J96" s="400" t="str">
        <f>'ניוד מופעים לפריפריה'!Z96</f>
        <v/>
      </c>
      <c r="K96" s="400" t="str">
        <f>'קיום פעילות מקצועית'!Z96</f>
        <v/>
      </c>
      <c r="L96" s="400" t="str">
        <f>'יצירת שיתופי פעולה'!Z96</f>
        <v/>
      </c>
      <c r="M96" s="401"/>
      <c r="N96" s="401"/>
      <c r="O96" s="401"/>
      <c r="P96" s="401"/>
      <c r="Q96" s="401"/>
      <c r="R96" s="401"/>
      <c r="S96" s="401"/>
      <c r="T96" s="401"/>
      <c r="U96" s="401"/>
      <c r="V96" s="401"/>
      <c r="W96" s="401"/>
      <c r="X96" s="401"/>
      <c r="Y96" s="401"/>
      <c r="Z96" s="401"/>
      <c r="AA96" s="401"/>
      <c r="AB96" s="401"/>
      <c r="AC96" s="401"/>
      <c r="AD96" s="401" t="str">
        <f t="shared" ref="AD96:AD130" si="33">IF($C96="","",IF(AG96&lt;&gt;1,$AH$1,SUMPRODUCT($D$30:$AC$30,D96:AC96)))</f>
        <v/>
      </c>
      <c r="AE96" s="401" t="str">
        <f t="shared" ref="AE96:AE130" si="34">IF($C96="","",IF(AG96&lt;&gt;1,$AH$1,IFERROR(AD96/$AD$131,0)))</f>
        <v/>
      </c>
      <c r="AF96" s="402" t="str">
        <f t="shared" ref="AF96:AF130" si="35">IF($C96="","",IF(AG96&lt;&gt;1,$AH$1,AE96*$AF$30))</f>
        <v/>
      </c>
      <c r="AG96" s="4">
        <f t="shared" ref="AG96:AG130" si="36">IF(SUM(AH96:BG96)=COUNT(AH96:BG96),1,0)</f>
        <v>1</v>
      </c>
      <c r="AH96" s="4">
        <f t="shared" ref="AH96:AH130" si="37">IF(D96=$AH$1,0,1)</f>
        <v>1</v>
      </c>
      <c r="AI96" s="4">
        <f t="shared" ref="AI96:AI130" si="38">IF(E96=$AH$1,0,1)</f>
        <v>1</v>
      </c>
      <c r="AJ96" s="4">
        <f t="shared" ref="AJ96:AJ130" si="39">IF(F96=$AH$1,0,1)</f>
        <v>1</v>
      </c>
      <c r="AK96" s="4">
        <f t="shared" ref="AK96:AK130" si="40">IF(G96=$AH$1,0,1)</f>
        <v>1</v>
      </c>
      <c r="AL96" s="4">
        <f t="shared" ref="AL96:AL130" si="41">IF(H96=$AH$1,0,1)</f>
        <v>1</v>
      </c>
      <c r="AM96" s="4">
        <f t="shared" ref="AM96:AM130" si="42">IF(I96=$AH$1,0,1)</f>
        <v>1</v>
      </c>
      <c r="AN96" s="4">
        <f t="shared" ref="AN96:AN130" si="43">IF(J96=$AH$1,0,1)</f>
        <v>1</v>
      </c>
      <c r="AO96" s="4">
        <f t="shared" ref="AO96:AO130" si="44">IF(K96=$AH$1,0,1)</f>
        <v>1</v>
      </c>
      <c r="AP96" s="4">
        <f t="shared" ref="AP96:AP130" si="45">IF(L96=$AH$1,0,1)</f>
        <v>1</v>
      </c>
      <c r="AQ96" s="4">
        <f t="shared" ref="AQ96:AQ130" si="46">IF(M96=$AH$1,0,1)</f>
        <v>1</v>
      </c>
      <c r="AR96" s="4">
        <f t="shared" ref="AR96:AR130" si="47">IF(N96=$AH$1,0,1)</f>
        <v>1</v>
      </c>
      <c r="AS96" s="4">
        <f t="shared" ref="AS96:AS130" si="48">IF(O96=$AH$1,0,1)</f>
        <v>1</v>
      </c>
      <c r="AT96" s="4">
        <f t="shared" ref="AT96:AT130" si="49">IF(P96=$AH$1,0,1)</f>
        <v>1</v>
      </c>
      <c r="AU96" s="4">
        <f t="shared" ref="AU96:AU130" si="50">IF(Q96=$AH$1,0,1)</f>
        <v>1</v>
      </c>
      <c r="AV96" s="4">
        <f t="shared" ref="AV96:AV130" si="51">IF(R96=$AH$1,0,1)</f>
        <v>1</v>
      </c>
      <c r="AW96" s="4">
        <f t="shared" ref="AW96:AW130" si="52">IF(S96=$AH$1,0,1)</f>
        <v>1</v>
      </c>
      <c r="AX96" s="4">
        <f t="shared" ref="AX96:AX130" si="53">IF(T96=$AH$1,0,1)</f>
        <v>1</v>
      </c>
      <c r="AY96" s="4">
        <f t="shared" ref="AY96:AY130" si="54">IF(U96=$AH$1,0,1)</f>
        <v>1</v>
      </c>
      <c r="AZ96" s="4">
        <f t="shared" ref="AZ96:AZ130" si="55">IF(V96=$AH$1,0,1)</f>
        <v>1</v>
      </c>
      <c r="BA96" s="4">
        <f t="shared" ref="BA96:BA130" si="56">IF(W96=$AH$1,0,1)</f>
        <v>1</v>
      </c>
      <c r="BB96" s="4">
        <f t="shared" ref="BB96:BB130" si="57">IF(X96=$AH$1,0,1)</f>
        <v>1</v>
      </c>
      <c r="BC96" s="4">
        <f t="shared" ref="BC96:BC130" si="58">IF(Y96=$AH$1,0,1)</f>
        <v>1</v>
      </c>
      <c r="BD96" s="4">
        <f t="shared" ref="BD96:BD130" si="59">IF(Z96=$AH$1,0,1)</f>
        <v>1</v>
      </c>
      <c r="BE96" s="4">
        <f t="shared" ref="BE96:BE130" si="60">IF(AA96=$AH$1,0,1)</f>
        <v>1</v>
      </c>
      <c r="BF96" s="4">
        <f t="shared" ref="BF96:BF130" si="61">IF(AB96=$AH$1,0,1)</f>
        <v>1</v>
      </c>
      <c r="BG96" s="4">
        <f t="shared" ref="BG96:BG130" si="62">IF(AC96=$AH$1,0,1)</f>
        <v>1</v>
      </c>
    </row>
    <row r="97" spans="1:59" ht="15.75" hidden="1" x14ac:dyDescent="0.25">
      <c r="A97" s="397"/>
      <c r="B97" s="398" t="str">
        <f t="shared" si="32"/>
        <v/>
      </c>
      <c r="C97" s="399" t="str">
        <f>IF('תנאי סף'!AR97&lt;&gt;1,"",'תנאי סף'!F97)</f>
        <v/>
      </c>
      <c r="D97" s="400" t="str">
        <f>'מספר בקשות תמיכה'!Z97</f>
        <v/>
      </c>
      <c r="E97" s="400" t="str">
        <f>'ייעוץ ליווי וסיוע חשבונאי'!Z97</f>
        <v/>
      </c>
      <c r="F97" s="400" t="str">
        <f>'ייעוץ ליווי וסיוע משפטי'!Z97</f>
        <v/>
      </c>
      <c r="G97" s="400" t="str">
        <f>'ייעוץ ליווי וסיוע מקצועי'!Z97</f>
        <v/>
      </c>
      <c r="H97" s="400" t="str">
        <f>'פרסום ושיווק'!Z97</f>
        <v/>
      </c>
      <c r="I97" s="400" t="str">
        <f>'העמדת חלל לצורכי האמנים'!Z97</f>
        <v/>
      </c>
      <c r="J97" s="400" t="str">
        <f>'ניוד מופעים לפריפריה'!Z97</f>
        <v/>
      </c>
      <c r="K97" s="400" t="str">
        <f>'קיום פעילות מקצועית'!Z97</f>
        <v/>
      </c>
      <c r="L97" s="400" t="str">
        <f>'יצירת שיתופי פעולה'!Z97</f>
        <v/>
      </c>
      <c r="M97" s="401"/>
      <c r="N97" s="401"/>
      <c r="O97" s="401"/>
      <c r="P97" s="401"/>
      <c r="Q97" s="401"/>
      <c r="R97" s="401"/>
      <c r="S97" s="401"/>
      <c r="T97" s="401"/>
      <c r="U97" s="401"/>
      <c r="V97" s="401"/>
      <c r="W97" s="401"/>
      <c r="X97" s="401"/>
      <c r="Y97" s="401"/>
      <c r="Z97" s="401"/>
      <c r="AA97" s="401"/>
      <c r="AB97" s="401"/>
      <c r="AC97" s="401"/>
      <c r="AD97" s="401" t="str">
        <f t="shared" si="33"/>
        <v/>
      </c>
      <c r="AE97" s="401" t="str">
        <f t="shared" si="34"/>
        <v/>
      </c>
      <c r="AF97" s="402" t="str">
        <f t="shared" si="35"/>
        <v/>
      </c>
      <c r="AG97" s="4">
        <f t="shared" si="36"/>
        <v>1</v>
      </c>
      <c r="AH97" s="4">
        <f t="shared" si="37"/>
        <v>1</v>
      </c>
      <c r="AI97" s="4">
        <f t="shared" si="38"/>
        <v>1</v>
      </c>
      <c r="AJ97" s="4">
        <f t="shared" si="39"/>
        <v>1</v>
      </c>
      <c r="AK97" s="4">
        <f t="shared" si="40"/>
        <v>1</v>
      </c>
      <c r="AL97" s="4">
        <f t="shared" si="41"/>
        <v>1</v>
      </c>
      <c r="AM97" s="4">
        <f t="shared" si="42"/>
        <v>1</v>
      </c>
      <c r="AN97" s="4">
        <f t="shared" si="43"/>
        <v>1</v>
      </c>
      <c r="AO97" s="4">
        <f t="shared" si="44"/>
        <v>1</v>
      </c>
      <c r="AP97" s="4">
        <f t="shared" si="45"/>
        <v>1</v>
      </c>
      <c r="AQ97" s="4">
        <f t="shared" si="46"/>
        <v>1</v>
      </c>
      <c r="AR97" s="4">
        <f t="shared" si="47"/>
        <v>1</v>
      </c>
      <c r="AS97" s="4">
        <f t="shared" si="48"/>
        <v>1</v>
      </c>
      <c r="AT97" s="4">
        <f t="shared" si="49"/>
        <v>1</v>
      </c>
      <c r="AU97" s="4">
        <f t="shared" si="50"/>
        <v>1</v>
      </c>
      <c r="AV97" s="4">
        <f t="shared" si="51"/>
        <v>1</v>
      </c>
      <c r="AW97" s="4">
        <f t="shared" si="52"/>
        <v>1</v>
      </c>
      <c r="AX97" s="4">
        <f t="shared" si="53"/>
        <v>1</v>
      </c>
      <c r="AY97" s="4">
        <f t="shared" si="54"/>
        <v>1</v>
      </c>
      <c r="AZ97" s="4">
        <f t="shared" si="55"/>
        <v>1</v>
      </c>
      <c r="BA97" s="4">
        <f t="shared" si="56"/>
        <v>1</v>
      </c>
      <c r="BB97" s="4">
        <f t="shared" si="57"/>
        <v>1</v>
      </c>
      <c r="BC97" s="4">
        <f t="shared" si="58"/>
        <v>1</v>
      </c>
      <c r="BD97" s="4">
        <f t="shared" si="59"/>
        <v>1</v>
      </c>
      <c r="BE97" s="4">
        <f t="shared" si="60"/>
        <v>1</v>
      </c>
      <c r="BF97" s="4">
        <f t="shared" si="61"/>
        <v>1</v>
      </c>
      <c r="BG97" s="4">
        <f t="shared" si="62"/>
        <v>1</v>
      </c>
    </row>
    <row r="98" spans="1:59" ht="15.75" hidden="1" x14ac:dyDescent="0.25">
      <c r="A98" s="397"/>
      <c r="B98" s="398" t="str">
        <f t="shared" si="32"/>
        <v/>
      </c>
      <c r="C98" s="399" t="str">
        <f>IF('תנאי סף'!AR98&lt;&gt;1,"",'תנאי סף'!F98)</f>
        <v/>
      </c>
      <c r="D98" s="400" t="str">
        <f>'מספר בקשות תמיכה'!Z98</f>
        <v/>
      </c>
      <c r="E98" s="400" t="str">
        <f>'ייעוץ ליווי וסיוע חשבונאי'!Z98</f>
        <v/>
      </c>
      <c r="F98" s="400" t="str">
        <f>'ייעוץ ליווי וסיוע משפטי'!Z98</f>
        <v/>
      </c>
      <c r="G98" s="400" t="str">
        <f>'ייעוץ ליווי וסיוע מקצועי'!Z98</f>
        <v/>
      </c>
      <c r="H98" s="400" t="str">
        <f>'פרסום ושיווק'!Z98</f>
        <v/>
      </c>
      <c r="I98" s="400" t="str">
        <f>'העמדת חלל לצורכי האמנים'!Z98</f>
        <v/>
      </c>
      <c r="J98" s="400" t="str">
        <f>'ניוד מופעים לפריפריה'!Z98</f>
        <v/>
      </c>
      <c r="K98" s="400" t="str">
        <f>'קיום פעילות מקצועית'!Z98</f>
        <v/>
      </c>
      <c r="L98" s="400" t="str">
        <f>'יצירת שיתופי פעולה'!Z98</f>
        <v/>
      </c>
      <c r="M98" s="401"/>
      <c r="N98" s="401"/>
      <c r="O98" s="401"/>
      <c r="P98" s="401"/>
      <c r="Q98" s="401"/>
      <c r="R98" s="401"/>
      <c r="S98" s="401"/>
      <c r="T98" s="401"/>
      <c r="U98" s="401"/>
      <c r="V98" s="401"/>
      <c r="W98" s="401"/>
      <c r="X98" s="401"/>
      <c r="Y98" s="401"/>
      <c r="Z98" s="401"/>
      <c r="AA98" s="401"/>
      <c r="AB98" s="401"/>
      <c r="AC98" s="401"/>
      <c r="AD98" s="401" t="str">
        <f t="shared" si="33"/>
        <v/>
      </c>
      <c r="AE98" s="401" t="str">
        <f t="shared" si="34"/>
        <v/>
      </c>
      <c r="AF98" s="402" t="str">
        <f t="shared" si="35"/>
        <v/>
      </c>
      <c r="AG98" s="4">
        <f t="shared" si="36"/>
        <v>1</v>
      </c>
      <c r="AH98" s="4">
        <f t="shared" si="37"/>
        <v>1</v>
      </c>
      <c r="AI98" s="4">
        <f t="shared" si="38"/>
        <v>1</v>
      </c>
      <c r="AJ98" s="4">
        <f t="shared" si="39"/>
        <v>1</v>
      </c>
      <c r="AK98" s="4">
        <f t="shared" si="40"/>
        <v>1</v>
      </c>
      <c r="AL98" s="4">
        <f t="shared" si="41"/>
        <v>1</v>
      </c>
      <c r="AM98" s="4">
        <f t="shared" si="42"/>
        <v>1</v>
      </c>
      <c r="AN98" s="4">
        <f t="shared" si="43"/>
        <v>1</v>
      </c>
      <c r="AO98" s="4">
        <f t="shared" si="44"/>
        <v>1</v>
      </c>
      <c r="AP98" s="4">
        <f t="shared" si="45"/>
        <v>1</v>
      </c>
      <c r="AQ98" s="4">
        <f t="shared" si="46"/>
        <v>1</v>
      </c>
      <c r="AR98" s="4">
        <f t="shared" si="47"/>
        <v>1</v>
      </c>
      <c r="AS98" s="4">
        <f t="shared" si="48"/>
        <v>1</v>
      </c>
      <c r="AT98" s="4">
        <f t="shared" si="49"/>
        <v>1</v>
      </c>
      <c r="AU98" s="4">
        <f t="shared" si="50"/>
        <v>1</v>
      </c>
      <c r="AV98" s="4">
        <f t="shared" si="51"/>
        <v>1</v>
      </c>
      <c r="AW98" s="4">
        <f t="shared" si="52"/>
        <v>1</v>
      </c>
      <c r="AX98" s="4">
        <f t="shared" si="53"/>
        <v>1</v>
      </c>
      <c r="AY98" s="4">
        <f t="shared" si="54"/>
        <v>1</v>
      </c>
      <c r="AZ98" s="4">
        <f t="shared" si="55"/>
        <v>1</v>
      </c>
      <c r="BA98" s="4">
        <f t="shared" si="56"/>
        <v>1</v>
      </c>
      <c r="BB98" s="4">
        <f t="shared" si="57"/>
        <v>1</v>
      </c>
      <c r="BC98" s="4">
        <f t="shared" si="58"/>
        <v>1</v>
      </c>
      <c r="BD98" s="4">
        <f t="shared" si="59"/>
        <v>1</v>
      </c>
      <c r="BE98" s="4">
        <f t="shared" si="60"/>
        <v>1</v>
      </c>
      <c r="BF98" s="4">
        <f t="shared" si="61"/>
        <v>1</v>
      </c>
      <c r="BG98" s="4">
        <f t="shared" si="62"/>
        <v>1</v>
      </c>
    </row>
    <row r="99" spans="1:59" ht="15.75" hidden="1" x14ac:dyDescent="0.25">
      <c r="A99" s="397"/>
      <c r="B99" s="398" t="str">
        <f t="shared" si="32"/>
        <v/>
      </c>
      <c r="C99" s="399" t="str">
        <f>IF('תנאי סף'!AR99&lt;&gt;1,"",'תנאי סף'!F99)</f>
        <v/>
      </c>
      <c r="D99" s="400" t="str">
        <f>'מספר בקשות תמיכה'!Z99</f>
        <v/>
      </c>
      <c r="E99" s="400" t="str">
        <f>'ייעוץ ליווי וסיוע חשבונאי'!Z99</f>
        <v/>
      </c>
      <c r="F99" s="400" t="str">
        <f>'ייעוץ ליווי וסיוע משפטי'!Z99</f>
        <v/>
      </c>
      <c r="G99" s="400" t="str">
        <f>'ייעוץ ליווי וסיוע מקצועי'!Z99</f>
        <v/>
      </c>
      <c r="H99" s="400" t="str">
        <f>'פרסום ושיווק'!Z99</f>
        <v/>
      </c>
      <c r="I99" s="400" t="str">
        <f>'העמדת חלל לצורכי האמנים'!Z99</f>
        <v/>
      </c>
      <c r="J99" s="400" t="str">
        <f>'ניוד מופעים לפריפריה'!Z99</f>
        <v/>
      </c>
      <c r="K99" s="400" t="str">
        <f>'קיום פעילות מקצועית'!Z99</f>
        <v/>
      </c>
      <c r="L99" s="400" t="str">
        <f>'יצירת שיתופי פעולה'!Z99</f>
        <v/>
      </c>
      <c r="M99" s="401"/>
      <c r="N99" s="401"/>
      <c r="O99" s="401"/>
      <c r="P99" s="401"/>
      <c r="Q99" s="401"/>
      <c r="R99" s="401"/>
      <c r="S99" s="401"/>
      <c r="T99" s="401"/>
      <c r="U99" s="401"/>
      <c r="V99" s="401"/>
      <c r="W99" s="401"/>
      <c r="X99" s="401"/>
      <c r="Y99" s="401"/>
      <c r="Z99" s="401"/>
      <c r="AA99" s="401"/>
      <c r="AB99" s="401"/>
      <c r="AC99" s="401"/>
      <c r="AD99" s="401" t="str">
        <f t="shared" si="33"/>
        <v/>
      </c>
      <c r="AE99" s="401" t="str">
        <f t="shared" si="34"/>
        <v/>
      </c>
      <c r="AF99" s="402" t="str">
        <f t="shared" si="35"/>
        <v/>
      </c>
      <c r="AG99" s="4">
        <f t="shared" si="36"/>
        <v>1</v>
      </c>
      <c r="AH99" s="4">
        <f t="shared" si="37"/>
        <v>1</v>
      </c>
      <c r="AI99" s="4">
        <f t="shared" si="38"/>
        <v>1</v>
      </c>
      <c r="AJ99" s="4">
        <f t="shared" si="39"/>
        <v>1</v>
      </c>
      <c r="AK99" s="4">
        <f t="shared" si="40"/>
        <v>1</v>
      </c>
      <c r="AL99" s="4">
        <f t="shared" si="41"/>
        <v>1</v>
      </c>
      <c r="AM99" s="4">
        <f t="shared" si="42"/>
        <v>1</v>
      </c>
      <c r="AN99" s="4">
        <f t="shared" si="43"/>
        <v>1</v>
      </c>
      <c r="AO99" s="4">
        <f t="shared" si="44"/>
        <v>1</v>
      </c>
      <c r="AP99" s="4">
        <f t="shared" si="45"/>
        <v>1</v>
      </c>
      <c r="AQ99" s="4">
        <f t="shared" si="46"/>
        <v>1</v>
      </c>
      <c r="AR99" s="4">
        <f t="shared" si="47"/>
        <v>1</v>
      </c>
      <c r="AS99" s="4">
        <f t="shared" si="48"/>
        <v>1</v>
      </c>
      <c r="AT99" s="4">
        <f t="shared" si="49"/>
        <v>1</v>
      </c>
      <c r="AU99" s="4">
        <f t="shared" si="50"/>
        <v>1</v>
      </c>
      <c r="AV99" s="4">
        <f t="shared" si="51"/>
        <v>1</v>
      </c>
      <c r="AW99" s="4">
        <f t="shared" si="52"/>
        <v>1</v>
      </c>
      <c r="AX99" s="4">
        <f t="shared" si="53"/>
        <v>1</v>
      </c>
      <c r="AY99" s="4">
        <f t="shared" si="54"/>
        <v>1</v>
      </c>
      <c r="AZ99" s="4">
        <f t="shared" si="55"/>
        <v>1</v>
      </c>
      <c r="BA99" s="4">
        <f t="shared" si="56"/>
        <v>1</v>
      </c>
      <c r="BB99" s="4">
        <f t="shared" si="57"/>
        <v>1</v>
      </c>
      <c r="BC99" s="4">
        <f t="shared" si="58"/>
        <v>1</v>
      </c>
      <c r="BD99" s="4">
        <f t="shared" si="59"/>
        <v>1</v>
      </c>
      <c r="BE99" s="4">
        <f t="shared" si="60"/>
        <v>1</v>
      </c>
      <c r="BF99" s="4">
        <f t="shared" si="61"/>
        <v>1</v>
      </c>
      <c r="BG99" s="4">
        <f t="shared" si="62"/>
        <v>1</v>
      </c>
    </row>
    <row r="100" spans="1:59" ht="15.75" hidden="1" x14ac:dyDescent="0.25">
      <c r="A100" s="397"/>
      <c r="B100" s="398" t="str">
        <f t="shared" si="32"/>
        <v/>
      </c>
      <c r="C100" s="399" t="str">
        <f>IF('תנאי סף'!AR100&lt;&gt;1,"",'תנאי סף'!F100)</f>
        <v/>
      </c>
      <c r="D100" s="400" t="str">
        <f>'מספר בקשות תמיכה'!Z100</f>
        <v/>
      </c>
      <c r="E100" s="400" t="str">
        <f>'ייעוץ ליווי וסיוע חשבונאי'!Z100</f>
        <v/>
      </c>
      <c r="F100" s="400" t="str">
        <f>'ייעוץ ליווי וסיוע משפטי'!Z100</f>
        <v/>
      </c>
      <c r="G100" s="400" t="str">
        <f>'ייעוץ ליווי וסיוע מקצועי'!Z100</f>
        <v/>
      </c>
      <c r="H100" s="400" t="str">
        <f>'פרסום ושיווק'!Z100</f>
        <v/>
      </c>
      <c r="I100" s="400" t="str">
        <f>'העמדת חלל לצורכי האמנים'!Z100</f>
        <v/>
      </c>
      <c r="J100" s="400" t="str">
        <f>'ניוד מופעים לפריפריה'!Z100</f>
        <v/>
      </c>
      <c r="K100" s="400" t="str">
        <f>'קיום פעילות מקצועית'!Z100</f>
        <v/>
      </c>
      <c r="L100" s="400" t="str">
        <f>'יצירת שיתופי פעולה'!Z100</f>
        <v/>
      </c>
      <c r="M100" s="401"/>
      <c r="N100" s="401"/>
      <c r="O100" s="401"/>
      <c r="P100" s="401"/>
      <c r="Q100" s="401"/>
      <c r="R100" s="401"/>
      <c r="S100" s="401"/>
      <c r="T100" s="401"/>
      <c r="U100" s="401"/>
      <c r="V100" s="401"/>
      <c r="W100" s="401"/>
      <c r="X100" s="401"/>
      <c r="Y100" s="401"/>
      <c r="Z100" s="401"/>
      <c r="AA100" s="401"/>
      <c r="AB100" s="401"/>
      <c r="AC100" s="401"/>
      <c r="AD100" s="401" t="str">
        <f t="shared" si="33"/>
        <v/>
      </c>
      <c r="AE100" s="401" t="str">
        <f t="shared" si="34"/>
        <v/>
      </c>
      <c r="AF100" s="402" t="str">
        <f t="shared" si="35"/>
        <v/>
      </c>
      <c r="AG100" s="4">
        <f t="shared" si="36"/>
        <v>1</v>
      </c>
      <c r="AH100" s="4">
        <f t="shared" si="37"/>
        <v>1</v>
      </c>
      <c r="AI100" s="4">
        <f t="shared" si="38"/>
        <v>1</v>
      </c>
      <c r="AJ100" s="4">
        <f t="shared" si="39"/>
        <v>1</v>
      </c>
      <c r="AK100" s="4">
        <f t="shared" si="40"/>
        <v>1</v>
      </c>
      <c r="AL100" s="4">
        <f t="shared" si="41"/>
        <v>1</v>
      </c>
      <c r="AM100" s="4">
        <f t="shared" si="42"/>
        <v>1</v>
      </c>
      <c r="AN100" s="4">
        <f t="shared" si="43"/>
        <v>1</v>
      </c>
      <c r="AO100" s="4">
        <f t="shared" si="44"/>
        <v>1</v>
      </c>
      <c r="AP100" s="4">
        <f t="shared" si="45"/>
        <v>1</v>
      </c>
      <c r="AQ100" s="4">
        <f t="shared" si="46"/>
        <v>1</v>
      </c>
      <c r="AR100" s="4">
        <f t="shared" si="47"/>
        <v>1</v>
      </c>
      <c r="AS100" s="4">
        <f t="shared" si="48"/>
        <v>1</v>
      </c>
      <c r="AT100" s="4">
        <f t="shared" si="49"/>
        <v>1</v>
      </c>
      <c r="AU100" s="4">
        <f t="shared" si="50"/>
        <v>1</v>
      </c>
      <c r="AV100" s="4">
        <f t="shared" si="51"/>
        <v>1</v>
      </c>
      <c r="AW100" s="4">
        <f t="shared" si="52"/>
        <v>1</v>
      </c>
      <c r="AX100" s="4">
        <f t="shared" si="53"/>
        <v>1</v>
      </c>
      <c r="AY100" s="4">
        <f t="shared" si="54"/>
        <v>1</v>
      </c>
      <c r="AZ100" s="4">
        <f t="shared" si="55"/>
        <v>1</v>
      </c>
      <c r="BA100" s="4">
        <f t="shared" si="56"/>
        <v>1</v>
      </c>
      <c r="BB100" s="4">
        <f t="shared" si="57"/>
        <v>1</v>
      </c>
      <c r="BC100" s="4">
        <f t="shared" si="58"/>
        <v>1</v>
      </c>
      <c r="BD100" s="4">
        <f t="shared" si="59"/>
        <v>1</v>
      </c>
      <c r="BE100" s="4">
        <f t="shared" si="60"/>
        <v>1</v>
      </c>
      <c r="BF100" s="4">
        <f t="shared" si="61"/>
        <v>1</v>
      </c>
      <c r="BG100" s="4">
        <f t="shared" si="62"/>
        <v>1</v>
      </c>
    </row>
    <row r="101" spans="1:59" ht="15.75" hidden="1" x14ac:dyDescent="0.25">
      <c r="A101" s="397"/>
      <c r="B101" s="398" t="str">
        <f t="shared" si="32"/>
        <v/>
      </c>
      <c r="C101" s="399" t="str">
        <f>IF('תנאי סף'!AR101&lt;&gt;1,"",'תנאי סף'!F101)</f>
        <v/>
      </c>
      <c r="D101" s="400" t="str">
        <f>'מספר בקשות תמיכה'!Z101</f>
        <v/>
      </c>
      <c r="E101" s="400" t="str">
        <f>'ייעוץ ליווי וסיוע חשבונאי'!Z101</f>
        <v/>
      </c>
      <c r="F101" s="400" t="str">
        <f>'ייעוץ ליווי וסיוע משפטי'!Z101</f>
        <v/>
      </c>
      <c r="G101" s="400" t="str">
        <f>'ייעוץ ליווי וסיוע מקצועי'!Z101</f>
        <v/>
      </c>
      <c r="H101" s="400" t="str">
        <f>'פרסום ושיווק'!Z101</f>
        <v/>
      </c>
      <c r="I101" s="400" t="str">
        <f>'העמדת חלל לצורכי האמנים'!Z101</f>
        <v/>
      </c>
      <c r="J101" s="400" t="str">
        <f>'ניוד מופעים לפריפריה'!Z101</f>
        <v/>
      </c>
      <c r="K101" s="400" t="str">
        <f>'קיום פעילות מקצועית'!Z101</f>
        <v/>
      </c>
      <c r="L101" s="400" t="str">
        <f>'יצירת שיתופי פעולה'!Z101</f>
        <v/>
      </c>
      <c r="M101" s="401"/>
      <c r="N101" s="401"/>
      <c r="O101" s="401"/>
      <c r="P101" s="401"/>
      <c r="Q101" s="401"/>
      <c r="R101" s="401"/>
      <c r="S101" s="401"/>
      <c r="T101" s="401"/>
      <c r="U101" s="401"/>
      <c r="V101" s="401"/>
      <c r="W101" s="401"/>
      <c r="X101" s="401"/>
      <c r="Y101" s="401"/>
      <c r="Z101" s="401"/>
      <c r="AA101" s="401"/>
      <c r="AB101" s="401"/>
      <c r="AC101" s="401"/>
      <c r="AD101" s="401" t="str">
        <f t="shared" si="33"/>
        <v/>
      </c>
      <c r="AE101" s="401" t="str">
        <f t="shared" si="34"/>
        <v/>
      </c>
      <c r="AF101" s="402" t="str">
        <f t="shared" si="35"/>
        <v/>
      </c>
      <c r="AG101" s="4">
        <f t="shared" si="36"/>
        <v>1</v>
      </c>
      <c r="AH101" s="4">
        <f t="shared" si="37"/>
        <v>1</v>
      </c>
      <c r="AI101" s="4">
        <f t="shared" si="38"/>
        <v>1</v>
      </c>
      <c r="AJ101" s="4">
        <f t="shared" si="39"/>
        <v>1</v>
      </c>
      <c r="AK101" s="4">
        <f t="shared" si="40"/>
        <v>1</v>
      </c>
      <c r="AL101" s="4">
        <f t="shared" si="41"/>
        <v>1</v>
      </c>
      <c r="AM101" s="4">
        <f t="shared" si="42"/>
        <v>1</v>
      </c>
      <c r="AN101" s="4">
        <f t="shared" si="43"/>
        <v>1</v>
      </c>
      <c r="AO101" s="4">
        <f t="shared" si="44"/>
        <v>1</v>
      </c>
      <c r="AP101" s="4">
        <f t="shared" si="45"/>
        <v>1</v>
      </c>
      <c r="AQ101" s="4">
        <f t="shared" si="46"/>
        <v>1</v>
      </c>
      <c r="AR101" s="4">
        <f t="shared" si="47"/>
        <v>1</v>
      </c>
      <c r="AS101" s="4">
        <f t="shared" si="48"/>
        <v>1</v>
      </c>
      <c r="AT101" s="4">
        <f t="shared" si="49"/>
        <v>1</v>
      </c>
      <c r="AU101" s="4">
        <f t="shared" si="50"/>
        <v>1</v>
      </c>
      <c r="AV101" s="4">
        <f t="shared" si="51"/>
        <v>1</v>
      </c>
      <c r="AW101" s="4">
        <f t="shared" si="52"/>
        <v>1</v>
      </c>
      <c r="AX101" s="4">
        <f t="shared" si="53"/>
        <v>1</v>
      </c>
      <c r="AY101" s="4">
        <f t="shared" si="54"/>
        <v>1</v>
      </c>
      <c r="AZ101" s="4">
        <f t="shared" si="55"/>
        <v>1</v>
      </c>
      <c r="BA101" s="4">
        <f t="shared" si="56"/>
        <v>1</v>
      </c>
      <c r="BB101" s="4">
        <f t="shared" si="57"/>
        <v>1</v>
      </c>
      <c r="BC101" s="4">
        <f t="shared" si="58"/>
        <v>1</v>
      </c>
      <c r="BD101" s="4">
        <f t="shared" si="59"/>
        <v>1</v>
      </c>
      <c r="BE101" s="4">
        <f t="shared" si="60"/>
        <v>1</v>
      </c>
      <c r="BF101" s="4">
        <f t="shared" si="61"/>
        <v>1</v>
      </c>
      <c r="BG101" s="4">
        <f t="shared" si="62"/>
        <v>1</v>
      </c>
    </row>
    <row r="102" spans="1:59" ht="15.75" hidden="1" x14ac:dyDescent="0.25">
      <c r="A102" s="397"/>
      <c r="B102" s="398" t="str">
        <f t="shared" si="32"/>
        <v/>
      </c>
      <c r="C102" s="399" t="str">
        <f>IF('תנאי סף'!AR102&lt;&gt;1,"",'תנאי סף'!F102)</f>
        <v/>
      </c>
      <c r="D102" s="400" t="str">
        <f>'מספר בקשות תמיכה'!Z102</f>
        <v/>
      </c>
      <c r="E102" s="400" t="str">
        <f>'ייעוץ ליווי וסיוע חשבונאי'!Z102</f>
        <v/>
      </c>
      <c r="F102" s="400" t="str">
        <f>'ייעוץ ליווי וסיוע משפטי'!Z102</f>
        <v/>
      </c>
      <c r="G102" s="400" t="str">
        <f>'ייעוץ ליווי וסיוע מקצועי'!Z102</f>
        <v/>
      </c>
      <c r="H102" s="400" t="str">
        <f>'פרסום ושיווק'!Z102</f>
        <v/>
      </c>
      <c r="I102" s="400" t="str">
        <f>'העמדת חלל לצורכי האמנים'!Z102</f>
        <v/>
      </c>
      <c r="J102" s="400" t="str">
        <f>'ניוד מופעים לפריפריה'!Z102</f>
        <v/>
      </c>
      <c r="K102" s="400" t="str">
        <f>'קיום פעילות מקצועית'!Z102</f>
        <v/>
      </c>
      <c r="L102" s="400" t="str">
        <f>'יצירת שיתופי פעולה'!Z102</f>
        <v/>
      </c>
      <c r="M102" s="401"/>
      <c r="N102" s="401"/>
      <c r="O102" s="401"/>
      <c r="P102" s="401"/>
      <c r="Q102" s="401"/>
      <c r="R102" s="401"/>
      <c r="S102" s="401"/>
      <c r="T102" s="401"/>
      <c r="U102" s="401"/>
      <c r="V102" s="401"/>
      <c r="W102" s="401"/>
      <c r="X102" s="401"/>
      <c r="Y102" s="401"/>
      <c r="Z102" s="401"/>
      <c r="AA102" s="401"/>
      <c r="AB102" s="401"/>
      <c r="AC102" s="401"/>
      <c r="AD102" s="401" t="str">
        <f t="shared" si="33"/>
        <v/>
      </c>
      <c r="AE102" s="401" t="str">
        <f t="shared" si="34"/>
        <v/>
      </c>
      <c r="AF102" s="402" t="str">
        <f t="shared" si="35"/>
        <v/>
      </c>
      <c r="AG102" s="4">
        <f t="shared" si="36"/>
        <v>1</v>
      </c>
      <c r="AH102" s="4">
        <f t="shared" si="37"/>
        <v>1</v>
      </c>
      <c r="AI102" s="4">
        <f t="shared" si="38"/>
        <v>1</v>
      </c>
      <c r="AJ102" s="4">
        <f t="shared" si="39"/>
        <v>1</v>
      </c>
      <c r="AK102" s="4">
        <f t="shared" si="40"/>
        <v>1</v>
      </c>
      <c r="AL102" s="4">
        <f t="shared" si="41"/>
        <v>1</v>
      </c>
      <c r="AM102" s="4">
        <f t="shared" si="42"/>
        <v>1</v>
      </c>
      <c r="AN102" s="4">
        <f t="shared" si="43"/>
        <v>1</v>
      </c>
      <c r="AO102" s="4">
        <f t="shared" si="44"/>
        <v>1</v>
      </c>
      <c r="AP102" s="4">
        <f t="shared" si="45"/>
        <v>1</v>
      </c>
      <c r="AQ102" s="4">
        <f t="shared" si="46"/>
        <v>1</v>
      </c>
      <c r="AR102" s="4">
        <f t="shared" si="47"/>
        <v>1</v>
      </c>
      <c r="AS102" s="4">
        <f t="shared" si="48"/>
        <v>1</v>
      </c>
      <c r="AT102" s="4">
        <f t="shared" si="49"/>
        <v>1</v>
      </c>
      <c r="AU102" s="4">
        <f t="shared" si="50"/>
        <v>1</v>
      </c>
      <c r="AV102" s="4">
        <f t="shared" si="51"/>
        <v>1</v>
      </c>
      <c r="AW102" s="4">
        <f t="shared" si="52"/>
        <v>1</v>
      </c>
      <c r="AX102" s="4">
        <f t="shared" si="53"/>
        <v>1</v>
      </c>
      <c r="AY102" s="4">
        <f t="shared" si="54"/>
        <v>1</v>
      </c>
      <c r="AZ102" s="4">
        <f t="shared" si="55"/>
        <v>1</v>
      </c>
      <c r="BA102" s="4">
        <f t="shared" si="56"/>
        <v>1</v>
      </c>
      <c r="BB102" s="4">
        <f t="shared" si="57"/>
        <v>1</v>
      </c>
      <c r="BC102" s="4">
        <f t="shared" si="58"/>
        <v>1</v>
      </c>
      <c r="BD102" s="4">
        <f t="shared" si="59"/>
        <v>1</v>
      </c>
      <c r="BE102" s="4">
        <f t="shared" si="60"/>
        <v>1</v>
      </c>
      <c r="BF102" s="4">
        <f t="shared" si="61"/>
        <v>1</v>
      </c>
      <c r="BG102" s="4">
        <f t="shared" si="62"/>
        <v>1</v>
      </c>
    </row>
    <row r="103" spans="1:59" ht="15.75" hidden="1" x14ac:dyDescent="0.25">
      <c r="A103" s="397"/>
      <c r="B103" s="398" t="str">
        <f t="shared" si="32"/>
        <v/>
      </c>
      <c r="C103" s="399" t="str">
        <f>IF('תנאי סף'!AR103&lt;&gt;1,"",'תנאי סף'!F103)</f>
        <v/>
      </c>
      <c r="D103" s="400" t="str">
        <f>'מספר בקשות תמיכה'!Z103</f>
        <v/>
      </c>
      <c r="E103" s="400" t="str">
        <f>'ייעוץ ליווי וסיוע חשבונאי'!Z103</f>
        <v/>
      </c>
      <c r="F103" s="400" t="str">
        <f>'ייעוץ ליווי וסיוע משפטי'!Z103</f>
        <v/>
      </c>
      <c r="G103" s="400" t="str">
        <f>'ייעוץ ליווי וסיוע מקצועי'!Z103</f>
        <v/>
      </c>
      <c r="H103" s="400" t="str">
        <f>'פרסום ושיווק'!Z103</f>
        <v/>
      </c>
      <c r="I103" s="400" t="str">
        <f>'העמדת חלל לצורכי האמנים'!Z103</f>
        <v/>
      </c>
      <c r="J103" s="400" t="str">
        <f>'ניוד מופעים לפריפריה'!Z103</f>
        <v/>
      </c>
      <c r="K103" s="400" t="str">
        <f>'קיום פעילות מקצועית'!Z103</f>
        <v/>
      </c>
      <c r="L103" s="400" t="str">
        <f>'יצירת שיתופי פעולה'!Z103</f>
        <v/>
      </c>
      <c r="M103" s="401"/>
      <c r="N103" s="401"/>
      <c r="O103" s="401"/>
      <c r="P103" s="401"/>
      <c r="Q103" s="401"/>
      <c r="R103" s="401"/>
      <c r="S103" s="401"/>
      <c r="T103" s="401"/>
      <c r="U103" s="401"/>
      <c r="V103" s="401"/>
      <c r="W103" s="401"/>
      <c r="X103" s="401"/>
      <c r="Y103" s="401"/>
      <c r="Z103" s="401"/>
      <c r="AA103" s="401"/>
      <c r="AB103" s="401"/>
      <c r="AC103" s="401"/>
      <c r="AD103" s="401" t="str">
        <f t="shared" si="33"/>
        <v/>
      </c>
      <c r="AE103" s="401" t="str">
        <f t="shared" si="34"/>
        <v/>
      </c>
      <c r="AF103" s="402" t="str">
        <f t="shared" si="35"/>
        <v/>
      </c>
      <c r="AG103" s="4">
        <f t="shared" si="36"/>
        <v>1</v>
      </c>
      <c r="AH103" s="4">
        <f t="shared" si="37"/>
        <v>1</v>
      </c>
      <c r="AI103" s="4">
        <f t="shared" si="38"/>
        <v>1</v>
      </c>
      <c r="AJ103" s="4">
        <f t="shared" si="39"/>
        <v>1</v>
      </c>
      <c r="AK103" s="4">
        <f t="shared" si="40"/>
        <v>1</v>
      </c>
      <c r="AL103" s="4">
        <f t="shared" si="41"/>
        <v>1</v>
      </c>
      <c r="AM103" s="4">
        <f t="shared" si="42"/>
        <v>1</v>
      </c>
      <c r="AN103" s="4">
        <f t="shared" si="43"/>
        <v>1</v>
      </c>
      <c r="AO103" s="4">
        <f t="shared" si="44"/>
        <v>1</v>
      </c>
      <c r="AP103" s="4">
        <f t="shared" si="45"/>
        <v>1</v>
      </c>
      <c r="AQ103" s="4">
        <f t="shared" si="46"/>
        <v>1</v>
      </c>
      <c r="AR103" s="4">
        <f t="shared" si="47"/>
        <v>1</v>
      </c>
      <c r="AS103" s="4">
        <f t="shared" si="48"/>
        <v>1</v>
      </c>
      <c r="AT103" s="4">
        <f t="shared" si="49"/>
        <v>1</v>
      </c>
      <c r="AU103" s="4">
        <f t="shared" si="50"/>
        <v>1</v>
      </c>
      <c r="AV103" s="4">
        <f t="shared" si="51"/>
        <v>1</v>
      </c>
      <c r="AW103" s="4">
        <f t="shared" si="52"/>
        <v>1</v>
      </c>
      <c r="AX103" s="4">
        <f t="shared" si="53"/>
        <v>1</v>
      </c>
      <c r="AY103" s="4">
        <f t="shared" si="54"/>
        <v>1</v>
      </c>
      <c r="AZ103" s="4">
        <f t="shared" si="55"/>
        <v>1</v>
      </c>
      <c r="BA103" s="4">
        <f t="shared" si="56"/>
        <v>1</v>
      </c>
      <c r="BB103" s="4">
        <f t="shared" si="57"/>
        <v>1</v>
      </c>
      <c r="BC103" s="4">
        <f t="shared" si="58"/>
        <v>1</v>
      </c>
      <c r="BD103" s="4">
        <f t="shared" si="59"/>
        <v>1</v>
      </c>
      <c r="BE103" s="4">
        <f t="shared" si="60"/>
        <v>1</v>
      </c>
      <c r="BF103" s="4">
        <f t="shared" si="61"/>
        <v>1</v>
      </c>
      <c r="BG103" s="4">
        <f t="shared" si="62"/>
        <v>1</v>
      </c>
    </row>
    <row r="104" spans="1:59" ht="15.75" hidden="1" x14ac:dyDescent="0.25">
      <c r="A104" s="397"/>
      <c r="B104" s="398" t="str">
        <f t="shared" si="32"/>
        <v/>
      </c>
      <c r="C104" s="399" t="str">
        <f>IF('תנאי סף'!AR104&lt;&gt;1,"",'תנאי סף'!F104)</f>
        <v/>
      </c>
      <c r="D104" s="400" t="str">
        <f>'מספר בקשות תמיכה'!Z104</f>
        <v/>
      </c>
      <c r="E104" s="400" t="str">
        <f>'ייעוץ ליווי וסיוע חשבונאי'!Z104</f>
        <v/>
      </c>
      <c r="F104" s="400" t="str">
        <f>'ייעוץ ליווי וסיוע משפטי'!Z104</f>
        <v/>
      </c>
      <c r="G104" s="400" t="str">
        <f>'ייעוץ ליווי וסיוע מקצועי'!Z104</f>
        <v/>
      </c>
      <c r="H104" s="400" t="str">
        <f>'פרסום ושיווק'!Z104</f>
        <v/>
      </c>
      <c r="I104" s="400" t="str">
        <f>'העמדת חלל לצורכי האמנים'!Z104</f>
        <v/>
      </c>
      <c r="J104" s="400" t="str">
        <f>'ניוד מופעים לפריפריה'!Z104</f>
        <v/>
      </c>
      <c r="K104" s="400" t="str">
        <f>'קיום פעילות מקצועית'!Z104</f>
        <v/>
      </c>
      <c r="L104" s="400" t="str">
        <f>'יצירת שיתופי פעולה'!Z104</f>
        <v/>
      </c>
      <c r="M104" s="401"/>
      <c r="N104" s="401"/>
      <c r="O104" s="401"/>
      <c r="P104" s="401"/>
      <c r="Q104" s="401"/>
      <c r="R104" s="401"/>
      <c r="S104" s="401"/>
      <c r="T104" s="401"/>
      <c r="U104" s="401"/>
      <c r="V104" s="401"/>
      <c r="W104" s="401"/>
      <c r="X104" s="401"/>
      <c r="Y104" s="401"/>
      <c r="Z104" s="401"/>
      <c r="AA104" s="401"/>
      <c r="AB104" s="401"/>
      <c r="AC104" s="401"/>
      <c r="AD104" s="401" t="str">
        <f t="shared" si="33"/>
        <v/>
      </c>
      <c r="AE104" s="401" t="str">
        <f t="shared" si="34"/>
        <v/>
      </c>
      <c r="AF104" s="402" t="str">
        <f t="shared" si="35"/>
        <v/>
      </c>
      <c r="AG104" s="4">
        <f t="shared" si="36"/>
        <v>1</v>
      </c>
      <c r="AH104" s="4">
        <f t="shared" si="37"/>
        <v>1</v>
      </c>
      <c r="AI104" s="4">
        <f t="shared" si="38"/>
        <v>1</v>
      </c>
      <c r="AJ104" s="4">
        <f t="shared" si="39"/>
        <v>1</v>
      </c>
      <c r="AK104" s="4">
        <f t="shared" si="40"/>
        <v>1</v>
      </c>
      <c r="AL104" s="4">
        <f t="shared" si="41"/>
        <v>1</v>
      </c>
      <c r="AM104" s="4">
        <f t="shared" si="42"/>
        <v>1</v>
      </c>
      <c r="AN104" s="4">
        <f t="shared" si="43"/>
        <v>1</v>
      </c>
      <c r="AO104" s="4">
        <f t="shared" si="44"/>
        <v>1</v>
      </c>
      <c r="AP104" s="4">
        <f t="shared" si="45"/>
        <v>1</v>
      </c>
      <c r="AQ104" s="4">
        <f t="shared" si="46"/>
        <v>1</v>
      </c>
      <c r="AR104" s="4">
        <f t="shared" si="47"/>
        <v>1</v>
      </c>
      <c r="AS104" s="4">
        <f t="shared" si="48"/>
        <v>1</v>
      </c>
      <c r="AT104" s="4">
        <f t="shared" si="49"/>
        <v>1</v>
      </c>
      <c r="AU104" s="4">
        <f t="shared" si="50"/>
        <v>1</v>
      </c>
      <c r="AV104" s="4">
        <f t="shared" si="51"/>
        <v>1</v>
      </c>
      <c r="AW104" s="4">
        <f t="shared" si="52"/>
        <v>1</v>
      </c>
      <c r="AX104" s="4">
        <f t="shared" si="53"/>
        <v>1</v>
      </c>
      <c r="AY104" s="4">
        <f t="shared" si="54"/>
        <v>1</v>
      </c>
      <c r="AZ104" s="4">
        <f t="shared" si="55"/>
        <v>1</v>
      </c>
      <c r="BA104" s="4">
        <f t="shared" si="56"/>
        <v>1</v>
      </c>
      <c r="BB104" s="4">
        <f t="shared" si="57"/>
        <v>1</v>
      </c>
      <c r="BC104" s="4">
        <f t="shared" si="58"/>
        <v>1</v>
      </c>
      <c r="BD104" s="4">
        <f t="shared" si="59"/>
        <v>1</v>
      </c>
      <c r="BE104" s="4">
        <f t="shared" si="60"/>
        <v>1</v>
      </c>
      <c r="BF104" s="4">
        <f t="shared" si="61"/>
        <v>1</v>
      </c>
      <c r="BG104" s="4">
        <f t="shared" si="62"/>
        <v>1</v>
      </c>
    </row>
    <row r="105" spans="1:59" ht="15.75" hidden="1" x14ac:dyDescent="0.25">
      <c r="A105" s="397"/>
      <c r="B105" s="398" t="str">
        <f t="shared" si="32"/>
        <v/>
      </c>
      <c r="C105" s="399" t="str">
        <f>IF('תנאי סף'!AR105&lt;&gt;1,"",'תנאי סף'!F105)</f>
        <v/>
      </c>
      <c r="D105" s="400" t="str">
        <f>'מספר בקשות תמיכה'!Z105</f>
        <v/>
      </c>
      <c r="E105" s="400" t="str">
        <f>'ייעוץ ליווי וסיוע חשבונאי'!Z105</f>
        <v/>
      </c>
      <c r="F105" s="400" t="str">
        <f>'ייעוץ ליווי וסיוע משפטי'!Z105</f>
        <v/>
      </c>
      <c r="G105" s="400" t="str">
        <f>'ייעוץ ליווי וסיוע מקצועי'!Z105</f>
        <v/>
      </c>
      <c r="H105" s="400" t="str">
        <f>'פרסום ושיווק'!Z105</f>
        <v/>
      </c>
      <c r="I105" s="400" t="str">
        <f>'העמדת חלל לצורכי האמנים'!Z105</f>
        <v/>
      </c>
      <c r="J105" s="400" t="str">
        <f>'ניוד מופעים לפריפריה'!Z105</f>
        <v/>
      </c>
      <c r="K105" s="400" t="str">
        <f>'קיום פעילות מקצועית'!Z105</f>
        <v/>
      </c>
      <c r="L105" s="400" t="str">
        <f>'יצירת שיתופי פעולה'!Z105</f>
        <v/>
      </c>
      <c r="M105" s="401"/>
      <c r="N105" s="401"/>
      <c r="O105" s="401"/>
      <c r="P105" s="401"/>
      <c r="Q105" s="401"/>
      <c r="R105" s="401"/>
      <c r="S105" s="401"/>
      <c r="T105" s="401"/>
      <c r="U105" s="401"/>
      <c r="V105" s="401"/>
      <c r="W105" s="401"/>
      <c r="X105" s="401"/>
      <c r="Y105" s="401"/>
      <c r="Z105" s="401"/>
      <c r="AA105" s="401"/>
      <c r="AB105" s="401"/>
      <c r="AC105" s="401"/>
      <c r="AD105" s="401" t="str">
        <f t="shared" si="33"/>
        <v/>
      </c>
      <c r="AE105" s="401" t="str">
        <f t="shared" si="34"/>
        <v/>
      </c>
      <c r="AF105" s="402" t="str">
        <f t="shared" si="35"/>
        <v/>
      </c>
      <c r="AG105" s="4">
        <f t="shared" si="36"/>
        <v>1</v>
      </c>
      <c r="AH105" s="4">
        <f t="shared" si="37"/>
        <v>1</v>
      </c>
      <c r="AI105" s="4">
        <f t="shared" si="38"/>
        <v>1</v>
      </c>
      <c r="AJ105" s="4">
        <f t="shared" si="39"/>
        <v>1</v>
      </c>
      <c r="AK105" s="4">
        <f t="shared" si="40"/>
        <v>1</v>
      </c>
      <c r="AL105" s="4">
        <f t="shared" si="41"/>
        <v>1</v>
      </c>
      <c r="AM105" s="4">
        <f t="shared" si="42"/>
        <v>1</v>
      </c>
      <c r="AN105" s="4">
        <f t="shared" si="43"/>
        <v>1</v>
      </c>
      <c r="AO105" s="4">
        <f t="shared" si="44"/>
        <v>1</v>
      </c>
      <c r="AP105" s="4">
        <f t="shared" si="45"/>
        <v>1</v>
      </c>
      <c r="AQ105" s="4">
        <f t="shared" si="46"/>
        <v>1</v>
      </c>
      <c r="AR105" s="4">
        <f t="shared" si="47"/>
        <v>1</v>
      </c>
      <c r="AS105" s="4">
        <f t="shared" si="48"/>
        <v>1</v>
      </c>
      <c r="AT105" s="4">
        <f t="shared" si="49"/>
        <v>1</v>
      </c>
      <c r="AU105" s="4">
        <f t="shared" si="50"/>
        <v>1</v>
      </c>
      <c r="AV105" s="4">
        <f t="shared" si="51"/>
        <v>1</v>
      </c>
      <c r="AW105" s="4">
        <f t="shared" si="52"/>
        <v>1</v>
      </c>
      <c r="AX105" s="4">
        <f t="shared" si="53"/>
        <v>1</v>
      </c>
      <c r="AY105" s="4">
        <f t="shared" si="54"/>
        <v>1</v>
      </c>
      <c r="AZ105" s="4">
        <f t="shared" si="55"/>
        <v>1</v>
      </c>
      <c r="BA105" s="4">
        <f t="shared" si="56"/>
        <v>1</v>
      </c>
      <c r="BB105" s="4">
        <f t="shared" si="57"/>
        <v>1</v>
      </c>
      <c r="BC105" s="4">
        <f t="shared" si="58"/>
        <v>1</v>
      </c>
      <c r="BD105" s="4">
        <f t="shared" si="59"/>
        <v>1</v>
      </c>
      <c r="BE105" s="4">
        <f t="shared" si="60"/>
        <v>1</v>
      </c>
      <c r="BF105" s="4">
        <f t="shared" si="61"/>
        <v>1</v>
      </c>
      <c r="BG105" s="4">
        <f t="shared" si="62"/>
        <v>1</v>
      </c>
    </row>
    <row r="106" spans="1:59" ht="15.75" hidden="1" x14ac:dyDescent="0.25">
      <c r="A106" s="397"/>
      <c r="B106" s="398" t="str">
        <f t="shared" si="32"/>
        <v/>
      </c>
      <c r="C106" s="399" t="str">
        <f>IF('תנאי סף'!AR106&lt;&gt;1,"",'תנאי סף'!F106)</f>
        <v/>
      </c>
      <c r="D106" s="400" t="str">
        <f>'מספר בקשות תמיכה'!Z106</f>
        <v/>
      </c>
      <c r="E106" s="400" t="str">
        <f>'ייעוץ ליווי וסיוע חשבונאי'!Z106</f>
        <v/>
      </c>
      <c r="F106" s="400" t="str">
        <f>'ייעוץ ליווי וסיוע משפטי'!Z106</f>
        <v/>
      </c>
      <c r="G106" s="400" t="str">
        <f>'ייעוץ ליווי וסיוע מקצועי'!Z106</f>
        <v/>
      </c>
      <c r="H106" s="400" t="str">
        <f>'פרסום ושיווק'!Z106</f>
        <v/>
      </c>
      <c r="I106" s="400" t="str">
        <f>'העמדת חלל לצורכי האמנים'!Z106</f>
        <v/>
      </c>
      <c r="J106" s="400" t="str">
        <f>'ניוד מופעים לפריפריה'!Z106</f>
        <v/>
      </c>
      <c r="K106" s="400" t="str">
        <f>'קיום פעילות מקצועית'!Z106</f>
        <v/>
      </c>
      <c r="L106" s="400" t="str">
        <f>'יצירת שיתופי פעולה'!Z106</f>
        <v/>
      </c>
      <c r="M106" s="401"/>
      <c r="N106" s="401"/>
      <c r="O106" s="401"/>
      <c r="P106" s="401"/>
      <c r="Q106" s="401"/>
      <c r="R106" s="401"/>
      <c r="S106" s="401"/>
      <c r="T106" s="401"/>
      <c r="U106" s="401"/>
      <c r="V106" s="401"/>
      <c r="W106" s="401"/>
      <c r="X106" s="401"/>
      <c r="Y106" s="401"/>
      <c r="Z106" s="401"/>
      <c r="AA106" s="401"/>
      <c r="AB106" s="401"/>
      <c r="AC106" s="401"/>
      <c r="AD106" s="401" t="str">
        <f t="shared" si="33"/>
        <v/>
      </c>
      <c r="AE106" s="401" t="str">
        <f t="shared" si="34"/>
        <v/>
      </c>
      <c r="AF106" s="402" t="str">
        <f t="shared" si="35"/>
        <v/>
      </c>
      <c r="AG106" s="4">
        <f t="shared" si="36"/>
        <v>1</v>
      </c>
      <c r="AH106" s="4">
        <f t="shared" si="37"/>
        <v>1</v>
      </c>
      <c r="AI106" s="4">
        <f t="shared" si="38"/>
        <v>1</v>
      </c>
      <c r="AJ106" s="4">
        <f t="shared" si="39"/>
        <v>1</v>
      </c>
      <c r="AK106" s="4">
        <f t="shared" si="40"/>
        <v>1</v>
      </c>
      <c r="AL106" s="4">
        <f t="shared" si="41"/>
        <v>1</v>
      </c>
      <c r="AM106" s="4">
        <f t="shared" si="42"/>
        <v>1</v>
      </c>
      <c r="AN106" s="4">
        <f t="shared" si="43"/>
        <v>1</v>
      </c>
      <c r="AO106" s="4">
        <f t="shared" si="44"/>
        <v>1</v>
      </c>
      <c r="AP106" s="4">
        <f t="shared" si="45"/>
        <v>1</v>
      </c>
      <c r="AQ106" s="4">
        <f t="shared" si="46"/>
        <v>1</v>
      </c>
      <c r="AR106" s="4">
        <f t="shared" si="47"/>
        <v>1</v>
      </c>
      <c r="AS106" s="4">
        <f t="shared" si="48"/>
        <v>1</v>
      </c>
      <c r="AT106" s="4">
        <f t="shared" si="49"/>
        <v>1</v>
      </c>
      <c r="AU106" s="4">
        <f t="shared" si="50"/>
        <v>1</v>
      </c>
      <c r="AV106" s="4">
        <f t="shared" si="51"/>
        <v>1</v>
      </c>
      <c r="AW106" s="4">
        <f t="shared" si="52"/>
        <v>1</v>
      </c>
      <c r="AX106" s="4">
        <f t="shared" si="53"/>
        <v>1</v>
      </c>
      <c r="AY106" s="4">
        <f t="shared" si="54"/>
        <v>1</v>
      </c>
      <c r="AZ106" s="4">
        <f t="shared" si="55"/>
        <v>1</v>
      </c>
      <c r="BA106" s="4">
        <f t="shared" si="56"/>
        <v>1</v>
      </c>
      <c r="BB106" s="4">
        <f t="shared" si="57"/>
        <v>1</v>
      </c>
      <c r="BC106" s="4">
        <f t="shared" si="58"/>
        <v>1</v>
      </c>
      <c r="BD106" s="4">
        <f t="shared" si="59"/>
        <v>1</v>
      </c>
      <c r="BE106" s="4">
        <f t="shared" si="60"/>
        <v>1</v>
      </c>
      <c r="BF106" s="4">
        <f t="shared" si="61"/>
        <v>1</v>
      </c>
      <c r="BG106" s="4">
        <f t="shared" si="62"/>
        <v>1</v>
      </c>
    </row>
    <row r="107" spans="1:59" ht="15.75" hidden="1" x14ac:dyDescent="0.25">
      <c r="A107" s="397"/>
      <c r="B107" s="398" t="str">
        <f t="shared" si="32"/>
        <v/>
      </c>
      <c r="C107" s="399" t="str">
        <f>IF('תנאי סף'!AR107&lt;&gt;1,"",'תנאי סף'!F107)</f>
        <v/>
      </c>
      <c r="D107" s="400" t="str">
        <f>'מספר בקשות תמיכה'!Z107</f>
        <v/>
      </c>
      <c r="E107" s="400" t="str">
        <f>'ייעוץ ליווי וסיוע חשבונאי'!Z107</f>
        <v/>
      </c>
      <c r="F107" s="400" t="str">
        <f>'ייעוץ ליווי וסיוע משפטי'!Z107</f>
        <v/>
      </c>
      <c r="G107" s="400" t="str">
        <f>'ייעוץ ליווי וסיוע מקצועי'!Z107</f>
        <v/>
      </c>
      <c r="H107" s="400" t="str">
        <f>'פרסום ושיווק'!Z107</f>
        <v/>
      </c>
      <c r="I107" s="400" t="str">
        <f>'העמדת חלל לצורכי האמנים'!Z107</f>
        <v/>
      </c>
      <c r="J107" s="400" t="str">
        <f>'ניוד מופעים לפריפריה'!Z107</f>
        <v/>
      </c>
      <c r="K107" s="400" t="str">
        <f>'קיום פעילות מקצועית'!Z107</f>
        <v/>
      </c>
      <c r="L107" s="400" t="str">
        <f>'יצירת שיתופי פעולה'!Z107</f>
        <v/>
      </c>
      <c r="M107" s="401"/>
      <c r="N107" s="401"/>
      <c r="O107" s="401"/>
      <c r="P107" s="401"/>
      <c r="Q107" s="401"/>
      <c r="R107" s="401"/>
      <c r="S107" s="401"/>
      <c r="T107" s="401"/>
      <c r="U107" s="401"/>
      <c r="V107" s="401"/>
      <c r="W107" s="401"/>
      <c r="X107" s="401"/>
      <c r="Y107" s="401"/>
      <c r="Z107" s="401"/>
      <c r="AA107" s="401"/>
      <c r="AB107" s="401"/>
      <c r="AC107" s="401"/>
      <c r="AD107" s="401" t="str">
        <f t="shared" si="33"/>
        <v/>
      </c>
      <c r="AE107" s="401" t="str">
        <f t="shared" si="34"/>
        <v/>
      </c>
      <c r="AF107" s="402" t="str">
        <f t="shared" si="35"/>
        <v/>
      </c>
      <c r="AG107" s="4">
        <f t="shared" si="36"/>
        <v>1</v>
      </c>
      <c r="AH107" s="4">
        <f t="shared" si="37"/>
        <v>1</v>
      </c>
      <c r="AI107" s="4">
        <f t="shared" si="38"/>
        <v>1</v>
      </c>
      <c r="AJ107" s="4">
        <f t="shared" si="39"/>
        <v>1</v>
      </c>
      <c r="AK107" s="4">
        <f t="shared" si="40"/>
        <v>1</v>
      </c>
      <c r="AL107" s="4">
        <f t="shared" si="41"/>
        <v>1</v>
      </c>
      <c r="AM107" s="4">
        <f t="shared" si="42"/>
        <v>1</v>
      </c>
      <c r="AN107" s="4">
        <f t="shared" si="43"/>
        <v>1</v>
      </c>
      <c r="AO107" s="4">
        <f t="shared" si="44"/>
        <v>1</v>
      </c>
      <c r="AP107" s="4">
        <f t="shared" si="45"/>
        <v>1</v>
      </c>
      <c r="AQ107" s="4">
        <f t="shared" si="46"/>
        <v>1</v>
      </c>
      <c r="AR107" s="4">
        <f t="shared" si="47"/>
        <v>1</v>
      </c>
      <c r="AS107" s="4">
        <f t="shared" si="48"/>
        <v>1</v>
      </c>
      <c r="AT107" s="4">
        <f t="shared" si="49"/>
        <v>1</v>
      </c>
      <c r="AU107" s="4">
        <f t="shared" si="50"/>
        <v>1</v>
      </c>
      <c r="AV107" s="4">
        <f t="shared" si="51"/>
        <v>1</v>
      </c>
      <c r="AW107" s="4">
        <f t="shared" si="52"/>
        <v>1</v>
      </c>
      <c r="AX107" s="4">
        <f t="shared" si="53"/>
        <v>1</v>
      </c>
      <c r="AY107" s="4">
        <f t="shared" si="54"/>
        <v>1</v>
      </c>
      <c r="AZ107" s="4">
        <f t="shared" si="55"/>
        <v>1</v>
      </c>
      <c r="BA107" s="4">
        <f t="shared" si="56"/>
        <v>1</v>
      </c>
      <c r="BB107" s="4">
        <f t="shared" si="57"/>
        <v>1</v>
      </c>
      <c r="BC107" s="4">
        <f t="shared" si="58"/>
        <v>1</v>
      </c>
      <c r="BD107" s="4">
        <f t="shared" si="59"/>
        <v>1</v>
      </c>
      <c r="BE107" s="4">
        <f t="shared" si="60"/>
        <v>1</v>
      </c>
      <c r="BF107" s="4">
        <f t="shared" si="61"/>
        <v>1</v>
      </c>
      <c r="BG107" s="4">
        <f t="shared" si="62"/>
        <v>1</v>
      </c>
    </row>
    <row r="108" spans="1:59" ht="15.75" hidden="1" x14ac:dyDescent="0.25">
      <c r="A108" s="397"/>
      <c r="B108" s="398" t="str">
        <f t="shared" si="32"/>
        <v/>
      </c>
      <c r="C108" s="399" t="str">
        <f>IF('תנאי סף'!AR108&lt;&gt;1,"",'תנאי סף'!F108)</f>
        <v/>
      </c>
      <c r="D108" s="400" t="str">
        <f>'מספר בקשות תמיכה'!Z108</f>
        <v/>
      </c>
      <c r="E108" s="400" t="str">
        <f>'ייעוץ ליווי וסיוע חשבונאי'!Z108</f>
        <v/>
      </c>
      <c r="F108" s="400" t="str">
        <f>'ייעוץ ליווי וסיוע משפטי'!Z108</f>
        <v/>
      </c>
      <c r="G108" s="400" t="str">
        <f>'ייעוץ ליווי וסיוע מקצועי'!Z108</f>
        <v/>
      </c>
      <c r="H108" s="400" t="str">
        <f>'פרסום ושיווק'!Z108</f>
        <v/>
      </c>
      <c r="I108" s="400" t="str">
        <f>'העמדת חלל לצורכי האמנים'!Z108</f>
        <v/>
      </c>
      <c r="J108" s="400" t="str">
        <f>'ניוד מופעים לפריפריה'!Z108</f>
        <v/>
      </c>
      <c r="K108" s="400" t="str">
        <f>'קיום פעילות מקצועית'!Z108</f>
        <v/>
      </c>
      <c r="L108" s="400" t="str">
        <f>'יצירת שיתופי פעולה'!Z108</f>
        <v/>
      </c>
      <c r="M108" s="401"/>
      <c r="N108" s="401"/>
      <c r="O108" s="401"/>
      <c r="P108" s="401"/>
      <c r="Q108" s="401"/>
      <c r="R108" s="401"/>
      <c r="S108" s="401"/>
      <c r="T108" s="401"/>
      <c r="U108" s="401"/>
      <c r="V108" s="401"/>
      <c r="W108" s="401"/>
      <c r="X108" s="401"/>
      <c r="Y108" s="401"/>
      <c r="Z108" s="401"/>
      <c r="AA108" s="401"/>
      <c r="AB108" s="401"/>
      <c r="AC108" s="401"/>
      <c r="AD108" s="401" t="str">
        <f t="shared" si="33"/>
        <v/>
      </c>
      <c r="AE108" s="401" t="str">
        <f t="shared" si="34"/>
        <v/>
      </c>
      <c r="AF108" s="402" t="str">
        <f t="shared" si="35"/>
        <v/>
      </c>
      <c r="AG108" s="4">
        <f t="shared" si="36"/>
        <v>1</v>
      </c>
      <c r="AH108" s="4">
        <f t="shared" si="37"/>
        <v>1</v>
      </c>
      <c r="AI108" s="4">
        <f t="shared" si="38"/>
        <v>1</v>
      </c>
      <c r="AJ108" s="4">
        <f t="shared" si="39"/>
        <v>1</v>
      </c>
      <c r="AK108" s="4">
        <f t="shared" si="40"/>
        <v>1</v>
      </c>
      <c r="AL108" s="4">
        <f t="shared" si="41"/>
        <v>1</v>
      </c>
      <c r="AM108" s="4">
        <f t="shared" si="42"/>
        <v>1</v>
      </c>
      <c r="AN108" s="4">
        <f t="shared" si="43"/>
        <v>1</v>
      </c>
      <c r="AO108" s="4">
        <f t="shared" si="44"/>
        <v>1</v>
      </c>
      <c r="AP108" s="4">
        <f t="shared" si="45"/>
        <v>1</v>
      </c>
      <c r="AQ108" s="4">
        <f t="shared" si="46"/>
        <v>1</v>
      </c>
      <c r="AR108" s="4">
        <f t="shared" si="47"/>
        <v>1</v>
      </c>
      <c r="AS108" s="4">
        <f t="shared" si="48"/>
        <v>1</v>
      </c>
      <c r="AT108" s="4">
        <f t="shared" si="49"/>
        <v>1</v>
      </c>
      <c r="AU108" s="4">
        <f t="shared" si="50"/>
        <v>1</v>
      </c>
      <c r="AV108" s="4">
        <f t="shared" si="51"/>
        <v>1</v>
      </c>
      <c r="AW108" s="4">
        <f t="shared" si="52"/>
        <v>1</v>
      </c>
      <c r="AX108" s="4">
        <f t="shared" si="53"/>
        <v>1</v>
      </c>
      <c r="AY108" s="4">
        <f t="shared" si="54"/>
        <v>1</v>
      </c>
      <c r="AZ108" s="4">
        <f t="shared" si="55"/>
        <v>1</v>
      </c>
      <c r="BA108" s="4">
        <f t="shared" si="56"/>
        <v>1</v>
      </c>
      <c r="BB108" s="4">
        <f t="shared" si="57"/>
        <v>1</v>
      </c>
      <c r="BC108" s="4">
        <f t="shared" si="58"/>
        <v>1</v>
      </c>
      <c r="BD108" s="4">
        <f t="shared" si="59"/>
        <v>1</v>
      </c>
      <c r="BE108" s="4">
        <f t="shared" si="60"/>
        <v>1</v>
      </c>
      <c r="BF108" s="4">
        <f t="shared" si="61"/>
        <v>1</v>
      </c>
      <c r="BG108" s="4">
        <f t="shared" si="62"/>
        <v>1</v>
      </c>
    </row>
    <row r="109" spans="1:59" ht="15.75" hidden="1" x14ac:dyDescent="0.25">
      <c r="A109" s="397"/>
      <c r="B109" s="398" t="str">
        <f t="shared" si="32"/>
        <v/>
      </c>
      <c r="C109" s="399" t="str">
        <f>IF('תנאי סף'!AR109&lt;&gt;1,"",'תנאי סף'!F109)</f>
        <v/>
      </c>
      <c r="D109" s="400" t="str">
        <f>'מספר בקשות תמיכה'!Z109</f>
        <v/>
      </c>
      <c r="E109" s="400" t="str">
        <f>'ייעוץ ליווי וסיוע חשבונאי'!Z109</f>
        <v/>
      </c>
      <c r="F109" s="400" t="str">
        <f>'ייעוץ ליווי וסיוע משפטי'!Z109</f>
        <v/>
      </c>
      <c r="G109" s="400" t="str">
        <f>'ייעוץ ליווי וסיוע מקצועי'!Z109</f>
        <v/>
      </c>
      <c r="H109" s="400" t="str">
        <f>'פרסום ושיווק'!Z109</f>
        <v/>
      </c>
      <c r="I109" s="400" t="str">
        <f>'העמדת חלל לצורכי האמנים'!Z109</f>
        <v/>
      </c>
      <c r="J109" s="400" t="str">
        <f>'ניוד מופעים לפריפריה'!Z109</f>
        <v/>
      </c>
      <c r="K109" s="400" t="str">
        <f>'קיום פעילות מקצועית'!Z109</f>
        <v/>
      </c>
      <c r="L109" s="400" t="str">
        <f>'יצירת שיתופי פעולה'!Z109</f>
        <v/>
      </c>
      <c r="M109" s="401"/>
      <c r="N109" s="401"/>
      <c r="O109" s="401"/>
      <c r="P109" s="401"/>
      <c r="Q109" s="401"/>
      <c r="R109" s="401"/>
      <c r="S109" s="401"/>
      <c r="T109" s="401"/>
      <c r="U109" s="401"/>
      <c r="V109" s="401"/>
      <c r="W109" s="401"/>
      <c r="X109" s="401"/>
      <c r="Y109" s="401"/>
      <c r="Z109" s="401"/>
      <c r="AA109" s="401"/>
      <c r="AB109" s="401"/>
      <c r="AC109" s="401"/>
      <c r="AD109" s="401" t="str">
        <f t="shared" si="33"/>
        <v/>
      </c>
      <c r="AE109" s="401" t="str">
        <f t="shared" si="34"/>
        <v/>
      </c>
      <c r="AF109" s="402" t="str">
        <f t="shared" si="35"/>
        <v/>
      </c>
      <c r="AG109" s="4">
        <f t="shared" si="36"/>
        <v>1</v>
      </c>
      <c r="AH109" s="4">
        <f t="shared" si="37"/>
        <v>1</v>
      </c>
      <c r="AI109" s="4">
        <f t="shared" si="38"/>
        <v>1</v>
      </c>
      <c r="AJ109" s="4">
        <f t="shared" si="39"/>
        <v>1</v>
      </c>
      <c r="AK109" s="4">
        <f t="shared" si="40"/>
        <v>1</v>
      </c>
      <c r="AL109" s="4">
        <f t="shared" si="41"/>
        <v>1</v>
      </c>
      <c r="AM109" s="4">
        <f t="shared" si="42"/>
        <v>1</v>
      </c>
      <c r="AN109" s="4">
        <f t="shared" si="43"/>
        <v>1</v>
      </c>
      <c r="AO109" s="4">
        <f t="shared" si="44"/>
        <v>1</v>
      </c>
      <c r="AP109" s="4">
        <f t="shared" si="45"/>
        <v>1</v>
      </c>
      <c r="AQ109" s="4">
        <f t="shared" si="46"/>
        <v>1</v>
      </c>
      <c r="AR109" s="4">
        <f t="shared" si="47"/>
        <v>1</v>
      </c>
      <c r="AS109" s="4">
        <f t="shared" si="48"/>
        <v>1</v>
      </c>
      <c r="AT109" s="4">
        <f t="shared" si="49"/>
        <v>1</v>
      </c>
      <c r="AU109" s="4">
        <f t="shared" si="50"/>
        <v>1</v>
      </c>
      <c r="AV109" s="4">
        <f t="shared" si="51"/>
        <v>1</v>
      </c>
      <c r="AW109" s="4">
        <f t="shared" si="52"/>
        <v>1</v>
      </c>
      <c r="AX109" s="4">
        <f t="shared" si="53"/>
        <v>1</v>
      </c>
      <c r="AY109" s="4">
        <f t="shared" si="54"/>
        <v>1</v>
      </c>
      <c r="AZ109" s="4">
        <f t="shared" si="55"/>
        <v>1</v>
      </c>
      <c r="BA109" s="4">
        <f t="shared" si="56"/>
        <v>1</v>
      </c>
      <c r="BB109" s="4">
        <f t="shared" si="57"/>
        <v>1</v>
      </c>
      <c r="BC109" s="4">
        <f t="shared" si="58"/>
        <v>1</v>
      </c>
      <c r="BD109" s="4">
        <f t="shared" si="59"/>
        <v>1</v>
      </c>
      <c r="BE109" s="4">
        <f t="shared" si="60"/>
        <v>1</v>
      </c>
      <c r="BF109" s="4">
        <f t="shared" si="61"/>
        <v>1</v>
      </c>
      <c r="BG109" s="4">
        <f t="shared" si="62"/>
        <v>1</v>
      </c>
    </row>
    <row r="110" spans="1:59" ht="15.75" hidden="1" x14ac:dyDescent="0.25">
      <c r="A110" s="397"/>
      <c r="B110" s="398" t="str">
        <f t="shared" si="32"/>
        <v/>
      </c>
      <c r="C110" s="399" t="str">
        <f>IF('תנאי סף'!AR110&lt;&gt;1,"",'תנאי סף'!F110)</f>
        <v/>
      </c>
      <c r="D110" s="400" t="str">
        <f>'מספר בקשות תמיכה'!Z110</f>
        <v/>
      </c>
      <c r="E110" s="400" t="str">
        <f>'ייעוץ ליווי וסיוע חשבונאי'!Z110</f>
        <v/>
      </c>
      <c r="F110" s="400" t="str">
        <f>'ייעוץ ליווי וסיוע משפטי'!Z110</f>
        <v/>
      </c>
      <c r="G110" s="400" t="str">
        <f>'ייעוץ ליווי וסיוע מקצועי'!Z110</f>
        <v/>
      </c>
      <c r="H110" s="400" t="str">
        <f>'פרסום ושיווק'!Z110</f>
        <v/>
      </c>
      <c r="I110" s="400" t="str">
        <f>'העמדת חלל לצורכי האמנים'!Z110</f>
        <v/>
      </c>
      <c r="J110" s="400" t="str">
        <f>'ניוד מופעים לפריפריה'!Z110</f>
        <v/>
      </c>
      <c r="K110" s="400" t="str">
        <f>'קיום פעילות מקצועית'!Z110</f>
        <v/>
      </c>
      <c r="L110" s="400" t="str">
        <f>'יצירת שיתופי פעולה'!Z110</f>
        <v/>
      </c>
      <c r="M110" s="401"/>
      <c r="N110" s="401"/>
      <c r="O110" s="401"/>
      <c r="P110" s="401"/>
      <c r="Q110" s="401"/>
      <c r="R110" s="401"/>
      <c r="S110" s="401"/>
      <c r="T110" s="401"/>
      <c r="U110" s="401"/>
      <c r="V110" s="401"/>
      <c r="W110" s="401"/>
      <c r="X110" s="401"/>
      <c r="Y110" s="401"/>
      <c r="Z110" s="401"/>
      <c r="AA110" s="401"/>
      <c r="AB110" s="401"/>
      <c r="AC110" s="401"/>
      <c r="AD110" s="401" t="str">
        <f t="shared" si="33"/>
        <v/>
      </c>
      <c r="AE110" s="401" t="str">
        <f t="shared" si="34"/>
        <v/>
      </c>
      <c r="AF110" s="402" t="str">
        <f t="shared" si="35"/>
        <v/>
      </c>
      <c r="AG110" s="4">
        <f t="shared" si="36"/>
        <v>1</v>
      </c>
      <c r="AH110" s="4">
        <f t="shared" si="37"/>
        <v>1</v>
      </c>
      <c r="AI110" s="4">
        <f t="shared" si="38"/>
        <v>1</v>
      </c>
      <c r="AJ110" s="4">
        <f t="shared" si="39"/>
        <v>1</v>
      </c>
      <c r="AK110" s="4">
        <f t="shared" si="40"/>
        <v>1</v>
      </c>
      <c r="AL110" s="4">
        <f t="shared" si="41"/>
        <v>1</v>
      </c>
      <c r="AM110" s="4">
        <f t="shared" si="42"/>
        <v>1</v>
      </c>
      <c r="AN110" s="4">
        <f t="shared" si="43"/>
        <v>1</v>
      </c>
      <c r="AO110" s="4">
        <f t="shared" si="44"/>
        <v>1</v>
      </c>
      <c r="AP110" s="4">
        <f t="shared" si="45"/>
        <v>1</v>
      </c>
      <c r="AQ110" s="4">
        <f t="shared" si="46"/>
        <v>1</v>
      </c>
      <c r="AR110" s="4">
        <f t="shared" si="47"/>
        <v>1</v>
      </c>
      <c r="AS110" s="4">
        <f t="shared" si="48"/>
        <v>1</v>
      </c>
      <c r="AT110" s="4">
        <f t="shared" si="49"/>
        <v>1</v>
      </c>
      <c r="AU110" s="4">
        <f t="shared" si="50"/>
        <v>1</v>
      </c>
      <c r="AV110" s="4">
        <f t="shared" si="51"/>
        <v>1</v>
      </c>
      <c r="AW110" s="4">
        <f t="shared" si="52"/>
        <v>1</v>
      </c>
      <c r="AX110" s="4">
        <f t="shared" si="53"/>
        <v>1</v>
      </c>
      <c r="AY110" s="4">
        <f t="shared" si="54"/>
        <v>1</v>
      </c>
      <c r="AZ110" s="4">
        <f t="shared" si="55"/>
        <v>1</v>
      </c>
      <c r="BA110" s="4">
        <f t="shared" si="56"/>
        <v>1</v>
      </c>
      <c r="BB110" s="4">
        <f t="shared" si="57"/>
        <v>1</v>
      </c>
      <c r="BC110" s="4">
        <f t="shared" si="58"/>
        <v>1</v>
      </c>
      <c r="BD110" s="4">
        <f t="shared" si="59"/>
        <v>1</v>
      </c>
      <c r="BE110" s="4">
        <f t="shared" si="60"/>
        <v>1</v>
      </c>
      <c r="BF110" s="4">
        <f t="shared" si="61"/>
        <v>1</v>
      </c>
      <c r="BG110" s="4">
        <f t="shared" si="62"/>
        <v>1</v>
      </c>
    </row>
    <row r="111" spans="1:59" ht="15.75" hidden="1" x14ac:dyDescent="0.25">
      <c r="A111" s="397"/>
      <c r="B111" s="398" t="str">
        <f t="shared" si="32"/>
        <v/>
      </c>
      <c r="C111" s="399" t="str">
        <f>IF('תנאי סף'!AR111&lt;&gt;1,"",'תנאי סף'!F111)</f>
        <v/>
      </c>
      <c r="D111" s="400" t="str">
        <f>'מספר בקשות תמיכה'!Z111</f>
        <v/>
      </c>
      <c r="E111" s="400" t="str">
        <f>'ייעוץ ליווי וסיוע חשבונאי'!Z111</f>
        <v/>
      </c>
      <c r="F111" s="400" t="str">
        <f>'ייעוץ ליווי וסיוע משפטי'!Z111</f>
        <v/>
      </c>
      <c r="G111" s="400" t="str">
        <f>'ייעוץ ליווי וסיוע מקצועי'!Z111</f>
        <v/>
      </c>
      <c r="H111" s="400" t="str">
        <f>'פרסום ושיווק'!Z111</f>
        <v/>
      </c>
      <c r="I111" s="400" t="str">
        <f>'העמדת חלל לצורכי האמנים'!Z111</f>
        <v/>
      </c>
      <c r="J111" s="400" t="str">
        <f>'ניוד מופעים לפריפריה'!Z111</f>
        <v/>
      </c>
      <c r="K111" s="400" t="str">
        <f>'קיום פעילות מקצועית'!Z111</f>
        <v/>
      </c>
      <c r="L111" s="400" t="str">
        <f>'יצירת שיתופי פעולה'!Z111</f>
        <v/>
      </c>
      <c r="M111" s="401"/>
      <c r="N111" s="401"/>
      <c r="O111" s="401"/>
      <c r="P111" s="401"/>
      <c r="Q111" s="401"/>
      <c r="R111" s="401"/>
      <c r="S111" s="401"/>
      <c r="T111" s="401"/>
      <c r="U111" s="401"/>
      <c r="V111" s="401"/>
      <c r="W111" s="401"/>
      <c r="X111" s="401"/>
      <c r="Y111" s="401"/>
      <c r="Z111" s="401"/>
      <c r="AA111" s="401"/>
      <c r="AB111" s="401"/>
      <c r="AC111" s="401"/>
      <c r="AD111" s="401" t="str">
        <f t="shared" si="33"/>
        <v/>
      </c>
      <c r="AE111" s="401" t="str">
        <f t="shared" si="34"/>
        <v/>
      </c>
      <c r="AF111" s="402" t="str">
        <f t="shared" si="35"/>
        <v/>
      </c>
      <c r="AG111" s="4">
        <f t="shared" si="36"/>
        <v>1</v>
      </c>
      <c r="AH111" s="4">
        <f t="shared" si="37"/>
        <v>1</v>
      </c>
      <c r="AI111" s="4">
        <f t="shared" si="38"/>
        <v>1</v>
      </c>
      <c r="AJ111" s="4">
        <f t="shared" si="39"/>
        <v>1</v>
      </c>
      <c r="AK111" s="4">
        <f t="shared" si="40"/>
        <v>1</v>
      </c>
      <c r="AL111" s="4">
        <f t="shared" si="41"/>
        <v>1</v>
      </c>
      <c r="AM111" s="4">
        <f t="shared" si="42"/>
        <v>1</v>
      </c>
      <c r="AN111" s="4">
        <f t="shared" si="43"/>
        <v>1</v>
      </c>
      <c r="AO111" s="4">
        <f t="shared" si="44"/>
        <v>1</v>
      </c>
      <c r="AP111" s="4">
        <f t="shared" si="45"/>
        <v>1</v>
      </c>
      <c r="AQ111" s="4">
        <f t="shared" si="46"/>
        <v>1</v>
      </c>
      <c r="AR111" s="4">
        <f t="shared" si="47"/>
        <v>1</v>
      </c>
      <c r="AS111" s="4">
        <f t="shared" si="48"/>
        <v>1</v>
      </c>
      <c r="AT111" s="4">
        <f t="shared" si="49"/>
        <v>1</v>
      </c>
      <c r="AU111" s="4">
        <f t="shared" si="50"/>
        <v>1</v>
      </c>
      <c r="AV111" s="4">
        <f t="shared" si="51"/>
        <v>1</v>
      </c>
      <c r="AW111" s="4">
        <f t="shared" si="52"/>
        <v>1</v>
      </c>
      <c r="AX111" s="4">
        <f t="shared" si="53"/>
        <v>1</v>
      </c>
      <c r="AY111" s="4">
        <f t="shared" si="54"/>
        <v>1</v>
      </c>
      <c r="AZ111" s="4">
        <f t="shared" si="55"/>
        <v>1</v>
      </c>
      <c r="BA111" s="4">
        <f t="shared" si="56"/>
        <v>1</v>
      </c>
      <c r="BB111" s="4">
        <f t="shared" si="57"/>
        <v>1</v>
      </c>
      <c r="BC111" s="4">
        <f t="shared" si="58"/>
        <v>1</v>
      </c>
      <c r="BD111" s="4">
        <f t="shared" si="59"/>
        <v>1</v>
      </c>
      <c r="BE111" s="4">
        <f t="shared" si="60"/>
        <v>1</v>
      </c>
      <c r="BF111" s="4">
        <f t="shared" si="61"/>
        <v>1</v>
      </c>
      <c r="BG111" s="4">
        <f t="shared" si="62"/>
        <v>1</v>
      </c>
    </row>
    <row r="112" spans="1:59" ht="15.75" hidden="1" x14ac:dyDescent="0.25">
      <c r="A112" s="397"/>
      <c r="B112" s="398" t="str">
        <f t="shared" si="32"/>
        <v/>
      </c>
      <c r="C112" s="399" t="str">
        <f>IF('תנאי סף'!AR112&lt;&gt;1,"",'תנאי סף'!F112)</f>
        <v/>
      </c>
      <c r="D112" s="400" t="str">
        <f>'מספר בקשות תמיכה'!Z112</f>
        <v/>
      </c>
      <c r="E112" s="400" t="str">
        <f>'ייעוץ ליווי וסיוע חשבונאי'!Z112</f>
        <v/>
      </c>
      <c r="F112" s="400" t="str">
        <f>'ייעוץ ליווי וסיוע משפטי'!Z112</f>
        <v/>
      </c>
      <c r="G112" s="400" t="str">
        <f>'ייעוץ ליווי וסיוע מקצועי'!Z112</f>
        <v/>
      </c>
      <c r="H112" s="400" t="str">
        <f>'פרסום ושיווק'!Z112</f>
        <v/>
      </c>
      <c r="I112" s="400" t="str">
        <f>'העמדת חלל לצורכי האמנים'!Z112</f>
        <v/>
      </c>
      <c r="J112" s="400" t="str">
        <f>'ניוד מופעים לפריפריה'!Z112</f>
        <v/>
      </c>
      <c r="K112" s="400" t="str">
        <f>'קיום פעילות מקצועית'!Z112</f>
        <v/>
      </c>
      <c r="L112" s="400" t="str">
        <f>'יצירת שיתופי פעולה'!Z112</f>
        <v/>
      </c>
      <c r="M112" s="401"/>
      <c r="N112" s="401"/>
      <c r="O112" s="401"/>
      <c r="P112" s="401"/>
      <c r="Q112" s="401"/>
      <c r="R112" s="401"/>
      <c r="S112" s="401"/>
      <c r="T112" s="401"/>
      <c r="U112" s="401"/>
      <c r="V112" s="401"/>
      <c r="W112" s="401"/>
      <c r="X112" s="401"/>
      <c r="Y112" s="401"/>
      <c r="Z112" s="401"/>
      <c r="AA112" s="401"/>
      <c r="AB112" s="401"/>
      <c r="AC112" s="401"/>
      <c r="AD112" s="401" t="str">
        <f t="shared" si="33"/>
        <v/>
      </c>
      <c r="AE112" s="401" t="str">
        <f t="shared" si="34"/>
        <v/>
      </c>
      <c r="AF112" s="402" t="str">
        <f t="shared" si="35"/>
        <v/>
      </c>
      <c r="AG112" s="4">
        <f t="shared" si="36"/>
        <v>1</v>
      </c>
      <c r="AH112" s="4">
        <f t="shared" si="37"/>
        <v>1</v>
      </c>
      <c r="AI112" s="4">
        <f t="shared" si="38"/>
        <v>1</v>
      </c>
      <c r="AJ112" s="4">
        <f t="shared" si="39"/>
        <v>1</v>
      </c>
      <c r="AK112" s="4">
        <f t="shared" si="40"/>
        <v>1</v>
      </c>
      <c r="AL112" s="4">
        <f t="shared" si="41"/>
        <v>1</v>
      </c>
      <c r="AM112" s="4">
        <f t="shared" si="42"/>
        <v>1</v>
      </c>
      <c r="AN112" s="4">
        <f t="shared" si="43"/>
        <v>1</v>
      </c>
      <c r="AO112" s="4">
        <f t="shared" si="44"/>
        <v>1</v>
      </c>
      <c r="AP112" s="4">
        <f t="shared" si="45"/>
        <v>1</v>
      </c>
      <c r="AQ112" s="4">
        <f t="shared" si="46"/>
        <v>1</v>
      </c>
      <c r="AR112" s="4">
        <f t="shared" si="47"/>
        <v>1</v>
      </c>
      <c r="AS112" s="4">
        <f t="shared" si="48"/>
        <v>1</v>
      </c>
      <c r="AT112" s="4">
        <f t="shared" si="49"/>
        <v>1</v>
      </c>
      <c r="AU112" s="4">
        <f t="shared" si="50"/>
        <v>1</v>
      </c>
      <c r="AV112" s="4">
        <f t="shared" si="51"/>
        <v>1</v>
      </c>
      <c r="AW112" s="4">
        <f t="shared" si="52"/>
        <v>1</v>
      </c>
      <c r="AX112" s="4">
        <f t="shared" si="53"/>
        <v>1</v>
      </c>
      <c r="AY112" s="4">
        <f t="shared" si="54"/>
        <v>1</v>
      </c>
      <c r="AZ112" s="4">
        <f t="shared" si="55"/>
        <v>1</v>
      </c>
      <c r="BA112" s="4">
        <f t="shared" si="56"/>
        <v>1</v>
      </c>
      <c r="BB112" s="4">
        <f t="shared" si="57"/>
        <v>1</v>
      </c>
      <c r="BC112" s="4">
        <f t="shared" si="58"/>
        <v>1</v>
      </c>
      <c r="BD112" s="4">
        <f t="shared" si="59"/>
        <v>1</v>
      </c>
      <c r="BE112" s="4">
        <f t="shared" si="60"/>
        <v>1</v>
      </c>
      <c r="BF112" s="4">
        <f t="shared" si="61"/>
        <v>1</v>
      </c>
      <c r="BG112" s="4">
        <f t="shared" si="62"/>
        <v>1</v>
      </c>
    </row>
    <row r="113" spans="1:59" ht="15.75" hidden="1" x14ac:dyDescent="0.25">
      <c r="A113" s="397"/>
      <c r="B113" s="398" t="str">
        <f t="shared" si="32"/>
        <v/>
      </c>
      <c r="C113" s="399" t="str">
        <f>IF('תנאי סף'!AR113&lt;&gt;1,"",'תנאי סף'!F113)</f>
        <v/>
      </c>
      <c r="D113" s="400" t="str">
        <f>'מספר בקשות תמיכה'!Z113</f>
        <v/>
      </c>
      <c r="E113" s="400" t="str">
        <f>'ייעוץ ליווי וסיוע חשבונאי'!Z113</f>
        <v/>
      </c>
      <c r="F113" s="400" t="str">
        <f>'ייעוץ ליווי וסיוע משפטי'!Z113</f>
        <v/>
      </c>
      <c r="G113" s="400" t="str">
        <f>'ייעוץ ליווי וסיוע מקצועי'!Z113</f>
        <v/>
      </c>
      <c r="H113" s="400" t="str">
        <f>'פרסום ושיווק'!Z113</f>
        <v/>
      </c>
      <c r="I113" s="400" t="str">
        <f>'העמדת חלל לצורכי האמנים'!Z113</f>
        <v/>
      </c>
      <c r="J113" s="400" t="str">
        <f>'ניוד מופעים לפריפריה'!Z113</f>
        <v/>
      </c>
      <c r="K113" s="400" t="str">
        <f>'קיום פעילות מקצועית'!Z113</f>
        <v/>
      </c>
      <c r="L113" s="400" t="str">
        <f>'יצירת שיתופי פעולה'!Z113</f>
        <v/>
      </c>
      <c r="M113" s="401"/>
      <c r="N113" s="401"/>
      <c r="O113" s="401"/>
      <c r="P113" s="401"/>
      <c r="Q113" s="401"/>
      <c r="R113" s="401"/>
      <c r="S113" s="401"/>
      <c r="T113" s="401"/>
      <c r="U113" s="401"/>
      <c r="V113" s="401"/>
      <c r="W113" s="401"/>
      <c r="X113" s="401"/>
      <c r="Y113" s="401"/>
      <c r="Z113" s="401"/>
      <c r="AA113" s="401"/>
      <c r="AB113" s="401"/>
      <c r="AC113" s="401"/>
      <c r="AD113" s="401" t="str">
        <f t="shared" si="33"/>
        <v/>
      </c>
      <c r="AE113" s="401" t="str">
        <f t="shared" si="34"/>
        <v/>
      </c>
      <c r="AF113" s="402" t="str">
        <f t="shared" si="35"/>
        <v/>
      </c>
      <c r="AG113" s="4">
        <f t="shared" si="36"/>
        <v>1</v>
      </c>
      <c r="AH113" s="4">
        <f t="shared" si="37"/>
        <v>1</v>
      </c>
      <c r="AI113" s="4">
        <f t="shared" si="38"/>
        <v>1</v>
      </c>
      <c r="AJ113" s="4">
        <f t="shared" si="39"/>
        <v>1</v>
      </c>
      <c r="AK113" s="4">
        <f t="shared" si="40"/>
        <v>1</v>
      </c>
      <c r="AL113" s="4">
        <f t="shared" si="41"/>
        <v>1</v>
      </c>
      <c r="AM113" s="4">
        <f t="shared" si="42"/>
        <v>1</v>
      </c>
      <c r="AN113" s="4">
        <f t="shared" si="43"/>
        <v>1</v>
      </c>
      <c r="AO113" s="4">
        <f t="shared" si="44"/>
        <v>1</v>
      </c>
      <c r="AP113" s="4">
        <f t="shared" si="45"/>
        <v>1</v>
      </c>
      <c r="AQ113" s="4">
        <f t="shared" si="46"/>
        <v>1</v>
      </c>
      <c r="AR113" s="4">
        <f t="shared" si="47"/>
        <v>1</v>
      </c>
      <c r="AS113" s="4">
        <f t="shared" si="48"/>
        <v>1</v>
      </c>
      <c r="AT113" s="4">
        <f t="shared" si="49"/>
        <v>1</v>
      </c>
      <c r="AU113" s="4">
        <f t="shared" si="50"/>
        <v>1</v>
      </c>
      <c r="AV113" s="4">
        <f t="shared" si="51"/>
        <v>1</v>
      </c>
      <c r="AW113" s="4">
        <f t="shared" si="52"/>
        <v>1</v>
      </c>
      <c r="AX113" s="4">
        <f t="shared" si="53"/>
        <v>1</v>
      </c>
      <c r="AY113" s="4">
        <f t="shared" si="54"/>
        <v>1</v>
      </c>
      <c r="AZ113" s="4">
        <f t="shared" si="55"/>
        <v>1</v>
      </c>
      <c r="BA113" s="4">
        <f t="shared" si="56"/>
        <v>1</v>
      </c>
      <c r="BB113" s="4">
        <f t="shared" si="57"/>
        <v>1</v>
      </c>
      <c r="BC113" s="4">
        <f t="shared" si="58"/>
        <v>1</v>
      </c>
      <c r="BD113" s="4">
        <f t="shared" si="59"/>
        <v>1</v>
      </c>
      <c r="BE113" s="4">
        <f t="shared" si="60"/>
        <v>1</v>
      </c>
      <c r="BF113" s="4">
        <f t="shared" si="61"/>
        <v>1</v>
      </c>
      <c r="BG113" s="4">
        <f t="shared" si="62"/>
        <v>1</v>
      </c>
    </row>
    <row r="114" spans="1:59" ht="15.75" hidden="1" x14ac:dyDescent="0.25">
      <c r="A114" s="397"/>
      <c r="B114" s="398" t="str">
        <f t="shared" si="32"/>
        <v/>
      </c>
      <c r="C114" s="399" t="str">
        <f>IF('תנאי סף'!AR114&lt;&gt;1,"",'תנאי סף'!F114)</f>
        <v/>
      </c>
      <c r="D114" s="400" t="str">
        <f>'מספר בקשות תמיכה'!Z114</f>
        <v/>
      </c>
      <c r="E114" s="400" t="str">
        <f>'ייעוץ ליווי וסיוע חשבונאי'!Z114</f>
        <v/>
      </c>
      <c r="F114" s="400" t="str">
        <f>'ייעוץ ליווי וסיוע משפטי'!Z114</f>
        <v/>
      </c>
      <c r="G114" s="400" t="str">
        <f>'ייעוץ ליווי וסיוע מקצועי'!Z114</f>
        <v/>
      </c>
      <c r="H114" s="400" t="str">
        <f>'פרסום ושיווק'!Z114</f>
        <v/>
      </c>
      <c r="I114" s="400" t="str">
        <f>'העמדת חלל לצורכי האמנים'!Z114</f>
        <v/>
      </c>
      <c r="J114" s="400" t="str">
        <f>'ניוד מופעים לפריפריה'!Z114</f>
        <v/>
      </c>
      <c r="K114" s="400" t="str">
        <f>'קיום פעילות מקצועית'!Z114</f>
        <v/>
      </c>
      <c r="L114" s="400" t="str">
        <f>'יצירת שיתופי פעולה'!Z114</f>
        <v/>
      </c>
      <c r="M114" s="401"/>
      <c r="N114" s="401"/>
      <c r="O114" s="401"/>
      <c r="P114" s="401"/>
      <c r="Q114" s="401"/>
      <c r="R114" s="401"/>
      <c r="S114" s="401"/>
      <c r="T114" s="401"/>
      <c r="U114" s="401"/>
      <c r="V114" s="401"/>
      <c r="W114" s="401"/>
      <c r="X114" s="401"/>
      <c r="Y114" s="401"/>
      <c r="Z114" s="401"/>
      <c r="AA114" s="401"/>
      <c r="AB114" s="401"/>
      <c r="AC114" s="401"/>
      <c r="AD114" s="401" t="str">
        <f t="shared" si="33"/>
        <v/>
      </c>
      <c r="AE114" s="401" t="str">
        <f t="shared" si="34"/>
        <v/>
      </c>
      <c r="AF114" s="402" t="str">
        <f t="shared" si="35"/>
        <v/>
      </c>
      <c r="AG114" s="4">
        <f t="shared" si="36"/>
        <v>1</v>
      </c>
      <c r="AH114" s="4">
        <f t="shared" si="37"/>
        <v>1</v>
      </c>
      <c r="AI114" s="4">
        <f t="shared" si="38"/>
        <v>1</v>
      </c>
      <c r="AJ114" s="4">
        <f t="shared" si="39"/>
        <v>1</v>
      </c>
      <c r="AK114" s="4">
        <f t="shared" si="40"/>
        <v>1</v>
      </c>
      <c r="AL114" s="4">
        <f t="shared" si="41"/>
        <v>1</v>
      </c>
      <c r="AM114" s="4">
        <f t="shared" si="42"/>
        <v>1</v>
      </c>
      <c r="AN114" s="4">
        <f t="shared" si="43"/>
        <v>1</v>
      </c>
      <c r="AO114" s="4">
        <f t="shared" si="44"/>
        <v>1</v>
      </c>
      <c r="AP114" s="4">
        <f t="shared" si="45"/>
        <v>1</v>
      </c>
      <c r="AQ114" s="4">
        <f t="shared" si="46"/>
        <v>1</v>
      </c>
      <c r="AR114" s="4">
        <f t="shared" si="47"/>
        <v>1</v>
      </c>
      <c r="AS114" s="4">
        <f t="shared" si="48"/>
        <v>1</v>
      </c>
      <c r="AT114" s="4">
        <f t="shared" si="49"/>
        <v>1</v>
      </c>
      <c r="AU114" s="4">
        <f t="shared" si="50"/>
        <v>1</v>
      </c>
      <c r="AV114" s="4">
        <f t="shared" si="51"/>
        <v>1</v>
      </c>
      <c r="AW114" s="4">
        <f t="shared" si="52"/>
        <v>1</v>
      </c>
      <c r="AX114" s="4">
        <f t="shared" si="53"/>
        <v>1</v>
      </c>
      <c r="AY114" s="4">
        <f t="shared" si="54"/>
        <v>1</v>
      </c>
      <c r="AZ114" s="4">
        <f t="shared" si="55"/>
        <v>1</v>
      </c>
      <c r="BA114" s="4">
        <f t="shared" si="56"/>
        <v>1</v>
      </c>
      <c r="BB114" s="4">
        <f t="shared" si="57"/>
        <v>1</v>
      </c>
      <c r="BC114" s="4">
        <f t="shared" si="58"/>
        <v>1</v>
      </c>
      <c r="BD114" s="4">
        <f t="shared" si="59"/>
        <v>1</v>
      </c>
      <c r="BE114" s="4">
        <f t="shared" si="60"/>
        <v>1</v>
      </c>
      <c r="BF114" s="4">
        <f t="shared" si="61"/>
        <v>1</v>
      </c>
      <c r="BG114" s="4">
        <f t="shared" si="62"/>
        <v>1</v>
      </c>
    </row>
    <row r="115" spans="1:59" ht="15.75" hidden="1" x14ac:dyDescent="0.25">
      <c r="A115" s="397"/>
      <c r="B115" s="398" t="str">
        <f t="shared" si="32"/>
        <v/>
      </c>
      <c r="C115" s="399" t="str">
        <f>IF('תנאי סף'!AR115&lt;&gt;1,"",'תנאי סף'!F115)</f>
        <v/>
      </c>
      <c r="D115" s="400" t="str">
        <f>'מספר בקשות תמיכה'!Z115</f>
        <v/>
      </c>
      <c r="E115" s="400" t="str">
        <f>'ייעוץ ליווי וסיוע חשבונאי'!Z115</f>
        <v/>
      </c>
      <c r="F115" s="400" t="str">
        <f>'ייעוץ ליווי וסיוע משפטי'!Z115</f>
        <v/>
      </c>
      <c r="G115" s="400" t="str">
        <f>'ייעוץ ליווי וסיוע מקצועי'!Z115</f>
        <v/>
      </c>
      <c r="H115" s="400" t="str">
        <f>'פרסום ושיווק'!Z115</f>
        <v/>
      </c>
      <c r="I115" s="400" t="str">
        <f>'העמדת חלל לצורכי האמנים'!Z115</f>
        <v/>
      </c>
      <c r="J115" s="400" t="str">
        <f>'ניוד מופעים לפריפריה'!Z115</f>
        <v/>
      </c>
      <c r="K115" s="400" t="str">
        <f>'קיום פעילות מקצועית'!Z115</f>
        <v/>
      </c>
      <c r="L115" s="400" t="str">
        <f>'יצירת שיתופי פעולה'!Z115</f>
        <v/>
      </c>
      <c r="M115" s="401"/>
      <c r="N115" s="401"/>
      <c r="O115" s="401"/>
      <c r="P115" s="401"/>
      <c r="Q115" s="401"/>
      <c r="R115" s="401"/>
      <c r="S115" s="401"/>
      <c r="T115" s="401"/>
      <c r="U115" s="401"/>
      <c r="V115" s="401"/>
      <c r="W115" s="401"/>
      <c r="X115" s="401"/>
      <c r="Y115" s="401"/>
      <c r="Z115" s="401"/>
      <c r="AA115" s="401"/>
      <c r="AB115" s="401"/>
      <c r="AC115" s="401"/>
      <c r="AD115" s="401" t="str">
        <f t="shared" si="33"/>
        <v/>
      </c>
      <c r="AE115" s="401" t="str">
        <f t="shared" si="34"/>
        <v/>
      </c>
      <c r="AF115" s="402" t="str">
        <f t="shared" si="35"/>
        <v/>
      </c>
      <c r="AG115" s="4">
        <f t="shared" si="36"/>
        <v>1</v>
      </c>
      <c r="AH115" s="4">
        <f t="shared" si="37"/>
        <v>1</v>
      </c>
      <c r="AI115" s="4">
        <f t="shared" si="38"/>
        <v>1</v>
      </c>
      <c r="AJ115" s="4">
        <f t="shared" si="39"/>
        <v>1</v>
      </c>
      <c r="AK115" s="4">
        <f t="shared" si="40"/>
        <v>1</v>
      </c>
      <c r="AL115" s="4">
        <f t="shared" si="41"/>
        <v>1</v>
      </c>
      <c r="AM115" s="4">
        <f t="shared" si="42"/>
        <v>1</v>
      </c>
      <c r="AN115" s="4">
        <f t="shared" si="43"/>
        <v>1</v>
      </c>
      <c r="AO115" s="4">
        <f t="shared" si="44"/>
        <v>1</v>
      </c>
      <c r="AP115" s="4">
        <f t="shared" si="45"/>
        <v>1</v>
      </c>
      <c r="AQ115" s="4">
        <f t="shared" si="46"/>
        <v>1</v>
      </c>
      <c r="AR115" s="4">
        <f t="shared" si="47"/>
        <v>1</v>
      </c>
      <c r="AS115" s="4">
        <f t="shared" si="48"/>
        <v>1</v>
      </c>
      <c r="AT115" s="4">
        <f t="shared" si="49"/>
        <v>1</v>
      </c>
      <c r="AU115" s="4">
        <f t="shared" si="50"/>
        <v>1</v>
      </c>
      <c r="AV115" s="4">
        <f t="shared" si="51"/>
        <v>1</v>
      </c>
      <c r="AW115" s="4">
        <f t="shared" si="52"/>
        <v>1</v>
      </c>
      <c r="AX115" s="4">
        <f t="shared" si="53"/>
        <v>1</v>
      </c>
      <c r="AY115" s="4">
        <f t="shared" si="54"/>
        <v>1</v>
      </c>
      <c r="AZ115" s="4">
        <f t="shared" si="55"/>
        <v>1</v>
      </c>
      <c r="BA115" s="4">
        <f t="shared" si="56"/>
        <v>1</v>
      </c>
      <c r="BB115" s="4">
        <f t="shared" si="57"/>
        <v>1</v>
      </c>
      <c r="BC115" s="4">
        <f t="shared" si="58"/>
        <v>1</v>
      </c>
      <c r="BD115" s="4">
        <f t="shared" si="59"/>
        <v>1</v>
      </c>
      <c r="BE115" s="4">
        <f t="shared" si="60"/>
        <v>1</v>
      </c>
      <c r="BF115" s="4">
        <f t="shared" si="61"/>
        <v>1</v>
      </c>
      <c r="BG115" s="4">
        <f t="shared" si="62"/>
        <v>1</v>
      </c>
    </row>
    <row r="116" spans="1:59" ht="15.75" hidden="1" x14ac:dyDescent="0.25">
      <c r="A116" s="397"/>
      <c r="B116" s="398" t="str">
        <f t="shared" si="32"/>
        <v/>
      </c>
      <c r="C116" s="399" t="str">
        <f>IF('תנאי סף'!AR116&lt;&gt;1,"",'תנאי סף'!F116)</f>
        <v/>
      </c>
      <c r="D116" s="400" t="str">
        <f>'מספר בקשות תמיכה'!Z116</f>
        <v/>
      </c>
      <c r="E116" s="400" t="str">
        <f>'ייעוץ ליווי וסיוע חשבונאי'!Z116</f>
        <v/>
      </c>
      <c r="F116" s="400" t="str">
        <f>'ייעוץ ליווי וסיוע משפטי'!Z116</f>
        <v/>
      </c>
      <c r="G116" s="400" t="str">
        <f>'ייעוץ ליווי וסיוע מקצועי'!Z116</f>
        <v/>
      </c>
      <c r="H116" s="400" t="str">
        <f>'פרסום ושיווק'!Z116</f>
        <v/>
      </c>
      <c r="I116" s="400" t="str">
        <f>'העמדת חלל לצורכי האמנים'!Z116</f>
        <v/>
      </c>
      <c r="J116" s="400" t="str">
        <f>'ניוד מופעים לפריפריה'!Z116</f>
        <v/>
      </c>
      <c r="K116" s="400" t="str">
        <f>'קיום פעילות מקצועית'!Z116</f>
        <v/>
      </c>
      <c r="L116" s="400" t="str">
        <f>'יצירת שיתופי פעולה'!Z116</f>
        <v/>
      </c>
      <c r="M116" s="401"/>
      <c r="N116" s="401"/>
      <c r="O116" s="401"/>
      <c r="P116" s="401"/>
      <c r="Q116" s="401"/>
      <c r="R116" s="401"/>
      <c r="S116" s="401"/>
      <c r="T116" s="401"/>
      <c r="U116" s="401"/>
      <c r="V116" s="401"/>
      <c r="W116" s="401"/>
      <c r="X116" s="401"/>
      <c r="Y116" s="401"/>
      <c r="Z116" s="401"/>
      <c r="AA116" s="401"/>
      <c r="AB116" s="401"/>
      <c r="AC116" s="401"/>
      <c r="AD116" s="401" t="str">
        <f t="shared" si="33"/>
        <v/>
      </c>
      <c r="AE116" s="401" t="str">
        <f t="shared" si="34"/>
        <v/>
      </c>
      <c r="AF116" s="402" t="str">
        <f t="shared" si="35"/>
        <v/>
      </c>
      <c r="AG116" s="4">
        <f t="shared" si="36"/>
        <v>1</v>
      </c>
      <c r="AH116" s="4">
        <f t="shared" si="37"/>
        <v>1</v>
      </c>
      <c r="AI116" s="4">
        <f t="shared" si="38"/>
        <v>1</v>
      </c>
      <c r="AJ116" s="4">
        <f t="shared" si="39"/>
        <v>1</v>
      </c>
      <c r="AK116" s="4">
        <f t="shared" si="40"/>
        <v>1</v>
      </c>
      <c r="AL116" s="4">
        <f t="shared" si="41"/>
        <v>1</v>
      </c>
      <c r="AM116" s="4">
        <f t="shared" si="42"/>
        <v>1</v>
      </c>
      <c r="AN116" s="4">
        <f t="shared" si="43"/>
        <v>1</v>
      </c>
      <c r="AO116" s="4">
        <f t="shared" si="44"/>
        <v>1</v>
      </c>
      <c r="AP116" s="4">
        <f t="shared" si="45"/>
        <v>1</v>
      </c>
      <c r="AQ116" s="4">
        <f t="shared" si="46"/>
        <v>1</v>
      </c>
      <c r="AR116" s="4">
        <f t="shared" si="47"/>
        <v>1</v>
      </c>
      <c r="AS116" s="4">
        <f t="shared" si="48"/>
        <v>1</v>
      </c>
      <c r="AT116" s="4">
        <f t="shared" si="49"/>
        <v>1</v>
      </c>
      <c r="AU116" s="4">
        <f t="shared" si="50"/>
        <v>1</v>
      </c>
      <c r="AV116" s="4">
        <f t="shared" si="51"/>
        <v>1</v>
      </c>
      <c r="AW116" s="4">
        <f t="shared" si="52"/>
        <v>1</v>
      </c>
      <c r="AX116" s="4">
        <f t="shared" si="53"/>
        <v>1</v>
      </c>
      <c r="AY116" s="4">
        <f t="shared" si="54"/>
        <v>1</v>
      </c>
      <c r="AZ116" s="4">
        <f t="shared" si="55"/>
        <v>1</v>
      </c>
      <c r="BA116" s="4">
        <f t="shared" si="56"/>
        <v>1</v>
      </c>
      <c r="BB116" s="4">
        <f t="shared" si="57"/>
        <v>1</v>
      </c>
      <c r="BC116" s="4">
        <f t="shared" si="58"/>
        <v>1</v>
      </c>
      <c r="BD116" s="4">
        <f t="shared" si="59"/>
        <v>1</v>
      </c>
      <c r="BE116" s="4">
        <f t="shared" si="60"/>
        <v>1</v>
      </c>
      <c r="BF116" s="4">
        <f t="shared" si="61"/>
        <v>1</v>
      </c>
      <c r="BG116" s="4">
        <f t="shared" si="62"/>
        <v>1</v>
      </c>
    </row>
    <row r="117" spans="1:59" ht="15.75" hidden="1" x14ac:dyDescent="0.25">
      <c r="A117" s="397"/>
      <c r="B117" s="398" t="str">
        <f t="shared" si="32"/>
        <v/>
      </c>
      <c r="C117" s="399" t="str">
        <f>IF('תנאי סף'!AR117&lt;&gt;1,"",'תנאי סף'!F117)</f>
        <v/>
      </c>
      <c r="D117" s="400" t="str">
        <f>'מספר בקשות תמיכה'!Z117</f>
        <v/>
      </c>
      <c r="E117" s="400" t="str">
        <f>'ייעוץ ליווי וסיוע חשבונאי'!Z117</f>
        <v/>
      </c>
      <c r="F117" s="400" t="str">
        <f>'ייעוץ ליווי וסיוע משפטי'!Z117</f>
        <v/>
      </c>
      <c r="G117" s="400" t="str">
        <f>'ייעוץ ליווי וסיוע מקצועי'!Z117</f>
        <v/>
      </c>
      <c r="H117" s="400" t="str">
        <f>'פרסום ושיווק'!Z117</f>
        <v/>
      </c>
      <c r="I117" s="400" t="str">
        <f>'העמדת חלל לצורכי האמנים'!Z117</f>
        <v/>
      </c>
      <c r="J117" s="400" t="str">
        <f>'ניוד מופעים לפריפריה'!Z117</f>
        <v/>
      </c>
      <c r="K117" s="400" t="str">
        <f>'קיום פעילות מקצועית'!Z117</f>
        <v/>
      </c>
      <c r="L117" s="400" t="str">
        <f>'יצירת שיתופי פעולה'!Z117</f>
        <v/>
      </c>
      <c r="M117" s="401"/>
      <c r="N117" s="401"/>
      <c r="O117" s="401"/>
      <c r="P117" s="401"/>
      <c r="Q117" s="401"/>
      <c r="R117" s="401"/>
      <c r="S117" s="401"/>
      <c r="T117" s="401"/>
      <c r="U117" s="401"/>
      <c r="V117" s="401"/>
      <c r="W117" s="401"/>
      <c r="X117" s="401"/>
      <c r="Y117" s="401"/>
      <c r="Z117" s="401"/>
      <c r="AA117" s="401"/>
      <c r="AB117" s="401"/>
      <c r="AC117" s="401"/>
      <c r="AD117" s="401" t="str">
        <f t="shared" si="33"/>
        <v/>
      </c>
      <c r="AE117" s="401" t="str">
        <f t="shared" si="34"/>
        <v/>
      </c>
      <c r="AF117" s="402" t="str">
        <f t="shared" si="35"/>
        <v/>
      </c>
      <c r="AG117" s="4">
        <f t="shared" si="36"/>
        <v>1</v>
      </c>
      <c r="AH117" s="4">
        <f t="shared" si="37"/>
        <v>1</v>
      </c>
      <c r="AI117" s="4">
        <f t="shared" si="38"/>
        <v>1</v>
      </c>
      <c r="AJ117" s="4">
        <f t="shared" si="39"/>
        <v>1</v>
      </c>
      <c r="AK117" s="4">
        <f t="shared" si="40"/>
        <v>1</v>
      </c>
      <c r="AL117" s="4">
        <f t="shared" si="41"/>
        <v>1</v>
      </c>
      <c r="AM117" s="4">
        <f t="shared" si="42"/>
        <v>1</v>
      </c>
      <c r="AN117" s="4">
        <f t="shared" si="43"/>
        <v>1</v>
      </c>
      <c r="AO117" s="4">
        <f t="shared" si="44"/>
        <v>1</v>
      </c>
      <c r="AP117" s="4">
        <f t="shared" si="45"/>
        <v>1</v>
      </c>
      <c r="AQ117" s="4">
        <f t="shared" si="46"/>
        <v>1</v>
      </c>
      <c r="AR117" s="4">
        <f t="shared" si="47"/>
        <v>1</v>
      </c>
      <c r="AS117" s="4">
        <f t="shared" si="48"/>
        <v>1</v>
      </c>
      <c r="AT117" s="4">
        <f t="shared" si="49"/>
        <v>1</v>
      </c>
      <c r="AU117" s="4">
        <f t="shared" si="50"/>
        <v>1</v>
      </c>
      <c r="AV117" s="4">
        <f t="shared" si="51"/>
        <v>1</v>
      </c>
      <c r="AW117" s="4">
        <f t="shared" si="52"/>
        <v>1</v>
      </c>
      <c r="AX117" s="4">
        <f t="shared" si="53"/>
        <v>1</v>
      </c>
      <c r="AY117" s="4">
        <f t="shared" si="54"/>
        <v>1</v>
      </c>
      <c r="AZ117" s="4">
        <f t="shared" si="55"/>
        <v>1</v>
      </c>
      <c r="BA117" s="4">
        <f t="shared" si="56"/>
        <v>1</v>
      </c>
      <c r="BB117" s="4">
        <f t="shared" si="57"/>
        <v>1</v>
      </c>
      <c r="BC117" s="4">
        <f t="shared" si="58"/>
        <v>1</v>
      </c>
      <c r="BD117" s="4">
        <f t="shared" si="59"/>
        <v>1</v>
      </c>
      <c r="BE117" s="4">
        <f t="shared" si="60"/>
        <v>1</v>
      </c>
      <c r="BF117" s="4">
        <f t="shared" si="61"/>
        <v>1</v>
      </c>
      <c r="BG117" s="4">
        <f t="shared" si="62"/>
        <v>1</v>
      </c>
    </row>
    <row r="118" spans="1:59" ht="15.75" hidden="1" x14ac:dyDescent="0.25">
      <c r="A118" s="397"/>
      <c r="B118" s="398" t="str">
        <f t="shared" si="32"/>
        <v/>
      </c>
      <c r="C118" s="399" t="str">
        <f>IF('תנאי סף'!AR118&lt;&gt;1,"",'תנאי סף'!F118)</f>
        <v/>
      </c>
      <c r="D118" s="400" t="str">
        <f>'מספר בקשות תמיכה'!Z118</f>
        <v/>
      </c>
      <c r="E118" s="400" t="str">
        <f>'ייעוץ ליווי וסיוע חשבונאי'!Z118</f>
        <v/>
      </c>
      <c r="F118" s="400" t="str">
        <f>'ייעוץ ליווי וסיוע משפטי'!Z118</f>
        <v/>
      </c>
      <c r="G118" s="400" t="str">
        <f>'ייעוץ ליווי וסיוע מקצועי'!Z118</f>
        <v/>
      </c>
      <c r="H118" s="400" t="str">
        <f>'פרסום ושיווק'!Z118</f>
        <v/>
      </c>
      <c r="I118" s="400" t="str">
        <f>'העמדת חלל לצורכי האמנים'!Z118</f>
        <v/>
      </c>
      <c r="J118" s="400" t="str">
        <f>'ניוד מופעים לפריפריה'!Z118</f>
        <v/>
      </c>
      <c r="K118" s="400" t="str">
        <f>'קיום פעילות מקצועית'!Z118</f>
        <v/>
      </c>
      <c r="L118" s="400" t="str">
        <f>'יצירת שיתופי פעולה'!Z118</f>
        <v/>
      </c>
      <c r="M118" s="401"/>
      <c r="N118" s="401"/>
      <c r="O118" s="401"/>
      <c r="P118" s="401"/>
      <c r="Q118" s="401"/>
      <c r="R118" s="401"/>
      <c r="S118" s="401"/>
      <c r="T118" s="401"/>
      <c r="U118" s="401"/>
      <c r="V118" s="401"/>
      <c r="W118" s="401"/>
      <c r="X118" s="401"/>
      <c r="Y118" s="401"/>
      <c r="Z118" s="401"/>
      <c r="AA118" s="401"/>
      <c r="AB118" s="401"/>
      <c r="AC118" s="401"/>
      <c r="AD118" s="401" t="str">
        <f t="shared" si="33"/>
        <v/>
      </c>
      <c r="AE118" s="401" t="str">
        <f t="shared" si="34"/>
        <v/>
      </c>
      <c r="AF118" s="402" t="str">
        <f t="shared" si="35"/>
        <v/>
      </c>
      <c r="AG118" s="4">
        <f t="shared" si="36"/>
        <v>1</v>
      </c>
      <c r="AH118" s="4">
        <f t="shared" si="37"/>
        <v>1</v>
      </c>
      <c r="AI118" s="4">
        <f t="shared" si="38"/>
        <v>1</v>
      </c>
      <c r="AJ118" s="4">
        <f t="shared" si="39"/>
        <v>1</v>
      </c>
      <c r="AK118" s="4">
        <f t="shared" si="40"/>
        <v>1</v>
      </c>
      <c r="AL118" s="4">
        <f t="shared" si="41"/>
        <v>1</v>
      </c>
      <c r="AM118" s="4">
        <f t="shared" si="42"/>
        <v>1</v>
      </c>
      <c r="AN118" s="4">
        <f t="shared" si="43"/>
        <v>1</v>
      </c>
      <c r="AO118" s="4">
        <f t="shared" si="44"/>
        <v>1</v>
      </c>
      <c r="AP118" s="4">
        <f t="shared" si="45"/>
        <v>1</v>
      </c>
      <c r="AQ118" s="4">
        <f t="shared" si="46"/>
        <v>1</v>
      </c>
      <c r="AR118" s="4">
        <f t="shared" si="47"/>
        <v>1</v>
      </c>
      <c r="AS118" s="4">
        <f t="shared" si="48"/>
        <v>1</v>
      </c>
      <c r="AT118" s="4">
        <f t="shared" si="49"/>
        <v>1</v>
      </c>
      <c r="AU118" s="4">
        <f t="shared" si="50"/>
        <v>1</v>
      </c>
      <c r="AV118" s="4">
        <f t="shared" si="51"/>
        <v>1</v>
      </c>
      <c r="AW118" s="4">
        <f t="shared" si="52"/>
        <v>1</v>
      </c>
      <c r="AX118" s="4">
        <f t="shared" si="53"/>
        <v>1</v>
      </c>
      <c r="AY118" s="4">
        <f t="shared" si="54"/>
        <v>1</v>
      </c>
      <c r="AZ118" s="4">
        <f t="shared" si="55"/>
        <v>1</v>
      </c>
      <c r="BA118" s="4">
        <f t="shared" si="56"/>
        <v>1</v>
      </c>
      <c r="BB118" s="4">
        <f t="shared" si="57"/>
        <v>1</v>
      </c>
      <c r="BC118" s="4">
        <f t="shared" si="58"/>
        <v>1</v>
      </c>
      <c r="BD118" s="4">
        <f t="shared" si="59"/>
        <v>1</v>
      </c>
      <c r="BE118" s="4">
        <f t="shared" si="60"/>
        <v>1</v>
      </c>
      <c r="BF118" s="4">
        <f t="shared" si="61"/>
        <v>1</v>
      </c>
      <c r="BG118" s="4">
        <f t="shared" si="62"/>
        <v>1</v>
      </c>
    </row>
    <row r="119" spans="1:59" ht="15.75" hidden="1" x14ac:dyDescent="0.25">
      <c r="A119" s="397"/>
      <c r="B119" s="398" t="str">
        <f t="shared" si="32"/>
        <v/>
      </c>
      <c r="C119" s="399" t="str">
        <f>IF('תנאי סף'!AR119&lt;&gt;1,"",'תנאי סף'!F119)</f>
        <v/>
      </c>
      <c r="D119" s="400" t="str">
        <f>'מספר בקשות תמיכה'!Z119</f>
        <v/>
      </c>
      <c r="E119" s="400" t="str">
        <f>'ייעוץ ליווי וסיוע חשבונאי'!Z119</f>
        <v/>
      </c>
      <c r="F119" s="400" t="str">
        <f>'ייעוץ ליווי וסיוע משפטי'!Z119</f>
        <v/>
      </c>
      <c r="G119" s="400" t="str">
        <f>'ייעוץ ליווי וסיוע מקצועי'!Z119</f>
        <v/>
      </c>
      <c r="H119" s="400" t="str">
        <f>'פרסום ושיווק'!Z119</f>
        <v/>
      </c>
      <c r="I119" s="400" t="str">
        <f>'העמדת חלל לצורכי האמנים'!Z119</f>
        <v/>
      </c>
      <c r="J119" s="400" t="str">
        <f>'ניוד מופעים לפריפריה'!Z119</f>
        <v/>
      </c>
      <c r="K119" s="400" t="str">
        <f>'קיום פעילות מקצועית'!Z119</f>
        <v/>
      </c>
      <c r="L119" s="400" t="str">
        <f>'יצירת שיתופי פעולה'!Z119</f>
        <v/>
      </c>
      <c r="M119" s="401"/>
      <c r="N119" s="401"/>
      <c r="O119" s="401"/>
      <c r="P119" s="401"/>
      <c r="Q119" s="401"/>
      <c r="R119" s="401"/>
      <c r="S119" s="401"/>
      <c r="T119" s="401"/>
      <c r="U119" s="401"/>
      <c r="V119" s="401"/>
      <c r="W119" s="401"/>
      <c r="X119" s="401"/>
      <c r="Y119" s="401"/>
      <c r="Z119" s="401"/>
      <c r="AA119" s="401"/>
      <c r="AB119" s="401"/>
      <c r="AC119" s="401"/>
      <c r="AD119" s="401" t="str">
        <f t="shared" si="33"/>
        <v/>
      </c>
      <c r="AE119" s="401" t="str">
        <f t="shared" si="34"/>
        <v/>
      </c>
      <c r="AF119" s="402" t="str">
        <f t="shared" si="35"/>
        <v/>
      </c>
      <c r="AG119" s="4">
        <f t="shared" si="36"/>
        <v>1</v>
      </c>
      <c r="AH119" s="4">
        <f t="shared" si="37"/>
        <v>1</v>
      </c>
      <c r="AI119" s="4">
        <f t="shared" si="38"/>
        <v>1</v>
      </c>
      <c r="AJ119" s="4">
        <f t="shared" si="39"/>
        <v>1</v>
      </c>
      <c r="AK119" s="4">
        <f t="shared" si="40"/>
        <v>1</v>
      </c>
      <c r="AL119" s="4">
        <f t="shared" si="41"/>
        <v>1</v>
      </c>
      <c r="AM119" s="4">
        <f t="shared" si="42"/>
        <v>1</v>
      </c>
      <c r="AN119" s="4">
        <f t="shared" si="43"/>
        <v>1</v>
      </c>
      <c r="AO119" s="4">
        <f t="shared" si="44"/>
        <v>1</v>
      </c>
      <c r="AP119" s="4">
        <f t="shared" si="45"/>
        <v>1</v>
      </c>
      <c r="AQ119" s="4">
        <f t="shared" si="46"/>
        <v>1</v>
      </c>
      <c r="AR119" s="4">
        <f t="shared" si="47"/>
        <v>1</v>
      </c>
      <c r="AS119" s="4">
        <f t="shared" si="48"/>
        <v>1</v>
      </c>
      <c r="AT119" s="4">
        <f t="shared" si="49"/>
        <v>1</v>
      </c>
      <c r="AU119" s="4">
        <f t="shared" si="50"/>
        <v>1</v>
      </c>
      <c r="AV119" s="4">
        <f t="shared" si="51"/>
        <v>1</v>
      </c>
      <c r="AW119" s="4">
        <f t="shared" si="52"/>
        <v>1</v>
      </c>
      <c r="AX119" s="4">
        <f t="shared" si="53"/>
        <v>1</v>
      </c>
      <c r="AY119" s="4">
        <f t="shared" si="54"/>
        <v>1</v>
      </c>
      <c r="AZ119" s="4">
        <f t="shared" si="55"/>
        <v>1</v>
      </c>
      <c r="BA119" s="4">
        <f t="shared" si="56"/>
        <v>1</v>
      </c>
      <c r="BB119" s="4">
        <f t="shared" si="57"/>
        <v>1</v>
      </c>
      <c r="BC119" s="4">
        <f t="shared" si="58"/>
        <v>1</v>
      </c>
      <c r="BD119" s="4">
        <f t="shared" si="59"/>
        <v>1</v>
      </c>
      <c r="BE119" s="4">
        <f t="shared" si="60"/>
        <v>1</v>
      </c>
      <c r="BF119" s="4">
        <f t="shared" si="61"/>
        <v>1</v>
      </c>
      <c r="BG119" s="4">
        <f t="shared" si="62"/>
        <v>1</v>
      </c>
    </row>
    <row r="120" spans="1:59" ht="15.75" hidden="1" x14ac:dyDescent="0.25">
      <c r="A120" s="397"/>
      <c r="B120" s="398" t="str">
        <f t="shared" si="32"/>
        <v/>
      </c>
      <c r="C120" s="399" t="str">
        <f>IF('תנאי סף'!AR120&lt;&gt;1,"",'תנאי סף'!F120)</f>
        <v/>
      </c>
      <c r="D120" s="400" t="str">
        <f>'מספר בקשות תמיכה'!Z120</f>
        <v/>
      </c>
      <c r="E120" s="400" t="str">
        <f>'ייעוץ ליווי וסיוע חשבונאי'!Z120</f>
        <v/>
      </c>
      <c r="F120" s="400" t="str">
        <f>'ייעוץ ליווי וסיוע משפטי'!Z120</f>
        <v/>
      </c>
      <c r="G120" s="400" t="str">
        <f>'ייעוץ ליווי וסיוע מקצועי'!Z120</f>
        <v/>
      </c>
      <c r="H120" s="400" t="str">
        <f>'פרסום ושיווק'!Z120</f>
        <v/>
      </c>
      <c r="I120" s="400" t="str">
        <f>'העמדת חלל לצורכי האמנים'!Z120</f>
        <v/>
      </c>
      <c r="J120" s="400" t="str">
        <f>'ניוד מופעים לפריפריה'!Z120</f>
        <v/>
      </c>
      <c r="K120" s="400" t="str">
        <f>'קיום פעילות מקצועית'!Z120</f>
        <v/>
      </c>
      <c r="L120" s="400" t="str">
        <f>'יצירת שיתופי פעולה'!Z120</f>
        <v/>
      </c>
      <c r="M120" s="401"/>
      <c r="N120" s="401"/>
      <c r="O120" s="401"/>
      <c r="P120" s="401"/>
      <c r="Q120" s="401"/>
      <c r="R120" s="401"/>
      <c r="S120" s="401"/>
      <c r="T120" s="401"/>
      <c r="U120" s="401"/>
      <c r="V120" s="401"/>
      <c r="W120" s="401"/>
      <c r="X120" s="401"/>
      <c r="Y120" s="401"/>
      <c r="Z120" s="401"/>
      <c r="AA120" s="401"/>
      <c r="AB120" s="401"/>
      <c r="AC120" s="401"/>
      <c r="AD120" s="401" t="str">
        <f t="shared" si="33"/>
        <v/>
      </c>
      <c r="AE120" s="401" t="str">
        <f t="shared" si="34"/>
        <v/>
      </c>
      <c r="AF120" s="402" t="str">
        <f t="shared" si="35"/>
        <v/>
      </c>
      <c r="AG120" s="4">
        <f t="shared" si="36"/>
        <v>1</v>
      </c>
      <c r="AH120" s="4">
        <f t="shared" si="37"/>
        <v>1</v>
      </c>
      <c r="AI120" s="4">
        <f t="shared" si="38"/>
        <v>1</v>
      </c>
      <c r="AJ120" s="4">
        <f t="shared" si="39"/>
        <v>1</v>
      </c>
      <c r="AK120" s="4">
        <f t="shared" si="40"/>
        <v>1</v>
      </c>
      <c r="AL120" s="4">
        <f t="shared" si="41"/>
        <v>1</v>
      </c>
      <c r="AM120" s="4">
        <f t="shared" si="42"/>
        <v>1</v>
      </c>
      <c r="AN120" s="4">
        <f t="shared" si="43"/>
        <v>1</v>
      </c>
      <c r="AO120" s="4">
        <f t="shared" si="44"/>
        <v>1</v>
      </c>
      <c r="AP120" s="4">
        <f t="shared" si="45"/>
        <v>1</v>
      </c>
      <c r="AQ120" s="4">
        <f t="shared" si="46"/>
        <v>1</v>
      </c>
      <c r="AR120" s="4">
        <f t="shared" si="47"/>
        <v>1</v>
      </c>
      <c r="AS120" s="4">
        <f t="shared" si="48"/>
        <v>1</v>
      </c>
      <c r="AT120" s="4">
        <f t="shared" si="49"/>
        <v>1</v>
      </c>
      <c r="AU120" s="4">
        <f t="shared" si="50"/>
        <v>1</v>
      </c>
      <c r="AV120" s="4">
        <f t="shared" si="51"/>
        <v>1</v>
      </c>
      <c r="AW120" s="4">
        <f t="shared" si="52"/>
        <v>1</v>
      </c>
      <c r="AX120" s="4">
        <f t="shared" si="53"/>
        <v>1</v>
      </c>
      <c r="AY120" s="4">
        <f t="shared" si="54"/>
        <v>1</v>
      </c>
      <c r="AZ120" s="4">
        <f t="shared" si="55"/>
        <v>1</v>
      </c>
      <c r="BA120" s="4">
        <f t="shared" si="56"/>
        <v>1</v>
      </c>
      <c r="BB120" s="4">
        <f t="shared" si="57"/>
        <v>1</v>
      </c>
      <c r="BC120" s="4">
        <f t="shared" si="58"/>
        <v>1</v>
      </c>
      <c r="BD120" s="4">
        <f t="shared" si="59"/>
        <v>1</v>
      </c>
      <c r="BE120" s="4">
        <f t="shared" si="60"/>
        <v>1</v>
      </c>
      <c r="BF120" s="4">
        <f t="shared" si="61"/>
        <v>1</v>
      </c>
      <c r="BG120" s="4">
        <f t="shared" si="62"/>
        <v>1</v>
      </c>
    </row>
    <row r="121" spans="1:59" ht="15.75" hidden="1" x14ac:dyDescent="0.25">
      <c r="A121" s="397"/>
      <c r="B121" s="398" t="str">
        <f t="shared" si="32"/>
        <v/>
      </c>
      <c r="C121" s="399" t="str">
        <f>IF('תנאי סף'!AR121&lt;&gt;1,"",'תנאי סף'!F121)</f>
        <v/>
      </c>
      <c r="D121" s="400" t="str">
        <f>'מספר בקשות תמיכה'!Z121</f>
        <v/>
      </c>
      <c r="E121" s="400" t="str">
        <f>'ייעוץ ליווי וסיוע חשבונאי'!Z121</f>
        <v/>
      </c>
      <c r="F121" s="400" t="str">
        <f>'ייעוץ ליווי וסיוע משפטי'!Z121</f>
        <v/>
      </c>
      <c r="G121" s="400" t="str">
        <f>'ייעוץ ליווי וסיוע מקצועי'!Z121</f>
        <v/>
      </c>
      <c r="H121" s="400" t="str">
        <f>'פרסום ושיווק'!Z121</f>
        <v/>
      </c>
      <c r="I121" s="400" t="str">
        <f>'העמדת חלל לצורכי האמנים'!Z121</f>
        <v/>
      </c>
      <c r="J121" s="400" t="str">
        <f>'ניוד מופעים לפריפריה'!Z121</f>
        <v/>
      </c>
      <c r="K121" s="400" t="str">
        <f>'קיום פעילות מקצועית'!Z121</f>
        <v/>
      </c>
      <c r="L121" s="400" t="str">
        <f>'יצירת שיתופי פעולה'!Z121</f>
        <v/>
      </c>
      <c r="M121" s="401"/>
      <c r="N121" s="401"/>
      <c r="O121" s="401"/>
      <c r="P121" s="401"/>
      <c r="Q121" s="401"/>
      <c r="R121" s="401"/>
      <c r="S121" s="401"/>
      <c r="T121" s="401"/>
      <c r="U121" s="401"/>
      <c r="V121" s="401"/>
      <c r="W121" s="401"/>
      <c r="X121" s="401"/>
      <c r="Y121" s="401"/>
      <c r="Z121" s="401"/>
      <c r="AA121" s="401"/>
      <c r="AB121" s="401"/>
      <c r="AC121" s="401"/>
      <c r="AD121" s="401" t="str">
        <f t="shared" si="33"/>
        <v/>
      </c>
      <c r="AE121" s="401" t="str">
        <f t="shared" si="34"/>
        <v/>
      </c>
      <c r="AF121" s="402" t="str">
        <f t="shared" si="35"/>
        <v/>
      </c>
      <c r="AG121" s="4">
        <f t="shared" si="36"/>
        <v>1</v>
      </c>
      <c r="AH121" s="4">
        <f t="shared" si="37"/>
        <v>1</v>
      </c>
      <c r="AI121" s="4">
        <f t="shared" si="38"/>
        <v>1</v>
      </c>
      <c r="AJ121" s="4">
        <f t="shared" si="39"/>
        <v>1</v>
      </c>
      <c r="AK121" s="4">
        <f t="shared" si="40"/>
        <v>1</v>
      </c>
      <c r="AL121" s="4">
        <f t="shared" si="41"/>
        <v>1</v>
      </c>
      <c r="AM121" s="4">
        <f t="shared" si="42"/>
        <v>1</v>
      </c>
      <c r="AN121" s="4">
        <f t="shared" si="43"/>
        <v>1</v>
      </c>
      <c r="AO121" s="4">
        <f t="shared" si="44"/>
        <v>1</v>
      </c>
      <c r="AP121" s="4">
        <f t="shared" si="45"/>
        <v>1</v>
      </c>
      <c r="AQ121" s="4">
        <f t="shared" si="46"/>
        <v>1</v>
      </c>
      <c r="AR121" s="4">
        <f t="shared" si="47"/>
        <v>1</v>
      </c>
      <c r="AS121" s="4">
        <f t="shared" si="48"/>
        <v>1</v>
      </c>
      <c r="AT121" s="4">
        <f t="shared" si="49"/>
        <v>1</v>
      </c>
      <c r="AU121" s="4">
        <f t="shared" si="50"/>
        <v>1</v>
      </c>
      <c r="AV121" s="4">
        <f t="shared" si="51"/>
        <v>1</v>
      </c>
      <c r="AW121" s="4">
        <f t="shared" si="52"/>
        <v>1</v>
      </c>
      <c r="AX121" s="4">
        <f t="shared" si="53"/>
        <v>1</v>
      </c>
      <c r="AY121" s="4">
        <f t="shared" si="54"/>
        <v>1</v>
      </c>
      <c r="AZ121" s="4">
        <f t="shared" si="55"/>
        <v>1</v>
      </c>
      <c r="BA121" s="4">
        <f t="shared" si="56"/>
        <v>1</v>
      </c>
      <c r="BB121" s="4">
        <f t="shared" si="57"/>
        <v>1</v>
      </c>
      <c r="BC121" s="4">
        <f t="shared" si="58"/>
        <v>1</v>
      </c>
      <c r="BD121" s="4">
        <f t="shared" si="59"/>
        <v>1</v>
      </c>
      <c r="BE121" s="4">
        <f t="shared" si="60"/>
        <v>1</v>
      </c>
      <c r="BF121" s="4">
        <f t="shared" si="61"/>
        <v>1</v>
      </c>
      <c r="BG121" s="4">
        <f t="shared" si="62"/>
        <v>1</v>
      </c>
    </row>
    <row r="122" spans="1:59" ht="15.75" hidden="1" x14ac:dyDescent="0.25">
      <c r="A122" s="397"/>
      <c r="B122" s="398" t="str">
        <f t="shared" si="32"/>
        <v/>
      </c>
      <c r="C122" s="399" t="str">
        <f>IF('תנאי סף'!AR122&lt;&gt;1,"",'תנאי סף'!F122)</f>
        <v/>
      </c>
      <c r="D122" s="400" t="str">
        <f>'מספר בקשות תמיכה'!Z122</f>
        <v/>
      </c>
      <c r="E122" s="400" t="str">
        <f>'ייעוץ ליווי וסיוע חשבונאי'!Z122</f>
        <v/>
      </c>
      <c r="F122" s="400" t="str">
        <f>'ייעוץ ליווי וסיוע משפטי'!Z122</f>
        <v/>
      </c>
      <c r="G122" s="400" t="str">
        <f>'ייעוץ ליווי וסיוע מקצועי'!Z122</f>
        <v/>
      </c>
      <c r="H122" s="400" t="str">
        <f>'פרסום ושיווק'!Z122</f>
        <v/>
      </c>
      <c r="I122" s="400" t="str">
        <f>'העמדת חלל לצורכי האמנים'!Z122</f>
        <v/>
      </c>
      <c r="J122" s="400" t="str">
        <f>'ניוד מופעים לפריפריה'!Z122</f>
        <v/>
      </c>
      <c r="K122" s="400" t="str">
        <f>'קיום פעילות מקצועית'!Z122</f>
        <v/>
      </c>
      <c r="L122" s="400" t="str">
        <f>'יצירת שיתופי פעולה'!Z122</f>
        <v/>
      </c>
      <c r="M122" s="401"/>
      <c r="N122" s="401"/>
      <c r="O122" s="401"/>
      <c r="P122" s="401"/>
      <c r="Q122" s="401"/>
      <c r="R122" s="401"/>
      <c r="S122" s="401"/>
      <c r="T122" s="401"/>
      <c r="U122" s="401"/>
      <c r="V122" s="401"/>
      <c r="W122" s="401"/>
      <c r="X122" s="401"/>
      <c r="Y122" s="401"/>
      <c r="Z122" s="401"/>
      <c r="AA122" s="401"/>
      <c r="AB122" s="401"/>
      <c r="AC122" s="401"/>
      <c r="AD122" s="401" t="str">
        <f t="shared" si="33"/>
        <v/>
      </c>
      <c r="AE122" s="401" t="str">
        <f t="shared" si="34"/>
        <v/>
      </c>
      <c r="AF122" s="402" t="str">
        <f t="shared" si="35"/>
        <v/>
      </c>
      <c r="AG122" s="4">
        <f t="shared" si="36"/>
        <v>1</v>
      </c>
      <c r="AH122" s="4">
        <f t="shared" si="37"/>
        <v>1</v>
      </c>
      <c r="AI122" s="4">
        <f t="shared" si="38"/>
        <v>1</v>
      </c>
      <c r="AJ122" s="4">
        <f t="shared" si="39"/>
        <v>1</v>
      </c>
      <c r="AK122" s="4">
        <f t="shared" si="40"/>
        <v>1</v>
      </c>
      <c r="AL122" s="4">
        <f t="shared" si="41"/>
        <v>1</v>
      </c>
      <c r="AM122" s="4">
        <f t="shared" si="42"/>
        <v>1</v>
      </c>
      <c r="AN122" s="4">
        <f t="shared" si="43"/>
        <v>1</v>
      </c>
      <c r="AO122" s="4">
        <f t="shared" si="44"/>
        <v>1</v>
      </c>
      <c r="AP122" s="4">
        <f t="shared" si="45"/>
        <v>1</v>
      </c>
      <c r="AQ122" s="4">
        <f t="shared" si="46"/>
        <v>1</v>
      </c>
      <c r="AR122" s="4">
        <f t="shared" si="47"/>
        <v>1</v>
      </c>
      <c r="AS122" s="4">
        <f t="shared" si="48"/>
        <v>1</v>
      </c>
      <c r="AT122" s="4">
        <f t="shared" si="49"/>
        <v>1</v>
      </c>
      <c r="AU122" s="4">
        <f t="shared" si="50"/>
        <v>1</v>
      </c>
      <c r="AV122" s="4">
        <f t="shared" si="51"/>
        <v>1</v>
      </c>
      <c r="AW122" s="4">
        <f t="shared" si="52"/>
        <v>1</v>
      </c>
      <c r="AX122" s="4">
        <f t="shared" si="53"/>
        <v>1</v>
      </c>
      <c r="AY122" s="4">
        <f t="shared" si="54"/>
        <v>1</v>
      </c>
      <c r="AZ122" s="4">
        <f t="shared" si="55"/>
        <v>1</v>
      </c>
      <c r="BA122" s="4">
        <f t="shared" si="56"/>
        <v>1</v>
      </c>
      <c r="BB122" s="4">
        <f t="shared" si="57"/>
        <v>1</v>
      </c>
      <c r="BC122" s="4">
        <f t="shared" si="58"/>
        <v>1</v>
      </c>
      <c r="BD122" s="4">
        <f t="shared" si="59"/>
        <v>1</v>
      </c>
      <c r="BE122" s="4">
        <f t="shared" si="60"/>
        <v>1</v>
      </c>
      <c r="BF122" s="4">
        <f t="shared" si="61"/>
        <v>1</v>
      </c>
      <c r="BG122" s="4">
        <f t="shared" si="62"/>
        <v>1</v>
      </c>
    </row>
    <row r="123" spans="1:59" ht="15.75" hidden="1" x14ac:dyDescent="0.25">
      <c r="A123" s="397"/>
      <c r="B123" s="398" t="str">
        <f t="shared" si="32"/>
        <v/>
      </c>
      <c r="C123" s="399" t="str">
        <f>IF('תנאי סף'!AR123&lt;&gt;1,"",'תנאי סף'!F123)</f>
        <v/>
      </c>
      <c r="D123" s="400" t="str">
        <f>'מספר בקשות תמיכה'!Z123</f>
        <v/>
      </c>
      <c r="E123" s="400" t="str">
        <f>'ייעוץ ליווי וסיוע חשבונאי'!Z123</f>
        <v/>
      </c>
      <c r="F123" s="400" t="str">
        <f>'ייעוץ ליווי וסיוע משפטי'!Z123</f>
        <v/>
      </c>
      <c r="G123" s="400" t="str">
        <f>'ייעוץ ליווי וסיוע מקצועי'!Z123</f>
        <v/>
      </c>
      <c r="H123" s="400" t="str">
        <f>'פרסום ושיווק'!Z123</f>
        <v/>
      </c>
      <c r="I123" s="400" t="str">
        <f>'העמדת חלל לצורכי האמנים'!Z123</f>
        <v/>
      </c>
      <c r="J123" s="400" t="str">
        <f>'ניוד מופעים לפריפריה'!Z123</f>
        <v/>
      </c>
      <c r="K123" s="400" t="str">
        <f>'קיום פעילות מקצועית'!Z123</f>
        <v/>
      </c>
      <c r="L123" s="400" t="str">
        <f>'יצירת שיתופי פעולה'!Z123</f>
        <v/>
      </c>
      <c r="M123" s="401"/>
      <c r="N123" s="401"/>
      <c r="O123" s="401"/>
      <c r="P123" s="401"/>
      <c r="Q123" s="401"/>
      <c r="R123" s="401"/>
      <c r="S123" s="401"/>
      <c r="T123" s="401"/>
      <c r="U123" s="401"/>
      <c r="V123" s="401"/>
      <c r="W123" s="401"/>
      <c r="X123" s="401"/>
      <c r="Y123" s="401"/>
      <c r="Z123" s="401"/>
      <c r="AA123" s="401"/>
      <c r="AB123" s="401"/>
      <c r="AC123" s="401"/>
      <c r="AD123" s="401" t="str">
        <f t="shared" si="33"/>
        <v/>
      </c>
      <c r="AE123" s="401" t="str">
        <f t="shared" si="34"/>
        <v/>
      </c>
      <c r="AF123" s="402" t="str">
        <f t="shared" si="35"/>
        <v/>
      </c>
      <c r="AG123" s="4">
        <f t="shared" si="36"/>
        <v>1</v>
      </c>
      <c r="AH123" s="4">
        <f t="shared" si="37"/>
        <v>1</v>
      </c>
      <c r="AI123" s="4">
        <f t="shared" si="38"/>
        <v>1</v>
      </c>
      <c r="AJ123" s="4">
        <f t="shared" si="39"/>
        <v>1</v>
      </c>
      <c r="AK123" s="4">
        <f t="shared" si="40"/>
        <v>1</v>
      </c>
      <c r="AL123" s="4">
        <f t="shared" si="41"/>
        <v>1</v>
      </c>
      <c r="AM123" s="4">
        <f t="shared" si="42"/>
        <v>1</v>
      </c>
      <c r="AN123" s="4">
        <f t="shared" si="43"/>
        <v>1</v>
      </c>
      <c r="AO123" s="4">
        <f t="shared" si="44"/>
        <v>1</v>
      </c>
      <c r="AP123" s="4">
        <f t="shared" si="45"/>
        <v>1</v>
      </c>
      <c r="AQ123" s="4">
        <f t="shared" si="46"/>
        <v>1</v>
      </c>
      <c r="AR123" s="4">
        <f t="shared" si="47"/>
        <v>1</v>
      </c>
      <c r="AS123" s="4">
        <f t="shared" si="48"/>
        <v>1</v>
      </c>
      <c r="AT123" s="4">
        <f t="shared" si="49"/>
        <v>1</v>
      </c>
      <c r="AU123" s="4">
        <f t="shared" si="50"/>
        <v>1</v>
      </c>
      <c r="AV123" s="4">
        <f t="shared" si="51"/>
        <v>1</v>
      </c>
      <c r="AW123" s="4">
        <f t="shared" si="52"/>
        <v>1</v>
      </c>
      <c r="AX123" s="4">
        <f t="shared" si="53"/>
        <v>1</v>
      </c>
      <c r="AY123" s="4">
        <f t="shared" si="54"/>
        <v>1</v>
      </c>
      <c r="AZ123" s="4">
        <f t="shared" si="55"/>
        <v>1</v>
      </c>
      <c r="BA123" s="4">
        <f t="shared" si="56"/>
        <v>1</v>
      </c>
      <c r="BB123" s="4">
        <f t="shared" si="57"/>
        <v>1</v>
      </c>
      <c r="BC123" s="4">
        <f t="shared" si="58"/>
        <v>1</v>
      </c>
      <c r="BD123" s="4">
        <f t="shared" si="59"/>
        <v>1</v>
      </c>
      <c r="BE123" s="4">
        <f t="shared" si="60"/>
        <v>1</v>
      </c>
      <c r="BF123" s="4">
        <f t="shared" si="61"/>
        <v>1</v>
      </c>
      <c r="BG123" s="4">
        <f t="shared" si="62"/>
        <v>1</v>
      </c>
    </row>
    <row r="124" spans="1:59" ht="15.75" hidden="1" x14ac:dyDescent="0.25">
      <c r="A124" s="397"/>
      <c r="B124" s="398" t="str">
        <f t="shared" si="32"/>
        <v/>
      </c>
      <c r="C124" s="399" t="str">
        <f>IF('תנאי סף'!AR124&lt;&gt;1,"",'תנאי סף'!F124)</f>
        <v/>
      </c>
      <c r="D124" s="400" t="str">
        <f>'מספר בקשות תמיכה'!Z124</f>
        <v/>
      </c>
      <c r="E124" s="400" t="str">
        <f>'ייעוץ ליווי וסיוע חשבונאי'!Z124</f>
        <v/>
      </c>
      <c r="F124" s="400" t="str">
        <f>'ייעוץ ליווי וסיוע משפטי'!Z124</f>
        <v/>
      </c>
      <c r="G124" s="400" t="str">
        <f>'ייעוץ ליווי וסיוע מקצועי'!Z124</f>
        <v/>
      </c>
      <c r="H124" s="400" t="str">
        <f>'פרסום ושיווק'!Z124</f>
        <v/>
      </c>
      <c r="I124" s="400" t="str">
        <f>'העמדת חלל לצורכי האמנים'!Z124</f>
        <v/>
      </c>
      <c r="J124" s="400" t="str">
        <f>'ניוד מופעים לפריפריה'!Z124</f>
        <v/>
      </c>
      <c r="K124" s="400" t="str">
        <f>'קיום פעילות מקצועית'!Z124</f>
        <v/>
      </c>
      <c r="L124" s="400" t="str">
        <f>'יצירת שיתופי פעולה'!Z124</f>
        <v/>
      </c>
      <c r="M124" s="401"/>
      <c r="N124" s="401"/>
      <c r="O124" s="401"/>
      <c r="P124" s="401"/>
      <c r="Q124" s="401"/>
      <c r="R124" s="401"/>
      <c r="S124" s="401"/>
      <c r="T124" s="401"/>
      <c r="U124" s="401"/>
      <c r="V124" s="401"/>
      <c r="W124" s="401"/>
      <c r="X124" s="401"/>
      <c r="Y124" s="401"/>
      <c r="Z124" s="401"/>
      <c r="AA124" s="401"/>
      <c r="AB124" s="401"/>
      <c r="AC124" s="401"/>
      <c r="AD124" s="401" t="str">
        <f t="shared" si="33"/>
        <v/>
      </c>
      <c r="AE124" s="401" t="str">
        <f t="shared" si="34"/>
        <v/>
      </c>
      <c r="AF124" s="402" t="str">
        <f t="shared" si="35"/>
        <v/>
      </c>
      <c r="AG124" s="4">
        <f t="shared" si="36"/>
        <v>1</v>
      </c>
      <c r="AH124" s="4">
        <f t="shared" si="37"/>
        <v>1</v>
      </c>
      <c r="AI124" s="4">
        <f t="shared" si="38"/>
        <v>1</v>
      </c>
      <c r="AJ124" s="4">
        <f t="shared" si="39"/>
        <v>1</v>
      </c>
      <c r="AK124" s="4">
        <f t="shared" si="40"/>
        <v>1</v>
      </c>
      <c r="AL124" s="4">
        <f t="shared" si="41"/>
        <v>1</v>
      </c>
      <c r="AM124" s="4">
        <f t="shared" si="42"/>
        <v>1</v>
      </c>
      <c r="AN124" s="4">
        <f t="shared" si="43"/>
        <v>1</v>
      </c>
      <c r="AO124" s="4">
        <f t="shared" si="44"/>
        <v>1</v>
      </c>
      <c r="AP124" s="4">
        <f t="shared" si="45"/>
        <v>1</v>
      </c>
      <c r="AQ124" s="4">
        <f t="shared" si="46"/>
        <v>1</v>
      </c>
      <c r="AR124" s="4">
        <f t="shared" si="47"/>
        <v>1</v>
      </c>
      <c r="AS124" s="4">
        <f t="shared" si="48"/>
        <v>1</v>
      </c>
      <c r="AT124" s="4">
        <f t="shared" si="49"/>
        <v>1</v>
      </c>
      <c r="AU124" s="4">
        <f t="shared" si="50"/>
        <v>1</v>
      </c>
      <c r="AV124" s="4">
        <f t="shared" si="51"/>
        <v>1</v>
      </c>
      <c r="AW124" s="4">
        <f t="shared" si="52"/>
        <v>1</v>
      </c>
      <c r="AX124" s="4">
        <f t="shared" si="53"/>
        <v>1</v>
      </c>
      <c r="AY124" s="4">
        <f t="shared" si="54"/>
        <v>1</v>
      </c>
      <c r="AZ124" s="4">
        <f t="shared" si="55"/>
        <v>1</v>
      </c>
      <c r="BA124" s="4">
        <f t="shared" si="56"/>
        <v>1</v>
      </c>
      <c r="BB124" s="4">
        <f t="shared" si="57"/>
        <v>1</v>
      </c>
      <c r="BC124" s="4">
        <f t="shared" si="58"/>
        <v>1</v>
      </c>
      <c r="BD124" s="4">
        <f t="shared" si="59"/>
        <v>1</v>
      </c>
      <c r="BE124" s="4">
        <f t="shared" si="60"/>
        <v>1</v>
      </c>
      <c r="BF124" s="4">
        <f t="shared" si="61"/>
        <v>1</v>
      </c>
      <c r="BG124" s="4">
        <f t="shared" si="62"/>
        <v>1</v>
      </c>
    </row>
    <row r="125" spans="1:59" ht="15.75" hidden="1" x14ac:dyDescent="0.25">
      <c r="A125" s="397"/>
      <c r="B125" s="398" t="str">
        <f t="shared" si="32"/>
        <v/>
      </c>
      <c r="C125" s="399" t="str">
        <f>IF('תנאי סף'!AR125&lt;&gt;1,"",'תנאי סף'!F125)</f>
        <v/>
      </c>
      <c r="D125" s="400" t="str">
        <f>'מספר בקשות תמיכה'!Z125</f>
        <v/>
      </c>
      <c r="E125" s="400" t="str">
        <f>'ייעוץ ליווי וסיוע חשבונאי'!Z125</f>
        <v/>
      </c>
      <c r="F125" s="400" t="str">
        <f>'ייעוץ ליווי וסיוע משפטי'!Z125</f>
        <v/>
      </c>
      <c r="G125" s="400" t="str">
        <f>'ייעוץ ליווי וסיוע מקצועי'!Z125</f>
        <v/>
      </c>
      <c r="H125" s="400" t="str">
        <f>'פרסום ושיווק'!Z125</f>
        <v/>
      </c>
      <c r="I125" s="400" t="str">
        <f>'העמדת חלל לצורכי האמנים'!Z125</f>
        <v/>
      </c>
      <c r="J125" s="400" t="str">
        <f>'ניוד מופעים לפריפריה'!Z125</f>
        <v/>
      </c>
      <c r="K125" s="400" t="str">
        <f>'קיום פעילות מקצועית'!Z125</f>
        <v/>
      </c>
      <c r="L125" s="400" t="str">
        <f>'יצירת שיתופי פעולה'!Z125</f>
        <v/>
      </c>
      <c r="M125" s="401"/>
      <c r="N125" s="401"/>
      <c r="O125" s="401"/>
      <c r="P125" s="401"/>
      <c r="Q125" s="401"/>
      <c r="R125" s="401"/>
      <c r="S125" s="401"/>
      <c r="T125" s="401"/>
      <c r="U125" s="401"/>
      <c r="V125" s="401"/>
      <c r="W125" s="401"/>
      <c r="X125" s="401"/>
      <c r="Y125" s="401"/>
      <c r="Z125" s="401"/>
      <c r="AA125" s="401"/>
      <c r="AB125" s="401"/>
      <c r="AC125" s="401"/>
      <c r="AD125" s="401" t="str">
        <f t="shared" si="33"/>
        <v/>
      </c>
      <c r="AE125" s="401" t="str">
        <f t="shared" si="34"/>
        <v/>
      </c>
      <c r="AF125" s="402" t="str">
        <f t="shared" si="35"/>
        <v/>
      </c>
      <c r="AG125" s="4">
        <f t="shared" si="36"/>
        <v>1</v>
      </c>
      <c r="AH125" s="4">
        <f t="shared" si="37"/>
        <v>1</v>
      </c>
      <c r="AI125" s="4">
        <f t="shared" si="38"/>
        <v>1</v>
      </c>
      <c r="AJ125" s="4">
        <f t="shared" si="39"/>
        <v>1</v>
      </c>
      <c r="AK125" s="4">
        <f t="shared" si="40"/>
        <v>1</v>
      </c>
      <c r="AL125" s="4">
        <f t="shared" si="41"/>
        <v>1</v>
      </c>
      <c r="AM125" s="4">
        <f t="shared" si="42"/>
        <v>1</v>
      </c>
      <c r="AN125" s="4">
        <f t="shared" si="43"/>
        <v>1</v>
      </c>
      <c r="AO125" s="4">
        <f t="shared" si="44"/>
        <v>1</v>
      </c>
      <c r="AP125" s="4">
        <f t="shared" si="45"/>
        <v>1</v>
      </c>
      <c r="AQ125" s="4">
        <f t="shared" si="46"/>
        <v>1</v>
      </c>
      <c r="AR125" s="4">
        <f t="shared" si="47"/>
        <v>1</v>
      </c>
      <c r="AS125" s="4">
        <f t="shared" si="48"/>
        <v>1</v>
      </c>
      <c r="AT125" s="4">
        <f t="shared" si="49"/>
        <v>1</v>
      </c>
      <c r="AU125" s="4">
        <f t="shared" si="50"/>
        <v>1</v>
      </c>
      <c r="AV125" s="4">
        <f t="shared" si="51"/>
        <v>1</v>
      </c>
      <c r="AW125" s="4">
        <f t="shared" si="52"/>
        <v>1</v>
      </c>
      <c r="AX125" s="4">
        <f t="shared" si="53"/>
        <v>1</v>
      </c>
      <c r="AY125" s="4">
        <f t="shared" si="54"/>
        <v>1</v>
      </c>
      <c r="AZ125" s="4">
        <f t="shared" si="55"/>
        <v>1</v>
      </c>
      <c r="BA125" s="4">
        <f t="shared" si="56"/>
        <v>1</v>
      </c>
      <c r="BB125" s="4">
        <f t="shared" si="57"/>
        <v>1</v>
      </c>
      <c r="BC125" s="4">
        <f t="shared" si="58"/>
        <v>1</v>
      </c>
      <c r="BD125" s="4">
        <f t="shared" si="59"/>
        <v>1</v>
      </c>
      <c r="BE125" s="4">
        <f t="shared" si="60"/>
        <v>1</v>
      </c>
      <c r="BF125" s="4">
        <f t="shared" si="61"/>
        <v>1</v>
      </c>
      <c r="BG125" s="4">
        <f t="shared" si="62"/>
        <v>1</v>
      </c>
    </row>
    <row r="126" spans="1:59" ht="15.75" hidden="1" x14ac:dyDescent="0.25">
      <c r="A126" s="397"/>
      <c r="B126" s="398" t="str">
        <f t="shared" si="32"/>
        <v/>
      </c>
      <c r="C126" s="399" t="str">
        <f>IF('תנאי סף'!AR126&lt;&gt;1,"",'תנאי סף'!F126)</f>
        <v/>
      </c>
      <c r="D126" s="400" t="str">
        <f>'מספר בקשות תמיכה'!Z126</f>
        <v/>
      </c>
      <c r="E126" s="400" t="str">
        <f>'ייעוץ ליווי וסיוע חשבונאי'!Z126</f>
        <v/>
      </c>
      <c r="F126" s="400" t="str">
        <f>'ייעוץ ליווי וסיוע משפטי'!Z126</f>
        <v/>
      </c>
      <c r="G126" s="400" t="str">
        <f>'ייעוץ ליווי וסיוע מקצועי'!Z126</f>
        <v/>
      </c>
      <c r="H126" s="400" t="str">
        <f>'פרסום ושיווק'!Z126</f>
        <v/>
      </c>
      <c r="I126" s="400" t="str">
        <f>'העמדת חלל לצורכי האמנים'!Z126</f>
        <v/>
      </c>
      <c r="J126" s="400" t="str">
        <f>'ניוד מופעים לפריפריה'!Z126</f>
        <v/>
      </c>
      <c r="K126" s="400" t="str">
        <f>'קיום פעילות מקצועית'!Z126</f>
        <v/>
      </c>
      <c r="L126" s="400" t="str">
        <f>'יצירת שיתופי פעולה'!Z126</f>
        <v/>
      </c>
      <c r="M126" s="401"/>
      <c r="N126" s="401"/>
      <c r="O126" s="401"/>
      <c r="P126" s="401"/>
      <c r="Q126" s="401"/>
      <c r="R126" s="401"/>
      <c r="S126" s="401"/>
      <c r="T126" s="401"/>
      <c r="U126" s="401"/>
      <c r="V126" s="401"/>
      <c r="W126" s="401"/>
      <c r="X126" s="401"/>
      <c r="Y126" s="401"/>
      <c r="Z126" s="401"/>
      <c r="AA126" s="401"/>
      <c r="AB126" s="401"/>
      <c r="AC126" s="401"/>
      <c r="AD126" s="401" t="str">
        <f t="shared" si="33"/>
        <v/>
      </c>
      <c r="AE126" s="401" t="str">
        <f t="shared" si="34"/>
        <v/>
      </c>
      <c r="AF126" s="402" t="str">
        <f t="shared" si="35"/>
        <v/>
      </c>
      <c r="AG126" s="4">
        <f t="shared" si="36"/>
        <v>1</v>
      </c>
      <c r="AH126" s="4">
        <f t="shared" si="37"/>
        <v>1</v>
      </c>
      <c r="AI126" s="4">
        <f t="shared" si="38"/>
        <v>1</v>
      </c>
      <c r="AJ126" s="4">
        <f t="shared" si="39"/>
        <v>1</v>
      </c>
      <c r="AK126" s="4">
        <f t="shared" si="40"/>
        <v>1</v>
      </c>
      <c r="AL126" s="4">
        <f t="shared" si="41"/>
        <v>1</v>
      </c>
      <c r="AM126" s="4">
        <f t="shared" si="42"/>
        <v>1</v>
      </c>
      <c r="AN126" s="4">
        <f t="shared" si="43"/>
        <v>1</v>
      </c>
      <c r="AO126" s="4">
        <f t="shared" si="44"/>
        <v>1</v>
      </c>
      <c r="AP126" s="4">
        <f t="shared" si="45"/>
        <v>1</v>
      </c>
      <c r="AQ126" s="4">
        <f t="shared" si="46"/>
        <v>1</v>
      </c>
      <c r="AR126" s="4">
        <f t="shared" si="47"/>
        <v>1</v>
      </c>
      <c r="AS126" s="4">
        <f t="shared" si="48"/>
        <v>1</v>
      </c>
      <c r="AT126" s="4">
        <f t="shared" si="49"/>
        <v>1</v>
      </c>
      <c r="AU126" s="4">
        <f t="shared" si="50"/>
        <v>1</v>
      </c>
      <c r="AV126" s="4">
        <f t="shared" si="51"/>
        <v>1</v>
      </c>
      <c r="AW126" s="4">
        <f t="shared" si="52"/>
        <v>1</v>
      </c>
      <c r="AX126" s="4">
        <f t="shared" si="53"/>
        <v>1</v>
      </c>
      <c r="AY126" s="4">
        <f t="shared" si="54"/>
        <v>1</v>
      </c>
      <c r="AZ126" s="4">
        <f t="shared" si="55"/>
        <v>1</v>
      </c>
      <c r="BA126" s="4">
        <f t="shared" si="56"/>
        <v>1</v>
      </c>
      <c r="BB126" s="4">
        <f t="shared" si="57"/>
        <v>1</v>
      </c>
      <c r="BC126" s="4">
        <f t="shared" si="58"/>
        <v>1</v>
      </c>
      <c r="BD126" s="4">
        <f t="shared" si="59"/>
        <v>1</v>
      </c>
      <c r="BE126" s="4">
        <f t="shared" si="60"/>
        <v>1</v>
      </c>
      <c r="BF126" s="4">
        <f t="shared" si="61"/>
        <v>1</v>
      </c>
      <c r="BG126" s="4">
        <f t="shared" si="62"/>
        <v>1</v>
      </c>
    </row>
    <row r="127" spans="1:59" ht="15.75" hidden="1" x14ac:dyDescent="0.25">
      <c r="A127" s="397"/>
      <c r="B127" s="398" t="str">
        <f t="shared" si="32"/>
        <v/>
      </c>
      <c r="C127" s="399" t="str">
        <f>IF('תנאי סף'!AR127&lt;&gt;1,"",'תנאי סף'!F127)</f>
        <v/>
      </c>
      <c r="D127" s="400" t="str">
        <f>'מספר בקשות תמיכה'!Z127</f>
        <v/>
      </c>
      <c r="E127" s="400" t="str">
        <f>'ייעוץ ליווי וסיוע חשבונאי'!Z127</f>
        <v/>
      </c>
      <c r="F127" s="400" t="str">
        <f>'ייעוץ ליווי וסיוע משפטי'!Z127</f>
        <v/>
      </c>
      <c r="G127" s="400" t="str">
        <f>'ייעוץ ליווי וסיוע מקצועי'!Z127</f>
        <v/>
      </c>
      <c r="H127" s="400" t="str">
        <f>'פרסום ושיווק'!Z127</f>
        <v/>
      </c>
      <c r="I127" s="400" t="str">
        <f>'העמדת חלל לצורכי האמנים'!Z127</f>
        <v/>
      </c>
      <c r="J127" s="400" t="str">
        <f>'ניוד מופעים לפריפריה'!Z127</f>
        <v/>
      </c>
      <c r="K127" s="400" t="str">
        <f>'קיום פעילות מקצועית'!Z127</f>
        <v/>
      </c>
      <c r="L127" s="400" t="str">
        <f>'יצירת שיתופי פעולה'!Z127</f>
        <v/>
      </c>
      <c r="M127" s="401"/>
      <c r="N127" s="401"/>
      <c r="O127" s="401"/>
      <c r="P127" s="401"/>
      <c r="Q127" s="401"/>
      <c r="R127" s="401"/>
      <c r="S127" s="401"/>
      <c r="T127" s="401"/>
      <c r="U127" s="401"/>
      <c r="V127" s="401"/>
      <c r="W127" s="401"/>
      <c r="X127" s="401"/>
      <c r="Y127" s="401"/>
      <c r="Z127" s="401"/>
      <c r="AA127" s="401"/>
      <c r="AB127" s="401"/>
      <c r="AC127" s="401"/>
      <c r="AD127" s="401" t="str">
        <f t="shared" si="33"/>
        <v/>
      </c>
      <c r="AE127" s="401" t="str">
        <f t="shared" si="34"/>
        <v/>
      </c>
      <c r="AF127" s="402" t="str">
        <f t="shared" si="35"/>
        <v/>
      </c>
      <c r="AG127" s="4">
        <f t="shared" si="36"/>
        <v>1</v>
      </c>
      <c r="AH127" s="4">
        <f t="shared" si="37"/>
        <v>1</v>
      </c>
      <c r="AI127" s="4">
        <f t="shared" si="38"/>
        <v>1</v>
      </c>
      <c r="AJ127" s="4">
        <f t="shared" si="39"/>
        <v>1</v>
      </c>
      <c r="AK127" s="4">
        <f t="shared" si="40"/>
        <v>1</v>
      </c>
      <c r="AL127" s="4">
        <f t="shared" si="41"/>
        <v>1</v>
      </c>
      <c r="AM127" s="4">
        <f t="shared" si="42"/>
        <v>1</v>
      </c>
      <c r="AN127" s="4">
        <f t="shared" si="43"/>
        <v>1</v>
      </c>
      <c r="AO127" s="4">
        <f t="shared" si="44"/>
        <v>1</v>
      </c>
      <c r="AP127" s="4">
        <f t="shared" si="45"/>
        <v>1</v>
      </c>
      <c r="AQ127" s="4">
        <f t="shared" si="46"/>
        <v>1</v>
      </c>
      <c r="AR127" s="4">
        <f t="shared" si="47"/>
        <v>1</v>
      </c>
      <c r="AS127" s="4">
        <f t="shared" si="48"/>
        <v>1</v>
      </c>
      <c r="AT127" s="4">
        <f t="shared" si="49"/>
        <v>1</v>
      </c>
      <c r="AU127" s="4">
        <f t="shared" si="50"/>
        <v>1</v>
      </c>
      <c r="AV127" s="4">
        <f t="shared" si="51"/>
        <v>1</v>
      </c>
      <c r="AW127" s="4">
        <f t="shared" si="52"/>
        <v>1</v>
      </c>
      <c r="AX127" s="4">
        <f t="shared" si="53"/>
        <v>1</v>
      </c>
      <c r="AY127" s="4">
        <f t="shared" si="54"/>
        <v>1</v>
      </c>
      <c r="AZ127" s="4">
        <f t="shared" si="55"/>
        <v>1</v>
      </c>
      <c r="BA127" s="4">
        <f t="shared" si="56"/>
        <v>1</v>
      </c>
      <c r="BB127" s="4">
        <f t="shared" si="57"/>
        <v>1</v>
      </c>
      <c r="BC127" s="4">
        <f t="shared" si="58"/>
        <v>1</v>
      </c>
      <c r="BD127" s="4">
        <f t="shared" si="59"/>
        <v>1</v>
      </c>
      <c r="BE127" s="4">
        <f t="shared" si="60"/>
        <v>1</v>
      </c>
      <c r="BF127" s="4">
        <f t="shared" si="61"/>
        <v>1</v>
      </c>
      <c r="BG127" s="4">
        <f t="shared" si="62"/>
        <v>1</v>
      </c>
    </row>
    <row r="128" spans="1:59" ht="15.75" hidden="1" x14ac:dyDescent="0.25">
      <c r="A128" s="397"/>
      <c r="B128" s="398" t="str">
        <f t="shared" si="32"/>
        <v/>
      </c>
      <c r="C128" s="399" t="str">
        <f>IF('תנאי סף'!AR128&lt;&gt;1,"",'תנאי סף'!F128)</f>
        <v/>
      </c>
      <c r="D128" s="400" t="str">
        <f>'מספר בקשות תמיכה'!Z128</f>
        <v/>
      </c>
      <c r="E128" s="400" t="str">
        <f>'ייעוץ ליווי וסיוע חשבונאי'!Z128</f>
        <v/>
      </c>
      <c r="F128" s="400" t="str">
        <f>'ייעוץ ליווי וסיוע משפטי'!Z128</f>
        <v/>
      </c>
      <c r="G128" s="400" t="str">
        <f>'ייעוץ ליווי וסיוע מקצועי'!Z128</f>
        <v/>
      </c>
      <c r="H128" s="400" t="str">
        <f>'פרסום ושיווק'!Z128</f>
        <v/>
      </c>
      <c r="I128" s="400" t="str">
        <f>'העמדת חלל לצורכי האמנים'!Z128</f>
        <v/>
      </c>
      <c r="J128" s="400" t="str">
        <f>'ניוד מופעים לפריפריה'!Z128</f>
        <v/>
      </c>
      <c r="K128" s="400" t="str">
        <f>'קיום פעילות מקצועית'!Z128</f>
        <v/>
      </c>
      <c r="L128" s="400" t="str">
        <f>'יצירת שיתופי פעולה'!Z128</f>
        <v/>
      </c>
      <c r="M128" s="401"/>
      <c r="N128" s="401"/>
      <c r="O128" s="401"/>
      <c r="P128" s="401"/>
      <c r="Q128" s="401"/>
      <c r="R128" s="401"/>
      <c r="S128" s="401"/>
      <c r="T128" s="401"/>
      <c r="U128" s="401"/>
      <c r="V128" s="401"/>
      <c r="W128" s="401"/>
      <c r="X128" s="401"/>
      <c r="Y128" s="401"/>
      <c r="Z128" s="401"/>
      <c r="AA128" s="401"/>
      <c r="AB128" s="401"/>
      <c r="AC128" s="401"/>
      <c r="AD128" s="401" t="str">
        <f t="shared" si="33"/>
        <v/>
      </c>
      <c r="AE128" s="401" t="str">
        <f t="shared" si="34"/>
        <v/>
      </c>
      <c r="AF128" s="402" t="str">
        <f t="shared" si="35"/>
        <v/>
      </c>
      <c r="AG128" s="4">
        <f t="shared" si="36"/>
        <v>1</v>
      </c>
      <c r="AH128" s="4">
        <f t="shared" si="37"/>
        <v>1</v>
      </c>
      <c r="AI128" s="4">
        <f t="shared" si="38"/>
        <v>1</v>
      </c>
      <c r="AJ128" s="4">
        <f t="shared" si="39"/>
        <v>1</v>
      </c>
      <c r="AK128" s="4">
        <f t="shared" si="40"/>
        <v>1</v>
      </c>
      <c r="AL128" s="4">
        <f t="shared" si="41"/>
        <v>1</v>
      </c>
      <c r="AM128" s="4">
        <f t="shared" si="42"/>
        <v>1</v>
      </c>
      <c r="AN128" s="4">
        <f t="shared" si="43"/>
        <v>1</v>
      </c>
      <c r="AO128" s="4">
        <f t="shared" si="44"/>
        <v>1</v>
      </c>
      <c r="AP128" s="4">
        <f t="shared" si="45"/>
        <v>1</v>
      </c>
      <c r="AQ128" s="4">
        <f t="shared" si="46"/>
        <v>1</v>
      </c>
      <c r="AR128" s="4">
        <f t="shared" si="47"/>
        <v>1</v>
      </c>
      <c r="AS128" s="4">
        <f t="shared" si="48"/>
        <v>1</v>
      </c>
      <c r="AT128" s="4">
        <f t="shared" si="49"/>
        <v>1</v>
      </c>
      <c r="AU128" s="4">
        <f t="shared" si="50"/>
        <v>1</v>
      </c>
      <c r="AV128" s="4">
        <f t="shared" si="51"/>
        <v>1</v>
      </c>
      <c r="AW128" s="4">
        <f t="shared" si="52"/>
        <v>1</v>
      </c>
      <c r="AX128" s="4">
        <f t="shared" si="53"/>
        <v>1</v>
      </c>
      <c r="AY128" s="4">
        <f t="shared" si="54"/>
        <v>1</v>
      </c>
      <c r="AZ128" s="4">
        <f t="shared" si="55"/>
        <v>1</v>
      </c>
      <c r="BA128" s="4">
        <f t="shared" si="56"/>
        <v>1</v>
      </c>
      <c r="BB128" s="4">
        <f t="shared" si="57"/>
        <v>1</v>
      </c>
      <c r="BC128" s="4">
        <f t="shared" si="58"/>
        <v>1</v>
      </c>
      <c r="BD128" s="4">
        <f t="shared" si="59"/>
        <v>1</v>
      </c>
      <c r="BE128" s="4">
        <f t="shared" si="60"/>
        <v>1</v>
      </c>
      <c r="BF128" s="4">
        <f t="shared" si="61"/>
        <v>1</v>
      </c>
      <c r="BG128" s="4">
        <f t="shared" si="62"/>
        <v>1</v>
      </c>
    </row>
    <row r="129" spans="1:59" ht="15.75" hidden="1" x14ac:dyDescent="0.25">
      <c r="A129" s="397"/>
      <c r="B129" s="398" t="str">
        <f t="shared" si="32"/>
        <v/>
      </c>
      <c r="C129" s="399" t="str">
        <f>IF('תנאי סף'!AR129&lt;&gt;1,"",'תנאי סף'!F129)</f>
        <v/>
      </c>
      <c r="D129" s="400" t="str">
        <f>'מספר בקשות תמיכה'!Z129</f>
        <v/>
      </c>
      <c r="E129" s="400" t="str">
        <f>'ייעוץ ליווי וסיוע חשבונאי'!Z129</f>
        <v/>
      </c>
      <c r="F129" s="400" t="str">
        <f>'ייעוץ ליווי וסיוע משפטי'!Z129</f>
        <v/>
      </c>
      <c r="G129" s="400" t="str">
        <f>'ייעוץ ליווי וסיוע מקצועי'!Z129</f>
        <v/>
      </c>
      <c r="H129" s="400" t="str">
        <f>'פרסום ושיווק'!Z129</f>
        <v/>
      </c>
      <c r="I129" s="400" t="str">
        <f>'העמדת חלל לצורכי האמנים'!Z129</f>
        <v/>
      </c>
      <c r="J129" s="400" t="str">
        <f>'ניוד מופעים לפריפריה'!Z129</f>
        <v/>
      </c>
      <c r="K129" s="400" t="str">
        <f>'קיום פעילות מקצועית'!Z129</f>
        <v/>
      </c>
      <c r="L129" s="400" t="str">
        <f>'יצירת שיתופי פעולה'!Z129</f>
        <v/>
      </c>
      <c r="M129" s="401"/>
      <c r="N129" s="401"/>
      <c r="O129" s="401"/>
      <c r="P129" s="401"/>
      <c r="Q129" s="401"/>
      <c r="R129" s="401"/>
      <c r="S129" s="401"/>
      <c r="T129" s="401"/>
      <c r="U129" s="401"/>
      <c r="V129" s="401"/>
      <c r="W129" s="401"/>
      <c r="X129" s="401"/>
      <c r="Y129" s="401"/>
      <c r="Z129" s="401"/>
      <c r="AA129" s="401"/>
      <c r="AB129" s="401"/>
      <c r="AC129" s="401"/>
      <c r="AD129" s="401" t="str">
        <f t="shared" si="33"/>
        <v/>
      </c>
      <c r="AE129" s="401" t="str">
        <f t="shared" si="34"/>
        <v/>
      </c>
      <c r="AF129" s="402" t="str">
        <f t="shared" si="35"/>
        <v/>
      </c>
      <c r="AG129" s="4">
        <f t="shared" si="36"/>
        <v>1</v>
      </c>
      <c r="AH129" s="4">
        <f t="shared" si="37"/>
        <v>1</v>
      </c>
      <c r="AI129" s="4">
        <f t="shared" si="38"/>
        <v>1</v>
      </c>
      <c r="AJ129" s="4">
        <f t="shared" si="39"/>
        <v>1</v>
      </c>
      <c r="AK129" s="4">
        <f t="shared" si="40"/>
        <v>1</v>
      </c>
      <c r="AL129" s="4">
        <f t="shared" si="41"/>
        <v>1</v>
      </c>
      <c r="AM129" s="4">
        <f t="shared" si="42"/>
        <v>1</v>
      </c>
      <c r="AN129" s="4">
        <f t="shared" si="43"/>
        <v>1</v>
      </c>
      <c r="AO129" s="4">
        <f t="shared" si="44"/>
        <v>1</v>
      </c>
      <c r="AP129" s="4">
        <f t="shared" si="45"/>
        <v>1</v>
      </c>
      <c r="AQ129" s="4">
        <f t="shared" si="46"/>
        <v>1</v>
      </c>
      <c r="AR129" s="4">
        <f t="shared" si="47"/>
        <v>1</v>
      </c>
      <c r="AS129" s="4">
        <f t="shared" si="48"/>
        <v>1</v>
      </c>
      <c r="AT129" s="4">
        <f t="shared" si="49"/>
        <v>1</v>
      </c>
      <c r="AU129" s="4">
        <f t="shared" si="50"/>
        <v>1</v>
      </c>
      <c r="AV129" s="4">
        <f t="shared" si="51"/>
        <v>1</v>
      </c>
      <c r="AW129" s="4">
        <f t="shared" si="52"/>
        <v>1</v>
      </c>
      <c r="AX129" s="4">
        <f t="shared" si="53"/>
        <v>1</v>
      </c>
      <c r="AY129" s="4">
        <f t="shared" si="54"/>
        <v>1</v>
      </c>
      <c r="AZ129" s="4">
        <f t="shared" si="55"/>
        <v>1</v>
      </c>
      <c r="BA129" s="4">
        <f t="shared" si="56"/>
        <v>1</v>
      </c>
      <c r="BB129" s="4">
        <f t="shared" si="57"/>
        <v>1</v>
      </c>
      <c r="BC129" s="4">
        <f t="shared" si="58"/>
        <v>1</v>
      </c>
      <c r="BD129" s="4">
        <f t="shared" si="59"/>
        <v>1</v>
      </c>
      <c r="BE129" s="4">
        <f t="shared" si="60"/>
        <v>1</v>
      </c>
      <c r="BF129" s="4">
        <f t="shared" si="61"/>
        <v>1</v>
      </c>
      <c r="BG129" s="4">
        <f t="shared" si="62"/>
        <v>1</v>
      </c>
    </row>
    <row r="130" spans="1:59" ht="15.75" hidden="1" x14ac:dyDescent="0.25">
      <c r="A130" s="397"/>
      <c r="B130" s="363" t="str">
        <f t="shared" si="32"/>
        <v/>
      </c>
      <c r="C130" s="364" t="str">
        <f>IF('תנאי סף'!AR130&lt;&gt;1,"",'תנאי סף'!F130)</f>
        <v/>
      </c>
      <c r="D130" s="365" t="str">
        <f>'מספר בקשות תמיכה'!Z130</f>
        <v/>
      </c>
      <c r="E130" s="365" t="str">
        <f>'ייעוץ ליווי וסיוע חשבונאי'!Z130</f>
        <v/>
      </c>
      <c r="F130" s="365" t="str">
        <f>'ייעוץ ליווי וסיוע משפטי'!Z130</f>
        <v/>
      </c>
      <c r="G130" s="365" t="str">
        <f>'ייעוץ ליווי וסיוע מקצועי'!Z130</f>
        <v/>
      </c>
      <c r="H130" s="365" t="str">
        <f>'פרסום ושיווק'!Z130</f>
        <v/>
      </c>
      <c r="I130" s="365" t="str">
        <f>'העמדת חלל לצורכי האמנים'!Z130</f>
        <v/>
      </c>
      <c r="J130" s="365" t="str">
        <f>'ניוד מופעים לפריפריה'!Z130</f>
        <v/>
      </c>
      <c r="K130" s="365" t="str">
        <f>'קיום פעילות מקצועית'!Z130</f>
        <v/>
      </c>
      <c r="L130" s="365" t="str">
        <f>'יצירת שיתופי פעולה'!Z130</f>
        <v/>
      </c>
      <c r="M130" s="366"/>
      <c r="N130" s="366"/>
      <c r="O130" s="366"/>
      <c r="P130" s="366"/>
      <c r="Q130" s="366"/>
      <c r="R130" s="366"/>
      <c r="S130" s="366"/>
      <c r="T130" s="366"/>
      <c r="U130" s="366"/>
      <c r="V130" s="366"/>
      <c r="W130" s="366"/>
      <c r="X130" s="366"/>
      <c r="Y130" s="366"/>
      <c r="Z130" s="366"/>
      <c r="AA130" s="366"/>
      <c r="AB130" s="366"/>
      <c r="AC130" s="366"/>
      <c r="AD130" s="366" t="str">
        <f t="shared" si="33"/>
        <v/>
      </c>
      <c r="AE130" s="366" t="str">
        <f t="shared" si="34"/>
        <v/>
      </c>
      <c r="AF130" s="367" t="str">
        <f t="shared" si="35"/>
        <v/>
      </c>
      <c r="AG130" s="4">
        <f t="shared" si="36"/>
        <v>1</v>
      </c>
      <c r="AH130" s="4">
        <f t="shared" si="37"/>
        <v>1</v>
      </c>
      <c r="AI130" s="4">
        <f t="shared" si="38"/>
        <v>1</v>
      </c>
      <c r="AJ130" s="4">
        <f t="shared" si="39"/>
        <v>1</v>
      </c>
      <c r="AK130" s="4">
        <f t="shared" si="40"/>
        <v>1</v>
      </c>
      <c r="AL130" s="4">
        <f t="shared" si="41"/>
        <v>1</v>
      </c>
      <c r="AM130" s="4">
        <f t="shared" si="42"/>
        <v>1</v>
      </c>
      <c r="AN130" s="4">
        <f t="shared" si="43"/>
        <v>1</v>
      </c>
      <c r="AO130" s="4">
        <f t="shared" si="44"/>
        <v>1</v>
      </c>
      <c r="AP130" s="4">
        <f t="shared" si="45"/>
        <v>1</v>
      </c>
      <c r="AQ130" s="4">
        <f t="shared" si="46"/>
        <v>1</v>
      </c>
      <c r="AR130" s="4">
        <f t="shared" si="47"/>
        <v>1</v>
      </c>
      <c r="AS130" s="4">
        <f t="shared" si="48"/>
        <v>1</v>
      </c>
      <c r="AT130" s="4">
        <f t="shared" si="49"/>
        <v>1</v>
      </c>
      <c r="AU130" s="4">
        <f t="shared" si="50"/>
        <v>1</v>
      </c>
      <c r="AV130" s="4">
        <f t="shared" si="51"/>
        <v>1</v>
      </c>
      <c r="AW130" s="4">
        <f t="shared" si="52"/>
        <v>1</v>
      </c>
      <c r="AX130" s="4">
        <f t="shared" si="53"/>
        <v>1</v>
      </c>
      <c r="AY130" s="4">
        <f t="shared" si="54"/>
        <v>1</v>
      </c>
      <c r="AZ130" s="4">
        <f t="shared" si="55"/>
        <v>1</v>
      </c>
      <c r="BA130" s="4">
        <f t="shared" si="56"/>
        <v>1</v>
      </c>
      <c r="BB130" s="4">
        <f t="shared" si="57"/>
        <v>1</v>
      </c>
      <c r="BC130" s="4">
        <f t="shared" si="58"/>
        <v>1</v>
      </c>
      <c r="BD130" s="4">
        <f t="shared" si="59"/>
        <v>1</v>
      </c>
      <c r="BE130" s="4">
        <f t="shared" si="60"/>
        <v>1</v>
      </c>
      <c r="BF130" s="4">
        <f t="shared" si="61"/>
        <v>1</v>
      </c>
      <c r="BG130" s="4">
        <f t="shared" si="62"/>
        <v>1</v>
      </c>
    </row>
    <row r="131" spans="1:59" ht="16.5" thickBot="1" x14ac:dyDescent="0.3">
      <c r="A131" s="130"/>
      <c r="B131" s="492" t="s">
        <v>73</v>
      </c>
      <c r="C131" s="493"/>
      <c r="D131" s="281">
        <f t="shared" ref="D131:AD131" ca="1" si="63">SUM(D31:D130)</f>
        <v>1</v>
      </c>
      <c r="E131" s="281">
        <f t="shared" ca="1" si="63"/>
        <v>1</v>
      </c>
      <c r="F131" s="281">
        <f t="shared" ca="1" si="63"/>
        <v>1</v>
      </c>
      <c r="G131" s="281">
        <f t="shared" ca="1" si="63"/>
        <v>1</v>
      </c>
      <c r="H131" s="281">
        <f t="shared" ca="1" si="63"/>
        <v>1</v>
      </c>
      <c r="I131" s="281">
        <f t="shared" ca="1" si="63"/>
        <v>1</v>
      </c>
      <c r="J131" s="281">
        <f t="shared" ca="1" si="63"/>
        <v>1</v>
      </c>
      <c r="K131" s="281">
        <f t="shared" ca="1" si="63"/>
        <v>0.99999999999999989</v>
      </c>
      <c r="L131" s="281">
        <f t="shared" ca="1" si="63"/>
        <v>1</v>
      </c>
      <c r="M131" s="281">
        <f t="shared" si="63"/>
        <v>0</v>
      </c>
      <c r="N131" s="281">
        <f t="shared" si="63"/>
        <v>0</v>
      </c>
      <c r="O131" s="281">
        <f t="shared" si="63"/>
        <v>0</v>
      </c>
      <c r="P131" s="281">
        <f t="shared" si="63"/>
        <v>0</v>
      </c>
      <c r="Q131" s="281">
        <f t="shared" si="63"/>
        <v>0</v>
      </c>
      <c r="R131" s="281">
        <f t="shared" si="63"/>
        <v>0</v>
      </c>
      <c r="S131" s="281">
        <f t="shared" si="63"/>
        <v>0</v>
      </c>
      <c r="T131" s="281">
        <f t="shared" si="63"/>
        <v>0</v>
      </c>
      <c r="U131" s="281">
        <f t="shared" si="63"/>
        <v>0</v>
      </c>
      <c r="V131" s="281">
        <f t="shared" si="63"/>
        <v>0</v>
      </c>
      <c r="W131" s="281">
        <f t="shared" si="63"/>
        <v>0</v>
      </c>
      <c r="X131" s="281">
        <f t="shared" si="63"/>
        <v>0</v>
      </c>
      <c r="Y131" s="281">
        <f t="shared" si="63"/>
        <v>0</v>
      </c>
      <c r="Z131" s="281">
        <f t="shared" si="63"/>
        <v>0</v>
      </c>
      <c r="AA131" s="281">
        <f t="shared" si="63"/>
        <v>0</v>
      </c>
      <c r="AB131" s="281">
        <f t="shared" si="63"/>
        <v>0</v>
      </c>
      <c r="AC131" s="281">
        <f t="shared" si="63"/>
        <v>0</v>
      </c>
      <c r="AD131" s="281">
        <f t="shared" ca="1" si="63"/>
        <v>1</v>
      </c>
      <c r="AE131" s="281">
        <f ca="1">SUM(AE31:AE130)</f>
        <v>1</v>
      </c>
      <c r="AF131" s="282">
        <f ca="1">SUM(AF31:AF130)</f>
        <v>2951409</v>
      </c>
    </row>
    <row r="133" spans="1:59" ht="15.75" x14ac:dyDescent="0.25">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2"/>
    </row>
    <row r="134" spans="1:59" ht="15.75" x14ac:dyDescent="0.25">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2"/>
    </row>
    <row r="135" spans="1:59" ht="15.75" x14ac:dyDescent="0.25">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2"/>
    </row>
    <row r="136" spans="1:59" ht="15.75" x14ac:dyDescent="0.25">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2"/>
    </row>
    <row r="137" spans="1:59" ht="15.75" x14ac:dyDescent="0.25">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2"/>
    </row>
    <row r="138" spans="1:59" ht="15.75" x14ac:dyDescent="0.25">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2"/>
    </row>
    <row r="139" spans="1:59" ht="15.75" x14ac:dyDescent="0.25">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2"/>
    </row>
    <row r="140" spans="1:59" ht="15.75" x14ac:dyDescent="0.25">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2"/>
    </row>
    <row r="141" spans="1:59" ht="15.75" x14ac:dyDescent="0.25">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2"/>
    </row>
    <row r="142" spans="1:59" ht="15.75" x14ac:dyDescent="0.25">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2"/>
    </row>
    <row r="143" spans="1:59" ht="15.75" x14ac:dyDescent="0.25">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2"/>
    </row>
    <row r="144" spans="1:59" ht="15.75" x14ac:dyDescent="0.25">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2"/>
    </row>
    <row r="145" spans="8:32" ht="15.75" x14ac:dyDescent="0.25">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2"/>
    </row>
    <row r="146" spans="8:32" ht="15.75" x14ac:dyDescent="0.25">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2"/>
    </row>
    <row r="147" spans="8:32" ht="15.75" x14ac:dyDescent="0.25">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2"/>
    </row>
    <row r="148" spans="8:32" ht="15.75" x14ac:dyDescent="0.25">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2"/>
    </row>
    <row r="149" spans="8:32" ht="15.75" x14ac:dyDescent="0.25">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2"/>
    </row>
    <row r="150" spans="8:32" ht="15.75" x14ac:dyDescent="0.25">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2"/>
    </row>
    <row r="151" spans="8:32" ht="15.75" x14ac:dyDescent="0.25">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2"/>
    </row>
    <row r="152" spans="8:32" ht="15.75" x14ac:dyDescent="0.25">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2"/>
    </row>
    <row r="153" spans="8:32" ht="15.75" x14ac:dyDescent="0.25">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2"/>
    </row>
    <row r="154" spans="8:32" ht="15.75" x14ac:dyDescent="0.25">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2"/>
    </row>
    <row r="155" spans="8:32" ht="15.75" x14ac:dyDescent="0.25">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2"/>
    </row>
    <row r="156" spans="8:32" ht="15.75" x14ac:dyDescent="0.25">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2"/>
    </row>
    <row r="157" spans="8:32" ht="15.75" x14ac:dyDescent="0.25">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2"/>
    </row>
  </sheetData>
  <sheetProtection algorithmName="SHA-512" hashValue="LFCuoW25kmh46+5wTxDaF6blf4fV3ig9b7j+hiUuDKfop3S5eu+FemjkqJmc8T+w1MeObfhHy+hS5dKfNbJOhQ==" saltValue="NQRcLQ5/mJRDrBSfPPhpTQ==" spinCount="100000" sheet="1" scenarios="1" formatColumns="0" formatRows="0"/>
  <mergeCells count="4">
    <mergeCell ref="B28:AF28"/>
    <mergeCell ref="B29:B30"/>
    <mergeCell ref="C29:C30"/>
    <mergeCell ref="B131:C131"/>
  </mergeCells>
  <conditionalFormatting sqref="B31:AD31 AF31:AF131 D32:AD131 D131:AF131 B32:C130">
    <cfRule type="containsBlanks" dxfId="168" priority="6">
      <formula>LEN(TRIM(B31))=0</formula>
    </cfRule>
  </conditionalFormatting>
  <conditionalFormatting sqref="D31:AF131">
    <cfRule type="cellIs" dxfId="167" priority="2" operator="equal">
      <formula>$AH$1</formula>
    </cfRule>
  </conditionalFormatting>
  <conditionalFormatting sqref="H133:AF157">
    <cfRule type="containsBlanks" dxfId="166" priority="7">
      <formula>LEN(TRIM(H133))=0</formula>
    </cfRule>
  </conditionalFormatting>
  <conditionalFormatting sqref="AE31:AE130">
    <cfRule type="containsBlanks" dxfId="165" priority="4">
      <formula>LEN(TRIM(AE31))=0</formula>
    </cfRule>
  </conditionalFormatting>
  <conditionalFormatting sqref="AF1:AF2">
    <cfRule type="containsBlanks" dxfId="164" priority="1">
      <formula>LEN(TRIM(AF1))=0</formula>
    </cfRule>
  </conditionalFormatting>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colBreaks count="1" manualBreakCount="1">
    <brk id="32" max="3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theme="2" tint="-0.499984740745262"/>
  </sheetPr>
  <dimension ref="A1:G49"/>
  <sheetViews>
    <sheetView rightToLeft="1" view="pageBreakPreview" topLeftCell="B1" zoomScale="80" zoomScaleNormal="70" zoomScaleSheetLayoutView="80" workbookViewId="0">
      <selection activeCell="B1" sqref="B1"/>
    </sheetView>
  </sheetViews>
  <sheetFormatPr defaultColWidth="9.140625" defaultRowHeight="12.75" x14ac:dyDescent="0.2"/>
  <cols>
    <col min="1" max="1" width="3" style="49" hidden="1" customWidth="1"/>
    <col min="2" max="2" width="23.140625" style="49" customWidth="1"/>
    <col min="3" max="3" width="34.140625" style="49" bestFit="1" customWidth="1"/>
    <col min="4" max="4" width="17.42578125" style="49" bestFit="1" customWidth="1"/>
    <col min="5" max="5" width="27.85546875" style="49" customWidth="1"/>
    <col min="6" max="6" width="18.5703125" style="49" customWidth="1"/>
    <col min="7" max="7" width="14.140625" style="49" customWidth="1"/>
    <col min="8" max="8" width="22.140625" style="49" customWidth="1"/>
    <col min="9" max="9" width="10.42578125" style="49" customWidth="1"/>
    <col min="10" max="11" width="20.85546875" style="49" customWidth="1"/>
    <col min="12" max="12" width="6" style="49" customWidth="1"/>
    <col min="13" max="13" width="12.85546875" style="49" customWidth="1"/>
    <col min="14" max="14" width="13.140625" style="49" customWidth="1"/>
    <col min="15" max="15" width="15.85546875" style="49" customWidth="1"/>
    <col min="16" max="16" width="15.140625" style="49" customWidth="1"/>
    <col min="17" max="16384" width="9.140625" style="49"/>
  </cols>
  <sheetData>
    <row r="1" spans="2:6" ht="18.75" x14ac:dyDescent="0.2">
      <c r="B1" s="50" t="s">
        <v>200</v>
      </c>
      <c r="C1" s="5">
        <f>'פרמטרים לקריטריונים'!C4</f>
        <v>2025</v>
      </c>
    </row>
    <row r="2" spans="2:6" ht="19.5" thickBot="1" x14ac:dyDescent="0.25">
      <c r="B2" s="51" t="s">
        <v>64</v>
      </c>
      <c r="C2" s="7">
        <f>'פרמטרים לקריטריונים'!C5</f>
        <v>2951409</v>
      </c>
    </row>
    <row r="3" spans="2:6" ht="15.75" hidden="1" customHeight="1" x14ac:dyDescent="0.2"/>
    <row r="4" spans="2:6" ht="15.75" x14ac:dyDescent="0.2">
      <c r="B4" s="18"/>
      <c r="C4" s="18"/>
    </row>
    <row r="5" spans="2:6" ht="15.75" hidden="1" customHeight="1" x14ac:dyDescent="0.2">
      <c r="B5" s="18"/>
      <c r="C5" s="18"/>
    </row>
    <row r="6" spans="2:6" ht="15.75" hidden="1" customHeight="1" x14ac:dyDescent="0.2">
      <c r="B6" s="18"/>
      <c r="C6" s="18"/>
    </row>
    <row r="7" spans="2:6" ht="15.75" hidden="1" customHeight="1" thickBot="1" x14ac:dyDescent="0.25">
      <c r="B7" s="18"/>
      <c r="C7" s="18"/>
    </row>
    <row r="8" spans="2:6" ht="19.5" hidden="1" thickBot="1" x14ac:dyDescent="0.25">
      <c r="B8" s="494" t="s">
        <v>201</v>
      </c>
      <c r="C8" s="496"/>
      <c r="D8" s="496"/>
      <c r="E8" s="496"/>
      <c r="F8" s="495"/>
    </row>
    <row r="9" spans="2:6" ht="16.5" hidden="1" thickBot="1" x14ac:dyDescent="0.25">
      <c r="B9" s="497" t="s">
        <v>202</v>
      </c>
      <c r="C9" s="498"/>
      <c r="D9" s="499"/>
      <c r="E9" s="497" t="s">
        <v>203</v>
      </c>
      <c r="F9" s="499"/>
    </row>
    <row r="10" spans="2:6" ht="32.25" hidden="1" thickBot="1" x14ac:dyDescent="0.25">
      <c r="B10" s="19" t="s">
        <v>204</v>
      </c>
      <c r="C10" s="19" t="s">
        <v>205</v>
      </c>
      <c r="D10" s="19" t="s">
        <v>85</v>
      </c>
      <c r="E10" s="2" t="s">
        <v>206</v>
      </c>
      <c r="F10" s="17" t="s">
        <v>207</v>
      </c>
    </row>
    <row r="11" spans="2:6" ht="16.5" hidden="1" thickBot="1" x14ac:dyDescent="0.25">
      <c r="B11" s="154" t="s">
        <v>208</v>
      </c>
      <c r="C11" s="20">
        <v>0.5</v>
      </c>
      <c r="D11" s="40">
        <v>1</v>
      </c>
      <c r="E11" s="21">
        <v>2</v>
      </c>
      <c r="F11" s="53">
        <v>1</v>
      </c>
    </row>
    <row r="12" spans="2:6" ht="16.5" hidden="1" thickBot="1" x14ac:dyDescent="0.25">
      <c r="B12" s="153" t="s">
        <v>209</v>
      </c>
      <c r="C12" s="22">
        <v>0.85</v>
      </c>
      <c r="D12" s="41">
        <v>0</v>
      </c>
    </row>
    <row r="14" spans="2:6" ht="15.75" hidden="1" x14ac:dyDescent="0.2">
      <c r="B14" s="18"/>
      <c r="C14" s="18"/>
    </row>
    <row r="15" spans="2:6" ht="15.75" hidden="1" x14ac:dyDescent="0.2">
      <c r="B15" s="18"/>
      <c r="C15" s="18"/>
    </row>
    <row r="16" spans="2:6" ht="15.75" hidden="1" x14ac:dyDescent="0.2">
      <c r="B16" s="18"/>
      <c r="C16" s="18"/>
    </row>
    <row r="17" spans="2:4" ht="13.5" thickBot="1" x14ac:dyDescent="0.25"/>
    <row r="18" spans="2:4" ht="19.5" thickBot="1" x14ac:dyDescent="0.25">
      <c r="B18" s="494" t="s">
        <v>210</v>
      </c>
      <c r="C18" s="495"/>
    </row>
    <row r="19" spans="2:4" ht="19.5" customHeight="1" thickBot="1" x14ac:dyDescent="0.25">
      <c r="B19" s="500" t="s">
        <v>211</v>
      </c>
      <c r="C19" s="501"/>
    </row>
    <row r="20" spans="2:4" ht="16.5" thickBot="1" x14ac:dyDescent="0.25">
      <c r="B20" s="54" t="s">
        <v>66</v>
      </c>
      <c r="C20" s="55" t="s">
        <v>212</v>
      </c>
      <c r="D20" s="56"/>
    </row>
    <row r="21" spans="2:4" ht="31.5" x14ac:dyDescent="0.2">
      <c r="B21" s="28" t="s">
        <v>213</v>
      </c>
      <c r="C21" s="57">
        <v>0.2</v>
      </c>
      <c r="D21" s="56"/>
    </row>
    <row r="22" spans="2:4" ht="39" customHeight="1" thickBot="1" x14ac:dyDescent="0.25">
      <c r="B22" s="153" t="s">
        <v>214</v>
      </c>
      <c r="C22" s="29">
        <v>0.8</v>
      </c>
      <c r="D22" s="56"/>
    </row>
    <row r="23" spans="2:4" x14ac:dyDescent="0.2">
      <c r="D23" s="56"/>
    </row>
    <row r="24" spans="2:4" hidden="1" x14ac:dyDescent="0.2">
      <c r="D24" s="56"/>
    </row>
    <row r="25" spans="2:4" ht="13.5" hidden="1" thickBot="1" x14ac:dyDescent="0.25">
      <c r="D25" s="56"/>
    </row>
    <row r="26" spans="2:4" ht="19.5" hidden="1" thickBot="1" x14ac:dyDescent="0.25">
      <c r="B26" s="494" t="s">
        <v>215</v>
      </c>
      <c r="C26" s="495"/>
      <c r="D26" s="56"/>
    </row>
    <row r="27" spans="2:4" ht="16.5" hidden="1" thickBot="1" x14ac:dyDescent="0.25">
      <c r="B27" s="504" t="s">
        <v>216</v>
      </c>
      <c r="C27" s="505"/>
      <c r="D27" s="56"/>
    </row>
    <row r="28" spans="2:4" ht="16.5" hidden="1" thickBot="1" x14ac:dyDescent="0.25">
      <c r="B28" s="58" t="s">
        <v>217</v>
      </c>
      <c r="C28" s="53">
        <v>5</v>
      </c>
      <c r="D28" s="56"/>
    </row>
    <row r="29" spans="2:4" hidden="1" x14ac:dyDescent="0.2">
      <c r="D29" s="56"/>
    </row>
    <row r="30" spans="2:4" hidden="1" x14ac:dyDescent="0.2">
      <c r="D30" s="56"/>
    </row>
    <row r="31" spans="2:4" ht="15.75" hidden="1" customHeight="1" x14ac:dyDescent="0.2"/>
    <row r="32" spans="2:4" ht="13.5" hidden="1" thickBot="1" x14ac:dyDescent="0.25">
      <c r="D32" s="56"/>
    </row>
    <row r="33" spans="2:7" ht="15.75" hidden="1" customHeight="1" thickTop="1" thickBot="1" x14ac:dyDescent="0.3">
      <c r="B33" s="494" t="s">
        <v>218</v>
      </c>
      <c r="C33" s="496"/>
      <c r="D33" s="495"/>
      <c r="E33" s="506" t="s">
        <v>219</v>
      </c>
      <c r="F33" s="507"/>
      <c r="G33" s="508"/>
    </row>
    <row r="34" spans="2:7" ht="15.75" hidden="1" customHeight="1" thickBot="1" x14ac:dyDescent="0.25">
      <c r="B34" s="500" t="s">
        <v>220</v>
      </c>
      <c r="C34" s="509"/>
      <c r="D34" s="501"/>
      <c r="E34" s="23" t="s">
        <v>66</v>
      </c>
      <c r="F34" s="24" t="s">
        <v>221</v>
      </c>
      <c r="G34" s="25" t="s">
        <v>164</v>
      </c>
    </row>
    <row r="35" spans="2:7" ht="16.5" hidden="1" thickBot="1" x14ac:dyDescent="0.25">
      <c r="B35" s="59" t="s">
        <v>66</v>
      </c>
      <c r="C35" s="60" t="s">
        <v>221</v>
      </c>
      <c r="D35" s="61" t="s">
        <v>164</v>
      </c>
      <c r="E35" s="34" t="s">
        <v>222</v>
      </c>
      <c r="F35" s="35">
        <v>0.15</v>
      </c>
      <c r="G35" s="510" t="s">
        <v>223</v>
      </c>
    </row>
    <row r="36" spans="2:7" ht="15.75" hidden="1" customHeight="1" thickBot="1" x14ac:dyDescent="0.25">
      <c r="B36" s="154" t="s">
        <v>224</v>
      </c>
      <c r="C36" s="14">
        <v>0</v>
      </c>
      <c r="D36" s="512" t="s">
        <v>225</v>
      </c>
      <c r="E36" s="36" t="s">
        <v>226</v>
      </c>
      <c r="F36" s="37">
        <v>0.25</v>
      </c>
      <c r="G36" s="511"/>
    </row>
    <row r="37" spans="2:7" ht="15.75" hidden="1" x14ac:dyDescent="0.2">
      <c r="B37" s="30" t="s">
        <v>227</v>
      </c>
      <c r="C37" s="62">
        <v>0.2</v>
      </c>
      <c r="D37" s="513"/>
    </row>
    <row r="38" spans="2:7" ht="16.5" hidden="1" thickBot="1" x14ac:dyDescent="0.25">
      <c r="B38" s="153" t="s">
        <v>228</v>
      </c>
      <c r="C38" s="29">
        <v>0.03</v>
      </c>
      <c r="D38" s="63" t="str">
        <f>""</f>
        <v/>
      </c>
    </row>
    <row r="39" spans="2:7" hidden="1" x14ac:dyDescent="0.2"/>
    <row r="40" spans="2:7" ht="13.5" thickBot="1" x14ac:dyDescent="0.25"/>
    <row r="41" spans="2:7" ht="15.75" customHeight="1" thickBot="1" x14ac:dyDescent="0.25">
      <c r="B41" s="494" t="s">
        <v>229</v>
      </c>
      <c r="C41" s="495"/>
    </row>
    <row r="42" spans="2:7" ht="16.5" thickBot="1" x14ac:dyDescent="0.25">
      <c r="B42" s="502" t="s">
        <v>230</v>
      </c>
      <c r="C42" s="503"/>
    </row>
    <row r="43" spans="2:7" ht="63" x14ac:dyDescent="0.2">
      <c r="B43" s="64" t="s">
        <v>231</v>
      </c>
      <c r="C43" s="14">
        <v>0.3</v>
      </c>
    </row>
    <row r="44" spans="2:7" ht="16.5" thickBot="1" x14ac:dyDescent="0.25">
      <c r="B44" s="78" t="s">
        <v>232</v>
      </c>
      <c r="C44" s="29">
        <v>0.02</v>
      </c>
    </row>
    <row r="49" ht="34.5" customHeight="1" x14ac:dyDescent="0.2"/>
  </sheetData>
  <sheetProtection algorithmName="SHA-512" hashValue="z/OwKg5Q9c6hFaMvQtRcgZ9f95XQLKhi+1UjGdebR8BKKy5uLwZGRpcZQLfsIzR4/32dZmgH6JFLgZ3BEJ6S2g==" saltValue="BL2WZvJot6pgmnghUG654Q==" spinCount="100000" sheet="1" scenarios="1" formatColumns="0" formatRows="0"/>
  <mergeCells count="14">
    <mergeCell ref="B41:C41"/>
    <mergeCell ref="B42:C42"/>
    <mergeCell ref="B27:C27"/>
    <mergeCell ref="B33:D33"/>
    <mergeCell ref="E33:G33"/>
    <mergeCell ref="B34:D34"/>
    <mergeCell ref="G35:G36"/>
    <mergeCell ref="D36:D37"/>
    <mergeCell ref="B26:C26"/>
    <mergeCell ref="B8:F8"/>
    <mergeCell ref="B9:D9"/>
    <mergeCell ref="E9:F9"/>
    <mergeCell ref="B18:C18"/>
    <mergeCell ref="B19:C19"/>
  </mergeCells>
  <conditionalFormatting sqref="B4:C7 B14:C16">
    <cfRule type="containsBlanks" dxfId="163" priority="17">
      <formula>LEN(TRIM(B4))=0</formula>
    </cfRule>
  </conditionalFormatting>
  <conditionalFormatting sqref="B21:C22">
    <cfRule type="containsBlanks" dxfId="162" priority="6">
      <formula>LEN(TRIM(B21))=0</formula>
    </cfRule>
  </conditionalFormatting>
  <conditionalFormatting sqref="B28:C28">
    <cfRule type="containsBlanks" dxfId="161" priority="5">
      <formula>LEN(TRIM(B28))=0</formula>
    </cfRule>
  </conditionalFormatting>
  <conditionalFormatting sqref="B36:C38">
    <cfRule type="containsBlanks" dxfId="160" priority="4">
      <formula>LEN(TRIM(B36))=0</formula>
    </cfRule>
  </conditionalFormatting>
  <conditionalFormatting sqref="B11:D12">
    <cfRule type="containsBlanks" dxfId="159" priority="8">
      <formula>LEN(TRIM(B11))=0</formula>
    </cfRule>
  </conditionalFormatting>
  <conditionalFormatting sqref="C1:C2">
    <cfRule type="containsBlanks" dxfId="158" priority="1">
      <formula>LEN(TRIM(C1))=0</formula>
    </cfRule>
  </conditionalFormatting>
  <conditionalFormatting sqref="C43:C44">
    <cfRule type="containsBlanks" dxfId="157" priority="3">
      <formula>LEN(TRIM(C43))=0</formula>
    </cfRule>
  </conditionalFormatting>
  <conditionalFormatting sqref="E11:F11">
    <cfRule type="containsBlanks" dxfId="156" priority="7">
      <formula>LEN(TRIM(E11))=0</formula>
    </cfRule>
  </conditionalFormatting>
  <printOptions horizontalCentered="1"/>
  <pageMargins left="0.51181102362204722" right="0.51181102362204722" top="0.74803149606299213" bottom="0.74803149606299213" header="0.31496062992125984" footer="0.31496062992125984"/>
  <pageSetup paperSize="9" scale="72" orientation="portrait" r:id="rId1"/>
  <headerFooter>
    <oddHeader>&amp;C&amp;Uמבחנים לתמיכה של משרד התרבות והספורט</oddHeader>
    <oddFooter>&amp;Lא. חפץ ושות'
יעוץ כלכלי&amp;C&amp;P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tabColor theme="4" tint="-0.249977111117893"/>
  </sheetPr>
  <dimension ref="A1:AI135"/>
  <sheetViews>
    <sheetView rightToLeft="1" view="pageBreakPreview" topLeftCell="B1" zoomScaleNormal="100" zoomScaleSheetLayoutView="100" workbookViewId="0">
      <pane xSplit="2" ySplit="30" topLeftCell="D31" activePane="bottomRight" state="frozen"/>
      <selection pane="topRight" activeCell="H35" sqref="H35"/>
      <selection pane="bottomLeft" activeCell="H35" sqref="H35"/>
      <selection pane="bottomRight" activeCell="D31" sqref="D31"/>
    </sheetView>
  </sheetViews>
  <sheetFormatPr defaultColWidth="9" defaultRowHeight="15.75" x14ac:dyDescent="0.25"/>
  <cols>
    <col min="1" max="1" width="4" style="305" hidden="1" customWidth="1"/>
    <col min="2" max="2" width="11.42578125" style="305" customWidth="1"/>
    <col min="3" max="3" width="14" style="305" bestFit="1" customWidth="1"/>
    <col min="4" max="4" width="12.140625" style="305" customWidth="1"/>
    <col min="5" max="5" width="24.140625" style="305" customWidth="1"/>
    <col min="6" max="6" width="12.85546875" style="305" hidden="1" customWidth="1"/>
    <col min="7" max="7" width="16.42578125" style="305" customWidth="1"/>
    <col min="8" max="8" width="12.42578125" style="305" customWidth="1"/>
    <col min="9" max="9" width="12.85546875" style="305" customWidth="1"/>
    <col min="10" max="25" width="3.5703125" style="305" hidden="1" customWidth="1"/>
    <col min="26" max="26" width="15.140625" style="305" bestFit="1" customWidth="1"/>
    <col min="27" max="27" width="4.42578125" style="305" hidden="1" customWidth="1"/>
    <col min="28" max="28" width="2" style="305" hidden="1" customWidth="1"/>
    <col min="29" max="29" width="9" style="305" hidden="1" customWidth="1"/>
    <col min="30" max="30" width="8" style="305" hidden="1" customWidth="1"/>
    <col min="31" max="31" width="10.140625" style="305" hidden="1" customWidth="1"/>
    <col min="32" max="32" width="6.42578125" style="305" hidden="1" customWidth="1"/>
    <col min="33" max="35" width="8" style="305" hidden="1" customWidth="1"/>
    <col min="36" max="36" width="0" style="305" hidden="1" customWidth="1"/>
    <col min="37" max="16384" width="9" style="305"/>
  </cols>
  <sheetData>
    <row r="1" spans="2:35" ht="18" customHeight="1" x14ac:dyDescent="0.25">
      <c r="B1" s="302" t="str">
        <f>'פרמטרים לעקרונות חישוב התמיכה'!$B$1</f>
        <v>שנה</v>
      </c>
      <c r="C1" s="303">
        <f>'פרמטרים לעקרונות חישוב התמיכה'!$C$1</f>
        <v>2025</v>
      </c>
      <c r="D1" s="520" t="str">
        <f>IF(E131&lt;=E6,""," סך התמיכה בשנה קודמת חורגת מתקציב שנה קודמת, בדוק נתוני הזנה")</f>
        <v/>
      </c>
      <c r="E1" s="521"/>
      <c r="F1" s="521"/>
      <c r="G1" s="521"/>
      <c r="H1" s="521"/>
      <c r="I1" s="521"/>
      <c r="J1" s="521"/>
      <c r="K1" s="521"/>
      <c r="L1" s="521"/>
      <c r="M1" s="521"/>
      <c r="N1" s="521"/>
      <c r="O1" s="521"/>
      <c r="P1" s="521"/>
      <c r="Q1" s="521"/>
      <c r="R1" s="521"/>
      <c r="S1" s="521"/>
      <c r="T1" s="521"/>
      <c r="U1" s="521"/>
      <c r="V1" s="521"/>
      <c r="W1" s="521"/>
      <c r="X1" s="521"/>
      <c r="Y1" s="521"/>
      <c r="Z1" s="521"/>
      <c r="AA1" s="304"/>
      <c r="AB1" s="304"/>
      <c r="AC1" s="304"/>
      <c r="AD1" s="304"/>
      <c r="AE1" s="304"/>
      <c r="AF1" s="304"/>
      <c r="AG1" s="304"/>
      <c r="AH1" s="304"/>
      <c r="AI1" s="304" t="s">
        <v>115</v>
      </c>
    </row>
    <row r="2" spans="2:35" ht="40.5" customHeight="1" thickBot="1" x14ac:dyDescent="0.3">
      <c r="B2" s="306" t="str">
        <f>'פרמטרים לעקרונות חישוב התמיכה'!$B$2</f>
        <v>תקציב התמיכה</v>
      </c>
      <c r="C2" s="307">
        <f>'פרמטרים לעקרונות חישוב התמיכה'!$C$2</f>
        <v>2951409</v>
      </c>
      <c r="D2" s="520"/>
      <c r="E2" s="521"/>
      <c r="F2" s="521"/>
      <c r="G2" s="521"/>
      <c r="H2" s="521"/>
      <c r="I2" s="521"/>
      <c r="J2" s="521"/>
      <c r="K2" s="521"/>
      <c r="L2" s="521"/>
      <c r="M2" s="521"/>
      <c r="N2" s="521"/>
      <c r="O2" s="521"/>
      <c r="P2" s="521"/>
      <c r="Q2" s="521"/>
      <c r="R2" s="521"/>
      <c r="S2" s="521"/>
      <c r="T2" s="521"/>
      <c r="U2" s="521"/>
      <c r="V2" s="521"/>
      <c r="W2" s="521"/>
      <c r="X2" s="521"/>
      <c r="Y2" s="521"/>
      <c r="Z2" s="521"/>
      <c r="AA2" s="304"/>
      <c r="AB2" s="304"/>
      <c r="AC2" s="304"/>
      <c r="AD2" s="304"/>
      <c r="AE2" s="304"/>
      <c r="AF2" s="304"/>
      <c r="AG2" s="304"/>
      <c r="AH2" s="304"/>
      <c r="AI2" s="304"/>
    </row>
    <row r="3" spans="2:35" ht="13.5" customHeight="1" x14ac:dyDescent="0.25">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row>
    <row r="4" spans="2:35" ht="31.5" customHeight="1" x14ac:dyDescent="0.25">
      <c r="B4" s="304"/>
      <c r="C4" s="304"/>
      <c r="D4" s="304"/>
      <c r="E4" s="403" t="s">
        <v>233</v>
      </c>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row>
    <row r="5" spans="2:35" ht="16.5" customHeight="1" thickBot="1" x14ac:dyDescent="0.3">
      <c r="B5" s="304"/>
      <c r="C5" s="304"/>
      <c r="D5" s="304"/>
      <c r="E5" s="308" t="s">
        <v>120</v>
      </c>
      <c r="F5" s="304"/>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4"/>
      <c r="AH5" s="304"/>
      <c r="AI5" s="304"/>
    </row>
    <row r="6" spans="2:35" ht="15" customHeight="1" thickBot="1" x14ac:dyDescent="0.3">
      <c r="B6" s="304"/>
      <c r="C6" s="304"/>
      <c r="D6" s="304"/>
      <c r="E6" s="333">
        <v>3042854</v>
      </c>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row>
    <row r="7" spans="2:35" ht="15.75" customHeight="1" thickBot="1" x14ac:dyDescent="0.3">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row>
    <row r="8" spans="2:35" ht="15" hidden="1" customHeight="1" x14ac:dyDescent="0.25">
      <c r="B8" s="304"/>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4"/>
      <c r="AH8" s="304"/>
      <c r="AI8" s="304"/>
    </row>
    <row r="9" spans="2:35" ht="15" hidden="1" customHeight="1" x14ac:dyDescent="0.25">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row>
    <row r="10" spans="2:35" ht="15" hidden="1" customHeight="1" x14ac:dyDescent="0.25">
      <c r="B10" s="304"/>
      <c r="C10" s="304"/>
      <c r="D10" s="304"/>
      <c r="E10" s="304"/>
      <c r="F10" s="304"/>
      <c r="G10" s="304"/>
      <c r="H10" s="304"/>
      <c r="I10" s="304"/>
      <c r="J10" s="304"/>
      <c r="K10" s="304"/>
      <c r="L10" s="304"/>
      <c r="M10" s="304"/>
      <c r="N10" s="304"/>
      <c r="O10" s="304"/>
      <c r="P10" s="304"/>
      <c r="Q10" s="304"/>
      <c r="R10" s="304"/>
      <c r="S10" s="304"/>
      <c r="T10" s="304"/>
      <c r="U10" s="304"/>
      <c r="V10" s="304"/>
      <c r="W10" s="304"/>
      <c r="X10" s="304"/>
      <c r="Y10" s="304"/>
      <c r="Z10" s="304"/>
      <c r="AA10" s="304"/>
      <c r="AB10" s="304"/>
      <c r="AC10" s="304"/>
      <c r="AD10" s="304"/>
      <c r="AE10" s="304"/>
      <c r="AF10" s="304"/>
      <c r="AG10" s="304"/>
      <c r="AH10" s="304"/>
      <c r="AI10" s="304"/>
    </row>
    <row r="11" spans="2:35" ht="15" hidden="1" customHeight="1" x14ac:dyDescent="0.25">
      <c r="B11" s="304"/>
      <c r="C11" s="304"/>
      <c r="D11" s="304"/>
      <c r="E11" s="304"/>
      <c r="F11" s="304"/>
      <c r="G11" s="304"/>
      <c r="H11" s="304"/>
      <c r="I11" s="304"/>
      <c r="J11" s="304"/>
      <c r="K11" s="304"/>
      <c r="L11" s="304"/>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row>
    <row r="12" spans="2:35" ht="15" hidden="1" customHeight="1" x14ac:dyDescent="0.25">
      <c r="B12" s="304"/>
      <c r="C12" s="304"/>
      <c r="D12" s="304"/>
      <c r="E12" s="304"/>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row>
    <row r="13" spans="2:35" ht="15" hidden="1" customHeight="1" x14ac:dyDescent="0.25">
      <c r="B13" s="304"/>
      <c r="C13" s="304"/>
      <c r="D13" s="304"/>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row>
    <row r="14" spans="2:35" ht="15" hidden="1" customHeight="1" x14ac:dyDescent="0.25">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row>
    <row r="15" spans="2:35" ht="15" hidden="1" customHeight="1" x14ac:dyDescent="0.25">
      <c r="B15" s="304"/>
      <c r="C15" s="304"/>
      <c r="D15" s="304"/>
      <c r="E15" s="304"/>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row>
    <row r="16" spans="2:35" ht="15" hidden="1" customHeight="1" x14ac:dyDescent="0.25">
      <c r="B16" s="304"/>
      <c r="C16" s="304"/>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row>
    <row r="17" spans="2:35" ht="15" hidden="1" customHeight="1" x14ac:dyDescent="0.25">
      <c r="B17" s="304"/>
      <c r="C17" s="304"/>
      <c r="D17" s="304"/>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row>
    <row r="18" spans="2:35" ht="15" hidden="1" customHeight="1" x14ac:dyDescent="0.25">
      <c r="B18" s="304"/>
      <c r="C18" s="304"/>
      <c r="D18" s="304"/>
      <c r="E18" s="304"/>
      <c r="F18" s="304"/>
      <c r="G18" s="304"/>
      <c r="H18" s="304"/>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304"/>
    </row>
    <row r="19" spans="2:35" ht="15" hidden="1" customHeight="1" x14ac:dyDescent="0.25">
      <c r="B19" s="304"/>
      <c r="C19" s="304"/>
      <c r="D19" s="304"/>
      <c r="E19" s="304"/>
      <c r="F19" s="304"/>
      <c r="G19" s="304"/>
      <c r="H19" s="304"/>
      <c r="I19" s="304"/>
      <c r="J19" s="304"/>
      <c r="K19" s="304"/>
      <c r="L19" s="304"/>
      <c r="M19" s="304"/>
      <c r="N19" s="304"/>
      <c r="O19" s="304"/>
      <c r="P19" s="304"/>
      <c r="Q19" s="304"/>
      <c r="R19" s="304"/>
      <c r="S19" s="304"/>
      <c r="T19" s="304"/>
      <c r="U19" s="304"/>
      <c r="V19" s="304"/>
      <c r="W19" s="304"/>
      <c r="X19" s="304"/>
      <c r="Y19" s="304"/>
      <c r="Z19" s="304"/>
      <c r="AA19" s="304"/>
      <c r="AB19" s="304"/>
      <c r="AC19" s="304"/>
      <c r="AD19" s="304"/>
      <c r="AE19" s="304"/>
      <c r="AF19" s="304"/>
      <c r="AG19" s="304"/>
      <c r="AH19" s="304"/>
      <c r="AI19" s="304"/>
    </row>
    <row r="20" spans="2:35" ht="15" hidden="1" customHeight="1" x14ac:dyDescent="0.25">
      <c r="B20" s="304"/>
      <c r="C20" s="304"/>
      <c r="D20" s="304"/>
      <c r="E20" s="304"/>
      <c r="F20" s="304"/>
      <c r="G20" s="304"/>
      <c r="H20" s="304"/>
      <c r="I20" s="304"/>
      <c r="J20" s="304"/>
      <c r="K20" s="304"/>
      <c r="L20" s="304"/>
      <c r="M20" s="304"/>
      <c r="N20" s="304"/>
      <c r="O20" s="304"/>
      <c r="P20" s="304"/>
      <c r="Q20" s="304"/>
      <c r="R20" s="304"/>
      <c r="S20" s="304"/>
      <c r="T20" s="304"/>
      <c r="U20" s="304"/>
      <c r="V20" s="304"/>
      <c r="W20" s="304"/>
      <c r="X20" s="304"/>
      <c r="Y20" s="304"/>
      <c r="Z20" s="304"/>
      <c r="AA20" s="304"/>
      <c r="AB20" s="304"/>
      <c r="AC20" s="304"/>
      <c r="AD20" s="304"/>
      <c r="AE20" s="304"/>
      <c r="AF20" s="304"/>
      <c r="AG20" s="304"/>
      <c r="AH20" s="304"/>
      <c r="AI20" s="304"/>
    </row>
    <row r="21" spans="2:35" ht="15" hidden="1" customHeight="1" x14ac:dyDescent="0.25">
      <c r="B21" s="304"/>
      <c r="C21" s="304"/>
      <c r="D21" s="304"/>
      <c r="E21" s="304"/>
      <c r="F21" s="304"/>
      <c r="G21" s="304"/>
      <c r="H21" s="304"/>
      <c r="I21" s="304"/>
      <c r="J21" s="304"/>
      <c r="K21" s="304"/>
      <c r="L21" s="304"/>
      <c r="M21" s="304"/>
      <c r="N21" s="304"/>
      <c r="O21" s="304"/>
      <c r="P21" s="304"/>
      <c r="Q21" s="304"/>
      <c r="R21" s="304"/>
      <c r="S21" s="304"/>
      <c r="T21" s="304"/>
      <c r="U21" s="304"/>
      <c r="V21" s="304"/>
      <c r="W21" s="304"/>
      <c r="X21" s="304"/>
      <c r="Y21" s="304"/>
      <c r="Z21" s="304"/>
      <c r="AA21" s="304"/>
      <c r="AB21" s="304"/>
      <c r="AC21" s="304"/>
      <c r="AD21" s="304"/>
      <c r="AE21" s="304"/>
      <c r="AF21" s="304"/>
      <c r="AG21" s="304"/>
      <c r="AH21" s="304"/>
      <c r="AI21" s="304"/>
    </row>
    <row r="22" spans="2:35" ht="15" hidden="1" customHeight="1" x14ac:dyDescent="0.25">
      <c r="B22" s="304"/>
      <c r="C22" s="304"/>
      <c r="D22" s="304"/>
      <c r="E22" s="304"/>
      <c r="F22" s="304"/>
      <c r="G22" s="304"/>
      <c r="H22" s="304"/>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304"/>
      <c r="AG22" s="304"/>
      <c r="AH22" s="304"/>
      <c r="AI22" s="304"/>
    </row>
    <row r="23" spans="2:35" ht="15" hidden="1" customHeight="1" x14ac:dyDescent="0.25">
      <c r="B23" s="304"/>
      <c r="C23" s="304"/>
      <c r="D23" s="304"/>
      <c r="E23" s="304"/>
      <c r="F23" s="304"/>
      <c r="G23" s="304"/>
      <c r="H23" s="304"/>
      <c r="I23" s="304"/>
      <c r="J23" s="304"/>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row>
    <row r="24" spans="2:35" ht="15" hidden="1" customHeight="1" x14ac:dyDescent="0.25">
      <c r="B24" s="304"/>
      <c r="C24" s="304"/>
      <c r="D24" s="304"/>
      <c r="E24" s="304"/>
      <c r="F24" s="304"/>
      <c r="G24" s="304"/>
      <c r="H24" s="304"/>
      <c r="I24" s="304"/>
      <c r="J24" s="304"/>
      <c r="K24" s="304"/>
      <c r="L24" s="304"/>
      <c r="M24" s="304"/>
      <c r="N24" s="304"/>
      <c r="O24" s="304"/>
      <c r="P24" s="304"/>
      <c r="Q24" s="304"/>
      <c r="R24" s="304"/>
      <c r="S24" s="304"/>
      <c r="T24" s="304"/>
      <c r="U24" s="304"/>
      <c r="V24" s="304"/>
      <c r="W24" s="304"/>
      <c r="X24" s="304"/>
      <c r="Y24" s="304"/>
      <c r="Z24" s="304"/>
      <c r="AA24" s="304"/>
      <c r="AB24" s="304"/>
      <c r="AC24" s="304"/>
      <c r="AD24" s="304"/>
      <c r="AE24" s="304"/>
      <c r="AF24" s="304"/>
      <c r="AG24" s="304"/>
      <c r="AH24" s="304"/>
      <c r="AI24" s="304"/>
    </row>
    <row r="25" spans="2:35" ht="15" hidden="1" customHeight="1" x14ac:dyDescent="0.25">
      <c r="B25" s="304"/>
      <c r="C25" s="304"/>
      <c r="D25" s="304"/>
      <c r="E25" s="304"/>
      <c r="F25" s="304"/>
      <c r="G25" s="304"/>
      <c r="H25" s="304"/>
      <c r="I25" s="304"/>
      <c r="J25" s="304"/>
      <c r="K25" s="304"/>
      <c r="L25" s="304"/>
      <c r="M25" s="304"/>
      <c r="N25" s="304"/>
      <c r="O25" s="304"/>
      <c r="P25" s="304"/>
      <c r="Q25" s="304"/>
      <c r="R25" s="304"/>
      <c r="S25" s="304"/>
      <c r="T25" s="304"/>
      <c r="U25" s="304"/>
      <c r="V25" s="304"/>
      <c r="W25" s="304"/>
      <c r="X25" s="304"/>
      <c r="Y25" s="304"/>
      <c r="Z25" s="304"/>
      <c r="AA25" s="304"/>
      <c r="AB25" s="304"/>
      <c r="AC25" s="304"/>
      <c r="AD25" s="304"/>
      <c r="AE25" s="304"/>
      <c r="AF25" s="304"/>
      <c r="AG25" s="304"/>
      <c r="AH25" s="304"/>
      <c r="AI25" s="304"/>
    </row>
    <row r="26" spans="2:35" ht="15" hidden="1" customHeight="1" x14ac:dyDescent="0.25">
      <c r="B26" s="304"/>
      <c r="C26" s="304"/>
      <c r="D26" s="304"/>
      <c r="E26" s="304"/>
      <c r="F26" s="304"/>
      <c r="G26" s="304"/>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row>
    <row r="27" spans="2:35" ht="16.5" hidden="1" thickBot="1" x14ac:dyDescent="0.3">
      <c r="B27" s="304"/>
      <c r="C27" s="304"/>
      <c r="D27" s="304"/>
      <c r="E27" s="304"/>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4"/>
      <c r="AH27" s="304"/>
      <c r="AI27" s="304"/>
    </row>
    <row r="28" spans="2:35" ht="19.5" thickBot="1" x14ac:dyDescent="0.35">
      <c r="B28" s="522" t="s">
        <v>234</v>
      </c>
      <c r="C28" s="523"/>
      <c r="D28" s="523"/>
      <c r="E28" s="523"/>
      <c r="F28" s="523"/>
      <c r="G28" s="523"/>
      <c r="H28" s="523"/>
      <c r="I28" s="523"/>
      <c r="J28" s="523"/>
      <c r="K28" s="523"/>
      <c r="L28" s="523"/>
      <c r="M28" s="523"/>
      <c r="N28" s="523"/>
      <c r="O28" s="523"/>
      <c r="P28" s="523"/>
      <c r="Q28" s="523"/>
      <c r="R28" s="523"/>
      <c r="S28" s="523"/>
      <c r="T28" s="523"/>
      <c r="U28" s="523"/>
      <c r="V28" s="523"/>
      <c r="W28" s="523"/>
      <c r="X28" s="523"/>
      <c r="Y28" s="523"/>
      <c r="Z28" s="523"/>
      <c r="AA28" s="304"/>
      <c r="AB28" s="304"/>
      <c r="AC28" s="304"/>
      <c r="AD28" s="304"/>
      <c r="AE28" s="304"/>
      <c r="AF28" s="304"/>
      <c r="AG28" s="304"/>
      <c r="AH28" s="304"/>
      <c r="AI28" s="309">
        <f ca="1">IF(AND(SUM(AI31:AI130)=COUNT(AI31:AI130),$E$131&lt;=$E$6),1,0)</f>
        <v>1</v>
      </c>
    </row>
    <row r="29" spans="2:35" ht="45.75" customHeight="1" x14ac:dyDescent="0.25">
      <c r="B29" s="516" t="s">
        <v>197</v>
      </c>
      <c r="C29" s="518" t="s">
        <v>131</v>
      </c>
      <c r="D29" s="518" t="s">
        <v>235</v>
      </c>
      <c r="E29" s="310" t="s">
        <v>236</v>
      </c>
      <c r="F29" s="311"/>
      <c r="G29" s="518" t="s">
        <v>237</v>
      </c>
      <c r="H29" s="518" t="s">
        <v>238</v>
      </c>
      <c r="I29" s="518" t="s">
        <v>239</v>
      </c>
      <c r="J29" s="312"/>
      <c r="K29" s="312"/>
      <c r="L29" s="312"/>
      <c r="M29" s="312"/>
      <c r="N29" s="312"/>
      <c r="O29" s="312"/>
      <c r="P29" s="312"/>
      <c r="Q29" s="312"/>
      <c r="R29" s="312"/>
      <c r="S29" s="312"/>
      <c r="T29" s="312"/>
      <c r="U29" s="312"/>
      <c r="V29" s="312"/>
      <c r="W29" s="312"/>
      <c r="X29" s="312"/>
      <c r="Y29" s="312"/>
      <c r="Z29" s="524" t="s">
        <v>240</v>
      </c>
      <c r="AA29" s="304"/>
      <c r="AB29" s="304"/>
      <c r="AC29" s="304"/>
      <c r="AD29" s="304"/>
      <c r="AE29" s="304"/>
      <c r="AF29" s="526" t="s">
        <v>241</v>
      </c>
      <c r="AG29" s="526" t="s">
        <v>242</v>
      </c>
      <c r="AH29" s="313" t="s">
        <v>243</v>
      </c>
      <c r="AI29" s="304"/>
    </row>
    <row r="30" spans="2:35" ht="32.25" customHeight="1" thickBot="1" x14ac:dyDescent="0.3">
      <c r="B30" s="517"/>
      <c r="C30" s="519"/>
      <c r="D30" s="519"/>
      <c r="E30" s="308" t="s">
        <v>120</v>
      </c>
      <c r="F30" s="314"/>
      <c r="G30" s="519"/>
      <c r="H30" s="519"/>
      <c r="I30" s="519"/>
      <c r="J30" s="315"/>
      <c r="K30" s="315"/>
      <c r="L30" s="315"/>
      <c r="M30" s="315"/>
      <c r="N30" s="315"/>
      <c r="O30" s="315"/>
      <c r="P30" s="315"/>
      <c r="Q30" s="315"/>
      <c r="R30" s="315"/>
      <c r="S30" s="315"/>
      <c r="T30" s="315"/>
      <c r="U30" s="315"/>
      <c r="V30" s="315"/>
      <c r="W30" s="315"/>
      <c r="X30" s="315"/>
      <c r="Y30" s="315"/>
      <c r="Z30" s="525"/>
      <c r="AA30" s="304"/>
      <c r="AB30" s="304"/>
      <c r="AC30" s="304"/>
      <c r="AD30" s="309">
        <v>0</v>
      </c>
      <c r="AE30" s="309">
        <v>1</v>
      </c>
      <c r="AF30" s="526"/>
      <c r="AG30" s="526"/>
      <c r="AH30" s="313"/>
      <c r="AI30" s="309" t="s">
        <v>244</v>
      </c>
    </row>
    <row r="31" spans="2:35" x14ac:dyDescent="0.25">
      <c r="B31" s="316">
        <f ca="1">IF(C31="","",ROW()-30)</f>
        <v>1</v>
      </c>
      <c r="C31" s="404" t="str">
        <f ca="1">IF('תנאי סף'!AR31&lt;&gt;1,"",'תנאי סף'!F31)</f>
        <v>כוריאוגרפים</v>
      </c>
      <c r="D31" s="405">
        <f ca="1">IF($C31="","",'התחשיב הבסיסי'!AE31)</f>
        <v>0.62934144119511881</v>
      </c>
      <c r="E31" s="317">
        <v>1807697</v>
      </c>
      <c r="F31" s="318"/>
      <c r="G31" s="319">
        <f ca="1">IF(C31="","",IFERROR(E31/$E$6,$AI$1))</f>
        <v>0.59407943989425716</v>
      </c>
      <c r="H31" s="320">
        <f ca="1">IF(C31="","",IF(AI31&lt;&gt;1,$AI$1,AVERAGE($G31,$D31)))</f>
        <v>0.61171044054468804</v>
      </c>
      <c r="I31" s="320">
        <f ca="1">IF(C31="","",IF(AI31&lt;&gt;1,$AI$1,H31/$H$131*100%))</f>
        <v>0.61171044054468804</v>
      </c>
      <c r="J31" s="321"/>
      <c r="K31" s="321"/>
      <c r="L31" s="321"/>
      <c r="M31" s="321"/>
      <c r="N31" s="321"/>
      <c r="O31" s="321"/>
      <c r="P31" s="321"/>
      <c r="Q31" s="321"/>
      <c r="R31" s="321"/>
      <c r="S31" s="321"/>
      <c r="T31" s="321"/>
      <c r="U31" s="321"/>
      <c r="V31" s="321"/>
      <c r="W31" s="321"/>
      <c r="X31" s="321"/>
      <c r="Y31" s="321"/>
      <c r="Z31" s="322">
        <f ca="1">IF(C31="","",IF(AND(AI31&lt;&gt;1),$AI$1,I31*$C$2))</f>
        <v>1805407.6996175572</v>
      </c>
      <c r="AA31" s="304"/>
      <c r="AB31" s="304"/>
      <c r="AC31" s="304"/>
      <c r="AD31" s="309">
        <f ca="1">IF($C31="","",AD$30)</f>
        <v>0</v>
      </c>
      <c r="AE31" s="309">
        <f ca="1">IF($C31="","",AE$30)</f>
        <v>1</v>
      </c>
      <c r="AF31" s="304">
        <f ca="1">IF(D31=$AI$1,0,1)</f>
        <v>1</v>
      </c>
      <c r="AG31" s="304">
        <f>IF(E31="",0,IFERROR(IF(E31&gt;=0,1,0),0))</f>
        <v>1</v>
      </c>
      <c r="AH31" s="309"/>
      <c r="AI31" s="304">
        <f ca="1">IF($C31="",1,IFERROR(IF(SUM(AF31:AG31)=COUNT(AF31:AG31),1,0),0))</f>
        <v>1</v>
      </c>
    </row>
    <row r="32" spans="2:35" x14ac:dyDescent="0.25">
      <c r="B32" s="316">
        <f t="shared" ref="B32:B95" ca="1" si="0">IF(C32="","",ROW()-30)</f>
        <v>2</v>
      </c>
      <c r="C32" s="404" t="str">
        <f ca="1">IF('תנאי סף'!AR32&lt;&gt;1,"",'תנאי סף'!F32)</f>
        <v>פ. בלומנטל</v>
      </c>
      <c r="D32" s="405">
        <f ca="1">IF($C32="","",'התחשיב הבסיסי'!AE32)</f>
        <v>0.14602430213182332</v>
      </c>
      <c r="E32" s="317">
        <v>532780</v>
      </c>
      <c r="F32" s="318"/>
      <c r="G32" s="319">
        <f t="shared" ref="G32:G95" ca="1" si="1">IF(C32="","",IFERROR(E32/$E$6,$AI$1))</f>
        <v>0.1750921996257461</v>
      </c>
      <c r="H32" s="320">
        <f t="shared" ref="H32:H95" ca="1" si="2">IF(C32="","",IF(AI32&lt;&gt;1,$AI$1,AVERAGE($G32,$D32)))</f>
        <v>0.16055825087878473</v>
      </c>
      <c r="I32" s="320">
        <f t="shared" ref="I32:I40" ca="1" si="3">IF(C32="","",IF(AI32&lt;&gt;1,$AI$1,H32/$H$131*100%))</f>
        <v>0.16055825087878473</v>
      </c>
      <c r="J32" s="321"/>
      <c r="K32" s="321"/>
      <c r="L32" s="321"/>
      <c r="M32" s="321"/>
      <c r="N32" s="321"/>
      <c r="O32" s="321"/>
      <c r="P32" s="321"/>
      <c r="Q32" s="321"/>
      <c r="R32" s="321"/>
      <c r="S32" s="321"/>
      <c r="T32" s="321"/>
      <c r="U32" s="321"/>
      <c r="V32" s="321"/>
      <c r="W32" s="321"/>
      <c r="X32" s="321"/>
      <c r="Y32" s="321"/>
      <c r="Z32" s="322">
        <f t="shared" ref="Z32:Z40" ca="1" si="4">IF(C32="","",IF(AND(AI32&lt;&gt;1),$AI$1,I32*$C$2))</f>
        <v>473873.06666790316</v>
      </c>
      <c r="AA32" s="304"/>
      <c r="AB32" s="304"/>
      <c r="AC32" s="304"/>
      <c r="AD32" s="309">
        <f t="shared" ref="AD32:AE63" ca="1" si="5">IF($C32="","",AD$30)</f>
        <v>0</v>
      </c>
      <c r="AE32" s="309">
        <f t="shared" ca="1" si="5"/>
        <v>1</v>
      </c>
      <c r="AF32" s="304">
        <f t="shared" ref="AF32:AF95" ca="1" si="6">IF(D32=$AI$1,0,1)</f>
        <v>1</v>
      </c>
      <c r="AG32" s="304">
        <f t="shared" ref="AG32:AG95" si="7">IF(E32="",0,IFERROR(IF(E32&gt;=0,1,0),0))</f>
        <v>1</v>
      </c>
      <c r="AH32" s="309"/>
      <c r="AI32" s="304">
        <f t="shared" ref="AI32:AI95" ca="1" si="8">IF($C32="",1,IFERROR(IF(SUM(AF32:AG32)=COUNT(AF32:AG32),1,0),0))</f>
        <v>1</v>
      </c>
    </row>
    <row r="33" spans="2:35" x14ac:dyDescent="0.25">
      <c r="B33" s="316">
        <f t="shared" ca="1" si="0"/>
        <v>3</v>
      </c>
      <c r="C33" s="404" t="str">
        <f ca="1">IF('תנאי סף'!AR33&lt;&gt;1,"",'תנאי סף'!F33)</f>
        <v>איב</v>
      </c>
      <c r="D33" s="405">
        <f ca="1">IF($C33="","",'התחשיב הבסיסי'!AE33)</f>
        <v>0.22463425667305792</v>
      </c>
      <c r="E33" s="317">
        <v>702377</v>
      </c>
      <c r="F33" s="318"/>
      <c r="G33" s="319">
        <f t="shared" ca="1" si="1"/>
        <v>0.23082836047999675</v>
      </c>
      <c r="H33" s="320">
        <f t="shared" ca="1" si="2"/>
        <v>0.22773130857652735</v>
      </c>
      <c r="I33" s="320">
        <f t="shared" ca="1" si="3"/>
        <v>0.22773130857652735</v>
      </c>
      <c r="J33" s="321"/>
      <c r="K33" s="321"/>
      <c r="L33" s="321"/>
      <c r="M33" s="321"/>
      <c r="N33" s="321"/>
      <c r="O33" s="321"/>
      <c r="P33" s="321"/>
      <c r="Q33" s="321"/>
      <c r="R33" s="321"/>
      <c r="S33" s="321"/>
      <c r="T33" s="321"/>
      <c r="U33" s="321"/>
      <c r="V33" s="321"/>
      <c r="W33" s="321"/>
      <c r="X33" s="321"/>
      <c r="Y33" s="321"/>
      <c r="Z33" s="322">
        <f t="shared" ca="1" si="4"/>
        <v>672128.23371454002</v>
      </c>
      <c r="AA33" s="304"/>
      <c r="AB33" s="304"/>
      <c r="AC33" s="304"/>
      <c r="AD33" s="309">
        <f t="shared" ca="1" si="5"/>
        <v>0</v>
      </c>
      <c r="AE33" s="309">
        <f t="shared" ca="1" si="5"/>
        <v>1</v>
      </c>
      <c r="AF33" s="304">
        <f t="shared" ca="1" si="6"/>
        <v>1</v>
      </c>
      <c r="AG33" s="304">
        <f t="shared" si="7"/>
        <v>1</v>
      </c>
      <c r="AH33" s="309"/>
      <c r="AI33" s="304">
        <f t="shared" ca="1" si="8"/>
        <v>1</v>
      </c>
    </row>
    <row r="34" spans="2:35" x14ac:dyDescent="0.25">
      <c r="B34" s="316" t="str">
        <f t="shared" ca="1" si="0"/>
        <v/>
      </c>
      <c r="C34" s="404" t="str">
        <f ca="1">IF('תנאי סף'!AR34&lt;&gt;1,"",'תנאי סף'!F34)</f>
        <v/>
      </c>
      <c r="D34" s="405" t="str">
        <f ca="1">IF($C34="","",'התחשיב הבסיסי'!AE34)</f>
        <v/>
      </c>
      <c r="E34" s="317"/>
      <c r="F34" s="318"/>
      <c r="G34" s="319" t="str">
        <f t="shared" ca="1" si="1"/>
        <v/>
      </c>
      <c r="H34" s="320" t="str">
        <f t="shared" ca="1" si="2"/>
        <v/>
      </c>
      <c r="I34" s="320" t="str">
        <f t="shared" ca="1" si="3"/>
        <v/>
      </c>
      <c r="J34" s="321"/>
      <c r="K34" s="321"/>
      <c r="L34" s="321"/>
      <c r="M34" s="321"/>
      <c r="N34" s="321"/>
      <c r="O34" s="321"/>
      <c r="P34" s="321"/>
      <c r="Q34" s="321"/>
      <c r="R34" s="321"/>
      <c r="S34" s="321"/>
      <c r="T34" s="321"/>
      <c r="U34" s="321"/>
      <c r="V34" s="321"/>
      <c r="W34" s="321"/>
      <c r="X34" s="321"/>
      <c r="Y34" s="321"/>
      <c r="Z34" s="322" t="str">
        <f t="shared" ca="1" si="4"/>
        <v/>
      </c>
      <c r="AA34" s="304"/>
      <c r="AB34" s="304"/>
      <c r="AC34" s="304"/>
      <c r="AD34" s="309" t="str">
        <f t="shared" ca="1" si="5"/>
        <v/>
      </c>
      <c r="AE34" s="309" t="str">
        <f t="shared" ca="1" si="5"/>
        <v/>
      </c>
      <c r="AF34" s="304">
        <f t="shared" ca="1" si="6"/>
        <v>1</v>
      </c>
      <c r="AG34" s="304">
        <f t="shared" si="7"/>
        <v>0</v>
      </c>
      <c r="AH34" s="309"/>
      <c r="AI34" s="304">
        <f t="shared" ca="1" si="8"/>
        <v>1</v>
      </c>
    </row>
    <row r="35" spans="2:35" x14ac:dyDescent="0.25">
      <c r="B35" s="316" t="str">
        <f t="shared" ca="1" si="0"/>
        <v/>
      </c>
      <c r="C35" s="404" t="str">
        <f ca="1">IF('תנאי סף'!AR35&lt;&gt;1,"",'תנאי סף'!F35)</f>
        <v/>
      </c>
      <c r="D35" s="405" t="str">
        <f ca="1">IF($C35="","",'התחשיב הבסיסי'!AE35)</f>
        <v/>
      </c>
      <c r="E35" s="317"/>
      <c r="F35" s="318"/>
      <c r="G35" s="319" t="str">
        <f t="shared" ca="1" si="1"/>
        <v/>
      </c>
      <c r="H35" s="320" t="str">
        <f t="shared" ca="1" si="2"/>
        <v/>
      </c>
      <c r="I35" s="320" t="str">
        <f t="shared" ca="1" si="3"/>
        <v/>
      </c>
      <c r="J35" s="321"/>
      <c r="K35" s="321"/>
      <c r="L35" s="321"/>
      <c r="M35" s="321"/>
      <c r="N35" s="321"/>
      <c r="O35" s="321"/>
      <c r="P35" s="321"/>
      <c r="Q35" s="321"/>
      <c r="R35" s="321"/>
      <c r="S35" s="321"/>
      <c r="T35" s="321"/>
      <c r="U35" s="321"/>
      <c r="V35" s="321"/>
      <c r="W35" s="321"/>
      <c r="X35" s="321"/>
      <c r="Y35" s="321"/>
      <c r="Z35" s="322" t="str">
        <f t="shared" ca="1" si="4"/>
        <v/>
      </c>
      <c r="AA35" s="304"/>
      <c r="AB35" s="304"/>
      <c r="AC35" s="304"/>
      <c r="AD35" s="309" t="str">
        <f t="shared" ca="1" si="5"/>
        <v/>
      </c>
      <c r="AE35" s="309" t="str">
        <f t="shared" ca="1" si="5"/>
        <v/>
      </c>
      <c r="AF35" s="304">
        <f t="shared" ca="1" si="6"/>
        <v>1</v>
      </c>
      <c r="AG35" s="304">
        <f t="shared" si="7"/>
        <v>0</v>
      </c>
      <c r="AH35" s="309"/>
      <c r="AI35" s="304">
        <f t="shared" ca="1" si="8"/>
        <v>1</v>
      </c>
    </row>
    <row r="36" spans="2:35" x14ac:dyDescent="0.25">
      <c r="B36" s="316" t="str">
        <f t="shared" ca="1" si="0"/>
        <v/>
      </c>
      <c r="C36" s="404" t="str">
        <f ca="1">IF('תנאי סף'!AR36&lt;&gt;1,"",'תנאי סף'!F36)</f>
        <v/>
      </c>
      <c r="D36" s="405" t="str">
        <f ca="1">IF($C36="","",'התחשיב הבסיסי'!AE36)</f>
        <v/>
      </c>
      <c r="E36" s="317"/>
      <c r="F36" s="318"/>
      <c r="G36" s="319" t="str">
        <f t="shared" ca="1" si="1"/>
        <v/>
      </c>
      <c r="H36" s="320" t="str">
        <f t="shared" ca="1" si="2"/>
        <v/>
      </c>
      <c r="I36" s="320" t="str">
        <f t="shared" ca="1" si="3"/>
        <v/>
      </c>
      <c r="J36" s="321"/>
      <c r="K36" s="321"/>
      <c r="L36" s="321"/>
      <c r="M36" s="321"/>
      <c r="N36" s="321"/>
      <c r="O36" s="321"/>
      <c r="P36" s="321"/>
      <c r="Q36" s="321"/>
      <c r="R36" s="321"/>
      <c r="S36" s="321"/>
      <c r="T36" s="321"/>
      <c r="U36" s="321"/>
      <c r="V36" s="321"/>
      <c r="W36" s="321"/>
      <c r="X36" s="321"/>
      <c r="Y36" s="321"/>
      <c r="Z36" s="322" t="str">
        <f t="shared" ca="1" si="4"/>
        <v/>
      </c>
      <c r="AA36" s="304"/>
      <c r="AB36" s="304"/>
      <c r="AC36" s="304"/>
      <c r="AD36" s="309" t="str">
        <f t="shared" ca="1" si="5"/>
        <v/>
      </c>
      <c r="AE36" s="309" t="str">
        <f t="shared" ca="1" si="5"/>
        <v/>
      </c>
      <c r="AF36" s="304">
        <f t="shared" ca="1" si="6"/>
        <v>1</v>
      </c>
      <c r="AG36" s="304">
        <f t="shared" si="7"/>
        <v>0</v>
      </c>
      <c r="AH36" s="309"/>
      <c r="AI36" s="304">
        <f t="shared" ca="1" si="8"/>
        <v>1</v>
      </c>
    </row>
    <row r="37" spans="2:35" x14ac:dyDescent="0.25">
      <c r="B37" s="316" t="str">
        <f t="shared" ca="1" si="0"/>
        <v/>
      </c>
      <c r="C37" s="404" t="str">
        <f ca="1">IF('תנאי סף'!AR37&lt;&gt;1,"",'תנאי סף'!F37)</f>
        <v/>
      </c>
      <c r="D37" s="405" t="str">
        <f ca="1">IF($C37="","",'התחשיב הבסיסי'!AE37)</f>
        <v/>
      </c>
      <c r="E37" s="317"/>
      <c r="F37" s="318"/>
      <c r="G37" s="319" t="str">
        <f t="shared" ca="1" si="1"/>
        <v/>
      </c>
      <c r="H37" s="320" t="str">
        <f t="shared" ca="1" si="2"/>
        <v/>
      </c>
      <c r="I37" s="320" t="str">
        <f ca="1">IF(C37="","",IF(AI37&lt;&gt;1,$AI$1,H37/$H$131*100%))</f>
        <v/>
      </c>
      <c r="J37" s="321"/>
      <c r="K37" s="321"/>
      <c r="L37" s="321"/>
      <c r="M37" s="321"/>
      <c r="N37" s="321"/>
      <c r="O37" s="321"/>
      <c r="P37" s="321"/>
      <c r="Q37" s="321"/>
      <c r="R37" s="321"/>
      <c r="S37" s="321"/>
      <c r="T37" s="321"/>
      <c r="U37" s="321"/>
      <c r="V37" s="321"/>
      <c r="W37" s="321"/>
      <c r="X37" s="321"/>
      <c r="Y37" s="321"/>
      <c r="Z37" s="322" t="str">
        <f t="shared" ca="1" si="4"/>
        <v/>
      </c>
      <c r="AA37" s="304"/>
      <c r="AB37" s="304"/>
      <c r="AC37" s="304"/>
      <c r="AD37" s="309" t="str">
        <f t="shared" ca="1" si="5"/>
        <v/>
      </c>
      <c r="AE37" s="309" t="str">
        <f t="shared" ca="1" si="5"/>
        <v/>
      </c>
      <c r="AF37" s="304">
        <f t="shared" ca="1" si="6"/>
        <v>1</v>
      </c>
      <c r="AG37" s="304">
        <f t="shared" si="7"/>
        <v>0</v>
      </c>
      <c r="AH37" s="309"/>
      <c r="AI37" s="304">
        <f t="shared" ca="1" si="8"/>
        <v>1</v>
      </c>
    </row>
    <row r="38" spans="2:35" x14ac:dyDescent="0.25">
      <c r="B38" s="316" t="str">
        <f t="shared" ca="1" si="0"/>
        <v/>
      </c>
      <c r="C38" s="404" t="str">
        <f ca="1">IF('תנאי סף'!AR38&lt;&gt;1,"",'תנאי סף'!F38)</f>
        <v/>
      </c>
      <c r="D38" s="405" t="str">
        <f ca="1">IF($C38="","",'התחשיב הבסיסי'!AE38)</f>
        <v/>
      </c>
      <c r="E38" s="317"/>
      <c r="F38" s="318"/>
      <c r="G38" s="319" t="str">
        <f t="shared" ca="1" si="1"/>
        <v/>
      </c>
      <c r="H38" s="320" t="str">
        <f t="shared" ca="1" si="2"/>
        <v/>
      </c>
      <c r="I38" s="320" t="str">
        <f t="shared" ca="1" si="3"/>
        <v/>
      </c>
      <c r="J38" s="321"/>
      <c r="K38" s="321"/>
      <c r="L38" s="321"/>
      <c r="M38" s="321"/>
      <c r="N38" s="321"/>
      <c r="O38" s="321"/>
      <c r="P38" s="321"/>
      <c r="Q38" s="321"/>
      <c r="R38" s="321"/>
      <c r="S38" s="321"/>
      <c r="T38" s="321"/>
      <c r="U38" s="321"/>
      <c r="V38" s="321"/>
      <c r="W38" s="321"/>
      <c r="X38" s="321"/>
      <c r="Y38" s="321"/>
      <c r="Z38" s="322" t="str">
        <f t="shared" ca="1" si="4"/>
        <v/>
      </c>
      <c r="AA38" s="304"/>
      <c r="AB38" s="304"/>
      <c r="AC38" s="304"/>
      <c r="AD38" s="309" t="str">
        <f t="shared" ca="1" si="5"/>
        <v/>
      </c>
      <c r="AE38" s="309" t="str">
        <f t="shared" ca="1" si="5"/>
        <v/>
      </c>
      <c r="AF38" s="304">
        <f t="shared" ca="1" si="6"/>
        <v>1</v>
      </c>
      <c r="AG38" s="304">
        <f t="shared" si="7"/>
        <v>0</v>
      </c>
      <c r="AH38" s="309"/>
      <c r="AI38" s="304">
        <f t="shared" ca="1" si="8"/>
        <v>1</v>
      </c>
    </row>
    <row r="39" spans="2:35" x14ac:dyDescent="0.25">
      <c r="B39" s="316" t="str">
        <f t="shared" ca="1" si="0"/>
        <v/>
      </c>
      <c r="C39" s="404" t="str">
        <f ca="1">IF('תנאי סף'!AR39&lt;&gt;1,"",'תנאי סף'!F39)</f>
        <v/>
      </c>
      <c r="D39" s="405" t="str">
        <f ca="1">IF($C39="","",'התחשיב הבסיסי'!AE39)</f>
        <v/>
      </c>
      <c r="E39" s="317"/>
      <c r="F39" s="318"/>
      <c r="G39" s="319" t="str">
        <f t="shared" ca="1" si="1"/>
        <v/>
      </c>
      <c r="H39" s="320" t="str">
        <f t="shared" ca="1" si="2"/>
        <v/>
      </c>
      <c r="I39" s="320" t="str">
        <f t="shared" ca="1" si="3"/>
        <v/>
      </c>
      <c r="J39" s="321"/>
      <c r="K39" s="321"/>
      <c r="L39" s="321"/>
      <c r="M39" s="321"/>
      <c r="N39" s="321"/>
      <c r="O39" s="321"/>
      <c r="P39" s="321"/>
      <c r="Q39" s="321"/>
      <c r="R39" s="321"/>
      <c r="S39" s="321"/>
      <c r="T39" s="321"/>
      <c r="U39" s="321"/>
      <c r="V39" s="321"/>
      <c r="W39" s="321"/>
      <c r="X39" s="321"/>
      <c r="Y39" s="321"/>
      <c r="Z39" s="322" t="str">
        <f t="shared" ca="1" si="4"/>
        <v/>
      </c>
      <c r="AA39" s="304"/>
      <c r="AB39" s="304"/>
      <c r="AC39" s="304"/>
      <c r="AD39" s="309" t="str">
        <f t="shared" ca="1" si="5"/>
        <v/>
      </c>
      <c r="AE39" s="309" t="str">
        <f t="shared" ca="1" si="5"/>
        <v/>
      </c>
      <c r="AF39" s="304">
        <f t="shared" ca="1" si="6"/>
        <v>1</v>
      </c>
      <c r="AG39" s="304">
        <f t="shared" si="7"/>
        <v>0</v>
      </c>
      <c r="AH39" s="309"/>
      <c r="AI39" s="304">
        <f t="shared" ca="1" si="8"/>
        <v>1</v>
      </c>
    </row>
    <row r="40" spans="2:35" ht="16.5" thickBot="1" x14ac:dyDescent="0.3">
      <c r="B40" s="316" t="str">
        <f t="shared" ca="1" si="0"/>
        <v/>
      </c>
      <c r="C40" s="404" t="str">
        <f ca="1">IF('תנאי סף'!AR40&lt;&gt;1,"",'תנאי סף'!F40)</f>
        <v/>
      </c>
      <c r="D40" s="405" t="str">
        <f ca="1">IF($C40="","",'התחשיב הבסיסי'!AE40)</f>
        <v/>
      </c>
      <c r="E40" s="317"/>
      <c r="F40" s="318"/>
      <c r="G40" s="319" t="str">
        <f t="shared" ca="1" si="1"/>
        <v/>
      </c>
      <c r="H40" s="320" t="str">
        <f t="shared" ca="1" si="2"/>
        <v/>
      </c>
      <c r="I40" s="320" t="str">
        <f t="shared" ca="1" si="3"/>
        <v/>
      </c>
      <c r="J40" s="321"/>
      <c r="K40" s="321"/>
      <c r="L40" s="321"/>
      <c r="M40" s="321"/>
      <c r="N40" s="321"/>
      <c r="O40" s="321"/>
      <c r="P40" s="321"/>
      <c r="Q40" s="321"/>
      <c r="R40" s="321"/>
      <c r="S40" s="321"/>
      <c r="T40" s="321"/>
      <c r="U40" s="321"/>
      <c r="V40" s="321"/>
      <c r="W40" s="321"/>
      <c r="X40" s="321"/>
      <c r="Y40" s="321"/>
      <c r="Z40" s="322" t="str">
        <f t="shared" ca="1" si="4"/>
        <v/>
      </c>
      <c r="AA40" s="304"/>
      <c r="AB40" s="304"/>
      <c r="AC40" s="304"/>
      <c r="AD40" s="309" t="str">
        <f t="shared" ca="1" si="5"/>
        <v/>
      </c>
      <c r="AE40" s="309" t="str">
        <f t="shared" ca="1" si="5"/>
        <v/>
      </c>
      <c r="AF40" s="304">
        <f t="shared" ca="1" si="6"/>
        <v>1</v>
      </c>
      <c r="AG40" s="304">
        <f t="shared" si="7"/>
        <v>0</v>
      </c>
      <c r="AH40" s="309"/>
      <c r="AI40" s="304">
        <f t="shared" ca="1" si="8"/>
        <v>1</v>
      </c>
    </row>
    <row r="41" spans="2:35" ht="15.75" hidden="1" customHeight="1" x14ac:dyDescent="0.25">
      <c r="B41" s="316" t="str">
        <f t="shared" si="0"/>
        <v/>
      </c>
      <c r="C41" s="404" t="str">
        <f>IF('תנאי סף'!AR41&lt;&gt;1,"",'תנאי סף'!F41)</f>
        <v/>
      </c>
      <c r="D41" s="405" t="str">
        <f>IF($C41="","",'התחשיב הבסיסי'!AE41)</f>
        <v/>
      </c>
      <c r="E41" s="317"/>
      <c r="F41" s="318"/>
      <c r="G41" s="319" t="str">
        <f t="shared" si="1"/>
        <v/>
      </c>
      <c r="H41" s="320" t="str">
        <f t="shared" si="2"/>
        <v/>
      </c>
      <c r="I41" s="320" t="str">
        <f t="shared" ref="I41:I95" si="9">IF(C41="","",IF($AI$28&lt;&gt;1,$AI$1,H41/$H$131*100%))</f>
        <v/>
      </c>
      <c r="J41" s="321"/>
      <c r="K41" s="321"/>
      <c r="L41" s="321"/>
      <c r="M41" s="321"/>
      <c r="N41" s="321"/>
      <c r="O41" s="321"/>
      <c r="P41" s="321"/>
      <c r="Q41" s="321"/>
      <c r="R41" s="321"/>
      <c r="S41" s="321"/>
      <c r="T41" s="321"/>
      <c r="U41" s="321"/>
      <c r="V41" s="321"/>
      <c r="W41" s="321"/>
      <c r="X41" s="321"/>
      <c r="Y41" s="321"/>
      <c r="Z41" s="322" t="str">
        <f t="shared" ref="Z41:Z94" si="10">IF(C41="","",IF(AND($AI$28&lt;&gt;1),$AI$1,I41*$C$2))</f>
        <v/>
      </c>
      <c r="AA41" s="304"/>
      <c r="AB41" s="304"/>
      <c r="AC41" s="304"/>
      <c r="AD41" s="309" t="str">
        <f t="shared" si="5"/>
        <v/>
      </c>
      <c r="AE41" s="309" t="str">
        <f t="shared" si="5"/>
        <v/>
      </c>
      <c r="AF41" s="304">
        <f t="shared" si="6"/>
        <v>1</v>
      </c>
      <c r="AG41" s="304">
        <f t="shared" si="7"/>
        <v>0</v>
      </c>
      <c r="AH41" s="309"/>
      <c r="AI41" s="304">
        <f t="shared" si="8"/>
        <v>1</v>
      </c>
    </row>
    <row r="42" spans="2:35" ht="15.75" hidden="1" customHeight="1" x14ac:dyDescent="0.25">
      <c r="B42" s="316" t="str">
        <f t="shared" si="0"/>
        <v/>
      </c>
      <c r="C42" s="404" t="str">
        <f>IF('תנאי סף'!AR42&lt;&gt;1,"",'תנאי סף'!F42)</f>
        <v/>
      </c>
      <c r="D42" s="405" t="str">
        <f>IF($C42="","",'התחשיב הבסיסי'!AE42)</f>
        <v/>
      </c>
      <c r="E42" s="317"/>
      <c r="F42" s="318"/>
      <c r="G42" s="319" t="str">
        <f t="shared" si="1"/>
        <v/>
      </c>
      <c r="H42" s="320" t="str">
        <f t="shared" si="2"/>
        <v/>
      </c>
      <c r="I42" s="320" t="str">
        <f t="shared" si="9"/>
        <v/>
      </c>
      <c r="J42" s="321"/>
      <c r="K42" s="321"/>
      <c r="L42" s="321"/>
      <c r="M42" s="321"/>
      <c r="N42" s="321"/>
      <c r="O42" s="321"/>
      <c r="P42" s="321"/>
      <c r="Q42" s="321"/>
      <c r="R42" s="321"/>
      <c r="S42" s="321"/>
      <c r="T42" s="321"/>
      <c r="U42" s="321"/>
      <c r="V42" s="321"/>
      <c r="W42" s="321"/>
      <c r="X42" s="321"/>
      <c r="Y42" s="321"/>
      <c r="Z42" s="322" t="str">
        <f t="shared" si="10"/>
        <v/>
      </c>
      <c r="AA42" s="304"/>
      <c r="AB42" s="304"/>
      <c r="AC42" s="304"/>
      <c r="AD42" s="309" t="str">
        <f t="shared" si="5"/>
        <v/>
      </c>
      <c r="AE42" s="309" t="str">
        <f t="shared" si="5"/>
        <v/>
      </c>
      <c r="AF42" s="304">
        <f t="shared" si="6"/>
        <v>1</v>
      </c>
      <c r="AG42" s="304">
        <f t="shared" si="7"/>
        <v>0</v>
      </c>
      <c r="AH42" s="309"/>
      <c r="AI42" s="304">
        <f t="shared" si="8"/>
        <v>1</v>
      </c>
    </row>
    <row r="43" spans="2:35" ht="15.75" hidden="1" customHeight="1" x14ac:dyDescent="0.25">
      <c r="B43" s="316" t="str">
        <f t="shared" si="0"/>
        <v/>
      </c>
      <c r="C43" s="404" t="str">
        <f>IF('תנאי סף'!AR43&lt;&gt;1,"",'תנאי סף'!F43)</f>
        <v/>
      </c>
      <c r="D43" s="405" t="str">
        <f>IF($C43="","",'התחשיב הבסיסי'!AE43)</f>
        <v/>
      </c>
      <c r="E43" s="317"/>
      <c r="F43" s="318"/>
      <c r="G43" s="319" t="str">
        <f t="shared" si="1"/>
        <v/>
      </c>
      <c r="H43" s="320" t="str">
        <f t="shared" si="2"/>
        <v/>
      </c>
      <c r="I43" s="320" t="str">
        <f t="shared" si="9"/>
        <v/>
      </c>
      <c r="J43" s="321"/>
      <c r="K43" s="321"/>
      <c r="L43" s="321"/>
      <c r="M43" s="321"/>
      <c r="N43" s="321"/>
      <c r="O43" s="321"/>
      <c r="P43" s="321"/>
      <c r="Q43" s="321"/>
      <c r="R43" s="321"/>
      <c r="S43" s="321"/>
      <c r="T43" s="321"/>
      <c r="U43" s="321"/>
      <c r="V43" s="321"/>
      <c r="W43" s="321"/>
      <c r="X43" s="321"/>
      <c r="Y43" s="321"/>
      <c r="Z43" s="322" t="str">
        <f t="shared" si="10"/>
        <v/>
      </c>
      <c r="AA43" s="304"/>
      <c r="AB43" s="304"/>
      <c r="AC43" s="304"/>
      <c r="AD43" s="309" t="str">
        <f t="shared" si="5"/>
        <v/>
      </c>
      <c r="AE43" s="309" t="str">
        <f t="shared" si="5"/>
        <v/>
      </c>
      <c r="AF43" s="304">
        <f t="shared" si="6"/>
        <v>1</v>
      </c>
      <c r="AG43" s="304">
        <f t="shared" si="7"/>
        <v>0</v>
      </c>
      <c r="AH43" s="309"/>
      <c r="AI43" s="304">
        <f t="shared" si="8"/>
        <v>1</v>
      </c>
    </row>
    <row r="44" spans="2:35" ht="15.75" hidden="1" customHeight="1" x14ac:dyDescent="0.25">
      <c r="B44" s="316" t="str">
        <f t="shared" si="0"/>
        <v/>
      </c>
      <c r="C44" s="404" t="str">
        <f>IF('תנאי סף'!AR44&lt;&gt;1,"",'תנאי סף'!F44)</f>
        <v/>
      </c>
      <c r="D44" s="405" t="str">
        <f>IF($C44="","",'התחשיב הבסיסי'!AE44)</f>
        <v/>
      </c>
      <c r="E44" s="317"/>
      <c r="F44" s="318"/>
      <c r="G44" s="319" t="str">
        <f t="shared" si="1"/>
        <v/>
      </c>
      <c r="H44" s="320" t="str">
        <f t="shared" si="2"/>
        <v/>
      </c>
      <c r="I44" s="320" t="str">
        <f t="shared" si="9"/>
        <v/>
      </c>
      <c r="J44" s="321"/>
      <c r="K44" s="321"/>
      <c r="L44" s="321"/>
      <c r="M44" s="321"/>
      <c r="N44" s="321"/>
      <c r="O44" s="321"/>
      <c r="P44" s="321"/>
      <c r="Q44" s="321"/>
      <c r="R44" s="321"/>
      <c r="S44" s="321"/>
      <c r="T44" s="321"/>
      <c r="U44" s="321"/>
      <c r="V44" s="321"/>
      <c r="W44" s="321"/>
      <c r="X44" s="321"/>
      <c r="Y44" s="321"/>
      <c r="Z44" s="322" t="str">
        <f t="shared" si="10"/>
        <v/>
      </c>
      <c r="AA44" s="304"/>
      <c r="AB44" s="304"/>
      <c r="AC44" s="304"/>
      <c r="AD44" s="309" t="str">
        <f t="shared" si="5"/>
        <v/>
      </c>
      <c r="AE44" s="309" t="str">
        <f t="shared" si="5"/>
        <v/>
      </c>
      <c r="AF44" s="304">
        <f t="shared" si="6"/>
        <v>1</v>
      </c>
      <c r="AG44" s="304">
        <f t="shared" si="7"/>
        <v>0</v>
      </c>
      <c r="AH44" s="309"/>
      <c r="AI44" s="304">
        <f t="shared" si="8"/>
        <v>1</v>
      </c>
    </row>
    <row r="45" spans="2:35" ht="15.75" hidden="1" customHeight="1" x14ac:dyDescent="0.25">
      <c r="B45" s="316" t="str">
        <f t="shared" si="0"/>
        <v/>
      </c>
      <c r="C45" s="404" t="str">
        <f>IF('תנאי סף'!AR45&lt;&gt;1,"",'תנאי סף'!F45)</f>
        <v/>
      </c>
      <c r="D45" s="405" t="str">
        <f>IF($C45="","",'התחשיב הבסיסי'!AE45)</f>
        <v/>
      </c>
      <c r="E45" s="317"/>
      <c r="F45" s="318"/>
      <c r="G45" s="319" t="str">
        <f t="shared" si="1"/>
        <v/>
      </c>
      <c r="H45" s="320" t="str">
        <f t="shared" si="2"/>
        <v/>
      </c>
      <c r="I45" s="320" t="str">
        <f t="shared" si="9"/>
        <v/>
      </c>
      <c r="J45" s="321"/>
      <c r="K45" s="321"/>
      <c r="L45" s="321"/>
      <c r="M45" s="321"/>
      <c r="N45" s="321"/>
      <c r="O45" s="321"/>
      <c r="P45" s="321"/>
      <c r="Q45" s="321"/>
      <c r="R45" s="321"/>
      <c r="S45" s="321"/>
      <c r="T45" s="321"/>
      <c r="U45" s="321"/>
      <c r="V45" s="321"/>
      <c r="W45" s="321"/>
      <c r="X45" s="321"/>
      <c r="Y45" s="321"/>
      <c r="Z45" s="322" t="str">
        <f t="shared" si="10"/>
        <v/>
      </c>
      <c r="AA45" s="304"/>
      <c r="AB45" s="304"/>
      <c r="AC45" s="304"/>
      <c r="AD45" s="309" t="str">
        <f t="shared" si="5"/>
        <v/>
      </c>
      <c r="AE45" s="309" t="str">
        <f t="shared" si="5"/>
        <v/>
      </c>
      <c r="AF45" s="304">
        <f t="shared" si="6"/>
        <v>1</v>
      </c>
      <c r="AG45" s="304">
        <f t="shared" si="7"/>
        <v>0</v>
      </c>
      <c r="AH45" s="309"/>
      <c r="AI45" s="304">
        <f t="shared" si="8"/>
        <v>1</v>
      </c>
    </row>
    <row r="46" spans="2:35" ht="15.75" hidden="1" customHeight="1" x14ac:dyDescent="0.25">
      <c r="B46" s="316" t="str">
        <f t="shared" si="0"/>
        <v/>
      </c>
      <c r="C46" s="404" t="str">
        <f>IF('תנאי סף'!AR46&lt;&gt;1,"",'תנאי סף'!F46)</f>
        <v/>
      </c>
      <c r="D46" s="405" t="str">
        <f>IF($C46="","",'התחשיב הבסיסי'!AE46)</f>
        <v/>
      </c>
      <c r="E46" s="317"/>
      <c r="F46" s="318"/>
      <c r="G46" s="319" t="str">
        <f t="shared" si="1"/>
        <v/>
      </c>
      <c r="H46" s="320" t="str">
        <f t="shared" si="2"/>
        <v/>
      </c>
      <c r="I46" s="320" t="str">
        <f t="shared" si="9"/>
        <v/>
      </c>
      <c r="J46" s="321"/>
      <c r="K46" s="321"/>
      <c r="L46" s="321"/>
      <c r="M46" s="321"/>
      <c r="N46" s="321"/>
      <c r="O46" s="321"/>
      <c r="P46" s="321"/>
      <c r="Q46" s="321"/>
      <c r="R46" s="321"/>
      <c r="S46" s="321"/>
      <c r="T46" s="321"/>
      <c r="U46" s="321"/>
      <c r="V46" s="321"/>
      <c r="W46" s="321"/>
      <c r="X46" s="321"/>
      <c r="Y46" s="321"/>
      <c r="Z46" s="322" t="str">
        <f t="shared" si="10"/>
        <v/>
      </c>
      <c r="AA46" s="304"/>
      <c r="AB46" s="304"/>
      <c r="AC46" s="304"/>
      <c r="AD46" s="309" t="str">
        <f t="shared" si="5"/>
        <v/>
      </c>
      <c r="AE46" s="309" t="str">
        <f t="shared" si="5"/>
        <v/>
      </c>
      <c r="AF46" s="304">
        <f t="shared" si="6"/>
        <v>1</v>
      </c>
      <c r="AG46" s="304">
        <f t="shared" si="7"/>
        <v>0</v>
      </c>
      <c r="AH46" s="309"/>
      <c r="AI46" s="304">
        <f t="shared" si="8"/>
        <v>1</v>
      </c>
    </row>
    <row r="47" spans="2:35" ht="15.75" hidden="1" customHeight="1" x14ac:dyDescent="0.25">
      <c r="B47" s="316" t="str">
        <f t="shared" si="0"/>
        <v/>
      </c>
      <c r="C47" s="404" t="str">
        <f>IF('תנאי סף'!AR47&lt;&gt;1,"",'תנאי סף'!F47)</f>
        <v/>
      </c>
      <c r="D47" s="405" t="str">
        <f>IF($C47="","",'התחשיב הבסיסי'!AE47)</f>
        <v/>
      </c>
      <c r="E47" s="317"/>
      <c r="F47" s="318"/>
      <c r="G47" s="319" t="str">
        <f t="shared" si="1"/>
        <v/>
      </c>
      <c r="H47" s="320" t="str">
        <f t="shared" si="2"/>
        <v/>
      </c>
      <c r="I47" s="320" t="str">
        <f t="shared" si="9"/>
        <v/>
      </c>
      <c r="J47" s="321"/>
      <c r="K47" s="321"/>
      <c r="L47" s="321"/>
      <c r="M47" s="321"/>
      <c r="N47" s="321"/>
      <c r="O47" s="321"/>
      <c r="P47" s="321"/>
      <c r="Q47" s="321"/>
      <c r="R47" s="321"/>
      <c r="S47" s="321"/>
      <c r="T47" s="321"/>
      <c r="U47" s="321"/>
      <c r="V47" s="321"/>
      <c r="W47" s="321"/>
      <c r="X47" s="321"/>
      <c r="Y47" s="321"/>
      <c r="Z47" s="322" t="str">
        <f t="shared" si="10"/>
        <v/>
      </c>
      <c r="AA47" s="304"/>
      <c r="AB47" s="304"/>
      <c r="AC47" s="304"/>
      <c r="AD47" s="309" t="str">
        <f t="shared" si="5"/>
        <v/>
      </c>
      <c r="AE47" s="309" t="str">
        <f t="shared" si="5"/>
        <v/>
      </c>
      <c r="AF47" s="304">
        <f t="shared" si="6"/>
        <v>1</v>
      </c>
      <c r="AG47" s="304">
        <f t="shared" si="7"/>
        <v>0</v>
      </c>
      <c r="AH47" s="309"/>
      <c r="AI47" s="304">
        <f t="shared" si="8"/>
        <v>1</v>
      </c>
    </row>
    <row r="48" spans="2:35" ht="15.75" hidden="1" customHeight="1" x14ac:dyDescent="0.25">
      <c r="B48" s="316" t="str">
        <f t="shared" si="0"/>
        <v/>
      </c>
      <c r="C48" s="404" t="str">
        <f>IF('תנאי סף'!AR48&lt;&gt;1,"",'תנאי סף'!F48)</f>
        <v/>
      </c>
      <c r="D48" s="405" t="str">
        <f>IF($C48="","",'התחשיב הבסיסי'!AE48)</f>
        <v/>
      </c>
      <c r="E48" s="317"/>
      <c r="F48" s="318"/>
      <c r="G48" s="319" t="str">
        <f t="shared" si="1"/>
        <v/>
      </c>
      <c r="H48" s="320" t="str">
        <f t="shared" si="2"/>
        <v/>
      </c>
      <c r="I48" s="320" t="str">
        <f t="shared" si="9"/>
        <v/>
      </c>
      <c r="J48" s="321"/>
      <c r="K48" s="321"/>
      <c r="L48" s="321"/>
      <c r="M48" s="321"/>
      <c r="N48" s="321"/>
      <c r="O48" s="321"/>
      <c r="P48" s="321"/>
      <c r="Q48" s="321"/>
      <c r="R48" s="321"/>
      <c r="S48" s="321"/>
      <c r="T48" s="321"/>
      <c r="U48" s="321"/>
      <c r="V48" s="321"/>
      <c r="W48" s="321"/>
      <c r="X48" s="321"/>
      <c r="Y48" s="321"/>
      <c r="Z48" s="322" t="str">
        <f t="shared" si="10"/>
        <v/>
      </c>
      <c r="AA48" s="304"/>
      <c r="AB48" s="304"/>
      <c r="AC48" s="304"/>
      <c r="AD48" s="309" t="str">
        <f t="shared" si="5"/>
        <v/>
      </c>
      <c r="AE48" s="309" t="str">
        <f t="shared" si="5"/>
        <v/>
      </c>
      <c r="AF48" s="304">
        <f t="shared" si="6"/>
        <v>1</v>
      </c>
      <c r="AG48" s="304">
        <f t="shared" si="7"/>
        <v>0</v>
      </c>
      <c r="AH48" s="309"/>
      <c r="AI48" s="304">
        <f t="shared" si="8"/>
        <v>1</v>
      </c>
    </row>
    <row r="49" spans="2:35" ht="15.75" hidden="1" customHeight="1" x14ac:dyDescent="0.25">
      <c r="B49" s="316" t="str">
        <f t="shared" si="0"/>
        <v/>
      </c>
      <c r="C49" s="404" t="str">
        <f>IF('תנאי סף'!AR49&lt;&gt;1,"",'תנאי סף'!F49)</f>
        <v/>
      </c>
      <c r="D49" s="405" t="str">
        <f>IF($C49="","",'התחשיב הבסיסי'!AE49)</f>
        <v/>
      </c>
      <c r="E49" s="317"/>
      <c r="F49" s="318"/>
      <c r="G49" s="319" t="str">
        <f t="shared" si="1"/>
        <v/>
      </c>
      <c r="H49" s="320" t="str">
        <f t="shared" si="2"/>
        <v/>
      </c>
      <c r="I49" s="320" t="str">
        <f t="shared" si="9"/>
        <v/>
      </c>
      <c r="J49" s="321"/>
      <c r="K49" s="321"/>
      <c r="L49" s="321"/>
      <c r="M49" s="321"/>
      <c r="N49" s="321"/>
      <c r="O49" s="321"/>
      <c r="P49" s="321"/>
      <c r="Q49" s="321"/>
      <c r="R49" s="321"/>
      <c r="S49" s="321"/>
      <c r="T49" s="321"/>
      <c r="U49" s="321"/>
      <c r="V49" s="321"/>
      <c r="W49" s="321"/>
      <c r="X49" s="321"/>
      <c r="Y49" s="321"/>
      <c r="Z49" s="322" t="str">
        <f t="shared" si="10"/>
        <v/>
      </c>
      <c r="AA49" s="304"/>
      <c r="AB49" s="304"/>
      <c r="AC49" s="304"/>
      <c r="AD49" s="309" t="str">
        <f t="shared" si="5"/>
        <v/>
      </c>
      <c r="AE49" s="309" t="str">
        <f t="shared" si="5"/>
        <v/>
      </c>
      <c r="AF49" s="304">
        <f t="shared" si="6"/>
        <v>1</v>
      </c>
      <c r="AG49" s="304">
        <f t="shared" si="7"/>
        <v>0</v>
      </c>
      <c r="AH49" s="309"/>
      <c r="AI49" s="304">
        <f t="shared" si="8"/>
        <v>1</v>
      </c>
    </row>
    <row r="50" spans="2:35" ht="15.75" hidden="1" customHeight="1" x14ac:dyDescent="0.25">
      <c r="B50" s="316" t="str">
        <f t="shared" si="0"/>
        <v/>
      </c>
      <c r="C50" s="404" t="str">
        <f>IF('תנאי סף'!AR50&lt;&gt;1,"",'תנאי סף'!F50)</f>
        <v/>
      </c>
      <c r="D50" s="405" t="str">
        <f>IF($C50="","",'התחשיב הבסיסי'!AE50)</f>
        <v/>
      </c>
      <c r="E50" s="317"/>
      <c r="F50" s="318"/>
      <c r="G50" s="319" t="str">
        <f t="shared" si="1"/>
        <v/>
      </c>
      <c r="H50" s="320" t="str">
        <f t="shared" si="2"/>
        <v/>
      </c>
      <c r="I50" s="320" t="str">
        <f t="shared" si="9"/>
        <v/>
      </c>
      <c r="J50" s="321"/>
      <c r="K50" s="321"/>
      <c r="L50" s="321"/>
      <c r="M50" s="321"/>
      <c r="N50" s="321"/>
      <c r="O50" s="321"/>
      <c r="P50" s="321"/>
      <c r="Q50" s="321"/>
      <c r="R50" s="321"/>
      <c r="S50" s="321"/>
      <c r="T50" s="321"/>
      <c r="U50" s="321"/>
      <c r="V50" s="321"/>
      <c r="W50" s="321"/>
      <c r="X50" s="321"/>
      <c r="Y50" s="321"/>
      <c r="Z50" s="322" t="str">
        <f t="shared" si="10"/>
        <v/>
      </c>
      <c r="AA50" s="304"/>
      <c r="AB50" s="304"/>
      <c r="AC50" s="304"/>
      <c r="AD50" s="309" t="str">
        <f t="shared" si="5"/>
        <v/>
      </c>
      <c r="AE50" s="309" t="str">
        <f t="shared" si="5"/>
        <v/>
      </c>
      <c r="AF50" s="304">
        <f t="shared" si="6"/>
        <v>1</v>
      </c>
      <c r="AG50" s="304">
        <f t="shared" si="7"/>
        <v>0</v>
      </c>
      <c r="AH50" s="309"/>
      <c r="AI50" s="304">
        <f t="shared" si="8"/>
        <v>1</v>
      </c>
    </row>
    <row r="51" spans="2:35" ht="15.75" hidden="1" customHeight="1" x14ac:dyDescent="0.25">
      <c r="B51" s="316" t="str">
        <f t="shared" si="0"/>
        <v/>
      </c>
      <c r="C51" s="404" t="str">
        <f>IF('תנאי סף'!AR51&lt;&gt;1,"",'תנאי סף'!F51)</f>
        <v/>
      </c>
      <c r="D51" s="405" t="str">
        <f>IF($C51="","",'התחשיב הבסיסי'!AE51)</f>
        <v/>
      </c>
      <c r="E51" s="317"/>
      <c r="F51" s="318"/>
      <c r="G51" s="319" t="str">
        <f t="shared" si="1"/>
        <v/>
      </c>
      <c r="H51" s="320" t="str">
        <f t="shared" si="2"/>
        <v/>
      </c>
      <c r="I51" s="320" t="str">
        <f t="shared" si="9"/>
        <v/>
      </c>
      <c r="J51" s="321"/>
      <c r="K51" s="321"/>
      <c r="L51" s="321"/>
      <c r="M51" s="321"/>
      <c r="N51" s="321"/>
      <c r="O51" s="321"/>
      <c r="P51" s="321"/>
      <c r="Q51" s="321"/>
      <c r="R51" s="321"/>
      <c r="S51" s="321"/>
      <c r="T51" s="321"/>
      <c r="U51" s="321"/>
      <c r="V51" s="321"/>
      <c r="W51" s="321"/>
      <c r="X51" s="321"/>
      <c r="Y51" s="321"/>
      <c r="Z51" s="322" t="str">
        <f t="shared" si="10"/>
        <v/>
      </c>
      <c r="AA51" s="304"/>
      <c r="AB51" s="304"/>
      <c r="AC51" s="304"/>
      <c r="AD51" s="309" t="str">
        <f t="shared" si="5"/>
        <v/>
      </c>
      <c r="AE51" s="309" t="str">
        <f t="shared" si="5"/>
        <v/>
      </c>
      <c r="AF51" s="304">
        <f t="shared" si="6"/>
        <v>1</v>
      </c>
      <c r="AG51" s="304">
        <f t="shared" si="7"/>
        <v>0</v>
      </c>
      <c r="AH51" s="309"/>
      <c r="AI51" s="304">
        <f t="shared" si="8"/>
        <v>1</v>
      </c>
    </row>
    <row r="52" spans="2:35" ht="15.75" hidden="1" customHeight="1" x14ac:dyDescent="0.25">
      <c r="B52" s="316" t="str">
        <f t="shared" si="0"/>
        <v/>
      </c>
      <c r="C52" s="404" t="str">
        <f>IF('תנאי סף'!AR52&lt;&gt;1,"",'תנאי סף'!F52)</f>
        <v/>
      </c>
      <c r="D52" s="405" t="str">
        <f>IF($C52="","",'התחשיב הבסיסי'!AE52)</f>
        <v/>
      </c>
      <c r="E52" s="317"/>
      <c r="F52" s="318"/>
      <c r="G52" s="319" t="str">
        <f t="shared" si="1"/>
        <v/>
      </c>
      <c r="H52" s="320" t="str">
        <f t="shared" si="2"/>
        <v/>
      </c>
      <c r="I52" s="320" t="str">
        <f t="shared" si="9"/>
        <v/>
      </c>
      <c r="J52" s="321"/>
      <c r="K52" s="321"/>
      <c r="L52" s="321"/>
      <c r="M52" s="321"/>
      <c r="N52" s="321"/>
      <c r="O52" s="321"/>
      <c r="P52" s="321"/>
      <c r="Q52" s="321"/>
      <c r="R52" s="321"/>
      <c r="S52" s="321"/>
      <c r="T52" s="321"/>
      <c r="U52" s="321"/>
      <c r="V52" s="321"/>
      <c r="W52" s="321"/>
      <c r="X52" s="321"/>
      <c r="Y52" s="321"/>
      <c r="Z52" s="322" t="str">
        <f t="shared" si="10"/>
        <v/>
      </c>
      <c r="AA52" s="304"/>
      <c r="AB52" s="304"/>
      <c r="AC52" s="304"/>
      <c r="AD52" s="309" t="str">
        <f t="shared" si="5"/>
        <v/>
      </c>
      <c r="AE52" s="309" t="str">
        <f t="shared" si="5"/>
        <v/>
      </c>
      <c r="AF52" s="304">
        <f t="shared" si="6"/>
        <v>1</v>
      </c>
      <c r="AG52" s="304">
        <f t="shared" si="7"/>
        <v>0</v>
      </c>
      <c r="AH52" s="309"/>
      <c r="AI52" s="304">
        <f t="shared" si="8"/>
        <v>1</v>
      </c>
    </row>
    <row r="53" spans="2:35" ht="15.75" hidden="1" customHeight="1" x14ac:dyDescent="0.25">
      <c r="B53" s="316" t="str">
        <f t="shared" si="0"/>
        <v/>
      </c>
      <c r="C53" s="404" t="str">
        <f>IF('תנאי סף'!AR53&lt;&gt;1,"",'תנאי סף'!F53)</f>
        <v/>
      </c>
      <c r="D53" s="405" t="str">
        <f>IF($C53="","",'התחשיב הבסיסי'!AE53)</f>
        <v/>
      </c>
      <c r="E53" s="317"/>
      <c r="F53" s="318"/>
      <c r="G53" s="319" t="str">
        <f t="shared" si="1"/>
        <v/>
      </c>
      <c r="H53" s="320" t="str">
        <f t="shared" si="2"/>
        <v/>
      </c>
      <c r="I53" s="320" t="str">
        <f t="shared" si="9"/>
        <v/>
      </c>
      <c r="J53" s="321"/>
      <c r="K53" s="321"/>
      <c r="L53" s="321"/>
      <c r="M53" s="321"/>
      <c r="N53" s="321"/>
      <c r="O53" s="321"/>
      <c r="P53" s="321"/>
      <c r="Q53" s="321"/>
      <c r="R53" s="321"/>
      <c r="S53" s="321"/>
      <c r="T53" s="321"/>
      <c r="U53" s="321"/>
      <c r="V53" s="321"/>
      <c r="W53" s="321"/>
      <c r="X53" s="321"/>
      <c r="Y53" s="321"/>
      <c r="Z53" s="322" t="str">
        <f t="shared" si="10"/>
        <v/>
      </c>
      <c r="AA53" s="304"/>
      <c r="AB53" s="304"/>
      <c r="AC53" s="304"/>
      <c r="AD53" s="309" t="str">
        <f t="shared" si="5"/>
        <v/>
      </c>
      <c r="AE53" s="309" t="str">
        <f t="shared" si="5"/>
        <v/>
      </c>
      <c r="AF53" s="304">
        <f t="shared" si="6"/>
        <v>1</v>
      </c>
      <c r="AG53" s="304">
        <f t="shared" si="7"/>
        <v>0</v>
      </c>
      <c r="AH53" s="309"/>
      <c r="AI53" s="304">
        <f t="shared" si="8"/>
        <v>1</v>
      </c>
    </row>
    <row r="54" spans="2:35" ht="15.75" hidden="1" customHeight="1" x14ac:dyDescent="0.25">
      <c r="B54" s="316" t="str">
        <f t="shared" si="0"/>
        <v/>
      </c>
      <c r="C54" s="404" t="str">
        <f>IF('תנאי סף'!AR54&lt;&gt;1,"",'תנאי סף'!F54)</f>
        <v/>
      </c>
      <c r="D54" s="405" t="str">
        <f>IF($C54="","",'התחשיב הבסיסי'!AE54)</f>
        <v/>
      </c>
      <c r="E54" s="317"/>
      <c r="F54" s="318"/>
      <c r="G54" s="319" t="str">
        <f t="shared" si="1"/>
        <v/>
      </c>
      <c r="H54" s="320" t="str">
        <f t="shared" si="2"/>
        <v/>
      </c>
      <c r="I54" s="320" t="str">
        <f t="shared" si="9"/>
        <v/>
      </c>
      <c r="J54" s="321"/>
      <c r="K54" s="321"/>
      <c r="L54" s="321"/>
      <c r="M54" s="321"/>
      <c r="N54" s="321"/>
      <c r="O54" s="321"/>
      <c r="P54" s="321"/>
      <c r="Q54" s="321"/>
      <c r="R54" s="321"/>
      <c r="S54" s="321"/>
      <c r="T54" s="321"/>
      <c r="U54" s="321"/>
      <c r="V54" s="321"/>
      <c r="W54" s="321"/>
      <c r="X54" s="321"/>
      <c r="Y54" s="321"/>
      <c r="Z54" s="322" t="str">
        <f t="shared" si="10"/>
        <v/>
      </c>
      <c r="AA54" s="304"/>
      <c r="AB54" s="304"/>
      <c r="AC54" s="304"/>
      <c r="AD54" s="309" t="str">
        <f t="shared" si="5"/>
        <v/>
      </c>
      <c r="AE54" s="309" t="str">
        <f t="shared" si="5"/>
        <v/>
      </c>
      <c r="AF54" s="304">
        <f t="shared" si="6"/>
        <v>1</v>
      </c>
      <c r="AG54" s="304">
        <f t="shared" si="7"/>
        <v>0</v>
      </c>
      <c r="AH54" s="309"/>
      <c r="AI54" s="304">
        <f t="shared" si="8"/>
        <v>1</v>
      </c>
    </row>
    <row r="55" spans="2:35" ht="15.75" hidden="1" customHeight="1" x14ac:dyDescent="0.25">
      <c r="B55" s="316" t="str">
        <f t="shared" si="0"/>
        <v/>
      </c>
      <c r="C55" s="404" t="str">
        <f>IF('תנאי סף'!AR55&lt;&gt;1,"",'תנאי סף'!F55)</f>
        <v/>
      </c>
      <c r="D55" s="405" t="str">
        <f>IF($C55="","",'התחשיב הבסיסי'!AE55)</f>
        <v/>
      </c>
      <c r="E55" s="317"/>
      <c r="F55" s="318"/>
      <c r="G55" s="319" t="str">
        <f t="shared" si="1"/>
        <v/>
      </c>
      <c r="H55" s="320" t="str">
        <f t="shared" si="2"/>
        <v/>
      </c>
      <c r="I55" s="320" t="str">
        <f t="shared" si="9"/>
        <v/>
      </c>
      <c r="J55" s="321"/>
      <c r="K55" s="321"/>
      <c r="L55" s="321"/>
      <c r="M55" s="321"/>
      <c r="N55" s="321"/>
      <c r="O55" s="321"/>
      <c r="P55" s="321"/>
      <c r="Q55" s="321"/>
      <c r="R55" s="321"/>
      <c r="S55" s="321"/>
      <c r="T55" s="321"/>
      <c r="U55" s="321"/>
      <c r="V55" s="321"/>
      <c r="W55" s="321"/>
      <c r="X55" s="321"/>
      <c r="Y55" s="321"/>
      <c r="Z55" s="322" t="str">
        <f t="shared" si="10"/>
        <v/>
      </c>
      <c r="AA55" s="304"/>
      <c r="AB55" s="304"/>
      <c r="AC55" s="304"/>
      <c r="AD55" s="309" t="str">
        <f t="shared" si="5"/>
        <v/>
      </c>
      <c r="AE55" s="309" t="str">
        <f t="shared" si="5"/>
        <v/>
      </c>
      <c r="AF55" s="304">
        <f t="shared" si="6"/>
        <v>1</v>
      </c>
      <c r="AG55" s="304">
        <f t="shared" si="7"/>
        <v>0</v>
      </c>
      <c r="AH55" s="309"/>
      <c r="AI55" s="304">
        <f t="shared" si="8"/>
        <v>1</v>
      </c>
    </row>
    <row r="56" spans="2:35" ht="15.75" hidden="1" customHeight="1" x14ac:dyDescent="0.25">
      <c r="B56" s="316" t="str">
        <f t="shared" si="0"/>
        <v/>
      </c>
      <c r="C56" s="404" t="str">
        <f>IF('תנאי סף'!AR56&lt;&gt;1,"",'תנאי סף'!F56)</f>
        <v/>
      </c>
      <c r="D56" s="405" t="str">
        <f>IF($C56="","",'התחשיב הבסיסי'!AE56)</f>
        <v/>
      </c>
      <c r="E56" s="317"/>
      <c r="F56" s="318"/>
      <c r="G56" s="319" t="str">
        <f t="shared" si="1"/>
        <v/>
      </c>
      <c r="H56" s="320" t="str">
        <f t="shared" si="2"/>
        <v/>
      </c>
      <c r="I56" s="320" t="str">
        <f t="shared" si="9"/>
        <v/>
      </c>
      <c r="J56" s="321"/>
      <c r="K56" s="321"/>
      <c r="L56" s="321"/>
      <c r="M56" s="321"/>
      <c r="N56" s="321"/>
      <c r="O56" s="321"/>
      <c r="P56" s="321"/>
      <c r="Q56" s="321"/>
      <c r="R56" s="321"/>
      <c r="S56" s="321"/>
      <c r="T56" s="321"/>
      <c r="U56" s="321"/>
      <c r="V56" s="321"/>
      <c r="W56" s="321"/>
      <c r="X56" s="321"/>
      <c r="Y56" s="321"/>
      <c r="Z56" s="322" t="str">
        <f t="shared" si="10"/>
        <v/>
      </c>
      <c r="AA56" s="304"/>
      <c r="AB56" s="304"/>
      <c r="AC56" s="304"/>
      <c r="AD56" s="309" t="str">
        <f t="shared" si="5"/>
        <v/>
      </c>
      <c r="AE56" s="309" t="str">
        <f t="shared" si="5"/>
        <v/>
      </c>
      <c r="AF56" s="304">
        <f t="shared" si="6"/>
        <v>1</v>
      </c>
      <c r="AG56" s="304">
        <f t="shared" si="7"/>
        <v>0</v>
      </c>
      <c r="AH56" s="309"/>
      <c r="AI56" s="304">
        <f t="shared" si="8"/>
        <v>1</v>
      </c>
    </row>
    <row r="57" spans="2:35" ht="15.75" hidden="1" customHeight="1" x14ac:dyDescent="0.25">
      <c r="B57" s="316" t="str">
        <f t="shared" si="0"/>
        <v/>
      </c>
      <c r="C57" s="404" t="str">
        <f>IF('תנאי סף'!AR57&lt;&gt;1,"",'תנאי סף'!F57)</f>
        <v/>
      </c>
      <c r="D57" s="405" t="str">
        <f>IF($C57="","",'התחשיב הבסיסי'!AE57)</f>
        <v/>
      </c>
      <c r="E57" s="317"/>
      <c r="F57" s="318"/>
      <c r="G57" s="319" t="str">
        <f t="shared" si="1"/>
        <v/>
      </c>
      <c r="H57" s="320" t="str">
        <f t="shared" si="2"/>
        <v/>
      </c>
      <c r="I57" s="320" t="str">
        <f t="shared" si="9"/>
        <v/>
      </c>
      <c r="J57" s="321"/>
      <c r="K57" s="321"/>
      <c r="L57" s="321"/>
      <c r="M57" s="321"/>
      <c r="N57" s="321"/>
      <c r="O57" s="321"/>
      <c r="P57" s="321"/>
      <c r="Q57" s="321"/>
      <c r="R57" s="321"/>
      <c r="S57" s="321"/>
      <c r="T57" s="321"/>
      <c r="U57" s="321"/>
      <c r="V57" s="321"/>
      <c r="W57" s="321"/>
      <c r="X57" s="321"/>
      <c r="Y57" s="321"/>
      <c r="Z57" s="322" t="str">
        <f t="shared" si="10"/>
        <v/>
      </c>
      <c r="AA57" s="304"/>
      <c r="AB57" s="304"/>
      <c r="AC57" s="304"/>
      <c r="AD57" s="309" t="str">
        <f t="shared" si="5"/>
        <v/>
      </c>
      <c r="AE57" s="309" t="str">
        <f t="shared" si="5"/>
        <v/>
      </c>
      <c r="AF57" s="304">
        <f t="shared" si="6"/>
        <v>1</v>
      </c>
      <c r="AG57" s="304">
        <f t="shared" si="7"/>
        <v>0</v>
      </c>
      <c r="AH57" s="309"/>
      <c r="AI57" s="304">
        <f t="shared" si="8"/>
        <v>1</v>
      </c>
    </row>
    <row r="58" spans="2:35" ht="15.75" hidden="1" customHeight="1" x14ac:dyDescent="0.25">
      <c r="B58" s="316" t="str">
        <f t="shared" si="0"/>
        <v/>
      </c>
      <c r="C58" s="404" t="str">
        <f>IF('תנאי סף'!AR58&lt;&gt;1,"",'תנאי סף'!F58)</f>
        <v/>
      </c>
      <c r="D58" s="405" t="str">
        <f>IF($C58="","",'התחשיב הבסיסי'!AE58)</f>
        <v/>
      </c>
      <c r="E58" s="317"/>
      <c r="F58" s="318"/>
      <c r="G58" s="319" t="str">
        <f t="shared" si="1"/>
        <v/>
      </c>
      <c r="H58" s="320" t="str">
        <f t="shared" si="2"/>
        <v/>
      </c>
      <c r="I58" s="320" t="str">
        <f t="shared" si="9"/>
        <v/>
      </c>
      <c r="J58" s="321"/>
      <c r="K58" s="321"/>
      <c r="L58" s="321"/>
      <c r="M58" s="321"/>
      <c r="N58" s="321"/>
      <c r="O58" s="321"/>
      <c r="P58" s="321"/>
      <c r="Q58" s="321"/>
      <c r="R58" s="321"/>
      <c r="S58" s="321"/>
      <c r="T58" s="321"/>
      <c r="U58" s="321"/>
      <c r="V58" s="321"/>
      <c r="W58" s="321"/>
      <c r="X58" s="321"/>
      <c r="Y58" s="321"/>
      <c r="Z58" s="322" t="str">
        <f t="shared" si="10"/>
        <v/>
      </c>
      <c r="AA58" s="304"/>
      <c r="AB58" s="304"/>
      <c r="AC58" s="304"/>
      <c r="AD58" s="309" t="str">
        <f t="shared" si="5"/>
        <v/>
      </c>
      <c r="AE58" s="309" t="str">
        <f t="shared" si="5"/>
        <v/>
      </c>
      <c r="AF58" s="304">
        <f t="shared" si="6"/>
        <v>1</v>
      </c>
      <c r="AG58" s="304">
        <f t="shared" si="7"/>
        <v>0</v>
      </c>
      <c r="AH58" s="309"/>
      <c r="AI58" s="304">
        <f t="shared" si="8"/>
        <v>1</v>
      </c>
    </row>
    <row r="59" spans="2:35" ht="15.75" hidden="1" customHeight="1" x14ac:dyDescent="0.25">
      <c r="B59" s="316" t="str">
        <f t="shared" si="0"/>
        <v/>
      </c>
      <c r="C59" s="404" t="str">
        <f>IF('תנאי סף'!AR59&lt;&gt;1,"",'תנאי סף'!F59)</f>
        <v/>
      </c>
      <c r="D59" s="405" t="str">
        <f>IF($C59="","",'התחשיב הבסיסי'!AE59)</f>
        <v/>
      </c>
      <c r="E59" s="317"/>
      <c r="F59" s="318"/>
      <c r="G59" s="319" t="str">
        <f t="shared" si="1"/>
        <v/>
      </c>
      <c r="H59" s="320" t="str">
        <f t="shared" si="2"/>
        <v/>
      </c>
      <c r="I59" s="320" t="str">
        <f t="shared" si="9"/>
        <v/>
      </c>
      <c r="J59" s="321"/>
      <c r="K59" s="321"/>
      <c r="L59" s="321"/>
      <c r="M59" s="321"/>
      <c r="N59" s="321"/>
      <c r="O59" s="321"/>
      <c r="P59" s="321"/>
      <c r="Q59" s="321"/>
      <c r="R59" s="321"/>
      <c r="S59" s="321"/>
      <c r="T59" s="321"/>
      <c r="U59" s="321"/>
      <c r="V59" s="321"/>
      <c r="W59" s="321"/>
      <c r="X59" s="321"/>
      <c r="Y59" s="321"/>
      <c r="Z59" s="322" t="str">
        <f t="shared" si="10"/>
        <v/>
      </c>
      <c r="AA59" s="304"/>
      <c r="AB59" s="304"/>
      <c r="AC59" s="304"/>
      <c r="AD59" s="309" t="str">
        <f t="shared" si="5"/>
        <v/>
      </c>
      <c r="AE59" s="309" t="str">
        <f t="shared" si="5"/>
        <v/>
      </c>
      <c r="AF59" s="304">
        <f t="shared" si="6"/>
        <v>1</v>
      </c>
      <c r="AG59" s="304">
        <f t="shared" si="7"/>
        <v>0</v>
      </c>
      <c r="AH59" s="309"/>
      <c r="AI59" s="304">
        <f t="shared" si="8"/>
        <v>1</v>
      </c>
    </row>
    <row r="60" spans="2:35" ht="15.75" hidden="1" customHeight="1" x14ac:dyDescent="0.25">
      <c r="B60" s="316" t="str">
        <f t="shared" si="0"/>
        <v/>
      </c>
      <c r="C60" s="404" t="str">
        <f>IF('תנאי סף'!AR60&lt;&gt;1,"",'תנאי סף'!F60)</f>
        <v/>
      </c>
      <c r="D60" s="405" t="str">
        <f>IF($C60="","",'התחשיב הבסיסי'!AE60)</f>
        <v/>
      </c>
      <c r="E60" s="317"/>
      <c r="F60" s="318"/>
      <c r="G60" s="319" t="str">
        <f t="shared" si="1"/>
        <v/>
      </c>
      <c r="H60" s="320" t="str">
        <f t="shared" si="2"/>
        <v/>
      </c>
      <c r="I60" s="320" t="str">
        <f t="shared" si="9"/>
        <v/>
      </c>
      <c r="J60" s="321"/>
      <c r="K60" s="321"/>
      <c r="L60" s="321"/>
      <c r="M60" s="321"/>
      <c r="N60" s="321"/>
      <c r="O60" s="321"/>
      <c r="P60" s="321"/>
      <c r="Q60" s="321"/>
      <c r="R60" s="321"/>
      <c r="S60" s="321"/>
      <c r="T60" s="321"/>
      <c r="U60" s="321"/>
      <c r="V60" s="321"/>
      <c r="W60" s="321"/>
      <c r="X60" s="321"/>
      <c r="Y60" s="321"/>
      <c r="Z60" s="322" t="str">
        <f t="shared" si="10"/>
        <v/>
      </c>
      <c r="AA60" s="304"/>
      <c r="AB60" s="304"/>
      <c r="AC60" s="304"/>
      <c r="AD60" s="309" t="str">
        <f t="shared" si="5"/>
        <v/>
      </c>
      <c r="AE60" s="309" t="str">
        <f t="shared" si="5"/>
        <v/>
      </c>
      <c r="AF60" s="304">
        <f t="shared" si="6"/>
        <v>1</v>
      </c>
      <c r="AG60" s="304">
        <f t="shared" si="7"/>
        <v>0</v>
      </c>
      <c r="AH60" s="309"/>
      <c r="AI60" s="304">
        <f t="shared" si="8"/>
        <v>1</v>
      </c>
    </row>
    <row r="61" spans="2:35" ht="15.75" hidden="1" customHeight="1" x14ac:dyDescent="0.25">
      <c r="B61" s="316" t="str">
        <f t="shared" si="0"/>
        <v/>
      </c>
      <c r="C61" s="404" t="str">
        <f>IF('תנאי סף'!AR61&lt;&gt;1,"",'תנאי סף'!F61)</f>
        <v/>
      </c>
      <c r="D61" s="405" t="str">
        <f>IF($C61="","",'התחשיב הבסיסי'!AE61)</f>
        <v/>
      </c>
      <c r="E61" s="317"/>
      <c r="F61" s="318"/>
      <c r="G61" s="319" t="str">
        <f t="shared" si="1"/>
        <v/>
      </c>
      <c r="H61" s="320" t="str">
        <f t="shared" si="2"/>
        <v/>
      </c>
      <c r="I61" s="320" t="str">
        <f t="shared" si="9"/>
        <v/>
      </c>
      <c r="J61" s="321"/>
      <c r="K61" s="321"/>
      <c r="L61" s="321"/>
      <c r="M61" s="321"/>
      <c r="N61" s="321"/>
      <c r="O61" s="321"/>
      <c r="P61" s="321"/>
      <c r="Q61" s="321"/>
      <c r="R61" s="321"/>
      <c r="S61" s="321"/>
      <c r="T61" s="321"/>
      <c r="U61" s="321"/>
      <c r="V61" s="321"/>
      <c r="W61" s="321"/>
      <c r="X61" s="321"/>
      <c r="Y61" s="321"/>
      <c r="Z61" s="322" t="str">
        <f t="shared" si="10"/>
        <v/>
      </c>
      <c r="AA61" s="304"/>
      <c r="AB61" s="304"/>
      <c r="AC61" s="304"/>
      <c r="AD61" s="309" t="str">
        <f t="shared" si="5"/>
        <v/>
      </c>
      <c r="AE61" s="309" t="str">
        <f t="shared" si="5"/>
        <v/>
      </c>
      <c r="AF61" s="304">
        <f t="shared" si="6"/>
        <v>1</v>
      </c>
      <c r="AG61" s="304">
        <f t="shared" si="7"/>
        <v>0</v>
      </c>
      <c r="AH61" s="309"/>
      <c r="AI61" s="304">
        <f t="shared" si="8"/>
        <v>1</v>
      </c>
    </row>
    <row r="62" spans="2:35" ht="15.75" hidden="1" customHeight="1" x14ac:dyDescent="0.25">
      <c r="B62" s="316" t="str">
        <f t="shared" si="0"/>
        <v/>
      </c>
      <c r="C62" s="404" t="str">
        <f>IF('תנאי סף'!AR62&lt;&gt;1,"",'תנאי סף'!F62)</f>
        <v/>
      </c>
      <c r="D62" s="405" t="str">
        <f>IF($C62="","",'התחשיב הבסיסי'!AE62)</f>
        <v/>
      </c>
      <c r="E62" s="317"/>
      <c r="F62" s="318"/>
      <c r="G62" s="319" t="str">
        <f t="shared" si="1"/>
        <v/>
      </c>
      <c r="H62" s="320" t="str">
        <f t="shared" si="2"/>
        <v/>
      </c>
      <c r="I62" s="320" t="str">
        <f t="shared" si="9"/>
        <v/>
      </c>
      <c r="J62" s="321"/>
      <c r="K62" s="321"/>
      <c r="L62" s="321"/>
      <c r="M62" s="321"/>
      <c r="N62" s="321"/>
      <c r="O62" s="321"/>
      <c r="P62" s="321"/>
      <c r="Q62" s="321"/>
      <c r="R62" s="321"/>
      <c r="S62" s="321"/>
      <c r="T62" s="321"/>
      <c r="U62" s="321"/>
      <c r="V62" s="321"/>
      <c r="W62" s="321"/>
      <c r="X62" s="321"/>
      <c r="Y62" s="321"/>
      <c r="Z62" s="322" t="str">
        <f t="shared" si="10"/>
        <v/>
      </c>
      <c r="AA62" s="304"/>
      <c r="AB62" s="304"/>
      <c r="AC62" s="304"/>
      <c r="AD62" s="309" t="str">
        <f t="shared" si="5"/>
        <v/>
      </c>
      <c r="AE62" s="309" t="str">
        <f t="shared" si="5"/>
        <v/>
      </c>
      <c r="AF62" s="304">
        <f t="shared" si="6"/>
        <v>1</v>
      </c>
      <c r="AG62" s="304">
        <f t="shared" si="7"/>
        <v>0</v>
      </c>
      <c r="AH62" s="309"/>
      <c r="AI62" s="304">
        <f t="shared" si="8"/>
        <v>1</v>
      </c>
    </row>
    <row r="63" spans="2:35" ht="15.75" hidden="1" customHeight="1" x14ac:dyDescent="0.25">
      <c r="B63" s="316" t="str">
        <f t="shared" si="0"/>
        <v/>
      </c>
      <c r="C63" s="404" t="str">
        <f>IF('תנאי סף'!AR63&lt;&gt;1,"",'תנאי סף'!F63)</f>
        <v/>
      </c>
      <c r="D63" s="405" t="str">
        <f>IF($C63="","",'התחשיב הבסיסי'!AE63)</f>
        <v/>
      </c>
      <c r="E63" s="317"/>
      <c r="F63" s="318"/>
      <c r="G63" s="319" t="str">
        <f t="shared" si="1"/>
        <v/>
      </c>
      <c r="H63" s="320" t="str">
        <f t="shared" si="2"/>
        <v/>
      </c>
      <c r="I63" s="320" t="str">
        <f t="shared" si="9"/>
        <v/>
      </c>
      <c r="J63" s="321"/>
      <c r="K63" s="321"/>
      <c r="L63" s="321"/>
      <c r="M63" s="321"/>
      <c r="N63" s="321"/>
      <c r="O63" s="321"/>
      <c r="P63" s="321"/>
      <c r="Q63" s="321"/>
      <c r="R63" s="321"/>
      <c r="S63" s="321"/>
      <c r="T63" s="321"/>
      <c r="U63" s="321"/>
      <c r="V63" s="321"/>
      <c r="W63" s="321"/>
      <c r="X63" s="321"/>
      <c r="Y63" s="321"/>
      <c r="Z63" s="322" t="str">
        <f t="shared" si="10"/>
        <v/>
      </c>
      <c r="AA63" s="304"/>
      <c r="AB63" s="304"/>
      <c r="AC63" s="304"/>
      <c r="AD63" s="309" t="str">
        <f t="shared" si="5"/>
        <v/>
      </c>
      <c r="AE63" s="309" t="str">
        <f t="shared" si="5"/>
        <v/>
      </c>
      <c r="AF63" s="304">
        <f t="shared" si="6"/>
        <v>1</v>
      </c>
      <c r="AG63" s="304">
        <f t="shared" si="7"/>
        <v>0</v>
      </c>
      <c r="AH63" s="309"/>
      <c r="AI63" s="304">
        <f t="shared" si="8"/>
        <v>1</v>
      </c>
    </row>
    <row r="64" spans="2:35" ht="15.75" hidden="1" customHeight="1" x14ac:dyDescent="0.25">
      <c r="B64" s="316" t="str">
        <f t="shared" si="0"/>
        <v/>
      </c>
      <c r="C64" s="404" t="str">
        <f>IF('תנאי סף'!AR64&lt;&gt;1,"",'תנאי סף'!F64)</f>
        <v/>
      </c>
      <c r="D64" s="405" t="str">
        <f>IF($C64="","",'התחשיב הבסיסי'!AE64)</f>
        <v/>
      </c>
      <c r="E64" s="317"/>
      <c r="F64" s="318"/>
      <c r="G64" s="319" t="str">
        <f t="shared" si="1"/>
        <v/>
      </c>
      <c r="H64" s="320" t="str">
        <f t="shared" si="2"/>
        <v/>
      </c>
      <c r="I64" s="320" t="str">
        <f t="shared" si="9"/>
        <v/>
      </c>
      <c r="J64" s="321"/>
      <c r="K64" s="321"/>
      <c r="L64" s="321"/>
      <c r="M64" s="321"/>
      <c r="N64" s="321"/>
      <c r="O64" s="321"/>
      <c r="P64" s="321"/>
      <c r="Q64" s="321"/>
      <c r="R64" s="321"/>
      <c r="S64" s="321"/>
      <c r="T64" s="321"/>
      <c r="U64" s="321"/>
      <c r="V64" s="321"/>
      <c r="W64" s="321"/>
      <c r="X64" s="321"/>
      <c r="Y64" s="321"/>
      <c r="Z64" s="322" t="str">
        <f t="shared" si="10"/>
        <v/>
      </c>
      <c r="AA64" s="304"/>
      <c r="AB64" s="304"/>
      <c r="AC64" s="304"/>
      <c r="AD64" s="309" t="str">
        <f t="shared" ref="AD64:AE95" si="11">IF($C64="","",AD$30)</f>
        <v/>
      </c>
      <c r="AE64" s="309" t="str">
        <f t="shared" si="11"/>
        <v/>
      </c>
      <c r="AF64" s="304">
        <f t="shared" si="6"/>
        <v>1</v>
      </c>
      <c r="AG64" s="304">
        <f t="shared" si="7"/>
        <v>0</v>
      </c>
      <c r="AH64" s="309"/>
      <c r="AI64" s="304">
        <f t="shared" si="8"/>
        <v>1</v>
      </c>
    </row>
    <row r="65" spans="2:35" ht="15.75" hidden="1" customHeight="1" x14ac:dyDescent="0.25">
      <c r="B65" s="316" t="str">
        <f t="shared" si="0"/>
        <v/>
      </c>
      <c r="C65" s="404" t="str">
        <f>IF('תנאי סף'!AR65&lt;&gt;1,"",'תנאי סף'!F65)</f>
        <v/>
      </c>
      <c r="D65" s="405" t="str">
        <f>IF($C65="","",'התחשיב הבסיסי'!AE65)</f>
        <v/>
      </c>
      <c r="E65" s="317"/>
      <c r="F65" s="318"/>
      <c r="G65" s="319" t="str">
        <f t="shared" si="1"/>
        <v/>
      </c>
      <c r="H65" s="320" t="str">
        <f t="shared" si="2"/>
        <v/>
      </c>
      <c r="I65" s="320" t="str">
        <f t="shared" si="9"/>
        <v/>
      </c>
      <c r="J65" s="321"/>
      <c r="K65" s="321"/>
      <c r="L65" s="321"/>
      <c r="M65" s="321"/>
      <c r="N65" s="321"/>
      <c r="O65" s="321"/>
      <c r="P65" s="321"/>
      <c r="Q65" s="321"/>
      <c r="R65" s="321"/>
      <c r="S65" s="321"/>
      <c r="T65" s="321"/>
      <c r="U65" s="321"/>
      <c r="V65" s="321"/>
      <c r="W65" s="321"/>
      <c r="X65" s="321"/>
      <c r="Y65" s="321"/>
      <c r="Z65" s="322" t="str">
        <f t="shared" si="10"/>
        <v/>
      </c>
      <c r="AA65" s="304"/>
      <c r="AB65" s="304"/>
      <c r="AC65" s="304"/>
      <c r="AD65" s="309" t="str">
        <f t="shared" si="11"/>
        <v/>
      </c>
      <c r="AE65" s="309" t="str">
        <f t="shared" si="11"/>
        <v/>
      </c>
      <c r="AF65" s="304">
        <f t="shared" si="6"/>
        <v>1</v>
      </c>
      <c r="AG65" s="304">
        <f t="shared" si="7"/>
        <v>0</v>
      </c>
      <c r="AH65" s="309"/>
      <c r="AI65" s="304">
        <f t="shared" si="8"/>
        <v>1</v>
      </c>
    </row>
    <row r="66" spans="2:35" ht="15.75" hidden="1" customHeight="1" x14ac:dyDescent="0.25">
      <c r="B66" s="316" t="str">
        <f t="shared" si="0"/>
        <v/>
      </c>
      <c r="C66" s="404" t="str">
        <f>IF('תנאי סף'!AR66&lt;&gt;1,"",'תנאי סף'!F66)</f>
        <v/>
      </c>
      <c r="D66" s="405" t="str">
        <f>IF($C66="","",'התחשיב הבסיסי'!AE66)</f>
        <v/>
      </c>
      <c r="E66" s="317"/>
      <c r="F66" s="318"/>
      <c r="G66" s="319" t="str">
        <f t="shared" si="1"/>
        <v/>
      </c>
      <c r="H66" s="320" t="str">
        <f t="shared" si="2"/>
        <v/>
      </c>
      <c r="I66" s="320" t="str">
        <f t="shared" si="9"/>
        <v/>
      </c>
      <c r="J66" s="321"/>
      <c r="K66" s="321"/>
      <c r="L66" s="321"/>
      <c r="M66" s="321"/>
      <c r="N66" s="321"/>
      <c r="O66" s="321"/>
      <c r="P66" s="321"/>
      <c r="Q66" s="321"/>
      <c r="R66" s="321"/>
      <c r="S66" s="321"/>
      <c r="T66" s="321"/>
      <c r="U66" s="321"/>
      <c r="V66" s="321"/>
      <c r="W66" s="321"/>
      <c r="X66" s="321"/>
      <c r="Y66" s="321"/>
      <c r="Z66" s="322" t="str">
        <f t="shared" si="10"/>
        <v/>
      </c>
      <c r="AA66" s="304"/>
      <c r="AB66" s="304"/>
      <c r="AC66" s="304"/>
      <c r="AD66" s="309" t="str">
        <f t="shared" si="11"/>
        <v/>
      </c>
      <c r="AE66" s="309" t="str">
        <f t="shared" si="11"/>
        <v/>
      </c>
      <c r="AF66" s="304">
        <f t="shared" si="6"/>
        <v>1</v>
      </c>
      <c r="AG66" s="304">
        <f t="shared" si="7"/>
        <v>0</v>
      </c>
      <c r="AH66" s="309"/>
      <c r="AI66" s="304">
        <f t="shared" si="8"/>
        <v>1</v>
      </c>
    </row>
    <row r="67" spans="2:35" ht="15.75" hidden="1" customHeight="1" x14ac:dyDescent="0.25">
      <c r="B67" s="316" t="str">
        <f t="shared" si="0"/>
        <v/>
      </c>
      <c r="C67" s="404" t="str">
        <f>IF('תנאי סף'!AR67&lt;&gt;1,"",'תנאי סף'!F67)</f>
        <v/>
      </c>
      <c r="D67" s="405" t="str">
        <f>IF($C67="","",'התחשיב הבסיסי'!AE67)</f>
        <v/>
      </c>
      <c r="E67" s="317"/>
      <c r="F67" s="318"/>
      <c r="G67" s="319" t="str">
        <f t="shared" si="1"/>
        <v/>
      </c>
      <c r="H67" s="320" t="str">
        <f t="shared" si="2"/>
        <v/>
      </c>
      <c r="I67" s="320" t="str">
        <f t="shared" si="9"/>
        <v/>
      </c>
      <c r="J67" s="321"/>
      <c r="K67" s="321"/>
      <c r="L67" s="321"/>
      <c r="M67" s="321"/>
      <c r="N67" s="321"/>
      <c r="O67" s="321"/>
      <c r="P67" s="321"/>
      <c r="Q67" s="321"/>
      <c r="R67" s="321"/>
      <c r="S67" s="321"/>
      <c r="T67" s="321"/>
      <c r="U67" s="321"/>
      <c r="V67" s="321"/>
      <c r="W67" s="321"/>
      <c r="X67" s="321"/>
      <c r="Y67" s="321"/>
      <c r="Z67" s="322" t="str">
        <f t="shared" si="10"/>
        <v/>
      </c>
      <c r="AA67" s="304"/>
      <c r="AB67" s="304"/>
      <c r="AC67" s="304"/>
      <c r="AD67" s="309" t="str">
        <f t="shared" si="11"/>
        <v/>
      </c>
      <c r="AE67" s="309" t="str">
        <f t="shared" si="11"/>
        <v/>
      </c>
      <c r="AF67" s="304">
        <f t="shared" si="6"/>
        <v>1</v>
      </c>
      <c r="AG67" s="304">
        <f t="shared" si="7"/>
        <v>0</v>
      </c>
      <c r="AH67" s="309"/>
      <c r="AI67" s="304">
        <f t="shared" si="8"/>
        <v>1</v>
      </c>
    </row>
    <row r="68" spans="2:35" ht="15.75" hidden="1" customHeight="1" x14ac:dyDescent="0.25">
      <c r="B68" s="316" t="str">
        <f t="shared" si="0"/>
        <v/>
      </c>
      <c r="C68" s="404" t="str">
        <f>IF('תנאי סף'!AR68&lt;&gt;1,"",'תנאי סף'!F68)</f>
        <v/>
      </c>
      <c r="D68" s="405" t="str">
        <f>IF($C68="","",'התחשיב הבסיסי'!AE68)</f>
        <v/>
      </c>
      <c r="E68" s="317"/>
      <c r="F68" s="318"/>
      <c r="G68" s="319" t="str">
        <f t="shared" si="1"/>
        <v/>
      </c>
      <c r="H68" s="320" t="str">
        <f t="shared" si="2"/>
        <v/>
      </c>
      <c r="I68" s="320" t="str">
        <f t="shared" si="9"/>
        <v/>
      </c>
      <c r="J68" s="321"/>
      <c r="K68" s="321"/>
      <c r="L68" s="321"/>
      <c r="M68" s="321"/>
      <c r="N68" s="321"/>
      <c r="O68" s="321"/>
      <c r="P68" s="321"/>
      <c r="Q68" s="321"/>
      <c r="R68" s="321"/>
      <c r="S68" s="321"/>
      <c r="T68" s="321"/>
      <c r="U68" s="321"/>
      <c r="V68" s="321"/>
      <c r="W68" s="321"/>
      <c r="X68" s="321"/>
      <c r="Y68" s="321"/>
      <c r="Z68" s="322" t="str">
        <f t="shared" si="10"/>
        <v/>
      </c>
      <c r="AA68" s="304"/>
      <c r="AB68" s="304"/>
      <c r="AC68" s="304"/>
      <c r="AD68" s="309" t="str">
        <f t="shared" si="11"/>
        <v/>
      </c>
      <c r="AE68" s="309" t="str">
        <f t="shared" si="11"/>
        <v/>
      </c>
      <c r="AF68" s="304">
        <f t="shared" si="6"/>
        <v>1</v>
      </c>
      <c r="AG68" s="304">
        <f t="shared" si="7"/>
        <v>0</v>
      </c>
      <c r="AH68" s="309"/>
      <c r="AI68" s="304">
        <f t="shared" si="8"/>
        <v>1</v>
      </c>
    </row>
    <row r="69" spans="2:35" ht="15.75" hidden="1" customHeight="1" x14ac:dyDescent="0.25">
      <c r="B69" s="316" t="str">
        <f t="shared" si="0"/>
        <v/>
      </c>
      <c r="C69" s="404" t="str">
        <f>IF('תנאי סף'!AR69&lt;&gt;1,"",'תנאי סף'!F69)</f>
        <v/>
      </c>
      <c r="D69" s="405" t="str">
        <f>IF($C69="","",'התחשיב הבסיסי'!AE69)</f>
        <v/>
      </c>
      <c r="E69" s="317"/>
      <c r="F69" s="318"/>
      <c r="G69" s="319" t="str">
        <f t="shared" si="1"/>
        <v/>
      </c>
      <c r="H69" s="320" t="str">
        <f t="shared" si="2"/>
        <v/>
      </c>
      <c r="I69" s="320" t="str">
        <f t="shared" si="9"/>
        <v/>
      </c>
      <c r="J69" s="321"/>
      <c r="K69" s="321"/>
      <c r="L69" s="321"/>
      <c r="M69" s="321"/>
      <c r="N69" s="321"/>
      <c r="O69" s="321"/>
      <c r="P69" s="321"/>
      <c r="Q69" s="321"/>
      <c r="R69" s="321"/>
      <c r="S69" s="321"/>
      <c r="T69" s="321"/>
      <c r="U69" s="321"/>
      <c r="V69" s="321"/>
      <c r="W69" s="321"/>
      <c r="X69" s="321"/>
      <c r="Y69" s="321"/>
      <c r="Z69" s="322" t="str">
        <f t="shared" si="10"/>
        <v/>
      </c>
      <c r="AA69" s="304"/>
      <c r="AB69" s="304"/>
      <c r="AC69" s="304"/>
      <c r="AD69" s="309" t="str">
        <f t="shared" si="11"/>
        <v/>
      </c>
      <c r="AE69" s="309" t="str">
        <f t="shared" si="11"/>
        <v/>
      </c>
      <c r="AF69" s="304">
        <f t="shared" si="6"/>
        <v>1</v>
      </c>
      <c r="AG69" s="304">
        <f t="shared" si="7"/>
        <v>0</v>
      </c>
      <c r="AH69" s="309"/>
      <c r="AI69" s="304">
        <f t="shared" si="8"/>
        <v>1</v>
      </c>
    </row>
    <row r="70" spans="2:35" ht="15.75" hidden="1" customHeight="1" x14ac:dyDescent="0.25">
      <c r="B70" s="316" t="str">
        <f t="shared" si="0"/>
        <v/>
      </c>
      <c r="C70" s="404" t="str">
        <f>IF('תנאי סף'!AR70&lt;&gt;1,"",'תנאי סף'!F70)</f>
        <v/>
      </c>
      <c r="D70" s="405" t="str">
        <f>IF($C70="","",'התחשיב הבסיסי'!AE70)</f>
        <v/>
      </c>
      <c r="E70" s="317"/>
      <c r="F70" s="318"/>
      <c r="G70" s="319" t="str">
        <f t="shared" si="1"/>
        <v/>
      </c>
      <c r="H70" s="320" t="str">
        <f t="shared" si="2"/>
        <v/>
      </c>
      <c r="I70" s="320" t="str">
        <f t="shared" si="9"/>
        <v/>
      </c>
      <c r="J70" s="321"/>
      <c r="K70" s="321"/>
      <c r="L70" s="321"/>
      <c r="M70" s="321"/>
      <c r="N70" s="321"/>
      <c r="O70" s="321"/>
      <c r="P70" s="321"/>
      <c r="Q70" s="321"/>
      <c r="R70" s="321"/>
      <c r="S70" s="321"/>
      <c r="T70" s="321"/>
      <c r="U70" s="321"/>
      <c r="V70" s="321"/>
      <c r="W70" s="321"/>
      <c r="X70" s="321"/>
      <c r="Y70" s="321"/>
      <c r="Z70" s="322" t="str">
        <f t="shared" si="10"/>
        <v/>
      </c>
      <c r="AA70" s="304"/>
      <c r="AB70" s="304"/>
      <c r="AC70" s="304"/>
      <c r="AD70" s="309" t="str">
        <f t="shared" si="11"/>
        <v/>
      </c>
      <c r="AE70" s="309" t="str">
        <f t="shared" si="11"/>
        <v/>
      </c>
      <c r="AF70" s="304">
        <f t="shared" si="6"/>
        <v>1</v>
      </c>
      <c r="AG70" s="304">
        <f t="shared" si="7"/>
        <v>0</v>
      </c>
      <c r="AH70" s="309"/>
      <c r="AI70" s="304">
        <f t="shared" si="8"/>
        <v>1</v>
      </c>
    </row>
    <row r="71" spans="2:35" ht="15.75" hidden="1" customHeight="1" x14ac:dyDescent="0.25">
      <c r="B71" s="316" t="str">
        <f t="shared" si="0"/>
        <v/>
      </c>
      <c r="C71" s="404" t="str">
        <f>IF('תנאי סף'!AR71&lt;&gt;1,"",'תנאי סף'!F71)</f>
        <v/>
      </c>
      <c r="D71" s="405" t="str">
        <f>IF($C71="","",'התחשיב הבסיסי'!AE71)</f>
        <v/>
      </c>
      <c r="E71" s="317"/>
      <c r="F71" s="318"/>
      <c r="G71" s="319" t="str">
        <f t="shared" si="1"/>
        <v/>
      </c>
      <c r="H71" s="320" t="str">
        <f t="shared" si="2"/>
        <v/>
      </c>
      <c r="I71" s="320" t="str">
        <f t="shared" si="9"/>
        <v/>
      </c>
      <c r="J71" s="321"/>
      <c r="K71" s="321"/>
      <c r="L71" s="321"/>
      <c r="M71" s="321"/>
      <c r="N71" s="321"/>
      <c r="O71" s="321"/>
      <c r="P71" s="321"/>
      <c r="Q71" s="321"/>
      <c r="R71" s="321"/>
      <c r="S71" s="321"/>
      <c r="T71" s="321"/>
      <c r="U71" s="321"/>
      <c r="V71" s="321"/>
      <c r="W71" s="321"/>
      <c r="X71" s="321"/>
      <c r="Y71" s="321"/>
      <c r="Z71" s="322" t="str">
        <f t="shared" si="10"/>
        <v/>
      </c>
      <c r="AA71" s="304"/>
      <c r="AB71" s="304"/>
      <c r="AC71" s="304"/>
      <c r="AD71" s="309" t="str">
        <f t="shared" si="11"/>
        <v/>
      </c>
      <c r="AE71" s="309" t="str">
        <f t="shared" si="11"/>
        <v/>
      </c>
      <c r="AF71" s="304">
        <f t="shared" si="6"/>
        <v>1</v>
      </c>
      <c r="AG71" s="304">
        <f t="shared" si="7"/>
        <v>0</v>
      </c>
      <c r="AH71" s="309"/>
      <c r="AI71" s="304">
        <f t="shared" si="8"/>
        <v>1</v>
      </c>
    </row>
    <row r="72" spans="2:35" ht="15.75" hidden="1" customHeight="1" x14ac:dyDescent="0.25">
      <c r="B72" s="316" t="str">
        <f t="shared" si="0"/>
        <v/>
      </c>
      <c r="C72" s="404" t="str">
        <f>IF('תנאי סף'!AR72&lt;&gt;1,"",'תנאי סף'!F72)</f>
        <v/>
      </c>
      <c r="D72" s="405" t="str">
        <f>IF($C72="","",'התחשיב הבסיסי'!AE72)</f>
        <v/>
      </c>
      <c r="E72" s="317"/>
      <c r="F72" s="318"/>
      <c r="G72" s="319" t="str">
        <f t="shared" si="1"/>
        <v/>
      </c>
      <c r="H72" s="320" t="str">
        <f t="shared" si="2"/>
        <v/>
      </c>
      <c r="I72" s="320" t="str">
        <f t="shared" si="9"/>
        <v/>
      </c>
      <c r="J72" s="321"/>
      <c r="K72" s="321"/>
      <c r="L72" s="321"/>
      <c r="M72" s="321"/>
      <c r="N72" s="321"/>
      <c r="O72" s="321"/>
      <c r="P72" s="321"/>
      <c r="Q72" s="321"/>
      <c r="R72" s="321"/>
      <c r="S72" s="321"/>
      <c r="T72" s="321"/>
      <c r="U72" s="321"/>
      <c r="V72" s="321"/>
      <c r="W72" s="321"/>
      <c r="X72" s="321"/>
      <c r="Y72" s="321"/>
      <c r="Z72" s="322" t="str">
        <f t="shared" si="10"/>
        <v/>
      </c>
      <c r="AA72" s="304"/>
      <c r="AB72" s="304"/>
      <c r="AC72" s="304"/>
      <c r="AD72" s="309" t="str">
        <f t="shared" si="11"/>
        <v/>
      </c>
      <c r="AE72" s="309" t="str">
        <f t="shared" si="11"/>
        <v/>
      </c>
      <c r="AF72" s="304">
        <f t="shared" si="6"/>
        <v>1</v>
      </c>
      <c r="AG72" s="304">
        <f t="shared" si="7"/>
        <v>0</v>
      </c>
      <c r="AH72" s="309"/>
      <c r="AI72" s="304">
        <f t="shared" si="8"/>
        <v>1</v>
      </c>
    </row>
    <row r="73" spans="2:35" ht="15.75" hidden="1" customHeight="1" x14ac:dyDescent="0.25">
      <c r="B73" s="316" t="str">
        <f t="shared" si="0"/>
        <v/>
      </c>
      <c r="C73" s="404" t="str">
        <f>IF('תנאי סף'!AR73&lt;&gt;1,"",'תנאי סף'!F73)</f>
        <v/>
      </c>
      <c r="D73" s="405" t="str">
        <f>IF($C73="","",'התחשיב הבסיסי'!AE73)</f>
        <v/>
      </c>
      <c r="E73" s="317"/>
      <c r="F73" s="318"/>
      <c r="G73" s="319" t="str">
        <f t="shared" si="1"/>
        <v/>
      </c>
      <c r="H73" s="320" t="str">
        <f t="shared" si="2"/>
        <v/>
      </c>
      <c r="I73" s="320" t="str">
        <f t="shared" si="9"/>
        <v/>
      </c>
      <c r="J73" s="321"/>
      <c r="K73" s="321"/>
      <c r="L73" s="321"/>
      <c r="M73" s="321"/>
      <c r="N73" s="321"/>
      <c r="O73" s="321"/>
      <c r="P73" s="321"/>
      <c r="Q73" s="321"/>
      <c r="R73" s="321"/>
      <c r="S73" s="321"/>
      <c r="T73" s="321"/>
      <c r="U73" s="321"/>
      <c r="V73" s="321"/>
      <c r="W73" s="321"/>
      <c r="X73" s="321"/>
      <c r="Y73" s="321"/>
      <c r="Z73" s="322" t="str">
        <f t="shared" si="10"/>
        <v/>
      </c>
      <c r="AA73" s="304"/>
      <c r="AB73" s="304"/>
      <c r="AC73" s="304"/>
      <c r="AD73" s="309" t="str">
        <f t="shared" si="11"/>
        <v/>
      </c>
      <c r="AE73" s="309" t="str">
        <f t="shared" si="11"/>
        <v/>
      </c>
      <c r="AF73" s="304">
        <f t="shared" si="6"/>
        <v>1</v>
      </c>
      <c r="AG73" s="304">
        <f t="shared" si="7"/>
        <v>0</v>
      </c>
      <c r="AH73" s="309"/>
      <c r="AI73" s="304">
        <f t="shared" si="8"/>
        <v>1</v>
      </c>
    </row>
    <row r="74" spans="2:35" ht="15.75" hidden="1" customHeight="1" x14ac:dyDescent="0.25">
      <c r="B74" s="316" t="str">
        <f t="shared" si="0"/>
        <v/>
      </c>
      <c r="C74" s="404" t="str">
        <f>IF('תנאי סף'!AR74&lt;&gt;1,"",'תנאי סף'!F74)</f>
        <v/>
      </c>
      <c r="D74" s="405" t="str">
        <f>IF($C74="","",'התחשיב הבסיסי'!AE74)</f>
        <v/>
      </c>
      <c r="E74" s="317"/>
      <c r="F74" s="318"/>
      <c r="G74" s="319" t="str">
        <f t="shared" si="1"/>
        <v/>
      </c>
      <c r="H74" s="320" t="str">
        <f t="shared" si="2"/>
        <v/>
      </c>
      <c r="I74" s="320" t="str">
        <f t="shared" si="9"/>
        <v/>
      </c>
      <c r="J74" s="321"/>
      <c r="K74" s="321"/>
      <c r="L74" s="321"/>
      <c r="M74" s="321"/>
      <c r="N74" s="321"/>
      <c r="O74" s="321"/>
      <c r="P74" s="321"/>
      <c r="Q74" s="321"/>
      <c r="R74" s="321"/>
      <c r="S74" s="321"/>
      <c r="T74" s="321"/>
      <c r="U74" s="321"/>
      <c r="V74" s="321"/>
      <c r="W74" s="321"/>
      <c r="X74" s="321"/>
      <c r="Y74" s="321"/>
      <c r="Z74" s="322" t="str">
        <f t="shared" si="10"/>
        <v/>
      </c>
      <c r="AA74" s="304"/>
      <c r="AB74" s="304"/>
      <c r="AC74" s="304"/>
      <c r="AD74" s="309" t="str">
        <f t="shared" si="11"/>
        <v/>
      </c>
      <c r="AE74" s="309" t="str">
        <f t="shared" si="11"/>
        <v/>
      </c>
      <c r="AF74" s="304">
        <f t="shared" si="6"/>
        <v>1</v>
      </c>
      <c r="AG74" s="304">
        <f t="shared" si="7"/>
        <v>0</v>
      </c>
      <c r="AH74" s="309"/>
      <c r="AI74" s="304">
        <f t="shared" si="8"/>
        <v>1</v>
      </c>
    </row>
    <row r="75" spans="2:35" ht="15.75" hidden="1" customHeight="1" x14ac:dyDescent="0.25">
      <c r="B75" s="316" t="str">
        <f t="shared" si="0"/>
        <v/>
      </c>
      <c r="C75" s="404" t="str">
        <f>IF('תנאי סף'!AR75&lt;&gt;1,"",'תנאי סף'!F75)</f>
        <v/>
      </c>
      <c r="D75" s="405" t="str">
        <f>IF($C75="","",'התחשיב הבסיסי'!AE75)</f>
        <v/>
      </c>
      <c r="E75" s="317"/>
      <c r="F75" s="318"/>
      <c r="G75" s="319" t="str">
        <f t="shared" si="1"/>
        <v/>
      </c>
      <c r="H75" s="320" t="str">
        <f t="shared" si="2"/>
        <v/>
      </c>
      <c r="I75" s="320" t="str">
        <f t="shared" si="9"/>
        <v/>
      </c>
      <c r="J75" s="321"/>
      <c r="K75" s="321"/>
      <c r="L75" s="321"/>
      <c r="M75" s="321"/>
      <c r="N75" s="321"/>
      <c r="O75" s="321"/>
      <c r="P75" s="321"/>
      <c r="Q75" s="321"/>
      <c r="R75" s="321"/>
      <c r="S75" s="321"/>
      <c r="T75" s="321"/>
      <c r="U75" s="321"/>
      <c r="V75" s="321"/>
      <c r="W75" s="321"/>
      <c r="X75" s="321"/>
      <c r="Y75" s="321"/>
      <c r="Z75" s="322" t="str">
        <f t="shared" si="10"/>
        <v/>
      </c>
      <c r="AA75" s="304"/>
      <c r="AB75" s="304"/>
      <c r="AC75" s="304"/>
      <c r="AD75" s="309" t="str">
        <f t="shared" si="11"/>
        <v/>
      </c>
      <c r="AE75" s="309" t="str">
        <f t="shared" si="11"/>
        <v/>
      </c>
      <c r="AF75" s="304">
        <f t="shared" si="6"/>
        <v>1</v>
      </c>
      <c r="AG75" s="304">
        <f t="shared" si="7"/>
        <v>0</v>
      </c>
      <c r="AH75" s="309"/>
      <c r="AI75" s="304">
        <f t="shared" si="8"/>
        <v>1</v>
      </c>
    </row>
    <row r="76" spans="2:35" ht="15.75" hidden="1" customHeight="1" x14ac:dyDescent="0.25">
      <c r="B76" s="316" t="str">
        <f t="shared" si="0"/>
        <v/>
      </c>
      <c r="C76" s="404" t="str">
        <f>IF('תנאי סף'!AR76&lt;&gt;1,"",'תנאי סף'!F76)</f>
        <v/>
      </c>
      <c r="D76" s="405" t="str">
        <f>IF($C76="","",'התחשיב הבסיסי'!AE76)</f>
        <v/>
      </c>
      <c r="E76" s="317"/>
      <c r="F76" s="318"/>
      <c r="G76" s="319" t="str">
        <f t="shared" si="1"/>
        <v/>
      </c>
      <c r="H76" s="320" t="str">
        <f t="shared" si="2"/>
        <v/>
      </c>
      <c r="I76" s="320" t="str">
        <f t="shared" si="9"/>
        <v/>
      </c>
      <c r="J76" s="321"/>
      <c r="K76" s="321"/>
      <c r="L76" s="321"/>
      <c r="M76" s="321"/>
      <c r="N76" s="321"/>
      <c r="O76" s="321"/>
      <c r="P76" s="321"/>
      <c r="Q76" s="321"/>
      <c r="R76" s="321"/>
      <c r="S76" s="321"/>
      <c r="T76" s="321"/>
      <c r="U76" s="321"/>
      <c r="V76" s="321"/>
      <c r="W76" s="321"/>
      <c r="X76" s="321"/>
      <c r="Y76" s="321"/>
      <c r="Z76" s="322" t="str">
        <f t="shared" si="10"/>
        <v/>
      </c>
      <c r="AA76" s="304"/>
      <c r="AB76" s="304"/>
      <c r="AC76" s="304"/>
      <c r="AD76" s="309" t="str">
        <f t="shared" si="11"/>
        <v/>
      </c>
      <c r="AE76" s="309" t="str">
        <f t="shared" si="11"/>
        <v/>
      </c>
      <c r="AF76" s="304">
        <f t="shared" si="6"/>
        <v>1</v>
      </c>
      <c r="AG76" s="304">
        <f t="shared" si="7"/>
        <v>0</v>
      </c>
      <c r="AH76" s="309"/>
      <c r="AI76" s="304">
        <f t="shared" si="8"/>
        <v>1</v>
      </c>
    </row>
    <row r="77" spans="2:35" ht="15.75" hidden="1" customHeight="1" x14ac:dyDescent="0.25">
      <c r="B77" s="316" t="str">
        <f t="shared" si="0"/>
        <v/>
      </c>
      <c r="C77" s="404" t="str">
        <f>IF('תנאי סף'!AR77&lt;&gt;1,"",'תנאי סף'!F77)</f>
        <v/>
      </c>
      <c r="D77" s="405" t="str">
        <f>IF($C77="","",'התחשיב הבסיסי'!AE77)</f>
        <v/>
      </c>
      <c r="E77" s="317"/>
      <c r="F77" s="318"/>
      <c r="G77" s="319" t="str">
        <f t="shared" si="1"/>
        <v/>
      </c>
      <c r="H77" s="320" t="str">
        <f t="shared" si="2"/>
        <v/>
      </c>
      <c r="I77" s="320" t="str">
        <f t="shared" si="9"/>
        <v/>
      </c>
      <c r="J77" s="321"/>
      <c r="K77" s="321"/>
      <c r="L77" s="321"/>
      <c r="M77" s="321"/>
      <c r="N77" s="321"/>
      <c r="O77" s="321"/>
      <c r="P77" s="321"/>
      <c r="Q77" s="321"/>
      <c r="R77" s="321"/>
      <c r="S77" s="321"/>
      <c r="T77" s="321"/>
      <c r="U77" s="321"/>
      <c r="V77" s="321"/>
      <c r="W77" s="321"/>
      <c r="X77" s="321"/>
      <c r="Y77" s="321"/>
      <c r="Z77" s="322" t="str">
        <f t="shared" si="10"/>
        <v/>
      </c>
      <c r="AA77" s="304"/>
      <c r="AB77" s="304"/>
      <c r="AC77" s="304"/>
      <c r="AD77" s="309" t="str">
        <f t="shared" si="11"/>
        <v/>
      </c>
      <c r="AE77" s="309" t="str">
        <f t="shared" si="11"/>
        <v/>
      </c>
      <c r="AF77" s="304">
        <f t="shared" si="6"/>
        <v>1</v>
      </c>
      <c r="AG77" s="304">
        <f t="shared" si="7"/>
        <v>0</v>
      </c>
      <c r="AH77" s="309"/>
      <c r="AI77" s="304">
        <f t="shared" si="8"/>
        <v>1</v>
      </c>
    </row>
    <row r="78" spans="2:35" ht="15.75" hidden="1" customHeight="1" x14ac:dyDescent="0.25">
      <c r="B78" s="316" t="str">
        <f t="shared" si="0"/>
        <v/>
      </c>
      <c r="C78" s="404" t="str">
        <f>IF('תנאי סף'!AR78&lt;&gt;1,"",'תנאי סף'!F78)</f>
        <v/>
      </c>
      <c r="D78" s="405" t="str">
        <f>IF($C78="","",'התחשיב הבסיסי'!AE78)</f>
        <v/>
      </c>
      <c r="E78" s="317"/>
      <c r="F78" s="318"/>
      <c r="G78" s="319" t="str">
        <f t="shared" si="1"/>
        <v/>
      </c>
      <c r="H78" s="320" t="str">
        <f t="shared" si="2"/>
        <v/>
      </c>
      <c r="I78" s="320" t="str">
        <f t="shared" si="9"/>
        <v/>
      </c>
      <c r="J78" s="321"/>
      <c r="K78" s="321"/>
      <c r="L78" s="321"/>
      <c r="M78" s="321"/>
      <c r="N78" s="321"/>
      <c r="O78" s="321"/>
      <c r="P78" s="321"/>
      <c r="Q78" s="321"/>
      <c r="R78" s="321"/>
      <c r="S78" s="321"/>
      <c r="T78" s="321"/>
      <c r="U78" s="321"/>
      <c r="V78" s="321"/>
      <c r="W78" s="321"/>
      <c r="X78" s="321"/>
      <c r="Y78" s="321"/>
      <c r="Z78" s="322" t="str">
        <f t="shared" si="10"/>
        <v/>
      </c>
      <c r="AA78" s="304"/>
      <c r="AB78" s="304"/>
      <c r="AC78" s="304"/>
      <c r="AD78" s="309" t="str">
        <f t="shared" si="11"/>
        <v/>
      </c>
      <c r="AE78" s="309" t="str">
        <f t="shared" si="11"/>
        <v/>
      </c>
      <c r="AF78" s="304">
        <f t="shared" si="6"/>
        <v>1</v>
      </c>
      <c r="AG78" s="304">
        <f t="shared" si="7"/>
        <v>0</v>
      </c>
      <c r="AH78" s="309"/>
      <c r="AI78" s="304">
        <f t="shared" si="8"/>
        <v>1</v>
      </c>
    </row>
    <row r="79" spans="2:35" ht="15.75" hidden="1" customHeight="1" x14ac:dyDescent="0.25">
      <c r="B79" s="316" t="str">
        <f t="shared" si="0"/>
        <v/>
      </c>
      <c r="C79" s="404" t="str">
        <f>IF('תנאי סף'!AR79&lt;&gt;1,"",'תנאי סף'!F79)</f>
        <v/>
      </c>
      <c r="D79" s="405" t="str">
        <f>IF($C79="","",'התחשיב הבסיסי'!AE79)</f>
        <v/>
      </c>
      <c r="E79" s="317"/>
      <c r="F79" s="318"/>
      <c r="G79" s="319" t="str">
        <f t="shared" si="1"/>
        <v/>
      </c>
      <c r="H79" s="320" t="str">
        <f t="shared" si="2"/>
        <v/>
      </c>
      <c r="I79" s="320" t="str">
        <f t="shared" si="9"/>
        <v/>
      </c>
      <c r="J79" s="321"/>
      <c r="K79" s="321"/>
      <c r="L79" s="321"/>
      <c r="M79" s="321"/>
      <c r="N79" s="321"/>
      <c r="O79" s="321"/>
      <c r="P79" s="321"/>
      <c r="Q79" s="321"/>
      <c r="R79" s="321"/>
      <c r="S79" s="321"/>
      <c r="T79" s="321"/>
      <c r="U79" s="321"/>
      <c r="V79" s="321"/>
      <c r="W79" s="321"/>
      <c r="X79" s="321"/>
      <c r="Y79" s="321"/>
      <c r="Z79" s="322" t="str">
        <f t="shared" si="10"/>
        <v/>
      </c>
      <c r="AA79" s="304"/>
      <c r="AB79" s="304"/>
      <c r="AC79" s="304"/>
      <c r="AD79" s="309" t="str">
        <f t="shared" si="11"/>
        <v/>
      </c>
      <c r="AE79" s="309" t="str">
        <f t="shared" si="11"/>
        <v/>
      </c>
      <c r="AF79" s="304">
        <f t="shared" si="6"/>
        <v>1</v>
      </c>
      <c r="AG79" s="304">
        <f t="shared" si="7"/>
        <v>0</v>
      </c>
      <c r="AH79" s="309"/>
      <c r="AI79" s="304">
        <f t="shared" si="8"/>
        <v>1</v>
      </c>
    </row>
    <row r="80" spans="2:35" ht="15.75" hidden="1" customHeight="1" x14ac:dyDescent="0.25">
      <c r="B80" s="316" t="str">
        <f t="shared" si="0"/>
        <v/>
      </c>
      <c r="C80" s="404" t="str">
        <f>IF('תנאי סף'!AR80&lt;&gt;1,"",'תנאי סף'!F80)</f>
        <v/>
      </c>
      <c r="D80" s="405" t="str">
        <f>IF($C80="","",'התחשיב הבסיסי'!AE80)</f>
        <v/>
      </c>
      <c r="E80" s="317"/>
      <c r="F80" s="318"/>
      <c r="G80" s="319" t="str">
        <f t="shared" si="1"/>
        <v/>
      </c>
      <c r="H80" s="320" t="str">
        <f t="shared" si="2"/>
        <v/>
      </c>
      <c r="I80" s="320" t="str">
        <f t="shared" si="9"/>
        <v/>
      </c>
      <c r="J80" s="321"/>
      <c r="K80" s="321"/>
      <c r="L80" s="321"/>
      <c r="M80" s="321"/>
      <c r="N80" s="321"/>
      <c r="O80" s="321"/>
      <c r="P80" s="321"/>
      <c r="Q80" s="321"/>
      <c r="R80" s="321"/>
      <c r="S80" s="321"/>
      <c r="T80" s="321"/>
      <c r="U80" s="321"/>
      <c r="V80" s="321"/>
      <c r="W80" s="321"/>
      <c r="X80" s="321"/>
      <c r="Y80" s="321"/>
      <c r="Z80" s="322" t="str">
        <f t="shared" si="10"/>
        <v/>
      </c>
      <c r="AA80" s="304"/>
      <c r="AB80" s="304"/>
      <c r="AC80" s="304"/>
      <c r="AD80" s="309" t="str">
        <f t="shared" si="11"/>
        <v/>
      </c>
      <c r="AE80" s="309" t="str">
        <f t="shared" si="11"/>
        <v/>
      </c>
      <c r="AF80" s="304">
        <f t="shared" si="6"/>
        <v>1</v>
      </c>
      <c r="AG80" s="304">
        <f t="shared" si="7"/>
        <v>0</v>
      </c>
      <c r="AH80" s="309"/>
      <c r="AI80" s="304">
        <f t="shared" si="8"/>
        <v>1</v>
      </c>
    </row>
    <row r="81" spans="2:35" ht="15.75" hidden="1" customHeight="1" x14ac:dyDescent="0.25">
      <c r="B81" s="316" t="str">
        <f t="shared" si="0"/>
        <v/>
      </c>
      <c r="C81" s="404" t="str">
        <f>IF('תנאי סף'!AR81&lt;&gt;1,"",'תנאי סף'!F81)</f>
        <v/>
      </c>
      <c r="D81" s="405" t="str">
        <f>IF($C81="","",'התחשיב הבסיסי'!AE81)</f>
        <v/>
      </c>
      <c r="E81" s="317"/>
      <c r="F81" s="318"/>
      <c r="G81" s="319" t="str">
        <f t="shared" si="1"/>
        <v/>
      </c>
      <c r="H81" s="320" t="str">
        <f t="shared" si="2"/>
        <v/>
      </c>
      <c r="I81" s="320" t="str">
        <f t="shared" si="9"/>
        <v/>
      </c>
      <c r="J81" s="321"/>
      <c r="K81" s="321"/>
      <c r="L81" s="321"/>
      <c r="M81" s="321"/>
      <c r="N81" s="321"/>
      <c r="O81" s="321"/>
      <c r="P81" s="321"/>
      <c r="Q81" s="321"/>
      <c r="R81" s="321"/>
      <c r="S81" s="321"/>
      <c r="T81" s="321"/>
      <c r="U81" s="321"/>
      <c r="V81" s="321"/>
      <c r="W81" s="321"/>
      <c r="X81" s="321"/>
      <c r="Y81" s="321"/>
      <c r="Z81" s="322" t="str">
        <f t="shared" si="10"/>
        <v/>
      </c>
      <c r="AA81" s="304"/>
      <c r="AB81" s="304"/>
      <c r="AC81" s="304"/>
      <c r="AD81" s="309" t="str">
        <f t="shared" si="11"/>
        <v/>
      </c>
      <c r="AE81" s="309" t="str">
        <f t="shared" si="11"/>
        <v/>
      </c>
      <c r="AF81" s="304">
        <f t="shared" si="6"/>
        <v>1</v>
      </c>
      <c r="AG81" s="304">
        <f t="shared" si="7"/>
        <v>0</v>
      </c>
      <c r="AH81" s="309"/>
      <c r="AI81" s="304">
        <f t="shared" si="8"/>
        <v>1</v>
      </c>
    </row>
    <row r="82" spans="2:35" ht="15.75" hidden="1" customHeight="1" x14ac:dyDescent="0.25">
      <c r="B82" s="316" t="str">
        <f t="shared" si="0"/>
        <v/>
      </c>
      <c r="C82" s="404" t="str">
        <f>IF('תנאי סף'!AR82&lt;&gt;1,"",'תנאי סף'!F82)</f>
        <v/>
      </c>
      <c r="D82" s="405" t="str">
        <f>IF($C82="","",'התחשיב הבסיסי'!AE82)</f>
        <v/>
      </c>
      <c r="E82" s="317"/>
      <c r="F82" s="318"/>
      <c r="G82" s="319" t="str">
        <f t="shared" si="1"/>
        <v/>
      </c>
      <c r="H82" s="320" t="str">
        <f t="shared" si="2"/>
        <v/>
      </c>
      <c r="I82" s="320" t="str">
        <f t="shared" si="9"/>
        <v/>
      </c>
      <c r="J82" s="321"/>
      <c r="K82" s="321"/>
      <c r="L82" s="321"/>
      <c r="M82" s="321"/>
      <c r="N82" s="321"/>
      <c r="O82" s="321"/>
      <c r="P82" s="321"/>
      <c r="Q82" s="321"/>
      <c r="R82" s="321"/>
      <c r="S82" s="321"/>
      <c r="T82" s="321"/>
      <c r="U82" s="321"/>
      <c r="V82" s="321"/>
      <c r="W82" s="321"/>
      <c r="X82" s="321"/>
      <c r="Y82" s="321"/>
      <c r="Z82" s="322" t="str">
        <f t="shared" si="10"/>
        <v/>
      </c>
      <c r="AA82" s="304"/>
      <c r="AB82" s="304"/>
      <c r="AC82" s="304"/>
      <c r="AD82" s="309" t="str">
        <f t="shared" si="11"/>
        <v/>
      </c>
      <c r="AE82" s="309" t="str">
        <f t="shared" si="11"/>
        <v/>
      </c>
      <c r="AF82" s="304">
        <f t="shared" si="6"/>
        <v>1</v>
      </c>
      <c r="AG82" s="304">
        <f t="shared" si="7"/>
        <v>0</v>
      </c>
      <c r="AH82" s="309"/>
      <c r="AI82" s="304">
        <f t="shared" si="8"/>
        <v>1</v>
      </c>
    </row>
    <row r="83" spans="2:35" ht="15.75" hidden="1" customHeight="1" x14ac:dyDescent="0.25">
      <c r="B83" s="316" t="str">
        <f t="shared" si="0"/>
        <v/>
      </c>
      <c r="C83" s="404" t="str">
        <f>IF('תנאי סף'!AR83&lt;&gt;1,"",'תנאי סף'!F83)</f>
        <v/>
      </c>
      <c r="D83" s="405" t="str">
        <f>IF($C83="","",'התחשיב הבסיסי'!AE83)</f>
        <v/>
      </c>
      <c r="E83" s="317"/>
      <c r="F83" s="318"/>
      <c r="G83" s="319" t="str">
        <f t="shared" si="1"/>
        <v/>
      </c>
      <c r="H83" s="320" t="str">
        <f t="shared" si="2"/>
        <v/>
      </c>
      <c r="I83" s="320" t="str">
        <f t="shared" si="9"/>
        <v/>
      </c>
      <c r="J83" s="321"/>
      <c r="K83" s="321"/>
      <c r="L83" s="321"/>
      <c r="M83" s="321"/>
      <c r="N83" s="321"/>
      <c r="O83" s="321"/>
      <c r="P83" s="321"/>
      <c r="Q83" s="321"/>
      <c r="R83" s="321"/>
      <c r="S83" s="321"/>
      <c r="T83" s="321"/>
      <c r="U83" s="321"/>
      <c r="V83" s="321"/>
      <c r="W83" s="321"/>
      <c r="X83" s="321"/>
      <c r="Y83" s="321"/>
      <c r="Z83" s="322" t="str">
        <f t="shared" si="10"/>
        <v/>
      </c>
      <c r="AA83" s="304"/>
      <c r="AB83" s="304"/>
      <c r="AC83" s="304"/>
      <c r="AD83" s="309" t="str">
        <f t="shared" si="11"/>
        <v/>
      </c>
      <c r="AE83" s="309" t="str">
        <f t="shared" si="11"/>
        <v/>
      </c>
      <c r="AF83" s="304">
        <f t="shared" si="6"/>
        <v>1</v>
      </c>
      <c r="AG83" s="304">
        <f t="shared" si="7"/>
        <v>0</v>
      </c>
      <c r="AH83" s="309"/>
      <c r="AI83" s="304">
        <f t="shared" si="8"/>
        <v>1</v>
      </c>
    </row>
    <row r="84" spans="2:35" ht="15.75" hidden="1" customHeight="1" x14ac:dyDescent="0.25">
      <c r="B84" s="316" t="str">
        <f t="shared" si="0"/>
        <v/>
      </c>
      <c r="C84" s="404" t="str">
        <f>IF('תנאי סף'!AR84&lt;&gt;1,"",'תנאי סף'!F84)</f>
        <v/>
      </c>
      <c r="D84" s="405" t="str">
        <f>IF($C84="","",'התחשיב הבסיסי'!AE84)</f>
        <v/>
      </c>
      <c r="E84" s="317"/>
      <c r="F84" s="318"/>
      <c r="G84" s="319" t="str">
        <f t="shared" si="1"/>
        <v/>
      </c>
      <c r="H84" s="320" t="str">
        <f t="shared" si="2"/>
        <v/>
      </c>
      <c r="I84" s="320" t="str">
        <f t="shared" si="9"/>
        <v/>
      </c>
      <c r="J84" s="321"/>
      <c r="K84" s="321"/>
      <c r="L84" s="321"/>
      <c r="M84" s="321"/>
      <c r="N84" s="321"/>
      <c r="O84" s="321"/>
      <c r="P84" s="321"/>
      <c r="Q84" s="321"/>
      <c r="R84" s="321"/>
      <c r="S84" s="321"/>
      <c r="T84" s="321"/>
      <c r="U84" s="321"/>
      <c r="V84" s="321"/>
      <c r="W84" s="321"/>
      <c r="X84" s="321"/>
      <c r="Y84" s="321"/>
      <c r="Z84" s="322" t="str">
        <f t="shared" si="10"/>
        <v/>
      </c>
      <c r="AA84" s="304"/>
      <c r="AB84" s="304"/>
      <c r="AC84" s="304"/>
      <c r="AD84" s="309" t="str">
        <f t="shared" si="11"/>
        <v/>
      </c>
      <c r="AE84" s="309" t="str">
        <f t="shared" si="11"/>
        <v/>
      </c>
      <c r="AF84" s="304">
        <f t="shared" si="6"/>
        <v>1</v>
      </c>
      <c r="AG84" s="304">
        <f t="shared" si="7"/>
        <v>0</v>
      </c>
      <c r="AH84" s="309"/>
      <c r="AI84" s="304">
        <f t="shared" si="8"/>
        <v>1</v>
      </c>
    </row>
    <row r="85" spans="2:35" ht="15.75" hidden="1" customHeight="1" x14ac:dyDescent="0.25">
      <c r="B85" s="316" t="str">
        <f t="shared" si="0"/>
        <v/>
      </c>
      <c r="C85" s="404" t="str">
        <f>IF('תנאי סף'!AR85&lt;&gt;1,"",'תנאי סף'!F85)</f>
        <v/>
      </c>
      <c r="D85" s="405" t="str">
        <f>IF($C85="","",'התחשיב הבסיסי'!AE85)</f>
        <v/>
      </c>
      <c r="E85" s="317"/>
      <c r="F85" s="318"/>
      <c r="G85" s="319" t="str">
        <f t="shared" si="1"/>
        <v/>
      </c>
      <c r="H85" s="320" t="str">
        <f t="shared" si="2"/>
        <v/>
      </c>
      <c r="I85" s="320" t="str">
        <f t="shared" si="9"/>
        <v/>
      </c>
      <c r="J85" s="321"/>
      <c r="K85" s="321"/>
      <c r="L85" s="321"/>
      <c r="M85" s="321"/>
      <c r="N85" s="321"/>
      <c r="O85" s="321"/>
      <c r="P85" s="321"/>
      <c r="Q85" s="321"/>
      <c r="R85" s="321"/>
      <c r="S85" s="321"/>
      <c r="T85" s="321"/>
      <c r="U85" s="321"/>
      <c r="V85" s="321"/>
      <c r="W85" s="321"/>
      <c r="X85" s="321"/>
      <c r="Y85" s="321"/>
      <c r="Z85" s="322" t="str">
        <f t="shared" si="10"/>
        <v/>
      </c>
      <c r="AA85" s="304"/>
      <c r="AB85" s="304"/>
      <c r="AC85" s="304"/>
      <c r="AD85" s="309" t="str">
        <f t="shared" si="11"/>
        <v/>
      </c>
      <c r="AE85" s="309" t="str">
        <f t="shared" si="11"/>
        <v/>
      </c>
      <c r="AF85" s="304">
        <f t="shared" si="6"/>
        <v>1</v>
      </c>
      <c r="AG85" s="304">
        <f t="shared" si="7"/>
        <v>0</v>
      </c>
      <c r="AH85" s="309"/>
      <c r="AI85" s="304">
        <f t="shared" si="8"/>
        <v>1</v>
      </c>
    </row>
    <row r="86" spans="2:35" ht="15.75" hidden="1" customHeight="1" x14ac:dyDescent="0.25">
      <c r="B86" s="316" t="str">
        <f t="shared" si="0"/>
        <v/>
      </c>
      <c r="C86" s="404" t="str">
        <f>IF('תנאי סף'!AR86&lt;&gt;1,"",'תנאי סף'!F86)</f>
        <v/>
      </c>
      <c r="D86" s="405" t="str">
        <f>IF($C86="","",'התחשיב הבסיסי'!AE86)</f>
        <v/>
      </c>
      <c r="E86" s="317"/>
      <c r="F86" s="318"/>
      <c r="G86" s="319" t="str">
        <f t="shared" si="1"/>
        <v/>
      </c>
      <c r="H86" s="320" t="str">
        <f t="shared" si="2"/>
        <v/>
      </c>
      <c r="I86" s="320" t="str">
        <f t="shared" si="9"/>
        <v/>
      </c>
      <c r="J86" s="321"/>
      <c r="K86" s="321"/>
      <c r="L86" s="321"/>
      <c r="M86" s="321"/>
      <c r="N86" s="321"/>
      <c r="O86" s="321"/>
      <c r="P86" s="321"/>
      <c r="Q86" s="321"/>
      <c r="R86" s="321"/>
      <c r="S86" s="321"/>
      <c r="T86" s="321"/>
      <c r="U86" s="321"/>
      <c r="V86" s="321"/>
      <c r="W86" s="321"/>
      <c r="X86" s="321"/>
      <c r="Y86" s="321"/>
      <c r="Z86" s="322" t="str">
        <f t="shared" si="10"/>
        <v/>
      </c>
      <c r="AA86" s="304"/>
      <c r="AB86" s="304"/>
      <c r="AC86" s="304"/>
      <c r="AD86" s="309" t="str">
        <f t="shared" si="11"/>
        <v/>
      </c>
      <c r="AE86" s="309" t="str">
        <f t="shared" si="11"/>
        <v/>
      </c>
      <c r="AF86" s="304">
        <f t="shared" si="6"/>
        <v>1</v>
      </c>
      <c r="AG86" s="304">
        <f t="shared" si="7"/>
        <v>0</v>
      </c>
      <c r="AH86" s="309"/>
      <c r="AI86" s="304">
        <f t="shared" si="8"/>
        <v>1</v>
      </c>
    </row>
    <row r="87" spans="2:35" ht="15.75" hidden="1" customHeight="1" x14ac:dyDescent="0.25">
      <c r="B87" s="316" t="str">
        <f t="shared" si="0"/>
        <v/>
      </c>
      <c r="C87" s="404" t="str">
        <f>IF('תנאי סף'!AR87&lt;&gt;1,"",'תנאי סף'!F87)</f>
        <v/>
      </c>
      <c r="D87" s="405" t="str">
        <f>IF($C87="","",'התחשיב הבסיסי'!AE87)</f>
        <v/>
      </c>
      <c r="E87" s="317"/>
      <c r="F87" s="318"/>
      <c r="G87" s="319" t="str">
        <f t="shared" si="1"/>
        <v/>
      </c>
      <c r="H87" s="320" t="str">
        <f t="shared" si="2"/>
        <v/>
      </c>
      <c r="I87" s="320" t="str">
        <f t="shared" si="9"/>
        <v/>
      </c>
      <c r="J87" s="321"/>
      <c r="K87" s="321"/>
      <c r="L87" s="321"/>
      <c r="M87" s="321"/>
      <c r="N87" s="321"/>
      <c r="O87" s="321"/>
      <c r="P87" s="321"/>
      <c r="Q87" s="321"/>
      <c r="R87" s="321"/>
      <c r="S87" s="321"/>
      <c r="T87" s="321"/>
      <c r="U87" s="321"/>
      <c r="V87" s="321"/>
      <c r="W87" s="321"/>
      <c r="X87" s="321"/>
      <c r="Y87" s="321"/>
      <c r="Z87" s="322" t="str">
        <f t="shared" si="10"/>
        <v/>
      </c>
      <c r="AA87" s="304"/>
      <c r="AB87" s="304"/>
      <c r="AC87" s="304"/>
      <c r="AD87" s="309" t="str">
        <f t="shared" si="11"/>
        <v/>
      </c>
      <c r="AE87" s="309" t="str">
        <f t="shared" si="11"/>
        <v/>
      </c>
      <c r="AF87" s="304">
        <f t="shared" si="6"/>
        <v>1</v>
      </c>
      <c r="AG87" s="304">
        <f t="shared" si="7"/>
        <v>0</v>
      </c>
      <c r="AH87" s="309"/>
      <c r="AI87" s="304">
        <f t="shared" si="8"/>
        <v>1</v>
      </c>
    </row>
    <row r="88" spans="2:35" ht="15.75" hidden="1" customHeight="1" x14ac:dyDescent="0.25">
      <c r="B88" s="316" t="str">
        <f t="shared" si="0"/>
        <v/>
      </c>
      <c r="C88" s="404" t="str">
        <f>IF('תנאי סף'!AR88&lt;&gt;1,"",'תנאי סף'!F88)</f>
        <v/>
      </c>
      <c r="D88" s="405" t="str">
        <f>IF($C88="","",'התחשיב הבסיסי'!AE88)</f>
        <v/>
      </c>
      <c r="E88" s="317"/>
      <c r="F88" s="318"/>
      <c r="G88" s="319" t="str">
        <f t="shared" si="1"/>
        <v/>
      </c>
      <c r="H88" s="320" t="str">
        <f t="shared" si="2"/>
        <v/>
      </c>
      <c r="I88" s="320" t="str">
        <f t="shared" si="9"/>
        <v/>
      </c>
      <c r="J88" s="321"/>
      <c r="K88" s="321"/>
      <c r="L88" s="321"/>
      <c r="M88" s="321"/>
      <c r="N88" s="321"/>
      <c r="O88" s="321"/>
      <c r="P88" s="321"/>
      <c r="Q88" s="321"/>
      <c r="R88" s="321"/>
      <c r="S88" s="321"/>
      <c r="T88" s="321"/>
      <c r="U88" s="321"/>
      <c r="V88" s="321"/>
      <c r="W88" s="321"/>
      <c r="X88" s="321"/>
      <c r="Y88" s="321"/>
      <c r="Z88" s="322" t="str">
        <f t="shared" si="10"/>
        <v/>
      </c>
      <c r="AA88" s="304"/>
      <c r="AB88" s="304"/>
      <c r="AC88" s="304"/>
      <c r="AD88" s="309" t="str">
        <f t="shared" si="11"/>
        <v/>
      </c>
      <c r="AE88" s="309" t="str">
        <f t="shared" si="11"/>
        <v/>
      </c>
      <c r="AF88" s="304">
        <f t="shared" si="6"/>
        <v>1</v>
      </c>
      <c r="AG88" s="304">
        <f t="shared" si="7"/>
        <v>0</v>
      </c>
      <c r="AH88" s="309"/>
      <c r="AI88" s="304">
        <f t="shared" si="8"/>
        <v>1</v>
      </c>
    </row>
    <row r="89" spans="2:35" ht="15.75" hidden="1" customHeight="1" x14ac:dyDescent="0.25">
      <c r="B89" s="316" t="str">
        <f t="shared" si="0"/>
        <v/>
      </c>
      <c r="C89" s="404" t="str">
        <f>IF('תנאי סף'!AR89&lt;&gt;1,"",'תנאי סף'!F89)</f>
        <v/>
      </c>
      <c r="D89" s="405" t="str">
        <f>IF($C89="","",'התחשיב הבסיסי'!AE89)</f>
        <v/>
      </c>
      <c r="E89" s="317"/>
      <c r="F89" s="318"/>
      <c r="G89" s="319" t="str">
        <f t="shared" si="1"/>
        <v/>
      </c>
      <c r="H89" s="320" t="str">
        <f t="shared" si="2"/>
        <v/>
      </c>
      <c r="I89" s="320" t="str">
        <f t="shared" si="9"/>
        <v/>
      </c>
      <c r="J89" s="321"/>
      <c r="K89" s="321"/>
      <c r="L89" s="321"/>
      <c r="M89" s="321"/>
      <c r="N89" s="321"/>
      <c r="O89" s="321"/>
      <c r="P89" s="321"/>
      <c r="Q89" s="321"/>
      <c r="R89" s="321"/>
      <c r="S89" s="321"/>
      <c r="T89" s="321"/>
      <c r="U89" s="321"/>
      <c r="V89" s="321"/>
      <c r="W89" s="321"/>
      <c r="X89" s="321"/>
      <c r="Y89" s="321"/>
      <c r="Z89" s="322" t="str">
        <f t="shared" si="10"/>
        <v/>
      </c>
      <c r="AA89" s="304"/>
      <c r="AB89" s="304"/>
      <c r="AC89" s="304"/>
      <c r="AD89" s="309" t="str">
        <f t="shared" si="11"/>
        <v/>
      </c>
      <c r="AE89" s="309" t="str">
        <f t="shared" si="11"/>
        <v/>
      </c>
      <c r="AF89" s="304">
        <f t="shared" si="6"/>
        <v>1</v>
      </c>
      <c r="AG89" s="304">
        <f t="shared" si="7"/>
        <v>0</v>
      </c>
      <c r="AH89" s="309"/>
      <c r="AI89" s="304">
        <f t="shared" si="8"/>
        <v>1</v>
      </c>
    </row>
    <row r="90" spans="2:35" ht="15.75" hidden="1" customHeight="1" x14ac:dyDescent="0.25">
      <c r="B90" s="316" t="str">
        <f t="shared" si="0"/>
        <v/>
      </c>
      <c r="C90" s="404" t="str">
        <f>IF('תנאי סף'!AR90&lt;&gt;1,"",'תנאי סף'!F90)</f>
        <v/>
      </c>
      <c r="D90" s="405" t="str">
        <f>IF($C90="","",'התחשיב הבסיסי'!AE90)</f>
        <v/>
      </c>
      <c r="E90" s="317"/>
      <c r="F90" s="318"/>
      <c r="G90" s="319" t="str">
        <f t="shared" si="1"/>
        <v/>
      </c>
      <c r="H90" s="320" t="str">
        <f t="shared" si="2"/>
        <v/>
      </c>
      <c r="I90" s="320" t="str">
        <f t="shared" si="9"/>
        <v/>
      </c>
      <c r="J90" s="321"/>
      <c r="K90" s="321"/>
      <c r="L90" s="321"/>
      <c r="M90" s="321"/>
      <c r="N90" s="321"/>
      <c r="O90" s="321"/>
      <c r="P90" s="321"/>
      <c r="Q90" s="321"/>
      <c r="R90" s="321"/>
      <c r="S90" s="321"/>
      <c r="T90" s="321"/>
      <c r="U90" s="321"/>
      <c r="V90" s="321"/>
      <c r="W90" s="321"/>
      <c r="X90" s="321"/>
      <c r="Y90" s="321"/>
      <c r="Z90" s="322" t="str">
        <f t="shared" si="10"/>
        <v/>
      </c>
      <c r="AA90" s="304"/>
      <c r="AB90" s="304"/>
      <c r="AC90" s="304"/>
      <c r="AD90" s="309" t="str">
        <f t="shared" si="11"/>
        <v/>
      </c>
      <c r="AE90" s="309" t="str">
        <f t="shared" si="11"/>
        <v/>
      </c>
      <c r="AF90" s="304">
        <f t="shared" si="6"/>
        <v>1</v>
      </c>
      <c r="AG90" s="304">
        <f t="shared" si="7"/>
        <v>0</v>
      </c>
      <c r="AH90" s="309"/>
      <c r="AI90" s="304">
        <f t="shared" si="8"/>
        <v>1</v>
      </c>
    </row>
    <row r="91" spans="2:35" ht="15.75" hidden="1" customHeight="1" x14ac:dyDescent="0.25">
      <c r="B91" s="316" t="str">
        <f t="shared" si="0"/>
        <v/>
      </c>
      <c r="C91" s="404" t="str">
        <f>IF('תנאי סף'!AR91&lt;&gt;1,"",'תנאי סף'!F91)</f>
        <v/>
      </c>
      <c r="D91" s="405" t="str">
        <f>IF($C91="","",'התחשיב הבסיסי'!AE91)</f>
        <v/>
      </c>
      <c r="E91" s="317"/>
      <c r="F91" s="318"/>
      <c r="G91" s="319" t="str">
        <f t="shared" si="1"/>
        <v/>
      </c>
      <c r="H91" s="320" t="str">
        <f t="shared" si="2"/>
        <v/>
      </c>
      <c r="I91" s="320" t="str">
        <f t="shared" si="9"/>
        <v/>
      </c>
      <c r="J91" s="321"/>
      <c r="K91" s="321"/>
      <c r="L91" s="321"/>
      <c r="M91" s="321"/>
      <c r="N91" s="321"/>
      <c r="O91" s="321"/>
      <c r="P91" s="321"/>
      <c r="Q91" s="321"/>
      <c r="R91" s="321"/>
      <c r="S91" s="321"/>
      <c r="T91" s="321"/>
      <c r="U91" s="321"/>
      <c r="V91" s="321"/>
      <c r="W91" s="321"/>
      <c r="X91" s="321"/>
      <c r="Y91" s="321"/>
      <c r="Z91" s="322" t="str">
        <f t="shared" si="10"/>
        <v/>
      </c>
      <c r="AA91" s="304"/>
      <c r="AB91" s="304"/>
      <c r="AC91" s="304"/>
      <c r="AD91" s="309" t="str">
        <f t="shared" si="11"/>
        <v/>
      </c>
      <c r="AE91" s="309" t="str">
        <f t="shared" si="11"/>
        <v/>
      </c>
      <c r="AF91" s="304">
        <f t="shared" si="6"/>
        <v>1</v>
      </c>
      <c r="AG91" s="304">
        <f t="shared" si="7"/>
        <v>0</v>
      </c>
      <c r="AH91" s="309"/>
      <c r="AI91" s="304">
        <f t="shared" si="8"/>
        <v>1</v>
      </c>
    </row>
    <row r="92" spans="2:35" ht="15.75" hidden="1" customHeight="1" x14ac:dyDescent="0.25">
      <c r="B92" s="316" t="str">
        <f t="shared" si="0"/>
        <v/>
      </c>
      <c r="C92" s="404" t="str">
        <f>IF('תנאי סף'!AR92&lt;&gt;1,"",'תנאי סף'!F92)</f>
        <v/>
      </c>
      <c r="D92" s="405" t="str">
        <f>IF($C92="","",'התחשיב הבסיסי'!AE92)</f>
        <v/>
      </c>
      <c r="E92" s="317"/>
      <c r="F92" s="318"/>
      <c r="G92" s="319" t="str">
        <f t="shared" si="1"/>
        <v/>
      </c>
      <c r="H92" s="320" t="str">
        <f t="shared" si="2"/>
        <v/>
      </c>
      <c r="I92" s="320" t="str">
        <f t="shared" si="9"/>
        <v/>
      </c>
      <c r="J92" s="321"/>
      <c r="K92" s="321"/>
      <c r="L92" s="321"/>
      <c r="M92" s="321"/>
      <c r="N92" s="321"/>
      <c r="O92" s="321"/>
      <c r="P92" s="321"/>
      <c r="Q92" s="321"/>
      <c r="R92" s="321"/>
      <c r="S92" s="321"/>
      <c r="T92" s="321"/>
      <c r="U92" s="321"/>
      <c r="V92" s="321"/>
      <c r="W92" s="321"/>
      <c r="X92" s="321"/>
      <c r="Y92" s="321"/>
      <c r="Z92" s="322" t="str">
        <f t="shared" si="10"/>
        <v/>
      </c>
      <c r="AA92" s="304"/>
      <c r="AB92" s="304"/>
      <c r="AC92" s="304"/>
      <c r="AD92" s="309" t="str">
        <f t="shared" si="11"/>
        <v/>
      </c>
      <c r="AE92" s="309" t="str">
        <f t="shared" si="11"/>
        <v/>
      </c>
      <c r="AF92" s="304">
        <f t="shared" si="6"/>
        <v>1</v>
      </c>
      <c r="AG92" s="304">
        <f t="shared" si="7"/>
        <v>0</v>
      </c>
      <c r="AH92" s="309"/>
      <c r="AI92" s="304">
        <f t="shared" si="8"/>
        <v>1</v>
      </c>
    </row>
    <row r="93" spans="2:35" ht="15.75" hidden="1" customHeight="1" x14ac:dyDescent="0.25">
      <c r="B93" s="316" t="str">
        <f t="shared" si="0"/>
        <v/>
      </c>
      <c r="C93" s="404" t="str">
        <f>IF('תנאי סף'!AR93&lt;&gt;1,"",'תנאי סף'!F93)</f>
        <v/>
      </c>
      <c r="D93" s="405" t="str">
        <f>IF($C93="","",'התחשיב הבסיסי'!AE93)</f>
        <v/>
      </c>
      <c r="E93" s="317"/>
      <c r="F93" s="318"/>
      <c r="G93" s="319" t="str">
        <f t="shared" si="1"/>
        <v/>
      </c>
      <c r="H93" s="320" t="str">
        <f t="shared" si="2"/>
        <v/>
      </c>
      <c r="I93" s="320" t="str">
        <f t="shared" si="9"/>
        <v/>
      </c>
      <c r="J93" s="321"/>
      <c r="K93" s="321"/>
      <c r="L93" s="321"/>
      <c r="M93" s="321"/>
      <c r="N93" s="321"/>
      <c r="O93" s="321"/>
      <c r="P93" s="321"/>
      <c r="Q93" s="321"/>
      <c r="R93" s="321"/>
      <c r="S93" s="321"/>
      <c r="T93" s="321"/>
      <c r="U93" s="321"/>
      <c r="V93" s="321"/>
      <c r="W93" s="321"/>
      <c r="X93" s="321"/>
      <c r="Y93" s="321"/>
      <c r="Z93" s="322" t="str">
        <f t="shared" si="10"/>
        <v/>
      </c>
      <c r="AA93" s="304"/>
      <c r="AB93" s="304"/>
      <c r="AC93" s="304"/>
      <c r="AD93" s="309" t="str">
        <f t="shared" si="11"/>
        <v/>
      </c>
      <c r="AE93" s="309" t="str">
        <f t="shared" si="11"/>
        <v/>
      </c>
      <c r="AF93" s="304">
        <f t="shared" si="6"/>
        <v>1</v>
      </c>
      <c r="AG93" s="304">
        <f t="shared" si="7"/>
        <v>0</v>
      </c>
      <c r="AH93" s="309"/>
      <c r="AI93" s="304">
        <f t="shared" si="8"/>
        <v>1</v>
      </c>
    </row>
    <row r="94" spans="2:35" ht="15.75" hidden="1" customHeight="1" x14ac:dyDescent="0.25">
      <c r="B94" s="316" t="str">
        <f t="shared" si="0"/>
        <v/>
      </c>
      <c r="C94" s="404" t="str">
        <f>IF('תנאי סף'!AR94&lt;&gt;1,"",'תנאי סף'!F94)</f>
        <v/>
      </c>
      <c r="D94" s="405" t="str">
        <f>IF($C94="","",'התחשיב הבסיסי'!AE94)</f>
        <v/>
      </c>
      <c r="E94" s="317"/>
      <c r="F94" s="318"/>
      <c r="G94" s="319" t="str">
        <f t="shared" si="1"/>
        <v/>
      </c>
      <c r="H94" s="320" t="str">
        <f t="shared" si="2"/>
        <v/>
      </c>
      <c r="I94" s="320" t="str">
        <f t="shared" si="9"/>
        <v/>
      </c>
      <c r="J94" s="321"/>
      <c r="K94" s="321"/>
      <c r="L94" s="321"/>
      <c r="M94" s="321"/>
      <c r="N94" s="321"/>
      <c r="O94" s="321"/>
      <c r="P94" s="321"/>
      <c r="Q94" s="321"/>
      <c r="R94" s="321"/>
      <c r="S94" s="321"/>
      <c r="T94" s="321"/>
      <c r="U94" s="321"/>
      <c r="V94" s="321"/>
      <c r="W94" s="321"/>
      <c r="X94" s="321"/>
      <c r="Y94" s="321"/>
      <c r="Z94" s="322" t="str">
        <f t="shared" si="10"/>
        <v/>
      </c>
      <c r="AA94" s="304"/>
      <c r="AB94" s="304"/>
      <c r="AC94" s="304"/>
      <c r="AD94" s="309" t="str">
        <f t="shared" si="11"/>
        <v/>
      </c>
      <c r="AE94" s="309" t="str">
        <f t="shared" si="11"/>
        <v/>
      </c>
      <c r="AF94" s="304">
        <f t="shared" si="6"/>
        <v>1</v>
      </c>
      <c r="AG94" s="304">
        <f t="shared" si="7"/>
        <v>0</v>
      </c>
      <c r="AH94" s="309"/>
      <c r="AI94" s="304">
        <f t="shared" si="8"/>
        <v>1</v>
      </c>
    </row>
    <row r="95" spans="2:35" ht="15.75" hidden="1" customHeight="1" x14ac:dyDescent="0.25">
      <c r="B95" s="316" t="str">
        <f t="shared" si="0"/>
        <v/>
      </c>
      <c r="C95" s="404" t="str">
        <f>IF('תנאי סף'!AR95&lt;&gt;1,"",'תנאי סף'!F95)</f>
        <v/>
      </c>
      <c r="D95" s="405" t="str">
        <f>IF($C95="","",'התחשיב הבסיסי'!AE95)</f>
        <v/>
      </c>
      <c r="E95" s="317"/>
      <c r="F95" s="318"/>
      <c r="G95" s="319" t="str">
        <f t="shared" si="1"/>
        <v/>
      </c>
      <c r="H95" s="320" t="str">
        <f t="shared" si="2"/>
        <v/>
      </c>
      <c r="I95" s="320" t="str">
        <f t="shared" si="9"/>
        <v/>
      </c>
      <c r="J95" s="321"/>
      <c r="K95" s="321"/>
      <c r="L95" s="321"/>
      <c r="M95" s="321"/>
      <c r="N95" s="321"/>
      <c r="O95" s="321"/>
      <c r="P95" s="321"/>
      <c r="Q95" s="321"/>
      <c r="R95" s="321"/>
      <c r="S95" s="321"/>
      <c r="T95" s="321"/>
      <c r="U95" s="321"/>
      <c r="V95" s="321"/>
      <c r="W95" s="321"/>
      <c r="X95" s="321"/>
      <c r="Y95" s="321"/>
      <c r="Z95" s="322" t="str">
        <f t="shared" ref="Z95:Z126" si="12">IF(C95="","",IF(AND($AI$28&lt;&gt;1),$AI$1,I95*$C$2))</f>
        <v/>
      </c>
      <c r="AA95" s="304"/>
      <c r="AB95" s="304"/>
      <c r="AC95" s="304"/>
      <c r="AD95" s="309" t="str">
        <f t="shared" si="11"/>
        <v/>
      </c>
      <c r="AE95" s="309" t="str">
        <f t="shared" si="11"/>
        <v/>
      </c>
      <c r="AF95" s="304">
        <f t="shared" si="6"/>
        <v>1</v>
      </c>
      <c r="AG95" s="304">
        <f t="shared" si="7"/>
        <v>0</v>
      </c>
      <c r="AH95" s="309"/>
      <c r="AI95" s="304">
        <f t="shared" si="8"/>
        <v>1</v>
      </c>
    </row>
    <row r="96" spans="2:35" ht="15.75" hidden="1" customHeight="1" x14ac:dyDescent="0.25">
      <c r="B96" s="316" t="str">
        <f t="shared" ref="B96:B130" si="13">IF(C96="","",ROW()-30)</f>
        <v/>
      </c>
      <c r="C96" s="404" t="str">
        <f>IF('תנאי סף'!AR96&lt;&gt;1,"",'תנאי סף'!F96)</f>
        <v/>
      </c>
      <c r="D96" s="405" t="str">
        <f>IF($C96="","",'התחשיב הבסיסי'!AE96)</f>
        <v/>
      </c>
      <c r="E96" s="317"/>
      <c r="F96" s="318"/>
      <c r="G96" s="319" t="str">
        <f t="shared" ref="G96:G130" si="14">IF(C96="","",IFERROR(E96/$E$6,$AI$1))</f>
        <v/>
      </c>
      <c r="H96" s="320" t="str">
        <f t="shared" ref="H96:H130" si="15">IF(C96="","",IF(AI96&lt;&gt;1,$AI$1,AVERAGE($G96,$D96)))</f>
        <v/>
      </c>
      <c r="I96" s="320" t="str">
        <f t="shared" ref="I96:I126" si="16">IF(C96="","",IF($AI$28&lt;&gt;1,$AI$1,H96/$H$131*100%))</f>
        <v/>
      </c>
      <c r="J96" s="321"/>
      <c r="K96" s="321"/>
      <c r="L96" s="321"/>
      <c r="M96" s="321"/>
      <c r="N96" s="321"/>
      <c r="O96" s="321"/>
      <c r="P96" s="321"/>
      <c r="Q96" s="321"/>
      <c r="R96" s="321"/>
      <c r="S96" s="321"/>
      <c r="T96" s="321"/>
      <c r="U96" s="321"/>
      <c r="V96" s="321"/>
      <c r="W96" s="321"/>
      <c r="X96" s="321"/>
      <c r="Y96" s="321"/>
      <c r="Z96" s="322" t="str">
        <f t="shared" si="12"/>
        <v/>
      </c>
      <c r="AA96" s="304"/>
      <c r="AB96" s="304"/>
      <c r="AC96" s="304"/>
      <c r="AD96" s="309" t="str">
        <f t="shared" ref="AD96:AE130" si="17">IF($C96="","",AD$30)</f>
        <v/>
      </c>
      <c r="AE96" s="309" t="str">
        <f t="shared" si="17"/>
        <v/>
      </c>
      <c r="AF96" s="304">
        <f t="shared" ref="AF96:AF130" si="18">IF(D96=$AI$1,0,1)</f>
        <v>1</v>
      </c>
      <c r="AG96" s="304">
        <f t="shared" ref="AG96:AG130" si="19">IF(E96="",0,IFERROR(IF(E96&gt;=0,1,0),0))</f>
        <v>0</v>
      </c>
      <c r="AH96" s="309"/>
      <c r="AI96" s="304">
        <f t="shared" ref="AI96:AI130" si="20">IF($C96="",1,IFERROR(IF(SUM(AF96:AG96)=COUNT(AF96:AG96),1,0),0))</f>
        <v>1</v>
      </c>
    </row>
    <row r="97" spans="2:35" ht="15.75" hidden="1" customHeight="1" x14ac:dyDescent="0.25">
      <c r="B97" s="316" t="str">
        <f t="shared" si="13"/>
        <v/>
      </c>
      <c r="C97" s="404" t="str">
        <f>IF('תנאי סף'!AR97&lt;&gt;1,"",'תנאי סף'!F97)</f>
        <v/>
      </c>
      <c r="D97" s="405" t="str">
        <f>IF($C97="","",'התחשיב הבסיסי'!AE97)</f>
        <v/>
      </c>
      <c r="E97" s="317"/>
      <c r="F97" s="318"/>
      <c r="G97" s="319" t="str">
        <f t="shared" si="14"/>
        <v/>
      </c>
      <c r="H97" s="320" t="str">
        <f t="shared" si="15"/>
        <v/>
      </c>
      <c r="I97" s="320" t="str">
        <f t="shared" si="16"/>
        <v/>
      </c>
      <c r="J97" s="321"/>
      <c r="K97" s="321"/>
      <c r="L97" s="321"/>
      <c r="M97" s="321"/>
      <c r="N97" s="321"/>
      <c r="O97" s="321"/>
      <c r="P97" s="321"/>
      <c r="Q97" s="321"/>
      <c r="R97" s="321"/>
      <c r="S97" s="321"/>
      <c r="T97" s="321"/>
      <c r="U97" s="321"/>
      <c r="V97" s="321"/>
      <c r="W97" s="321"/>
      <c r="X97" s="321"/>
      <c r="Y97" s="321"/>
      <c r="Z97" s="322" t="str">
        <f t="shared" si="12"/>
        <v/>
      </c>
      <c r="AA97" s="304"/>
      <c r="AB97" s="304"/>
      <c r="AC97" s="304"/>
      <c r="AD97" s="309" t="str">
        <f t="shared" si="17"/>
        <v/>
      </c>
      <c r="AE97" s="309" t="str">
        <f t="shared" si="17"/>
        <v/>
      </c>
      <c r="AF97" s="304">
        <f t="shared" si="18"/>
        <v>1</v>
      </c>
      <c r="AG97" s="304">
        <f t="shared" si="19"/>
        <v>0</v>
      </c>
      <c r="AH97" s="309"/>
      <c r="AI97" s="304">
        <f t="shared" si="20"/>
        <v>1</v>
      </c>
    </row>
    <row r="98" spans="2:35" ht="15.75" hidden="1" customHeight="1" x14ac:dyDescent="0.25">
      <c r="B98" s="316" t="str">
        <f t="shared" si="13"/>
        <v/>
      </c>
      <c r="C98" s="404" t="str">
        <f>IF('תנאי סף'!AR98&lt;&gt;1,"",'תנאי סף'!F98)</f>
        <v/>
      </c>
      <c r="D98" s="405" t="str">
        <f>IF($C98="","",'התחשיב הבסיסי'!AE98)</f>
        <v/>
      </c>
      <c r="E98" s="317"/>
      <c r="F98" s="318"/>
      <c r="G98" s="319" t="str">
        <f t="shared" si="14"/>
        <v/>
      </c>
      <c r="H98" s="320" t="str">
        <f t="shared" si="15"/>
        <v/>
      </c>
      <c r="I98" s="320" t="str">
        <f t="shared" si="16"/>
        <v/>
      </c>
      <c r="J98" s="321"/>
      <c r="K98" s="321"/>
      <c r="L98" s="321"/>
      <c r="M98" s="321"/>
      <c r="N98" s="321"/>
      <c r="O98" s="321"/>
      <c r="P98" s="321"/>
      <c r="Q98" s="321"/>
      <c r="R98" s="321"/>
      <c r="S98" s="321"/>
      <c r="T98" s="321"/>
      <c r="U98" s="321"/>
      <c r="V98" s="321"/>
      <c r="W98" s="321"/>
      <c r="X98" s="321"/>
      <c r="Y98" s="321"/>
      <c r="Z98" s="322" t="str">
        <f t="shared" si="12"/>
        <v/>
      </c>
      <c r="AA98" s="304"/>
      <c r="AB98" s="304"/>
      <c r="AC98" s="304"/>
      <c r="AD98" s="309" t="str">
        <f t="shared" si="17"/>
        <v/>
      </c>
      <c r="AE98" s="309" t="str">
        <f t="shared" si="17"/>
        <v/>
      </c>
      <c r="AF98" s="304">
        <f t="shared" si="18"/>
        <v>1</v>
      </c>
      <c r="AG98" s="304">
        <f t="shared" si="19"/>
        <v>0</v>
      </c>
      <c r="AH98" s="309"/>
      <c r="AI98" s="304">
        <f t="shared" si="20"/>
        <v>1</v>
      </c>
    </row>
    <row r="99" spans="2:35" ht="15.75" hidden="1" customHeight="1" x14ac:dyDescent="0.25">
      <c r="B99" s="316" t="str">
        <f t="shared" si="13"/>
        <v/>
      </c>
      <c r="C99" s="404" t="str">
        <f>IF('תנאי סף'!AR99&lt;&gt;1,"",'תנאי סף'!F99)</f>
        <v/>
      </c>
      <c r="D99" s="405" t="str">
        <f>IF($C99="","",'התחשיב הבסיסי'!AE99)</f>
        <v/>
      </c>
      <c r="E99" s="317"/>
      <c r="F99" s="318"/>
      <c r="G99" s="319" t="str">
        <f t="shared" si="14"/>
        <v/>
      </c>
      <c r="H99" s="320" t="str">
        <f t="shared" si="15"/>
        <v/>
      </c>
      <c r="I99" s="320" t="str">
        <f t="shared" si="16"/>
        <v/>
      </c>
      <c r="J99" s="321"/>
      <c r="K99" s="321"/>
      <c r="L99" s="321"/>
      <c r="M99" s="321"/>
      <c r="N99" s="321"/>
      <c r="O99" s="321"/>
      <c r="P99" s="321"/>
      <c r="Q99" s="321"/>
      <c r="R99" s="321"/>
      <c r="S99" s="321"/>
      <c r="T99" s="321"/>
      <c r="U99" s="321"/>
      <c r="V99" s="321"/>
      <c r="W99" s="321"/>
      <c r="X99" s="321"/>
      <c r="Y99" s="321"/>
      <c r="Z99" s="322" t="str">
        <f t="shared" si="12"/>
        <v/>
      </c>
      <c r="AA99" s="304"/>
      <c r="AB99" s="304"/>
      <c r="AC99" s="304"/>
      <c r="AD99" s="309" t="str">
        <f t="shared" si="17"/>
        <v/>
      </c>
      <c r="AE99" s="309" t="str">
        <f t="shared" si="17"/>
        <v/>
      </c>
      <c r="AF99" s="304">
        <f t="shared" si="18"/>
        <v>1</v>
      </c>
      <c r="AG99" s="304">
        <f t="shared" si="19"/>
        <v>0</v>
      </c>
      <c r="AH99" s="309"/>
      <c r="AI99" s="304">
        <f t="shared" si="20"/>
        <v>1</v>
      </c>
    </row>
    <row r="100" spans="2:35" ht="15.75" hidden="1" customHeight="1" x14ac:dyDescent="0.25">
      <c r="B100" s="316" t="str">
        <f t="shared" si="13"/>
        <v/>
      </c>
      <c r="C100" s="404" t="str">
        <f>IF('תנאי סף'!AR100&lt;&gt;1,"",'תנאי סף'!F100)</f>
        <v/>
      </c>
      <c r="D100" s="405" t="str">
        <f>IF($C100="","",'התחשיב הבסיסי'!AE100)</f>
        <v/>
      </c>
      <c r="E100" s="317"/>
      <c r="F100" s="318"/>
      <c r="G100" s="319" t="str">
        <f t="shared" si="14"/>
        <v/>
      </c>
      <c r="H100" s="320" t="str">
        <f t="shared" si="15"/>
        <v/>
      </c>
      <c r="I100" s="320" t="str">
        <f t="shared" si="16"/>
        <v/>
      </c>
      <c r="J100" s="321"/>
      <c r="K100" s="321"/>
      <c r="L100" s="321"/>
      <c r="M100" s="321"/>
      <c r="N100" s="321"/>
      <c r="O100" s="321"/>
      <c r="P100" s="321"/>
      <c r="Q100" s="321"/>
      <c r="R100" s="321"/>
      <c r="S100" s="321"/>
      <c r="T100" s="321"/>
      <c r="U100" s="321"/>
      <c r="V100" s="321"/>
      <c r="W100" s="321"/>
      <c r="X100" s="321"/>
      <c r="Y100" s="321"/>
      <c r="Z100" s="322" t="str">
        <f t="shared" si="12"/>
        <v/>
      </c>
      <c r="AA100" s="304"/>
      <c r="AB100" s="304"/>
      <c r="AC100" s="304"/>
      <c r="AD100" s="309" t="str">
        <f t="shared" si="17"/>
        <v/>
      </c>
      <c r="AE100" s="309" t="str">
        <f t="shared" si="17"/>
        <v/>
      </c>
      <c r="AF100" s="304">
        <f t="shared" si="18"/>
        <v>1</v>
      </c>
      <c r="AG100" s="304">
        <f t="shared" si="19"/>
        <v>0</v>
      </c>
      <c r="AH100" s="309"/>
      <c r="AI100" s="304">
        <f t="shared" si="20"/>
        <v>1</v>
      </c>
    </row>
    <row r="101" spans="2:35" ht="15.75" hidden="1" customHeight="1" x14ac:dyDescent="0.25">
      <c r="B101" s="316" t="str">
        <f t="shared" si="13"/>
        <v/>
      </c>
      <c r="C101" s="404" t="str">
        <f>IF('תנאי סף'!AR101&lt;&gt;1,"",'תנאי סף'!F101)</f>
        <v/>
      </c>
      <c r="D101" s="405" t="str">
        <f>IF($C101="","",'התחשיב הבסיסי'!AE101)</f>
        <v/>
      </c>
      <c r="E101" s="317"/>
      <c r="F101" s="318"/>
      <c r="G101" s="319" t="str">
        <f t="shared" si="14"/>
        <v/>
      </c>
      <c r="H101" s="320" t="str">
        <f t="shared" si="15"/>
        <v/>
      </c>
      <c r="I101" s="320" t="str">
        <f t="shared" si="16"/>
        <v/>
      </c>
      <c r="J101" s="321"/>
      <c r="K101" s="321"/>
      <c r="L101" s="321"/>
      <c r="M101" s="321"/>
      <c r="N101" s="321"/>
      <c r="O101" s="321"/>
      <c r="P101" s="321"/>
      <c r="Q101" s="321"/>
      <c r="R101" s="321"/>
      <c r="S101" s="321"/>
      <c r="T101" s="321"/>
      <c r="U101" s="321"/>
      <c r="V101" s="321"/>
      <c r="W101" s="321"/>
      <c r="X101" s="321"/>
      <c r="Y101" s="321"/>
      <c r="Z101" s="322" t="str">
        <f t="shared" si="12"/>
        <v/>
      </c>
      <c r="AA101" s="304"/>
      <c r="AB101" s="304"/>
      <c r="AC101" s="304"/>
      <c r="AD101" s="309" t="str">
        <f t="shared" si="17"/>
        <v/>
      </c>
      <c r="AE101" s="309" t="str">
        <f t="shared" si="17"/>
        <v/>
      </c>
      <c r="AF101" s="304">
        <f t="shared" si="18"/>
        <v>1</v>
      </c>
      <c r="AG101" s="304">
        <f t="shared" si="19"/>
        <v>0</v>
      </c>
      <c r="AH101" s="309"/>
      <c r="AI101" s="304">
        <f t="shared" si="20"/>
        <v>1</v>
      </c>
    </row>
    <row r="102" spans="2:35" ht="15.75" hidden="1" customHeight="1" x14ac:dyDescent="0.25">
      <c r="B102" s="316" t="str">
        <f t="shared" si="13"/>
        <v/>
      </c>
      <c r="C102" s="404" t="str">
        <f>IF('תנאי סף'!AR102&lt;&gt;1,"",'תנאי סף'!F102)</f>
        <v/>
      </c>
      <c r="D102" s="405" t="str">
        <f>IF($C102="","",'התחשיב הבסיסי'!AE102)</f>
        <v/>
      </c>
      <c r="E102" s="317"/>
      <c r="F102" s="318"/>
      <c r="G102" s="319" t="str">
        <f t="shared" si="14"/>
        <v/>
      </c>
      <c r="H102" s="320" t="str">
        <f t="shared" si="15"/>
        <v/>
      </c>
      <c r="I102" s="320" t="str">
        <f t="shared" si="16"/>
        <v/>
      </c>
      <c r="J102" s="321"/>
      <c r="K102" s="321"/>
      <c r="L102" s="321"/>
      <c r="M102" s="321"/>
      <c r="N102" s="321"/>
      <c r="O102" s="321"/>
      <c r="P102" s="321"/>
      <c r="Q102" s="321"/>
      <c r="R102" s="321"/>
      <c r="S102" s="321"/>
      <c r="T102" s="321"/>
      <c r="U102" s="321"/>
      <c r="V102" s="321"/>
      <c r="W102" s="321"/>
      <c r="X102" s="321"/>
      <c r="Y102" s="321"/>
      <c r="Z102" s="322" t="str">
        <f t="shared" si="12"/>
        <v/>
      </c>
      <c r="AA102" s="304"/>
      <c r="AB102" s="304"/>
      <c r="AC102" s="304"/>
      <c r="AD102" s="309" t="str">
        <f t="shared" si="17"/>
        <v/>
      </c>
      <c r="AE102" s="309" t="str">
        <f t="shared" si="17"/>
        <v/>
      </c>
      <c r="AF102" s="304">
        <f t="shared" si="18"/>
        <v>1</v>
      </c>
      <c r="AG102" s="304">
        <f t="shared" si="19"/>
        <v>0</v>
      </c>
      <c r="AH102" s="309"/>
      <c r="AI102" s="304">
        <f t="shared" si="20"/>
        <v>1</v>
      </c>
    </row>
    <row r="103" spans="2:35" ht="15.75" hidden="1" customHeight="1" x14ac:dyDescent="0.25">
      <c r="B103" s="316" t="str">
        <f t="shared" si="13"/>
        <v/>
      </c>
      <c r="C103" s="404" t="str">
        <f>IF('תנאי סף'!AR103&lt;&gt;1,"",'תנאי סף'!F103)</f>
        <v/>
      </c>
      <c r="D103" s="405" t="str">
        <f>IF($C103="","",'התחשיב הבסיסי'!AE103)</f>
        <v/>
      </c>
      <c r="E103" s="317"/>
      <c r="F103" s="318"/>
      <c r="G103" s="319" t="str">
        <f t="shared" si="14"/>
        <v/>
      </c>
      <c r="H103" s="320" t="str">
        <f t="shared" si="15"/>
        <v/>
      </c>
      <c r="I103" s="320" t="str">
        <f t="shared" si="16"/>
        <v/>
      </c>
      <c r="J103" s="321"/>
      <c r="K103" s="321"/>
      <c r="L103" s="321"/>
      <c r="M103" s="321"/>
      <c r="N103" s="321"/>
      <c r="O103" s="321"/>
      <c r="P103" s="321"/>
      <c r="Q103" s="321"/>
      <c r="R103" s="321"/>
      <c r="S103" s="321"/>
      <c r="T103" s="321"/>
      <c r="U103" s="321"/>
      <c r="V103" s="321"/>
      <c r="W103" s="321"/>
      <c r="X103" s="321"/>
      <c r="Y103" s="321"/>
      <c r="Z103" s="322" t="str">
        <f t="shared" si="12"/>
        <v/>
      </c>
      <c r="AA103" s="304"/>
      <c r="AB103" s="304"/>
      <c r="AC103" s="304"/>
      <c r="AD103" s="309" t="str">
        <f t="shared" si="17"/>
        <v/>
      </c>
      <c r="AE103" s="309" t="str">
        <f t="shared" si="17"/>
        <v/>
      </c>
      <c r="AF103" s="304">
        <f t="shared" si="18"/>
        <v>1</v>
      </c>
      <c r="AG103" s="304">
        <f t="shared" si="19"/>
        <v>0</v>
      </c>
      <c r="AH103" s="309"/>
      <c r="AI103" s="304">
        <f t="shared" si="20"/>
        <v>1</v>
      </c>
    </row>
    <row r="104" spans="2:35" ht="15.75" hidden="1" customHeight="1" x14ac:dyDescent="0.25">
      <c r="B104" s="316" t="str">
        <f t="shared" si="13"/>
        <v/>
      </c>
      <c r="C104" s="404" t="str">
        <f>IF('תנאי סף'!AR104&lt;&gt;1,"",'תנאי סף'!F104)</f>
        <v/>
      </c>
      <c r="D104" s="405" t="str">
        <f>IF($C104="","",'התחשיב הבסיסי'!AE104)</f>
        <v/>
      </c>
      <c r="E104" s="317"/>
      <c r="F104" s="318"/>
      <c r="G104" s="319" t="str">
        <f t="shared" si="14"/>
        <v/>
      </c>
      <c r="H104" s="320" t="str">
        <f t="shared" si="15"/>
        <v/>
      </c>
      <c r="I104" s="320" t="str">
        <f t="shared" si="16"/>
        <v/>
      </c>
      <c r="J104" s="321"/>
      <c r="K104" s="321"/>
      <c r="L104" s="321"/>
      <c r="M104" s="321"/>
      <c r="N104" s="321"/>
      <c r="O104" s="321"/>
      <c r="P104" s="321"/>
      <c r="Q104" s="321"/>
      <c r="R104" s="321"/>
      <c r="S104" s="321"/>
      <c r="T104" s="321"/>
      <c r="U104" s="321"/>
      <c r="V104" s="321"/>
      <c r="W104" s="321"/>
      <c r="X104" s="321"/>
      <c r="Y104" s="321"/>
      <c r="Z104" s="322" t="str">
        <f t="shared" si="12"/>
        <v/>
      </c>
      <c r="AA104" s="304"/>
      <c r="AB104" s="304"/>
      <c r="AC104" s="304"/>
      <c r="AD104" s="309" t="str">
        <f t="shared" si="17"/>
        <v/>
      </c>
      <c r="AE104" s="309" t="str">
        <f t="shared" si="17"/>
        <v/>
      </c>
      <c r="AF104" s="304">
        <f t="shared" si="18"/>
        <v>1</v>
      </c>
      <c r="AG104" s="304">
        <f t="shared" si="19"/>
        <v>0</v>
      </c>
      <c r="AH104" s="309"/>
      <c r="AI104" s="304">
        <f t="shared" si="20"/>
        <v>1</v>
      </c>
    </row>
    <row r="105" spans="2:35" ht="15.75" hidden="1" customHeight="1" x14ac:dyDescent="0.25">
      <c r="B105" s="316" t="str">
        <f t="shared" si="13"/>
        <v/>
      </c>
      <c r="C105" s="404" t="str">
        <f>IF('תנאי סף'!AR105&lt;&gt;1,"",'תנאי סף'!F105)</f>
        <v/>
      </c>
      <c r="D105" s="405" t="str">
        <f>IF($C105="","",'התחשיב הבסיסי'!AE105)</f>
        <v/>
      </c>
      <c r="E105" s="317"/>
      <c r="F105" s="318"/>
      <c r="G105" s="319" t="str">
        <f t="shared" si="14"/>
        <v/>
      </c>
      <c r="H105" s="320" t="str">
        <f t="shared" si="15"/>
        <v/>
      </c>
      <c r="I105" s="320" t="str">
        <f t="shared" si="16"/>
        <v/>
      </c>
      <c r="J105" s="321"/>
      <c r="K105" s="321"/>
      <c r="L105" s="321"/>
      <c r="M105" s="321"/>
      <c r="N105" s="321"/>
      <c r="O105" s="321"/>
      <c r="P105" s="321"/>
      <c r="Q105" s="321"/>
      <c r="R105" s="321"/>
      <c r="S105" s="321"/>
      <c r="T105" s="321"/>
      <c r="U105" s="321"/>
      <c r="V105" s="321"/>
      <c r="W105" s="321"/>
      <c r="X105" s="321"/>
      <c r="Y105" s="321"/>
      <c r="Z105" s="322" t="str">
        <f t="shared" si="12"/>
        <v/>
      </c>
      <c r="AA105" s="304"/>
      <c r="AB105" s="304"/>
      <c r="AC105" s="304"/>
      <c r="AD105" s="309" t="str">
        <f t="shared" si="17"/>
        <v/>
      </c>
      <c r="AE105" s="309" t="str">
        <f t="shared" si="17"/>
        <v/>
      </c>
      <c r="AF105" s="304">
        <f t="shared" si="18"/>
        <v>1</v>
      </c>
      <c r="AG105" s="304">
        <f t="shared" si="19"/>
        <v>0</v>
      </c>
      <c r="AH105" s="309"/>
      <c r="AI105" s="304">
        <f t="shared" si="20"/>
        <v>1</v>
      </c>
    </row>
    <row r="106" spans="2:35" ht="15.75" hidden="1" customHeight="1" x14ac:dyDescent="0.25">
      <c r="B106" s="316" t="str">
        <f t="shared" si="13"/>
        <v/>
      </c>
      <c r="C106" s="404" t="str">
        <f>IF('תנאי סף'!AR106&lt;&gt;1,"",'תנאי סף'!F106)</f>
        <v/>
      </c>
      <c r="D106" s="405" t="str">
        <f>IF($C106="","",'התחשיב הבסיסי'!AE106)</f>
        <v/>
      </c>
      <c r="E106" s="317"/>
      <c r="F106" s="318"/>
      <c r="G106" s="319" t="str">
        <f t="shared" si="14"/>
        <v/>
      </c>
      <c r="H106" s="320" t="str">
        <f t="shared" si="15"/>
        <v/>
      </c>
      <c r="I106" s="320" t="str">
        <f t="shared" si="16"/>
        <v/>
      </c>
      <c r="J106" s="321"/>
      <c r="K106" s="321"/>
      <c r="L106" s="321"/>
      <c r="M106" s="321"/>
      <c r="N106" s="321"/>
      <c r="O106" s="321"/>
      <c r="P106" s="321"/>
      <c r="Q106" s="321"/>
      <c r="R106" s="321"/>
      <c r="S106" s="321"/>
      <c r="T106" s="321"/>
      <c r="U106" s="321"/>
      <c r="V106" s="321"/>
      <c r="W106" s="321"/>
      <c r="X106" s="321"/>
      <c r="Y106" s="321"/>
      <c r="Z106" s="322" t="str">
        <f t="shared" si="12"/>
        <v/>
      </c>
      <c r="AA106" s="304"/>
      <c r="AB106" s="304"/>
      <c r="AC106" s="304"/>
      <c r="AD106" s="309" t="str">
        <f t="shared" si="17"/>
        <v/>
      </c>
      <c r="AE106" s="309" t="str">
        <f t="shared" si="17"/>
        <v/>
      </c>
      <c r="AF106" s="304">
        <f t="shared" si="18"/>
        <v>1</v>
      </c>
      <c r="AG106" s="304">
        <f t="shared" si="19"/>
        <v>0</v>
      </c>
      <c r="AH106" s="309"/>
      <c r="AI106" s="304">
        <f t="shared" si="20"/>
        <v>1</v>
      </c>
    </row>
    <row r="107" spans="2:35" ht="15.75" hidden="1" customHeight="1" x14ac:dyDescent="0.25">
      <c r="B107" s="316" t="str">
        <f t="shared" si="13"/>
        <v/>
      </c>
      <c r="C107" s="404" t="str">
        <f>IF('תנאי סף'!AR107&lt;&gt;1,"",'תנאי סף'!F107)</f>
        <v/>
      </c>
      <c r="D107" s="405" t="str">
        <f>IF($C107="","",'התחשיב הבסיסי'!AE107)</f>
        <v/>
      </c>
      <c r="E107" s="317"/>
      <c r="F107" s="318"/>
      <c r="G107" s="319" t="str">
        <f t="shared" si="14"/>
        <v/>
      </c>
      <c r="H107" s="320" t="str">
        <f t="shared" si="15"/>
        <v/>
      </c>
      <c r="I107" s="320" t="str">
        <f t="shared" si="16"/>
        <v/>
      </c>
      <c r="J107" s="321"/>
      <c r="K107" s="321"/>
      <c r="L107" s="321"/>
      <c r="M107" s="321"/>
      <c r="N107" s="321"/>
      <c r="O107" s="321"/>
      <c r="P107" s="321"/>
      <c r="Q107" s="321"/>
      <c r="R107" s="321"/>
      <c r="S107" s="321"/>
      <c r="T107" s="321"/>
      <c r="U107" s="321"/>
      <c r="V107" s="321"/>
      <c r="W107" s="321"/>
      <c r="X107" s="321"/>
      <c r="Y107" s="321"/>
      <c r="Z107" s="322" t="str">
        <f t="shared" si="12"/>
        <v/>
      </c>
      <c r="AA107" s="304"/>
      <c r="AB107" s="304"/>
      <c r="AC107" s="304"/>
      <c r="AD107" s="309" t="str">
        <f t="shared" si="17"/>
        <v/>
      </c>
      <c r="AE107" s="309" t="str">
        <f t="shared" si="17"/>
        <v/>
      </c>
      <c r="AF107" s="304">
        <f t="shared" si="18"/>
        <v>1</v>
      </c>
      <c r="AG107" s="304">
        <f t="shared" si="19"/>
        <v>0</v>
      </c>
      <c r="AH107" s="309"/>
      <c r="AI107" s="304">
        <f t="shared" si="20"/>
        <v>1</v>
      </c>
    </row>
    <row r="108" spans="2:35" ht="15.75" hidden="1" customHeight="1" x14ac:dyDescent="0.25">
      <c r="B108" s="316" t="str">
        <f t="shared" si="13"/>
        <v/>
      </c>
      <c r="C108" s="404" t="str">
        <f>IF('תנאי סף'!AR108&lt;&gt;1,"",'תנאי סף'!F108)</f>
        <v/>
      </c>
      <c r="D108" s="405" t="str">
        <f>IF($C108="","",'התחשיב הבסיסי'!AE108)</f>
        <v/>
      </c>
      <c r="E108" s="317"/>
      <c r="F108" s="318"/>
      <c r="G108" s="319" t="str">
        <f t="shared" si="14"/>
        <v/>
      </c>
      <c r="H108" s="320" t="str">
        <f t="shared" si="15"/>
        <v/>
      </c>
      <c r="I108" s="320" t="str">
        <f t="shared" si="16"/>
        <v/>
      </c>
      <c r="J108" s="321"/>
      <c r="K108" s="321"/>
      <c r="L108" s="321"/>
      <c r="M108" s="321"/>
      <c r="N108" s="321"/>
      <c r="O108" s="321"/>
      <c r="P108" s="321"/>
      <c r="Q108" s="321"/>
      <c r="R108" s="321"/>
      <c r="S108" s="321"/>
      <c r="T108" s="321"/>
      <c r="U108" s="321"/>
      <c r="V108" s="321"/>
      <c r="W108" s="321"/>
      <c r="X108" s="321"/>
      <c r="Y108" s="321"/>
      <c r="Z108" s="322" t="str">
        <f t="shared" si="12"/>
        <v/>
      </c>
      <c r="AA108" s="304"/>
      <c r="AB108" s="304"/>
      <c r="AC108" s="304"/>
      <c r="AD108" s="309" t="str">
        <f t="shared" si="17"/>
        <v/>
      </c>
      <c r="AE108" s="309" t="str">
        <f t="shared" si="17"/>
        <v/>
      </c>
      <c r="AF108" s="304">
        <f t="shared" si="18"/>
        <v>1</v>
      </c>
      <c r="AG108" s="304">
        <f t="shared" si="19"/>
        <v>0</v>
      </c>
      <c r="AH108" s="309"/>
      <c r="AI108" s="304">
        <f t="shared" si="20"/>
        <v>1</v>
      </c>
    </row>
    <row r="109" spans="2:35" ht="15.75" hidden="1" customHeight="1" x14ac:dyDescent="0.25">
      <c r="B109" s="316" t="str">
        <f t="shared" si="13"/>
        <v/>
      </c>
      <c r="C109" s="404" t="str">
        <f>IF('תנאי סף'!AR109&lt;&gt;1,"",'תנאי סף'!F109)</f>
        <v/>
      </c>
      <c r="D109" s="405" t="str">
        <f>IF($C109="","",'התחשיב הבסיסי'!AE109)</f>
        <v/>
      </c>
      <c r="E109" s="317"/>
      <c r="F109" s="318"/>
      <c r="G109" s="319" t="str">
        <f t="shared" si="14"/>
        <v/>
      </c>
      <c r="H109" s="320" t="str">
        <f t="shared" si="15"/>
        <v/>
      </c>
      <c r="I109" s="320" t="str">
        <f t="shared" si="16"/>
        <v/>
      </c>
      <c r="J109" s="321"/>
      <c r="K109" s="321"/>
      <c r="L109" s="321"/>
      <c r="M109" s="321"/>
      <c r="N109" s="321"/>
      <c r="O109" s="321"/>
      <c r="P109" s="321"/>
      <c r="Q109" s="321"/>
      <c r="R109" s="321"/>
      <c r="S109" s="321"/>
      <c r="T109" s="321"/>
      <c r="U109" s="321"/>
      <c r="V109" s="321"/>
      <c r="W109" s="321"/>
      <c r="X109" s="321"/>
      <c r="Y109" s="321"/>
      <c r="Z109" s="322" t="str">
        <f t="shared" si="12"/>
        <v/>
      </c>
      <c r="AA109" s="304"/>
      <c r="AB109" s="304"/>
      <c r="AC109" s="304"/>
      <c r="AD109" s="309" t="str">
        <f t="shared" si="17"/>
        <v/>
      </c>
      <c r="AE109" s="309" t="str">
        <f t="shared" si="17"/>
        <v/>
      </c>
      <c r="AF109" s="304">
        <f t="shared" si="18"/>
        <v>1</v>
      </c>
      <c r="AG109" s="304">
        <f t="shared" si="19"/>
        <v>0</v>
      </c>
      <c r="AH109" s="309"/>
      <c r="AI109" s="304">
        <f t="shared" si="20"/>
        <v>1</v>
      </c>
    </row>
    <row r="110" spans="2:35" ht="15.75" hidden="1" customHeight="1" x14ac:dyDescent="0.25">
      <c r="B110" s="316" t="str">
        <f t="shared" si="13"/>
        <v/>
      </c>
      <c r="C110" s="404" t="str">
        <f>IF('תנאי סף'!AR110&lt;&gt;1,"",'תנאי סף'!F110)</f>
        <v/>
      </c>
      <c r="D110" s="405" t="str">
        <f>IF($C110="","",'התחשיב הבסיסי'!AE110)</f>
        <v/>
      </c>
      <c r="E110" s="317"/>
      <c r="F110" s="318"/>
      <c r="G110" s="319" t="str">
        <f t="shared" si="14"/>
        <v/>
      </c>
      <c r="H110" s="320" t="str">
        <f t="shared" si="15"/>
        <v/>
      </c>
      <c r="I110" s="320" t="str">
        <f t="shared" si="16"/>
        <v/>
      </c>
      <c r="J110" s="321"/>
      <c r="K110" s="321"/>
      <c r="L110" s="321"/>
      <c r="M110" s="321"/>
      <c r="N110" s="321"/>
      <c r="O110" s="321"/>
      <c r="P110" s="321"/>
      <c r="Q110" s="321"/>
      <c r="R110" s="321"/>
      <c r="S110" s="321"/>
      <c r="T110" s="321"/>
      <c r="U110" s="321"/>
      <c r="V110" s="321"/>
      <c r="W110" s="321"/>
      <c r="X110" s="321"/>
      <c r="Y110" s="321"/>
      <c r="Z110" s="322" t="str">
        <f t="shared" si="12"/>
        <v/>
      </c>
      <c r="AA110" s="304"/>
      <c r="AB110" s="304"/>
      <c r="AC110" s="304"/>
      <c r="AD110" s="309" t="str">
        <f t="shared" si="17"/>
        <v/>
      </c>
      <c r="AE110" s="309" t="str">
        <f t="shared" si="17"/>
        <v/>
      </c>
      <c r="AF110" s="304">
        <f t="shared" si="18"/>
        <v>1</v>
      </c>
      <c r="AG110" s="304">
        <f t="shared" si="19"/>
        <v>0</v>
      </c>
      <c r="AH110" s="309"/>
      <c r="AI110" s="304">
        <f t="shared" si="20"/>
        <v>1</v>
      </c>
    </row>
    <row r="111" spans="2:35" ht="15.75" hidden="1" customHeight="1" x14ac:dyDescent="0.25">
      <c r="B111" s="316" t="str">
        <f t="shared" si="13"/>
        <v/>
      </c>
      <c r="C111" s="404" t="str">
        <f>IF('תנאי סף'!AR111&lt;&gt;1,"",'תנאי סף'!F111)</f>
        <v/>
      </c>
      <c r="D111" s="405" t="str">
        <f>IF($C111="","",'התחשיב הבסיסי'!AE111)</f>
        <v/>
      </c>
      <c r="E111" s="317"/>
      <c r="F111" s="318"/>
      <c r="G111" s="319" t="str">
        <f t="shared" si="14"/>
        <v/>
      </c>
      <c r="H111" s="320" t="str">
        <f t="shared" si="15"/>
        <v/>
      </c>
      <c r="I111" s="320" t="str">
        <f t="shared" si="16"/>
        <v/>
      </c>
      <c r="J111" s="321"/>
      <c r="K111" s="321"/>
      <c r="L111" s="321"/>
      <c r="M111" s="321"/>
      <c r="N111" s="321"/>
      <c r="O111" s="321"/>
      <c r="P111" s="321"/>
      <c r="Q111" s="321"/>
      <c r="R111" s="321"/>
      <c r="S111" s="321"/>
      <c r="T111" s="321"/>
      <c r="U111" s="321"/>
      <c r="V111" s="321"/>
      <c r="W111" s="321"/>
      <c r="X111" s="321"/>
      <c r="Y111" s="321"/>
      <c r="Z111" s="322" t="str">
        <f t="shared" si="12"/>
        <v/>
      </c>
      <c r="AA111" s="304"/>
      <c r="AB111" s="304"/>
      <c r="AC111" s="304"/>
      <c r="AD111" s="309" t="str">
        <f t="shared" si="17"/>
        <v/>
      </c>
      <c r="AE111" s="309" t="str">
        <f t="shared" si="17"/>
        <v/>
      </c>
      <c r="AF111" s="304">
        <f t="shared" si="18"/>
        <v>1</v>
      </c>
      <c r="AG111" s="304">
        <f t="shared" si="19"/>
        <v>0</v>
      </c>
      <c r="AH111" s="309"/>
      <c r="AI111" s="304">
        <f t="shared" si="20"/>
        <v>1</v>
      </c>
    </row>
    <row r="112" spans="2:35" ht="15.75" hidden="1" customHeight="1" x14ac:dyDescent="0.25">
      <c r="B112" s="316" t="str">
        <f t="shared" si="13"/>
        <v/>
      </c>
      <c r="C112" s="404" t="str">
        <f>IF('תנאי סף'!AR112&lt;&gt;1,"",'תנאי סף'!F112)</f>
        <v/>
      </c>
      <c r="D112" s="405" t="str">
        <f>IF($C112="","",'התחשיב הבסיסי'!AE112)</f>
        <v/>
      </c>
      <c r="E112" s="317"/>
      <c r="F112" s="318"/>
      <c r="G112" s="319" t="str">
        <f t="shared" si="14"/>
        <v/>
      </c>
      <c r="H112" s="320" t="str">
        <f t="shared" si="15"/>
        <v/>
      </c>
      <c r="I112" s="320" t="str">
        <f t="shared" si="16"/>
        <v/>
      </c>
      <c r="J112" s="321"/>
      <c r="K112" s="321"/>
      <c r="L112" s="321"/>
      <c r="M112" s="321"/>
      <c r="N112" s="321"/>
      <c r="O112" s="321"/>
      <c r="P112" s="321"/>
      <c r="Q112" s="321"/>
      <c r="R112" s="321"/>
      <c r="S112" s="321"/>
      <c r="T112" s="321"/>
      <c r="U112" s="321"/>
      <c r="V112" s="321"/>
      <c r="W112" s="321"/>
      <c r="X112" s="321"/>
      <c r="Y112" s="321"/>
      <c r="Z112" s="322" t="str">
        <f t="shared" si="12"/>
        <v/>
      </c>
      <c r="AA112" s="304"/>
      <c r="AB112" s="304"/>
      <c r="AC112" s="304"/>
      <c r="AD112" s="309" t="str">
        <f t="shared" si="17"/>
        <v/>
      </c>
      <c r="AE112" s="309" t="str">
        <f t="shared" si="17"/>
        <v/>
      </c>
      <c r="AF112" s="304">
        <f t="shared" si="18"/>
        <v>1</v>
      </c>
      <c r="AG112" s="304">
        <f t="shared" si="19"/>
        <v>0</v>
      </c>
      <c r="AH112" s="309"/>
      <c r="AI112" s="304">
        <f t="shared" si="20"/>
        <v>1</v>
      </c>
    </row>
    <row r="113" spans="2:35" ht="15.75" hidden="1" customHeight="1" x14ac:dyDescent="0.25">
      <c r="B113" s="316" t="str">
        <f t="shared" si="13"/>
        <v/>
      </c>
      <c r="C113" s="404" t="str">
        <f>IF('תנאי סף'!AR113&lt;&gt;1,"",'תנאי סף'!F113)</f>
        <v/>
      </c>
      <c r="D113" s="405" t="str">
        <f>IF($C113="","",'התחשיב הבסיסי'!AE113)</f>
        <v/>
      </c>
      <c r="E113" s="317"/>
      <c r="F113" s="318"/>
      <c r="G113" s="319" t="str">
        <f t="shared" si="14"/>
        <v/>
      </c>
      <c r="H113" s="320" t="str">
        <f t="shared" si="15"/>
        <v/>
      </c>
      <c r="I113" s="320" t="str">
        <f t="shared" si="16"/>
        <v/>
      </c>
      <c r="J113" s="321"/>
      <c r="K113" s="321"/>
      <c r="L113" s="321"/>
      <c r="M113" s="321"/>
      <c r="N113" s="321"/>
      <c r="O113" s="321"/>
      <c r="P113" s="321"/>
      <c r="Q113" s="321"/>
      <c r="R113" s="321"/>
      <c r="S113" s="321"/>
      <c r="T113" s="321"/>
      <c r="U113" s="321"/>
      <c r="V113" s="321"/>
      <c r="W113" s="321"/>
      <c r="X113" s="321"/>
      <c r="Y113" s="321"/>
      <c r="Z113" s="322" t="str">
        <f t="shared" si="12"/>
        <v/>
      </c>
      <c r="AA113" s="304"/>
      <c r="AB113" s="304"/>
      <c r="AC113" s="304"/>
      <c r="AD113" s="309" t="str">
        <f t="shared" si="17"/>
        <v/>
      </c>
      <c r="AE113" s="309" t="str">
        <f t="shared" si="17"/>
        <v/>
      </c>
      <c r="AF113" s="304">
        <f t="shared" si="18"/>
        <v>1</v>
      </c>
      <c r="AG113" s="304">
        <f t="shared" si="19"/>
        <v>0</v>
      </c>
      <c r="AH113" s="309"/>
      <c r="AI113" s="304">
        <f t="shared" si="20"/>
        <v>1</v>
      </c>
    </row>
    <row r="114" spans="2:35" ht="15.75" hidden="1" customHeight="1" x14ac:dyDescent="0.25">
      <c r="B114" s="316" t="str">
        <f t="shared" si="13"/>
        <v/>
      </c>
      <c r="C114" s="404" t="str">
        <f>IF('תנאי סף'!AR114&lt;&gt;1,"",'תנאי סף'!F114)</f>
        <v/>
      </c>
      <c r="D114" s="405" t="str">
        <f>IF($C114="","",'התחשיב הבסיסי'!AE114)</f>
        <v/>
      </c>
      <c r="E114" s="317"/>
      <c r="F114" s="318"/>
      <c r="G114" s="319" t="str">
        <f t="shared" si="14"/>
        <v/>
      </c>
      <c r="H114" s="320" t="str">
        <f t="shared" si="15"/>
        <v/>
      </c>
      <c r="I114" s="320" t="str">
        <f t="shared" si="16"/>
        <v/>
      </c>
      <c r="J114" s="321"/>
      <c r="K114" s="321"/>
      <c r="L114" s="321"/>
      <c r="M114" s="321"/>
      <c r="N114" s="321"/>
      <c r="O114" s="321"/>
      <c r="P114" s="321"/>
      <c r="Q114" s="321"/>
      <c r="R114" s="321"/>
      <c r="S114" s="321"/>
      <c r="T114" s="321"/>
      <c r="U114" s="321"/>
      <c r="V114" s="321"/>
      <c r="W114" s="321"/>
      <c r="X114" s="321"/>
      <c r="Y114" s="321"/>
      <c r="Z114" s="322" t="str">
        <f t="shared" si="12"/>
        <v/>
      </c>
      <c r="AA114" s="304"/>
      <c r="AB114" s="304"/>
      <c r="AC114" s="304"/>
      <c r="AD114" s="309" t="str">
        <f t="shared" si="17"/>
        <v/>
      </c>
      <c r="AE114" s="309" t="str">
        <f t="shared" si="17"/>
        <v/>
      </c>
      <c r="AF114" s="304">
        <f t="shared" si="18"/>
        <v>1</v>
      </c>
      <c r="AG114" s="304">
        <f t="shared" si="19"/>
        <v>0</v>
      </c>
      <c r="AH114" s="309"/>
      <c r="AI114" s="304">
        <f t="shared" si="20"/>
        <v>1</v>
      </c>
    </row>
    <row r="115" spans="2:35" ht="15.75" hidden="1" customHeight="1" x14ac:dyDescent="0.25">
      <c r="B115" s="316" t="str">
        <f t="shared" si="13"/>
        <v/>
      </c>
      <c r="C115" s="404" t="str">
        <f>IF('תנאי סף'!AR115&lt;&gt;1,"",'תנאי סף'!F115)</f>
        <v/>
      </c>
      <c r="D115" s="405" t="str">
        <f>IF($C115="","",'התחשיב הבסיסי'!AE115)</f>
        <v/>
      </c>
      <c r="E115" s="317"/>
      <c r="F115" s="318"/>
      <c r="G115" s="319" t="str">
        <f t="shared" si="14"/>
        <v/>
      </c>
      <c r="H115" s="320" t="str">
        <f t="shared" si="15"/>
        <v/>
      </c>
      <c r="I115" s="320" t="str">
        <f t="shared" si="16"/>
        <v/>
      </c>
      <c r="J115" s="321"/>
      <c r="K115" s="321"/>
      <c r="L115" s="321"/>
      <c r="M115" s="321"/>
      <c r="N115" s="321"/>
      <c r="O115" s="321"/>
      <c r="P115" s="321"/>
      <c r="Q115" s="321"/>
      <c r="R115" s="321"/>
      <c r="S115" s="321"/>
      <c r="T115" s="321"/>
      <c r="U115" s="321"/>
      <c r="V115" s="321"/>
      <c r="W115" s="321"/>
      <c r="X115" s="321"/>
      <c r="Y115" s="321"/>
      <c r="Z115" s="322" t="str">
        <f t="shared" si="12"/>
        <v/>
      </c>
      <c r="AA115" s="304"/>
      <c r="AB115" s="304"/>
      <c r="AC115" s="304"/>
      <c r="AD115" s="309" t="str">
        <f t="shared" si="17"/>
        <v/>
      </c>
      <c r="AE115" s="309" t="str">
        <f t="shared" si="17"/>
        <v/>
      </c>
      <c r="AF115" s="304">
        <f t="shared" si="18"/>
        <v>1</v>
      </c>
      <c r="AG115" s="304">
        <f t="shared" si="19"/>
        <v>0</v>
      </c>
      <c r="AH115" s="309"/>
      <c r="AI115" s="304">
        <f t="shared" si="20"/>
        <v>1</v>
      </c>
    </row>
    <row r="116" spans="2:35" ht="15.75" hidden="1" customHeight="1" x14ac:dyDescent="0.25">
      <c r="B116" s="316" t="str">
        <f t="shared" si="13"/>
        <v/>
      </c>
      <c r="C116" s="404" t="str">
        <f>IF('תנאי סף'!AR116&lt;&gt;1,"",'תנאי סף'!F116)</f>
        <v/>
      </c>
      <c r="D116" s="405" t="str">
        <f>IF($C116="","",'התחשיב הבסיסי'!AE116)</f>
        <v/>
      </c>
      <c r="E116" s="317"/>
      <c r="F116" s="318"/>
      <c r="G116" s="319" t="str">
        <f t="shared" si="14"/>
        <v/>
      </c>
      <c r="H116" s="320" t="str">
        <f t="shared" si="15"/>
        <v/>
      </c>
      <c r="I116" s="320" t="str">
        <f t="shared" si="16"/>
        <v/>
      </c>
      <c r="J116" s="321"/>
      <c r="K116" s="321"/>
      <c r="L116" s="321"/>
      <c r="M116" s="321"/>
      <c r="N116" s="321"/>
      <c r="O116" s="321"/>
      <c r="P116" s="321"/>
      <c r="Q116" s="321"/>
      <c r="R116" s="321"/>
      <c r="S116" s="321"/>
      <c r="T116" s="321"/>
      <c r="U116" s="321"/>
      <c r="V116" s="321"/>
      <c r="W116" s="321"/>
      <c r="X116" s="321"/>
      <c r="Y116" s="321"/>
      <c r="Z116" s="322" t="str">
        <f t="shared" si="12"/>
        <v/>
      </c>
      <c r="AA116" s="304"/>
      <c r="AB116" s="304"/>
      <c r="AC116" s="304"/>
      <c r="AD116" s="309" t="str">
        <f t="shared" si="17"/>
        <v/>
      </c>
      <c r="AE116" s="309" t="str">
        <f t="shared" si="17"/>
        <v/>
      </c>
      <c r="AF116" s="304">
        <f t="shared" si="18"/>
        <v>1</v>
      </c>
      <c r="AG116" s="304">
        <f t="shared" si="19"/>
        <v>0</v>
      </c>
      <c r="AH116" s="309"/>
      <c r="AI116" s="304">
        <f t="shared" si="20"/>
        <v>1</v>
      </c>
    </row>
    <row r="117" spans="2:35" ht="15.75" hidden="1" customHeight="1" x14ac:dyDescent="0.25">
      <c r="B117" s="316" t="str">
        <f t="shared" si="13"/>
        <v/>
      </c>
      <c r="C117" s="404" t="str">
        <f>IF('תנאי סף'!AR117&lt;&gt;1,"",'תנאי סף'!F117)</f>
        <v/>
      </c>
      <c r="D117" s="405" t="str">
        <f>IF($C117="","",'התחשיב הבסיסי'!AE117)</f>
        <v/>
      </c>
      <c r="E117" s="317"/>
      <c r="F117" s="318"/>
      <c r="G117" s="319" t="str">
        <f t="shared" si="14"/>
        <v/>
      </c>
      <c r="H117" s="320" t="str">
        <f t="shared" si="15"/>
        <v/>
      </c>
      <c r="I117" s="320" t="str">
        <f t="shared" si="16"/>
        <v/>
      </c>
      <c r="J117" s="321"/>
      <c r="K117" s="321"/>
      <c r="L117" s="321"/>
      <c r="M117" s="321"/>
      <c r="N117" s="321"/>
      <c r="O117" s="321"/>
      <c r="P117" s="321"/>
      <c r="Q117" s="321"/>
      <c r="R117" s="321"/>
      <c r="S117" s="321"/>
      <c r="T117" s="321"/>
      <c r="U117" s="321"/>
      <c r="V117" s="321"/>
      <c r="W117" s="321"/>
      <c r="X117" s="321"/>
      <c r="Y117" s="321"/>
      <c r="Z117" s="322" t="str">
        <f t="shared" si="12"/>
        <v/>
      </c>
      <c r="AA117" s="304"/>
      <c r="AB117" s="304"/>
      <c r="AC117" s="304"/>
      <c r="AD117" s="309" t="str">
        <f t="shared" si="17"/>
        <v/>
      </c>
      <c r="AE117" s="309" t="str">
        <f t="shared" si="17"/>
        <v/>
      </c>
      <c r="AF117" s="304">
        <f t="shared" si="18"/>
        <v>1</v>
      </c>
      <c r="AG117" s="304">
        <f t="shared" si="19"/>
        <v>0</v>
      </c>
      <c r="AH117" s="309"/>
      <c r="AI117" s="304">
        <f t="shared" si="20"/>
        <v>1</v>
      </c>
    </row>
    <row r="118" spans="2:35" ht="15.75" hidden="1" customHeight="1" x14ac:dyDescent="0.25">
      <c r="B118" s="316" t="str">
        <f t="shared" si="13"/>
        <v/>
      </c>
      <c r="C118" s="404" t="str">
        <f>IF('תנאי סף'!AR118&lt;&gt;1,"",'תנאי סף'!F118)</f>
        <v/>
      </c>
      <c r="D118" s="405" t="str">
        <f>IF($C118="","",'התחשיב הבסיסי'!AE118)</f>
        <v/>
      </c>
      <c r="E118" s="317"/>
      <c r="F118" s="318"/>
      <c r="G118" s="319" t="str">
        <f t="shared" si="14"/>
        <v/>
      </c>
      <c r="H118" s="320" t="str">
        <f t="shared" si="15"/>
        <v/>
      </c>
      <c r="I118" s="320" t="str">
        <f t="shared" si="16"/>
        <v/>
      </c>
      <c r="J118" s="321"/>
      <c r="K118" s="321"/>
      <c r="L118" s="321"/>
      <c r="M118" s="321"/>
      <c r="N118" s="321"/>
      <c r="O118" s="321"/>
      <c r="P118" s="321"/>
      <c r="Q118" s="321"/>
      <c r="R118" s="321"/>
      <c r="S118" s="321"/>
      <c r="T118" s="321"/>
      <c r="U118" s="321"/>
      <c r="V118" s="321"/>
      <c r="W118" s="321"/>
      <c r="X118" s="321"/>
      <c r="Y118" s="321"/>
      <c r="Z118" s="322" t="str">
        <f t="shared" si="12"/>
        <v/>
      </c>
      <c r="AA118" s="304"/>
      <c r="AB118" s="304"/>
      <c r="AC118" s="304"/>
      <c r="AD118" s="309" t="str">
        <f t="shared" si="17"/>
        <v/>
      </c>
      <c r="AE118" s="309" t="str">
        <f t="shared" si="17"/>
        <v/>
      </c>
      <c r="AF118" s="304">
        <f t="shared" si="18"/>
        <v>1</v>
      </c>
      <c r="AG118" s="304">
        <f t="shared" si="19"/>
        <v>0</v>
      </c>
      <c r="AH118" s="309"/>
      <c r="AI118" s="304">
        <f t="shared" si="20"/>
        <v>1</v>
      </c>
    </row>
    <row r="119" spans="2:35" ht="15.75" hidden="1" customHeight="1" x14ac:dyDescent="0.25">
      <c r="B119" s="316" t="str">
        <f t="shared" si="13"/>
        <v/>
      </c>
      <c r="C119" s="404" t="str">
        <f>IF('תנאי סף'!AR119&lt;&gt;1,"",'תנאי סף'!F119)</f>
        <v/>
      </c>
      <c r="D119" s="405" t="str">
        <f>IF($C119="","",'התחשיב הבסיסי'!AE119)</f>
        <v/>
      </c>
      <c r="E119" s="317"/>
      <c r="F119" s="318"/>
      <c r="G119" s="319" t="str">
        <f t="shared" si="14"/>
        <v/>
      </c>
      <c r="H119" s="320" t="str">
        <f t="shared" si="15"/>
        <v/>
      </c>
      <c r="I119" s="320" t="str">
        <f t="shared" si="16"/>
        <v/>
      </c>
      <c r="J119" s="321"/>
      <c r="K119" s="321"/>
      <c r="L119" s="321"/>
      <c r="M119" s="321"/>
      <c r="N119" s="321"/>
      <c r="O119" s="321"/>
      <c r="P119" s="321"/>
      <c r="Q119" s="321"/>
      <c r="R119" s="321"/>
      <c r="S119" s="321"/>
      <c r="T119" s="321"/>
      <c r="U119" s="321"/>
      <c r="V119" s="321"/>
      <c r="W119" s="321"/>
      <c r="X119" s="321"/>
      <c r="Y119" s="321"/>
      <c r="Z119" s="322" t="str">
        <f t="shared" si="12"/>
        <v/>
      </c>
      <c r="AA119" s="304"/>
      <c r="AB119" s="304"/>
      <c r="AC119" s="304"/>
      <c r="AD119" s="309" t="str">
        <f t="shared" si="17"/>
        <v/>
      </c>
      <c r="AE119" s="309" t="str">
        <f t="shared" si="17"/>
        <v/>
      </c>
      <c r="AF119" s="304">
        <f t="shared" si="18"/>
        <v>1</v>
      </c>
      <c r="AG119" s="304">
        <f t="shared" si="19"/>
        <v>0</v>
      </c>
      <c r="AH119" s="309"/>
      <c r="AI119" s="304">
        <f t="shared" si="20"/>
        <v>1</v>
      </c>
    </row>
    <row r="120" spans="2:35" ht="15.75" hidden="1" customHeight="1" x14ac:dyDescent="0.25">
      <c r="B120" s="316" t="str">
        <f t="shared" si="13"/>
        <v/>
      </c>
      <c r="C120" s="404" t="str">
        <f>IF('תנאי סף'!AR120&lt;&gt;1,"",'תנאי סף'!F120)</f>
        <v/>
      </c>
      <c r="D120" s="405" t="str">
        <f>IF($C120="","",'התחשיב הבסיסי'!AE120)</f>
        <v/>
      </c>
      <c r="E120" s="317"/>
      <c r="F120" s="318"/>
      <c r="G120" s="319" t="str">
        <f t="shared" si="14"/>
        <v/>
      </c>
      <c r="H120" s="320" t="str">
        <f t="shared" si="15"/>
        <v/>
      </c>
      <c r="I120" s="320" t="str">
        <f t="shared" si="16"/>
        <v/>
      </c>
      <c r="J120" s="321"/>
      <c r="K120" s="321"/>
      <c r="L120" s="321"/>
      <c r="M120" s="321"/>
      <c r="N120" s="321"/>
      <c r="O120" s="321"/>
      <c r="P120" s="321"/>
      <c r="Q120" s="321"/>
      <c r="R120" s="321"/>
      <c r="S120" s="321"/>
      <c r="T120" s="321"/>
      <c r="U120" s="321"/>
      <c r="V120" s="321"/>
      <c r="W120" s="321"/>
      <c r="X120" s="321"/>
      <c r="Y120" s="321"/>
      <c r="Z120" s="322" t="str">
        <f t="shared" si="12"/>
        <v/>
      </c>
      <c r="AA120" s="304"/>
      <c r="AB120" s="304"/>
      <c r="AC120" s="304"/>
      <c r="AD120" s="309" t="str">
        <f t="shared" si="17"/>
        <v/>
      </c>
      <c r="AE120" s="309" t="str">
        <f t="shared" si="17"/>
        <v/>
      </c>
      <c r="AF120" s="304">
        <f t="shared" si="18"/>
        <v>1</v>
      </c>
      <c r="AG120" s="304">
        <f t="shared" si="19"/>
        <v>0</v>
      </c>
      <c r="AH120" s="309"/>
      <c r="AI120" s="304">
        <f t="shared" si="20"/>
        <v>1</v>
      </c>
    </row>
    <row r="121" spans="2:35" ht="15.75" hidden="1" customHeight="1" x14ac:dyDescent="0.25">
      <c r="B121" s="316" t="str">
        <f t="shared" si="13"/>
        <v/>
      </c>
      <c r="C121" s="404" t="str">
        <f>IF('תנאי סף'!AR121&lt;&gt;1,"",'תנאי סף'!F121)</f>
        <v/>
      </c>
      <c r="D121" s="405" t="str">
        <f>IF($C121="","",'התחשיב הבסיסי'!AE121)</f>
        <v/>
      </c>
      <c r="E121" s="317"/>
      <c r="F121" s="318"/>
      <c r="G121" s="319" t="str">
        <f t="shared" si="14"/>
        <v/>
      </c>
      <c r="H121" s="320" t="str">
        <f t="shared" si="15"/>
        <v/>
      </c>
      <c r="I121" s="320" t="str">
        <f t="shared" si="16"/>
        <v/>
      </c>
      <c r="J121" s="321"/>
      <c r="K121" s="321"/>
      <c r="L121" s="321"/>
      <c r="M121" s="321"/>
      <c r="N121" s="321"/>
      <c r="O121" s="321"/>
      <c r="P121" s="321"/>
      <c r="Q121" s="321"/>
      <c r="R121" s="321"/>
      <c r="S121" s="321"/>
      <c r="T121" s="321"/>
      <c r="U121" s="321"/>
      <c r="V121" s="321"/>
      <c r="W121" s="321"/>
      <c r="X121" s="321"/>
      <c r="Y121" s="321"/>
      <c r="Z121" s="322" t="str">
        <f t="shared" si="12"/>
        <v/>
      </c>
      <c r="AA121" s="304"/>
      <c r="AB121" s="304"/>
      <c r="AC121" s="304"/>
      <c r="AD121" s="309" t="str">
        <f t="shared" si="17"/>
        <v/>
      </c>
      <c r="AE121" s="309" t="str">
        <f t="shared" si="17"/>
        <v/>
      </c>
      <c r="AF121" s="304">
        <f t="shared" si="18"/>
        <v>1</v>
      </c>
      <c r="AG121" s="304">
        <f t="shared" si="19"/>
        <v>0</v>
      </c>
      <c r="AH121" s="309"/>
      <c r="AI121" s="304">
        <f t="shared" si="20"/>
        <v>1</v>
      </c>
    </row>
    <row r="122" spans="2:35" ht="15.75" hidden="1" customHeight="1" x14ac:dyDescent="0.25">
      <c r="B122" s="316" t="str">
        <f t="shared" si="13"/>
        <v/>
      </c>
      <c r="C122" s="404" t="str">
        <f>IF('תנאי סף'!AR122&lt;&gt;1,"",'תנאי סף'!F122)</f>
        <v/>
      </c>
      <c r="D122" s="405" t="str">
        <f>IF($C122="","",'התחשיב הבסיסי'!AE122)</f>
        <v/>
      </c>
      <c r="E122" s="317"/>
      <c r="F122" s="318"/>
      <c r="G122" s="319" t="str">
        <f t="shared" si="14"/>
        <v/>
      </c>
      <c r="H122" s="320" t="str">
        <f t="shared" si="15"/>
        <v/>
      </c>
      <c r="I122" s="320" t="str">
        <f t="shared" si="16"/>
        <v/>
      </c>
      <c r="J122" s="321"/>
      <c r="K122" s="321"/>
      <c r="L122" s="321"/>
      <c r="M122" s="321"/>
      <c r="N122" s="321"/>
      <c r="O122" s="321"/>
      <c r="P122" s="321"/>
      <c r="Q122" s="321"/>
      <c r="R122" s="321"/>
      <c r="S122" s="321"/>
      <c r="T122" s="321"/>
      <c r="U122" s="321"/>
      <c r="V122" s="321"/>
      <c r="W122" s="321"/>
      <c r="X122" s="321"/>
      <c r="Y122" s="321"/>
      <c r="Z122" s="322" t="str">
        <f t="shared" si="12"/>
        <v/>
      </c>
      <c r="AA122" s="304"/>
      <c r="AB122" s="304"/>
      <c r="AC122" s="304"/>
      <c r="AD122" s="309" t="str">
        <f t="shared" si="17"/>
        <v/>
      </c>
      <c r="AE122" s="309" t="str">
        <f t="shared" si="17"/>
        <v/>
      </c>
      <c r="AF122" s="304">
        <f t="shared" si="18"/>
        <v>1</v>
      </c>
      <c r="AG122" s="304">
        <f t="shared" si="19"/>
        <v>0</v>
      </c>
      <c r="AH122" s="309"/>
      <c r="AI122" s="304">
        <f t="shared" si="20"/>
        <v>1</v>
      </c>
    </row>
    <row r="123" spans="2:35" ht="15.75" hidden="1" customHeight="1" x14ac:dyDescent="0.25">
      <c r="B123" s="316" t="str">
        <f t="shared" si="13"/>
        <v/>
      </c>
      <c r="C123" s="404" t="str">
        <f>IF('תנאי סף'!AR123&lt;&gt;1,"",'תנאי סף'!F123)</f>
        <v/>
      </c>
      <c r="D123" s="405" t="str">
        <f>IF($C123="","",'התחשיב הבסיסי'!AE123)</f>
        <v/>
      </c>
      <c r="E123" s="317"/>
      <c r="F123" s="318"/>
      <c r="G123" s="319" t="str">
        <f t="shared" si="14"/>
        <v/>
      </c>
      <c r="H123" s="320" t="str">
        <f t="shared" si="15"/>
        <v/>
      </c>
      <c r="I123" s="320" t="str">
        <f t="shared" si="16"/>
        <v/>
      </c>
      <c r="J123" s="321"/>
      <c r="K123" s="321"/>
      <c r="L123" s="321"/>
      <c r="M123" s="321"/>
      <c r="N123" s="321"/>
      <c r="O123" s="321"/>
      <c r="P123" s="321"/>
      <c r="Q123" s="321"/>
      <c r="R123" s="321"/>
      <c r="S123" s="321"/>
      <c r="T123" s="321"/>
      <c r="U123" s="321"/>
      <c r="V123" s="321"/>
      <c r="W123" s="321"/>
      <c r="X123" s="321"/>
      <c r="Y123" s="321"/>
      <c r="Z123" s="322" t="str">
        <f t="shared" si="12"/>
        <v/>
      </c>
      <c r="AA123" s="304"/>
      <c r="AB123" s="304"/>
      <c r="AC123" s="304"/>
      <c r="AD123" s="309" t="str">
        <f t="shared" si="17"/>
        <v/>
      </c>
      <c r="AE123" s="309" t="str">
        <f t="shared" si="17"/>
        <v/>
      </c>
      <c r="AF123" s="304">
        <f t="shared" si="18"/>
        <v>1</v>
      </c>
      <c r="AG123" s="304">
        <f t="shared" si="19"/>
        <v>0</v>
      </c>
      <c r="AH123" s="309"/>
      <c r="AI123" s="304">
        <f t="shared" si="20"/>
        <v>1</v>
      </c>
    </row>
    <row r="124" spans="2:35" ht="15.75" hidden="1" customHeight="1" x14ac:dyDescent="0.25">
      <c r="B124" s="316" t="str">
        <f t="shared" si="13"/>
        <v/>
      </c>
      <c r="C124" s="404" t="str">
        <f>IF('תנאי סף'!AR124&lt;&gt;1,"",'תנאי סף'!F124)</f>
        <v/>
      </c>
      <c r="D124" s="405" t="str">
        <f>IF($C124="","",'התחשיב הבסיסי'!AE124)</f>
        <v/>
      </c>
      <c r="E124" s="317"/>
      <c r="F124" s="318"/>
      <c r="G124" s="319" t="str">
        <f t="shared" si="14"/>
        <v/>
      </c>
      <c r="H124" s="320" t="str">
        <f t="shared" si="15"/>
        <v/>
      </c>
      <c r="I124" s="320" t="str">
        <f t="shared" si="16"/>
        <v/>
      </c>
      <c r="J124" s="321"/>
      <c r="K124" s="321"/>
      <c r="L124" s="321"/>
      <c r="M124" s="321"/>
      <c r="N124" s="321"/>
      <c r="O124" s="321"/>
      <c r="P124" s="321"/>
      <c r="Q124" s="321"/>
      <c r="R124" s="321"/>
      <c r="S124" s="321"/>
      <c r="T124" s="321"/>
      <c r="U124" s="321"/>
      <c r="V124" s="321"/>
      <c r="W124" s="321"/>
      <c r="X124" s="321"/>
      <c r="Y124" s="321"/>
      <c r="Z124" s="322" t="str">
        <f t="shared" si="12"/>
        <v/>
      </c>
      <c r="AA124" s="304"/>
      <c r="AB124" s="304"/>
      <c r="AC124" s="304"/>
      <c r="AD124" s="309" t="str">
        <f t="shared" si="17"/>
        <v/>
      </c>
      <c r="AE124" s="309" t="str">
        <f t="shared" si="17"/>
        <v/>
      </c>
      <c r="AF124" s="304">
        <f t="shared" si="18"/>
        <v>1</v>
      </c>
      <c r="AG124" s="304">
        <f t="shared" si="19"/>
        <v>0</v>
      </c>
      <c r="AH124" s="309"/>
      <c r="AI124" s="304">
        <f t="shared" si="20"/>
        <v>1</v>
      </c>
    </row>
    <row r="125" spans="2:35" ht="15.75" hidden="1" customHeight="1" x14ac:dyDescent="0.25">
      <c r="B125" s="316" t="str">
        <f t="shared" si="13"/>
        <v/>
      </c>
      <c r="C125" s="404" t="str">
        <f>IF('תנאי סף'!AR125&lt;&gt;1,"",'תנאי סף'!F125)</f>
        <v/>
      </c>
      <c r="D125" s="405" t="str">
        <f>IF($C125="","",'התחשיב הבסיסי'!AE125)</f>
        <v/>
      </c>
      <c r="E125" s="317"/>
      <c r="F125" s="318"/>
      <c r="G125" s="319" t="str">
        <f t="shared" si="14"/>
        <v/>
      </c>
      <c r="H125" s="320" t="str">
        <f t="shared" si="15"/>
        <v/>
      </c>
      <c r="I125" s="320" t="str">
        <f t="shared" si="16"/>
        <v/>
      </c>
      <c r="J125" s="321"/>
      <c r="K125" s="321"/>
      <c r="L125" s="321"/>
      <c r="M125" s="321"/>
      <c r="N125" s="321"/>
      <c r="O125" s="321"/>
      <c r="P125" s="321"/>
      <c r="Q125" s="321"/>
      <c r="R125" s="321"/>
      <c r="S125" s="321"/>
      <c r="T125" s="321"/>
      <c r="U125" s="321"/>
      <c r="V125" s="321"/>
      <c r="W125" s="321"/>
      <c r="X125" s="321"/>
      <c r="Y125" s="321"/>
      <c r="Z125" s="322" t="str">
        <f t="shared" si="12"/>
        <v/>
      </c>
      <c r="AA125" s="304"/>
      <c r="AB125" s="304"/>
      <c r="AC125" s="304"/>
      <c r="AD125" s="309" t="str">
        <f t="shared" si="17"/>
        <v/>
      </c>
      <c r="AE125" s="309" t="str">
        <f t="shared" si="17"/>
        <v/>
      </c>
      <c r="AF125" s="304">
        <f t="shared" si="18"/>
        <v>1</v>
      </c>
      <c r="AG125" s="304">
        <f t="shared" si="19"/>
        <v>0</v>
      </c>
      <c r="AH125" s="309"/>
      <c r="AI125" s="304">
        <f t="shared" si="20"/>
        <v>1</v>
      </c>
    </row>
    <row r="126" spans="2:35" ht="15.75" hidden="1" customHeight="1" x14ac:dyDescent="0.25">
      <c r="B126" s="316" t="str">
        <f t="shared" si="13"/>
        <v/>
      </c>
      <c r="C126" s="404" t="str">
        <f>IF('תנאי סף'!AR126&lt;&gt;1,"",'תנאי סף'!F126)</f>
        <v/>
      </c>
      <c r="D126" s="405" t="str">
        <f>IF($C126="","",'התחשיב הבסיסי'!AE126)</f>
        <v/>
      </c>
      <c r="E126" s="317"/>
      <c r="F126" s="318"/>
      <c r="G126" s="319" t="str">
        <f t="shared" si="14"/>
        <v/>
      </c>
      <c r="H126" s="320" t="str">
        <f t="shared" si="15"/>
        <v/>
      </c>
      <c r="I126" s="320" t="str">
        <f t="shared" si="16"/>
        <v/>
      </c>
      <c r="J126" s="321"/>
      <c r="K126" s="321"/>
      <c r="L126" s="321"/>
      <c r="M126" s="321"/>
      <c r="N126" s="321"/>
      <c r="O126" s="321"/>
      <c r="P126" s="321"/>
      <c r="Q126" s="321"/>
      <c r="R126" s="321"/>
      <c r="S126" s="321"/>
      <c r="T126" s="321"/>
      <c r="U126" s="321"/>
      <c r="V126" s="321"/>
      <c r="W126" s="321"/>
      <c r="X126" s="321"/>
      <c r="Y126" s="321"/>
      <c r="Z126" s="322" t="str">
        <f t="shared" si="12"/>
        <v/>
      </c>
      <c r="AA126" s="304"/>
      <c r="AB126" s="304"/>
      <c r="AC126" s="304"/>
      <c r="AD126" s="309" t="str">
        <f t="shared" si="17"/>
        <v/>
      </c>
      <c r="AE126" s="309" t="str">
        <f t="shared" si="17"/>
        <v/>
      </c>
      <c r="AF126" s="304">
        <f t="shared" si="18"/>
        <v>1</v>
      </c>
      <c r="AG126" s="304">
        <f t="shared" si="19"/>
        <v>0</v>
      </c>
      <c r="AH126" s="309"/>
      <c r="AI126" s="304">
        <f t="shared" si="20"/>
        <v>1</v>
      </c>
    </row>
    <row r="127" spans="2:35" ht="15.75" hidden="1" customHeight="1" x14ac:dyDescent="0.25">
      <c r="B127" s="316" t="str">
        <f t="shared" si="13"/>
        <v/>
      </c>
      <c r="C127" s="404" t="str">
        <f>IF('תנאי סף'!AR127&lt;&gt;1,"",'תנאי סף'!F127)</f>
        <v/>
      </c>
      <c r="D127" s="405" t="str">
        <f>IF($C127="","",'התחשיב הבסיסי'!AE127)</f>
        <v/>
      </c>
      <c r="E127" s="317"/>
      <c r="F127" s="318"/>
      <c r="G127" s="319" t="str">
        <f t="shared" si="14"/>
        <v/>
      </c>
      <c r="H127" s="320" t="str">
        <f t="shared" si="15"/>
        <v/>
      </c>
      <c r="I127" s="320" t="str">
        <f>IF(C127="","",IF($AI$28&lt;&gt;1,$AI$1,H127/$H$131*100%))</f>
        <v/>
      </c>
      <c r="J127" s="321"/>
      <c r="K127" s="321"/>
      <c r="L127" s="321"/>
      <c r="M127" s="321"/>
      <c r="N127" s="321"/>
      <c r="O127" s="321"/>
      <c r="P127" s="321"/>
      <c r="Q127" s="321"/>
      <c r="R127" s="321"/>
      <c r="S127" s="321"/>
      <c r="T127" s="321"/>
      <c r="U127" s="321"/>
      <c r="V127" s="321"/>
      <c r="W127" s="321"/>
      <c r="X127" s="321"/>
      <c r="Y127" s="321"/>
      <c r="Z127" s="322" t="str">
        <f>IF(C127="","",IF(AND($AI$28&lt;&gt;1),$AI$1,I127*$C$2))</f>
        <v/>
      </c>
      <c r="AA127" s="304"/>
      <c r="AB127" s="304"/>
      <c r="AC127" s="304"/>
      <c r="AD127" s="309" t="str">
        <f t="shared" si="17"/>
        <v/>
      </c>
      <c r="AE127" s="309" t="str">
        <f t="shared" si="17"/>
        <v/>
      </c>
      <c r="AF127" s="304">
        <f t="shared" si="18"/>
        <v>1</v>
      </c>
      <c r="AG127" s="304">
        <f t="shared" si="19"/>
        <v>0</v>
      </c>
      <c r="AH127" s="309"/>
      <c r="AI127" s="304">
        <f t="shared" si="20"/>
        <v>1</v>
      </c>
    </row>
    <row r="128" spans="2:35" ht="15.75" hidden="1" customHeight="1" x14ac:dyDescent="0.25">
      <c r="B128" s="316" t="str">
        <f t="shared" si="13"/>
        <v/>
      </c>
      <c r="C128" s="404" t="str">
        <f>IF('תנאי סף'!AR128&lt;&gt;1,"",'תנאי סף'!F128)</f>
        <v/>
      </c>
      <c r="D128" s="405" t="str">
        <f>IF($C128="","",'התחשיב הבסיסי'!AE128)</f>
        <v/>
      </c>
      <c r="E128" s="317"/>
      <c r="F128" s="318"/>
      <c r="G128" s="319" t="str">
        <f t="shared" si="14"/>
        <v/>
      </c>
      <c r="H128" s="320" t="str">
        <f t="shared" si="15"/>
        <v/>
      </c>
      <c r="I128" s="320" t="str">
        <f>IF(C128="","",IF($AI$28&lt;&gt;1,$AI$1,H128/$H$131*100%))</f>
        <v/>
      </c>
      <c r="J128" s="321"/>
      <c r="K128" s="321"/>
      <c r="L128" s="321"/>
      <c r="M128" s="321"/>
      <c r="N128" s="321"/>
      <c r="O128" s="321"/>
      <c r="P128" s="321"/>
      <c r="Q128" s="321"/>
      <c r="R128" s="321"/>
      <c r="S128" s="321"/>
      <c r="T128" s="321"/>
      <c r="U128" s="321"/>
      <c r="V128" s="321"/>
      <c r="W128" s="321"/>
      <c r="X128" s="321"/>
      <c r="Y128" s="321"/>
      <c r="Z128" s="322" t="str">
        <f>IF(C128="","",IF(AND($AI$28&lt;&gt;1),$AI$1,I128*$C$2))</f>
        <v/>
      </c>
      <c r="AA128" s="304"/>
      <c r="AB128" s="304"/>
      <c r="AC128" s="304"/>
      <c r="AD128" s="309" t="str">
        <f t="shared" si="17"/>
        <v/>
      </c>
      <c r="AE128" s="309" t="str">
        <f t="shared" si="17"/>
        <v/>
      </c>
      <c r="AF128" s="304">
        <f t="shared" si="18"/>
        <v>1</v>
      </c>
      <c r="AG128" s="304">
        <f t="shared" si="19"/>
        <v>0</v>
      </c>
      <c r="AH128" s="309"/>
      <c r="AI128" s="304">
        <f t="shared" si="20"/>
        <v>1</v>
      </c>
    </row>
    <row r="129" spans="2:35" ht="15.75" hidden="1" customHeight="1" x14ac:dyDescent="0.25">
      <c r="B129" s="316" t="str">
        <f t="shared" si="13"/>
        <v/>
      </c>
      <c r="C129" s="404" t="str">
        <f>IF('תנאי סף'!AR129&lt;&gt;1,"",'תנאי סף'!F129)</f>
        <v/>
      </c>
      <c r="D129" s="405" t="str">
        <f>IF($C129="","",'התחשיב הבסיסי'!AE129)</f>
        <v/>
      </c>
      <c r="E129" s="317"/>
      <c r="F129" s="318"/>
      <c r="G129" s="319" t="str">
        <f t="shared" si="14"/>
        <v/>
      </c>
      <c r="H129" s="320" t="str">
        <f t="shared" si="15"/>
        <v/>
      </c>
      <c r="I129" s="320" t="str">
        <f>IF(C129="","",IF($AI$28&lt;&gt;1,$AI$1,H129/$H$131*100%))</f>
        <v/>
      </c>
      <c r="J129" s="321"/>
      <c r="K129" s="321"/>
      <c r="L129" s="321"/>
      <c r="M129" s="321"/>
      <c r="N129" s="321"/>
      <c r="O129" s="321"/>
      <c r="P129" s="321"/>
      <c r="Q129" s="321"/>
      <c r="R129" s="321"/>
      <c r="S129" s="321"/>
      <c r="T129" s="321"/>
      <c r="U129" s="321"/>
      <c r="V129" s="321"/>
      <c r="W129" s="321"/>
      <c r="X129" s="321"/>
      <c r="Y129" s="321"/>
      <c r="Z129" s="322" t="str">
        <f>IF(C129="","",IF(AND($AI$28&lt;&gt;1),$AI$1,I129*$C$2))</f>
        <v/>
      </c>
      <c r="AA129" s="304"/>
      <c r="AB129" s="304"/>
      <c r="AC129" s="304"/>
      <c r="AD129" s="309" t="str">
        <f t="shared" si="17"/>
        <v/>
      </c>
      <c r="AE129" s="309" t="str">
        <f t="shared" si="17"/>
        <v/>
      </c>
      <c r="AF129" s="304">
        <f t="shared" si="18"/>
        <v>1</v>
      </c>
      <c r="AG129" s="304">
        <f t="shared" si="19"/>
        <v>0</v>
      </c>
      <c r="AH129" s="309"/>
      <c r="AI129" s="304">
        <f t="shared" si="20"/>
        <v>1</v>
      </c>
    </row>
    <row r="130" spans="2:35" ht="16.5" hidden="1" customHeight="1" thickBot="1" x14ac:dyDescent="0.3">
      <c r="B130" s="323" t="str">
        <f t="shared" si="13"/>
        <v/>
      </c>
      <c r="C130" s="404" t="str">
        <f>IF('תנאי סף'!AR130&lt;&gt;1,"",'תנאי סף'!F130)</f>
        <v/>
      </c>
      <c r="D130" s="405" t="str">
        <f>IF($C130="","",'התחשיב הבסיסי'!AE130)</f>
        <v/>
      </c>
      <c r="E130" s="317"/>
      <c r="F130" s="324"/>
      <c r="G130" s="319" t="str">
        <f t="shared" si="14"/>
        <v/>
      </c>
      <c r="H130" s="320" t="str">
        <f t="shared" si="15"/>
        <v/>
      </c>
      <c r="I130" s="325" t="str">
        <f>IF(C130="","",IF($AI$28&lt;&gt;1,$AI$1,H130/$H$131*100%))</f>
        <v/>
      </c>
      <c r="J130" s="326"/>
      <c r="K130" s="326"/>
      <c r="L130" s="326"/>
      <c r="M130" s="326"/>
      <c r="N130" s="326"/>
      <c r="O130" s="326"/>
      <c r="P130" s="326"/>
      <c r="Q130" s="326"/>
      <c r="R130" s="326"/>
      <c r="S130" s="326"/>
      <c r="T130" s="326"/>
      <c r="U130" s="326"/>
      <c r="V130" s="326"/>
      <c r="W130" s="326"/>
      <c r="X130" s="326"/>
      <c r="Y130" s="326"/>
      <c r="Z130" s="327" t="str">
        <f>IF(C130="","",IF(AND($AI$28&lt;&gt;1),$AI$1,I130*$C$2))</f>
        <v/>
      </c>
      <c r="AA130" s="304"/>
      <c r="AB130" s="304"/>
      <c r="AC130" s="304"/>
      <c r="AD130" s="309" t="str">
        <f t="shared" si="17"/>
        <v/>
      </c>
      <c r="AE130" s="309" t="str">
        <f t="shared" si="17"/>
        <v/>
      </c>
      <c r="AF130" s="304">
        <f t="shared" si="18"/>
        <v>1</v>
      </c>
      <c r="AG130" s="304">
        <f t="shared" si="19"/>
        <v>0</v>
      </c>
      <c r="AH130" s="309"/>
      <c r="AI130" s="304">
        <f t="shared" si="20"/>
        <v>1</v>
      </c>
    </row>
    <row r="131" spans="2:35" ht="16.5" thickBot="1" x14ac:dyDescent="0.3">
      <c r="B131" s="514" t="s">
        <v>73</v>
      </c>
      <c r="C131" s="515"/>
      <c r="D131" s="328">
        <f ca="1">SUM(D31:D130)</f>
        <v>1</v>
      </c>
      <c r="E131" s="331">
        <f>SUM(E31:E130)</f>
        <v>3042854</v>
      </c>
      <c r="F131" s="329">
        <f>SUM(F31:F130)</f>
        <v>0</v>
      </c>
      <c r="G131" s="328"/>
      <c r="H131" s="328">
        <f ca="1">SUM(H31:H130)</f>
        <v>1</v>
      </c>
      <c r="I131" s="328">
        <f ca="1">SUM(I31:I130)</f>
        <v>1</v>
      </c>
      <c r="J131" s="330"/>
      <c r="K131" s="330"/>
      <c r="L131" s="330"/>
      <c r="M131" s="330"/>
      <c r="N131" s="330"/>
      <c r="O131" s="330"/>
      <c r="P131" s="330"/>
      <c r="Q131" s="330"/>
      <c r="R131" s="330"/>
      <c r="S131" s="330"/>
      <c r="T131" s="330"/>
      <c r="U131" s="330"/>
      <c r="V131" s="330"/>
      <c r="W131" s="330"/>
      <c r="X131" s="330"/>
      <c r="Y131" s="330"/>
      <c r="Z131" s="331">
        <f ca="1">SUM(Z31:Z130)</f>
        <v>2951409.0000000005</v>
      </c>
      <c r="AA131" s="304"/>
      <c r="AB131" s="304"/>
      <c r="AC131" s="304"/>
      <c r="AD131" s="304"/>
      <c r="AE131" s="304"/>
      <c r="AF131" s="304"/>
      <c r="AG131" s="304"/>
      <c r="AH131" s="304"/>
      <c r="AI131" s="304"/>
    </row>
    <row r="132" spans="2:35" ht="15.75" customHeight="1" x14ac:dyDescent="0.25"/>
    <row r="134" spans="2:35" hidden="1" x14ac:dyDescent="0.25">
      <c r="B134" s="304"/>
      <c r="C134" s="304" t="s">
        <v>245</v>
      </c>
      <c r="D134" s="304"/>
      <c r="E134" s="304">
        <f>IFERROR(IF(E131&lt;1,1,0),0)</f>
        <v>0</v>
      </c>
      <c r="F134" s="304"/>
      <c r="G134" s="304"/>
      <c r="H134" s="304"/>
      <c r="I134" s="304">
        <f ca="1">IF(I131=1,1,0)</f>
        <v>1</v>
      </c>
      <c r="J134" s="304"/>
      <c r="K134" s="304"/>
      <c r="L134" s="304"/>
      <c r="M134" s="304"/>
      <c r="N134" s="304"/>
      <c r="O134" s="304"/>
      <c r="P134" s="304"/>
      <c r="Q134" s="304"/>
      <c r="R134" s="304"/>
      <c r="S134" s="304"/>
      <c r="T134" s="304"/>
      <c r="U134" s="304"/>
      <c r="V134" s="304"/>
      <c r="W134" s="304"/>
      <c r="X134" s="304"/>
      <c r="Y134" s="304"/>
      <c r="Z134" s="304">
        <f ca="1">IF(Z131=C2,1,0)</f>
        <v>1</v>
      </c>
      <c r="AA134" s="304"/>
      <c r="AB134" s="304"/>
      <c r="AC134" s="304"/>
      <c r="AD134" s="304"/>
      <c r="AE134" s="304"/>
      <c r="AF134" s="304"/>
      <c r="AG134" s="304"/>
      <c r="AH134" s="304"/>
      <c r="AI134" s="304"/>
    </row>
    <row r="135" spans="2:35" x14ac:dyDescent="0.25">
      <c r="B135" s="304"/>
      <c r="C135" s="304"/>
      <c r="D135" s="304"/>
      <c r="E135" s="304"/>
      <c r="F135" s="304"/>
      <c r="G135" s="304"/>
      <c r="H135" s="304"/>
      <c r="I135" s="304"/>
      <c r="J135" s="304"/>
      <c r="K135" s="304"/>
      <c r="L135" s="304"/>
      <c r="M135" s="304"/>
      <c r="N135" s="304"/>
      <c r="O135" s="304"/>
      <c r="P135" s="304"/>
      <c r="Q135" s="304"/>
      <c r="R135" s="304"/>
      <c r="S135" s="304"/>
      <c r="T135" s="304"/>
      <c r="U135" s="304"/>
      <c r="V135" s="304"/>
      <c r="W135" s="304"/>
      <c r="X135" s="304"/>
      <c r="Y135" s="304"/>
      <c r="Z135" s="304"/>
      <c r="AA135" s="304"/>
      <c r="AB135" s="304"/>
      <c r="AC135" s="304"/>
      <c r="AD135" s="304"/>
      <c r="AE135" s="304"/>
      <c r="AF135" s="304"/>
      <c r="AG135" s="304"/>
      <c r="AH135" s="304"/>
      <c r="AI135" s="304"/>
    </row>
  </sheetData>
  <sheetProtection algorithmName="SHA-512" hashValue="GYLIx5qJMaVdCHYQJ3avLUTntMDzlGjYqxeuV6ZjQ/vfSwY3HeNt2w7mw1LNJDTvgv9PJkWuiP12K11b2PG4QA==" saltValue="LXc+Ji+n6MFQmZjBHWlMqA==" spinCount="100000" sheet="1" scenarios="1" formatColumns="0" formatRows="0"/>
  <mergeCells count="12">
    <mergeCell ref="D1:Z2"/>
    <mergeCell ref="B28:Z28"/>
    <mergeCell ref="Z29:Z30"/>
    <mergeCell ref="AF29:AF30"/>
    <mergeCell ref="AG29:AG30"/>
    <mergeCell ref="H29:H30"/>
    <mergeCell ref="I29:I30"/>
    <mergeCell ref="B131:C131"/>
    <mergeCell ref="B29:B30"/>
    <mergeCell ref="C29:C30"/>
    <mergeCell ref="D29:D30"/>
    <mergeCell ref="G29:G30"/>
  </mergeCells>
  <conditionalFormatting sqref="B31:C130">
    <cfRule type="containsBlanks" dxfId="155" priority="4">
      <formula>LEN(TRIM(B31))=0</formula>
    </cfRule>
  </conditionalFormatting>
  <conditionalFormatting sqref="C1:C2">
    <cfRule type="containsBlanks" dxfId="154" priority="25">
      <formula>LEN(TRIM(C1))=0</formula>
    </cfRule>
  </conditionalFormatting>
  <conditionalFormatting sqref="D31:D130">
    <cfRule type="expression" dxfId="153" priority="5">
      <formula>D31=$AI$1</formula>
    </cfRule>
    <cfRule type="containsBlanks" dxfId="152" priority="6">
      <formula>LEN(TRIM(D31))=0</formula>
    </cfRule>
  </conditionalFormatting>
  <conditionalFormatting sqref="D1:Z2">
    <cfRule type="notContainsBlanks" dxfId="151" priority="15">
      <formula>LEN(TRIM(D1))&gt;0</formula>
    </cfRule>
  </conditionalFormatting>
  <conditionalFormatting sqref="E6">
    <cfRule type="containsBlanks" dxfId="150" priority="1">
      <formula>LEN(TRIM(E6))=0</formula>
    </cfRule>
  </conditionalFormatting>
  <conditionalFormatting sqref="E31:E130">
    <cfRule type="expression" dxfId="149" priority="7">
      <formula>AND($C31="",E31&lt;&gt;"")</formula>
    </cfRule>
    <cfRule type="expression" dxfId="148" priority="8">
      <formula>$C31=""</formula>
    </cfRule>
    <cfRule type="expression" dxfId="147" priority="9">
      <formula>$C31&lt;&gt;""</formula>
    </cfRule>
    <cfRule type="expression" dxfId="146" priority="10" stopIfTrue="1">
      <formula>AND($F31="",E31&lt;&gt;"")</formula>
    </cfRule>
    <cfRule type="expression" dxfId="145" priority="11">
      <formula>$F31=""</formula>
    </cfRule>
    <cfRule type="expression" dxfId="144" priority="12">
      <formula>E$30&lt;&gt;""</formula>
    </cfRule>
  </conditionalFormatting>
  <conditionalFormatting sqref="E32:E130">
    <cfRule type="expression" dxfId="143" priority="22">
      <formula>AND($C32="",E32&lt;&gt;"")</formula>
    </cfRule>
    <cfRule type="expression" dxfId="142" priority="23">
      <formula>$C32=""</formula>
    </cfRule>
    <cfRule type="expression" dxfId="141" priority="24">
      <formula>$C32&lt;&gt;""</formula>
    </cfRule>
  </conditionalFormatting>
  <conditionalFormatting sqref="F31:Z130">
    <cfRule type="containsBlanks" dxfId="140" priority="3">
      <formula>LEN(TRIM(F31))=0</formula>
    </cfRule>
  </conditionalFormatting>
  <conditionalFormatting sqref="G31:Z130">
    <cfRule type="expression" dxfId="139" priority="2">
      <formula>G31=$AI$1</formula>
    </cfRule>
  </conditionalFormatting>
  <dataValidations count="2">
    <dataValidation type="decimal" operator="greaterThanOrEqual" allowBlank="1" showInputMessage="1" showErrorMessage="1" errorTitle="נתון שגוי." error="ניתן להזין רק מספר גדול או שווה ל-0." sqref="E6 E31:E130" xr:uid="{00000000-0002-0000-1000-000000000000}">
      <formula1>0</formula1>
    </dataValidation>
    <dataValidation type="list" allowBlank="1" showInputMessage="1" showErrorMessage="1" error="יש להזין 0 או 1._x000a_0 = לא זכאי להגנה._x000a_1= זכאי להגנה" sqref="F31:F130" xr:uid="{00000000-0002-0000-1000-000001000000}">
      <formula1>$AD31:$AE31</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3" operator="containsText" id="{39A24AFE-C1DC-4145-8266-872E5F4A6977}">
            <xm:f>NOT(ISERROR(SEARCH($AS$1,E31)))</xm:f>
            <xm:f>$AS$1</xm:f>
            <x14:dxf>
              <fill>
                <patternFill>
                  <bgColor rgb="FFFF0000"/>
                </patternFill>
              </fill>
            </x14:dxf>
          </x14:cfRule>
          <xm:sqref>E31:E130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
    <tabColor theme="4" tint="-0.249977111117893"/>
  </sheetPr>
  <dimension ref="A1:BE131"/>
  <sheetViews>
    <sheetView rightToLeft="1" view="pageBreakPreview" topLeftCell="B1" zoomScaleNormal="100" zoomScaleSheetLayoutView="100" workbookViewId="0">
      <pane xSplit="2" ySplit="30" topLeftCell="D31" activePane="bottomRight" state="frozen"/>
      <selection pane="topRight" activeCell="H35" sqref="H35"/>
      <selection pane="bottomLeft" activeCell="H35" sqref="H35"/>
      <selection pane="bottomRight" activeCell="D31" sqref="D31"/>
    </sheetView>
  </sheetViews>
  <sheetFormatPr defaultColWidth="9.140625" defaultRowHeight="15.75" x14ac:dyDescent="0.25"/>
  <cols>
    <col min="1" max="1" width="2.140625" style="237" hidden="1" customWidth="1"/>
    <col min="2" max="2" width="11.140625" style="237" customWidth="1"/>
    <col min="3" max="3" width="25.140625" style="237" bestFit="1" customWidth="1"/>
    <col min="4" max="4" width="15" style="237" customWidth="1"/>
    <col min="5" max="5" width="17.5703125" style="237" customWidth="1"/>
    <col min="6" max="6" width="12.140625" style="237" customWidth="1"/>
    <col min="7" max="7" width="15.42578125" style="237" customWidth="1"/>
    <col min="8" max="46" width="16.140625" style="237" hidden="1" customWidth="1"/>
    <col min="47" max="48" width="14.42578125" style="237" customWidth="1"/>
    <col min="49" max="50" width="10.140625" style="237" hidden="1" customWidth="1"/>
    <col min="51" max="52" width="9.140625" style="237" hidden="1" customWidth="1"/>
    <col min="53" max="57" width="10.140625" style="237" hidden="1" customWidth="1"/>
    <col min="58" max="200" width="0" style="237" hidden="1" customWidth="1"/>
    <col min="201" max="16384" width="9.140625" style="237"/>
  </cols>
  <sheetData>
    <row r="1" spans="2:53" ht="15.75" customHeight="1" x14ac:dyDescent="0.25">
      <c r="B1" s="50" t="str">
        <f>'פרמטרים לעקרונות חישוב התמיכה'!$B$1</f>
        <v>שנה</v>
      </c>
      <c r="C1" s="5">
        <f>'פרמטרים לעקרונות חישוב התמיכה'!$C$1</f>
        <v>2025</v>
      </c>
      <c r="BA1" s="237" t="s">
        <v>115</v>
      </c>
    </row>
    <row r="2" spans="2:53" ht="30" customHeight="1" thickBot="1" x14ac:dyDescent="0.3">
      <c r="B2" s="52" t="str">
        <f>'פרמטרים לעקרונות חישוב התמיכה'!$B$2</f>
        <v>תקציב התמיכה</v>
      </c>
      <c r="C2" s="7">
        <f>'פרמטרים לעקרונות חישוב התמיכה'!$C$2</f>
        <v>2951409</v>
      </c>
    </row>
    <row r="3" spans="2:53" ht="3.75" customHeight="1" thickBot="1" x14ac:dyDescent="0.3"/>
    <row r="4" spans="2:53" ht="16.5" hidden="1" thickBot="1" x14ac:dyDescent="0.3"/>
    <row r="5" spans="2:53" s="238" customFormat="1" x14ac:dyDescent="0.25">
      <c r="C5" s="529" t="str">
        <f>'פרמטרים לעקרונות חישוב התמיכה'!B21</f>
        <v>שיעור פיחות מירבי בתמיכה</v>
      </c>
      <c r="D5" s="530"/>
      <c r="E5" s="14">
        <f>'פרמטרים לעקרונות חישוב התמיכה'!C21</f>
        <v>0.2</v>
      </c>
    </row>
    <row r="6" spans="2:53" s="238" customFormat="1" ht="16.5" thickBot="1" x14ac:dyDescent="0.3">
      <c r="C6" s="531" t="str">
        <f>'פרמטרים לעקרונות חישוב התמיכה'!B22</f>
        <v>שיעור תמיכה מינימלי משנה קודמת</v>
      </c>
      <c r="D6" s="532"/>
      <c r="E6" s="29">
        <f>'פרמטרים לעקרונות חישוב התמיכה'!C22</f>
        <v>0.8</v>
      </c>
      <c r="AX6" s="238" t="s">
        <v>7</v>
      </c>
      <c r="AY6" s="238" t="b">
        <v>0</v>
      </c>
    </row>
    <row r="7" spans="2:53" s="238" customFormat="1" ht="6" customHeight="1" thickBot="1" x14ac:dyDescent="0.3"/>
    <row r="8" spans="2:53" s="238" customFormat="1" hidden="1" x14ac:dyDescent="0.25"/>
    <row r="9" spans="2:53" s="238" customFormat="1" hidden="1" x14ac:dyDescent="0.25"/>
    <row r="10" spans="2:53" s="238" customFormat="1" hidden="1" x14ac:dyDescent="0.25"/>
    <row r="11" spans="2:53" s="238" customFormat="1" hidden="1" x14ac:dyDescent="0.25"/>
    <row r="12" spans="2:53" s="238" customFormat="1" hidden="1" x14ac:dyDescent="0.25"/>
    <row r="13" spans="2:53" s="238" customFormat="1" hidden="1" x14ac:dyDescent="0.25"/>
    <row r="14" spans="2:53" s="238" customFormat="1" hidden="1" x14ac:dyDescent="0.25"/>
    <row r="15" spans="2:53" s="238" customFormat="1" hidden="1" x14ac:dyDescent="0.25"/>
    <row r="16" spans="2:53" s="238" customFormat="1" hidden="1" x14ac:dyDescent="0.25"/>
    <row r="17" spans="2:56" s="238" customFormat="1" hidden="1" x14ac:dyDescent="0.25"/>
    <row r="18" spans="2:56" s="238" customFormat="1" hidden="1" x14ac:dyDescent="0.25"/>
    <row r="19" spans="2:56" s="238" customFormat="1" hidden="1" x14ac:dyDescent="0.25"/>
    <row r="20" spans="2:56" s="238" customFormat="1" hidden="1" x14ac:dyDescent="0.25"/>
    <row r="21" spans="2:56" s="238" customFormat="1" hidden="1" x14ac:dyDescent="0.25"/>
    <row r="22" spans="2:56" s="238" customFormat="1" hidden="1" x14ac:dyDescent="0.25"/>
    <row r="23" spans="2:56" s="238" customFormat="1" hidden="1" x14ac:dyDescent="0.25"/>
    <row r="24" spans="2:56" s="238" customFormat="1" hidden="1" x14ac:dyDescent="0.25"/>
    <row r="25" spans="2:56" s="238" customFormat="1" hidden="1" x14ac:dyDescent="0.25"/>
    <row r="26" spans="2:56" s="238" customFormat="1" hidden="1" x14ac:dyDescent="0.25"/>
    <row r="27" spans="2:56" s="238" customFormat="1" ht="16.5" hidden="1" thickBot="1" x14ac:dyDescent="0.3"/>
    <row r="28" spans="2:56" s="238" customFormat="1" ht="19.5" thickBot="1" x14ac:dyDescent="0.3">
      <c r="B28" s="533" t="str">
        <f ca="1">MID(CELL("filename",B27),FIND("]",CELL("filename",C27),1)+1,99)</f>
        <v>הגנה</v>
      </c>
      <c r="C28" s="534"/>
      <c r="D28" s="534"/>
      <c r="E28" s="534"/>
      <c r="F28" s="534"/>
      <c r="G28" s="534"/>
      <c r="H28" s="534"/>
      <c r="I28" s="534"/>
      <c r="J28" s="534"/>
      <c r="K28" s="534"/>
      <c r="L28" s="534"/>
      <c r="M28" s="534"/>
      <c r="N28" s="534"/>
      <c r="O28" s="534"/>
      <c r="P28" s="534"/>
      <c r="Q28" s="534"/>
      <c r="R28" s="534"/>
      <c r="S28" s="534"/>
      <c r="T28" s="534"/>
      <c r="U28" s="534"/>
      <c r="V28" s="534"/>
      <c r="W28" s="534"/>
      <c r="X28" s="534"/>
      <c r="Y28" s="534"/>
      <c r="Z28" s="534"/>
      <c r="AA28" s="534"/>
      <c r="AB28" s="534"/>
      <c r="AC28" s="534"/>
      <c r="AD28" s="534"/>
      <c r="AE28" s="534"/>
      <c r="AF28" s="534"/>
      <c r="AG28" s="534"/>
      <c r="AH28" s="534"/>
      <c r="AI28" s="534"/>
      <c r="AJ28" s="534"/>
      <c r="AK28" s="534"/>
      <c r="AL28" s="534"/>
      <c r="AM28" s="534"/>
      <c r="AN28" s="534"/>
      <c r="AO28" s="534"/>
      <c r="AP28" s="534"/>
      <c r="AQ28" s="534"/>
      <c r="AR28" s="534"/>
      <c r="AS28" s="534"/>
      <c r="AT28" s="534"/>
      <c r="AU28" s="534"/>
      <c r="AV28" s="535"/>
    </row>
    <row r="29" spans="2:56" s="238" customFormat="1" ht="15.75" customHeight="1" x14ac:dyDescent="0.25">
      <c r="B29" s="536" t="s">
        <v>197</v>
      </c>
      <c r="C29" s="538" t="s">
        <v>131</v>
      </c>
      <c r="D29" s="527" t="s">
        <v>238</v>
      </c>
      <c r="E29" s="527" t="s">
        <v>246</v>
      </c>
      <c r="F29" s="152" t="s">
        <v>247</v>
      </c>
      <c r="G29" s="527" t="s">
        <v>248</v>
      </c>
      <c r="H29" s="527" t="s">
        <v>249</v>
      </c>
      <c r="I29" s="527" t="s">
        <v>250</v>
      </c>
      <c r="J29" s="527" t="s">
        <v>251</v>
      </c>
      <c r="K29" s="527" t="s">
        <v>252</v>
      </c>
      <c r="L29" s="527" t="s">
        <v>253</v>
      </c>
      <c r="M29" s="527" t="s">
        <v>254</v>
      </c>
      <c r="N29" s="527" t="s">
        <v>255</v>
      </c>
      <c r="O29" s="527" t="s">
        <v>256</v>
      </c>
      <c r="P29" s="527" t="s">
        <v>257</v>
      </c>
      <c r="Q29" s="527" t="s">
        <v>258</v>
      </c>
      <c r="R29" s="527" t="s">
        <v>259</v>
      </c>
      <c r="S29" s="527" t="s">
        <v>260</v>
      </c>
      <c r="T29" s="527" t="s">
        <v>261</v>
      </c>
      <c r="U29" s="527" t="s">
        <v>262</v>
      </c>
      <c r="V29" s="527" t="s">
        <v>263</v>
      </c>
      <c r="W29" s="527" t="s">
        <v>264</v>
      </c>
      <c r="X29" s="527" t="s">
        <v>265</v>
      </c>
      <c r="Y29" s="527" t="s">
        <v>266</v>
      </c>
      <c r="Z29" s="527" t="s">
        <v>267</v>
      </c>
      <c r="AA29" s="527" t="s">
        <v>268</v>
      </c>
      <c r="AB29" s="527" t="s">
        <v>269</v>
      </c>
      <c r="AC29" s="527" t="s">
        <v>270</v>
      </c>
      <c r="AD29" s="527" t="s">
        <v>271</v>
      </c>
      <c r="AE29" s="527" t="s">
        <v>272</v>
      </c>
      <c r="AF29" s="527" t="s">
        <v>273</v>
      </c>
      <c r="AG29" s="527" t="s">
        <v>274</v>
      </c>
      <c r="AH29" s="527" t="s">
        <v>275</v>
      </c>
      <c r="AI29" s="527" t="s">
        <v>276</v>
      </c>
      <c r="AJ29" s="527" t="s">
        <v>277</v>
      </c>
      <c r="AK29" s="527" t="s">
        <v>278</v>
      </c>
      <c r="AL29" s="527" t="s">
        <v>279</v>
      </c>
      <c r="AM29" s="527" t="s">
        <v>280</v>
      </c>
      <c r="AN29" s="527" t="s">
        <v>281</v>
      </c>
      <c r="AO29" s="527" t="s">
        <v>282</v>
      </c>
      <c r="AP29" s="527" t="s">
        <v>283</v>
      </c>
      <c r="AQ29" s="527" t="s">
        <v>284</v>
      </c>
      <c r="AR29" s="527" t="s">
        <v>285</v>
      </c>
      <c r="AS29" s="527" t="s">
        <v>286</v>
      </c>
      <c r="AT29" s="527" t="s">
        <v>287</v>
      </c>
      <c r="AU29" s="527" t="s">
        <v>288</v>
      </c>
      <c r="AV29" s="540" t="s">
        <v>289</v>
      </c>
    </row>
    <row r="30" spans="2:56" s="238" customFormat="1" ht="16.5" thickBot="1" x14ac:dyDescent="0.3">
      <c r="B30" s="537"/>
      <c r="C30" s="539"/>
      <c r="D30" s="528"/>
      <c r="E30" s="528"/>
      <c r="F30" s="151" t="s">
        <v>117</v>
      </c>
      <c r="G30" s="528"/>
      <c r="H30" s="528"/>
      <c r="I30" s="528"/>
      <c r="J30" s="528"/>
      <c r="K30" s="528"/>
      <c r="L30" s="528"/>
      <c r="M30" s="528"/>
      <c r="N30" s="528"/>
      <c r="O30" s="528"/>
      <c r="P30" s="528"/>
      <c r="Q30" s="528"/>
      <c r="R30" s="528"/>
      <c r="S30" s="528"/>
      <c r="T30" s="528"/>
      <c r="U30" s="528"/>
      <c r="V30" s="528"/>
      <c r="W30" s="528"/>
      <c r="X30" s="528"/>
      <c r="Y30" s="528"/>
      <c r="Z30" s="528"/>
      <c r="AA30" s="528"/>
      <c r="AB30" s="528"/>
      <c r="AC30" s="528"/>
      <c r="AD30" s="528"/>
      <c r="AE30" s="528"/>
      <c r="AF30" s="528"/>
      <c r="AG30" s="528"/>
      <c r="AH30" s="528"/>
      <c r="AI30" s="528"/>
      <c r="AJ30" s="528"/>
      <c r="AK30" s="528"/>
      <c r="AL30" s="528"/>
      <c r="AM30" s="528"/>
      <c r="AN30" s="528"/>
      <c r="AO30" s="528"/>
      <c r="AP30" s="528"/>
      <c r="AQ30" s="528"/>
      <c r="AR30" s="528"/>
      <c r="AS30" s="528"/>
      <c r="AT30" s="528"/>
      <c r="AU30" s="528"/>
      <c r="AV30" s="541"/>
      <c r="BA30" s="1">
        <v>0</v>
      </c>
      <c r="BB30" s="1">
        <v>1</v>
      </c>
      <c r="BD30" s="238" t="s">
        <v>243</v>
      </c>
    </row>
    <row r="31" spans="2:56" s="238" customFormat="1" x14ac:dyDescent="0.25">
      <c r="B31" s="150">
        <f t="shared" ref="B31:B62" ca="1" si="0">IF(C31="","",ROW()-30)</f>
        <v>1</v>
      </c>
      <c r="C31" s="406" t="str">
        <f ca="1">ייצוב!C31</f>
        <v>כוריאוגרפים</v>
      </c>
      <c r="D31" s="143">
        <f ca="1">IF($C31="","",IF(ייצוב!I31="",$BA$1,ייצוב!I31))</f>
        <v>0.61171044054468804</v>
      </c>
      <c r="E31" s="143">
        <f ca="1">IF($C31="","",IF(ייצוב!G31="",$BA$1,ייצוב!G31))</f>
        <v>0.59407943989425716</v>
      </c>
      <c r="F31" s="149">
        <v>1</v>
      </c>
      <c r="G31" s="148">
        <f ca="1">IF($C31="","",IF(OR(D31="",E31="",BD31&lt;&gt;1,$BA$1=D31),$BA$1,IF($D31&lt;$E31*$E$6,1,0)))</f>
        <v>0</v>
      </c>
      <c r="H31" s="407">
        <f ca="1">IF($C31="","",IF(G31+$F31=2,1,0))</f>
        <v>0</v>
      </c>
      <c r="I31" s="408">
        <f t="shared" ref="I31:I62" ca="1" si="1">IF($C31="","",IF(H31=1,$E31*$E$6,$D31))</f>
        <v>0.61171044054468804</v>
      </c>
      <c r="J31" s="408">
        <f t="shared" ref="J31:J62" ca="1" si="2">IF(G31="","",IF(H31=1,I31,I31/SUMIF(H$31:H$130,"&lt;&gt;1",I$31:I$130)*(1-SUMIF(H$31:H$130,"=1",I$31:I$130))))</f>
        <v>0.61171044054468804</v>
      </c>
      <c r="K31" s="409">
        <f t="shared" ref="K31:K62" ca="1" si="3">IF($C31="","",IF(J31&lt;$E31*$E$6,1,0))</f>
        <v>0</v>
      </c>
      <c r="L31" s="409">
        <f t="shared" ref="L31:L62" ca="1" si="4">IF($C31="","",IF(K31+$F31=2,1,0))</f>
        <v>0</v>
      </c>
      <c r="M31" s="410">
        <f t="shared" ref="M31:M62" ca="1" si="5">IF($C31="","",IF(L31=1,$E31*$E$6,$I31))</f>
        <v>0.61171044054468804</v>
      </c>
      <c r="N31" s="410">
        <f t="shared" ref="N31:N62" ca="1" si="6">IF(K31="","",IF(L31=1,M31,M31/SUMIF(L$31:L$130,"&lt;&gt;1",M$31:M$130)*(1-SUMIF(L$31:L$130,"=1",M$31:M$130))))</f>
        <v>0.61171044054468804</v>
      </c>
      <c r="O31" s="409">
        <f t="shared" ref="O31:O62" ca="1" si="7">IF($C31="","",IF(N31&lt;$E31*$E$6,1,0))</f>
        <v>0</v>
      </c>
      <c r="P31" s="409">
        <f t="shared" ref="P31:P62" ca="1" si="8">IF($C31="","",IF(O31+$F31=2,1,0))</f>
        <v>0</v>
      </c>
      <c r="Q31" s="410">
        <f t="shared" ref="Q31:Q62" ca="1" si="9">IF($C31="","",IF(P31=1,$E31*$E$6,$M31))</f>
        <v>0.61171044054468804</v>
      </c>
      <c r="R31" s="410">
        <f t="shared" ref="R31:R62" ca="1" si="10">IF(O31="","",IF(P31=1,Q31,Q31/SUMIF(P$31:P$130,"&lt;&gt;1",Q$31:Q$130)*(1-SUMIF(P$31:P$130,"=1",Q$31:Q$130))))</f>
        <v>0.61171044054468804</v>
      </c>
      <c r="S31" s="409">
        <f t="shared" ref="S31:S62" ca="1" si="11">IF($C31="","",IF(R31&lt;$E31*$E$6,1,0))</f>
        <v>0</v>
      </c>
      <c r="T31" s="409">
        <f t="shared" ref="T31:T62" ca="1" si="12">IF($C31="","",IF(S31+$F31=2,1,0))</f>
        <v>0</v>
      </c>
      <c r="U31" s="410">
        <f t="shared" ref="U31:U62" ca="1" si="13">IF($C31="","",IF(T31=1,$E31*$E$6,R31))</f>
        <v>0.61171044054468804</v>
      </c>
      <c r="V31" s="410">
        <f ca="1">IF(S31="","",IF(T31=1,U31,U31/SUMIF(T$31:T$130,"&lt;&gt;1",U$31:U$130)*(1-SUMIF(T$31:T$130,"=1",U$31:U$130))))</f>
        <v>0.61171044054468804</v>
      </c>
      <c r="W31" s="409">
        <f t="shared" ref="W31:W62" ca="1" si="14">IF($C31="","",IF(V31&lt;$E31*$E$6,1,0))</f>
        <v>0</v>
      </c>
      <c r="X31" s="409">
        <f t="shared" ref="X31:X62" ca="1" si="15">IF($C31="","",IF(W31+$F31=2,1,0))</f>
        <v>0</v>
      </c>
      <c r="Y31" s="410">
        <f t="shared" ref="Y31:Y62" ca="1" si="16">IF($C31="","",IF(X31=1,$E31*$E$6,V31))</f>
        <v>0.61171044054468804</v>
      </c>
      <c r="Z31" s="410">
        <f t="shared" ref="Z31:Z62" ca="1" si="17">IF(W31="","",IF(X31=1,Y31,Y31/SUMIF(X$31:X$130,"&lt;&gt;1",Y$31:Y$130)*(1-SUMIF(X$31:X$130,"=1",Y$31:Y$130))))</f>
        <v>0.61171044054468804</v>
      </c>
      <c r="AA31" s="409">
        <f t="shared" ref="AA31:AA62" ca="1" si="18">IF($C31="","",IF(Z31&lt;$E31*$E$6,1,0))</f>
        <v>0</v>
      </c>
      <c r="AB31" s="409">
        <f t="shared" ref="AB31:AB62" ca="1" si="19">IF($C31="","",IF(AA31+$F31=2,1,0))</f>
        <v>0</v>
      </c>
      <c r="AC31" s="410">
        <f t="shared" ref="AC31:AC62" ca="1" si="20">IF($C31="","",IF(AB31=1,$E31*$E$6,Z31))</f>
        <v>0.61171044054468804</v>
      </c>
      <c r="AD31" s="410">
        <f t="shared" ref="AD31:AD62" ca="1" si="21">IF(AA31="","",IF(AB31=1,AC31,AC31/SUMIF(AB$31:AB$130,"&lt;&gt;1",AC$31:AC$130)*(1-SUMIF(AB$31:AB$130,"=1",AC$31:AC$130))))</f>
        <v>0.61171044054468804</v>
      </c>
      <c r="AE31" s="409">
        <f t="shared" ref="AE31:AE62" ca="1" si="22">IF($C31="","",IF(AD31&lt;$E31*$E$6,1,0))</f>
        <v>0</v>
      </c>
      <c r="AF31" s="409">
        <f t="shared" ref="AF31:AF62" ca="1" si="23">IF($C31="","",IF(AE31+$F31=2,1,0))</f>
        <v>0</v>
      </c>
      <c r="AG31" s="410">
        <f t="shared" ref="AG31:AG62" ca="1" si="24">IF($C31="","",IF(AF31=1,$E31*$E$6,AD31))</f>
        <v>0.61171044054468804</v>
      </c>
      <c r="AH31" s="410">
        <f ca="1">IF(AE31="","",IF(AF31=1,AG31,AG31/SUMIF(AF$31:AF$130,"&lt;&gt;1",AG$31:AG$130)*(1-SUMIF(AF$31:AF$130,"=1",AG$31:AG$130))))</f>
        <v>0.61171044054468804</v>
      </c>
      <c r="AI31" s="409">
        <f t="shared" ref="AI31:AI62" ca="1" si="25">IF($C31="","",IF(AH31&lt;$E31*$E$6,1,0))</f>
        <v>0</v>
      </c>
      <c r="AJ31" s="409">
        <f t="shared" ref="AJ31:AJ62" ca="1" si="26">IF($C31="","",IF(AI31+$F31=2,1,0))</f>
        <v>0</v>
      </c>
      <c r="AK31" s="410">
        <f t="shared" ref="AK31:AK62" ca="1" si="27">IF($C31="","",IF(AJ31=1,$E31*$E$6,AH31))</f>
        <v>0.61171044054468804</v>
      </c>
      <c r="AL31" s="410">
        <f t="shared" ref="AL31:AL62" ca="1" si="28">IF(AI31="","",IF(AJ31=1,AK31,AK31/SUMIF(AJ$31:AJ$130,"&lt;&gt;1",AK$31:AK$130)*(1-SUMIF(AJ$31:AJ$130,"=1",AK$31:AK$130))))</f>
        <v>0.61171044054468804</v>
      </c>
      <c r="AM31" s="409">
        <f t="shared" ref="AM31:AM62" ca="1" si="29">IF($C31="","",IF(AL31&lt;$E31*$E$6,1,0))</f>
        <v>0</v>
      </c>
      <c r="AN31" s="409">
        <f t="shared" ref="AN31:AN62" ca="1" si="30">IF($C31="","",IF(AM31+$F31=2,1,0))</f>
        <v>0</v>
      </c>
      <c r="AO31" s="410">
        <f t="shared" ref="AO31:AO62" ca="1" si="31">IF($C31="","",IF(AN31=1,$E31*$E$6,AL31))</f>
        <v>0.61171044054468804</v>
      </c>
      <c r="AP31" s="410">
        <f t="shared" ref="AP31:AP62" ca="1" si="32">IF(AM31="","",IF(AN31=1,AO31,AO31/SUMIF(AN$31:AN$130,"&lt;&gt;1",AO$31:AO$130)*(1-SUMIF(AN$31:AN$130,"=1",AO$31:AO$130))))</f>
        <v>0.61171044054468804</v>
      </c>
      <c r="AQ31" s="409">
        <f t="shared" ref="AQ31:AQ62" ca="1" si="33">IF($C31="","",IF(OR(AP31&lt;$E31*$E$6,AN31=1,AJ31=1,AF31=1,AB31=1,X31=1,T31=1,P31=1,L31=1,H31=1),1,0))</f>
        <v>0</v>
      </c>
      <c r="AR31" s="409">
        <f t="shared" ref="AR31:AR62" ca="1" si="34">IF($C31="","",IF(AQ31+$F31=2,1,0))</f>
        <v>0</v>
      </c>
      <c r="AS31" s="410">
        <f t="shared" ref="AS31:AS62" ca="1" si="35">IF($C31="","",IF(AR31=1,$E31*$E$6,AP31))</f>
        <v>0.61171044054468804</v>
      </c>
      <c r="AT31" s="410">
        <f t="shared" ref="AT31:AT62" ca="1" si="36">IF(AQ31="","",IFERROR(IF(AR31=1,AS31,AS31/SUMIF(AR$31:AR$130,"&lt;&gt;1",AS$31:AS$130)*(1-SUMIF(AR$31:AR$130,"=1",AS$31:AS$130))),0))</f>
        <v>0.61171044054468804</v>
      </c>
      <c r="AU31" s="401">
        <f ca="1">IF(C31="","",IF($AY$6,D31,IFERROR(AT31/SUM($AT$31:$AT$130),$BA$1)))</f>
        <v>0.61171044054468804</v>
      </c>
      <c r="AV31" s="139">
        <f ca="1">IF(C31="","",IFERROR(AU31*$C$2,$BA$1))</f>
        <v>1805407.6996175572</v>
      </c>
      <c r="BA31" s="1">
        <f t="shared" ref="BA31:BB50" ca="1" si="37">IF($C31="","",BA$30)</f>
        <v>0</v>
      </c>
      <c r="BB31" s="1">
        <f t="shared" ca="1" si="37"/>
        <v>1</v>
      </c>
      <c r="BD31" s="238">
        <f t="shared" ref="BD31:BD62" si="38">IF(F31="",0,IF(ISERROR(MATCH(F31,$BA$30:$BB$30,0)),0,1))</f>
        <v>1</v>
      </c>
    </row>
    <row r="32" spans="2:56" s="238" customFormat="1" x14ac:dyDescent="0.25">
      <c r="B32" s="150">
        <f t="shared" ca="1" si="0"/>
        <v>2</v>
      </c>
      <c r="C32" s="406" t="str">
        <f ca="1">ייצוב!C32</f>
        <v>פ. בלומנטל</v>
      </c>
      <c r="D32" s="143">
        <f ca="1">IF($C32="","",IF(ייצוב!I32="",$BA$1,ייצוב!I32))</f>
        <v>0.16055825087878473</v>
      </c>
      <c r="E32" s="143">
        <f ca="1">IF($C32="","",IF(ייצוב!G32="",$BA$1,ייצוב!G32))</f>
        <v>0.1750921996257461</v>
      </c>
      <c r="F32" s="149">
        <v>1</v>
      </c>
      <c r="G32" s="148">
        <f t="shared" ref="G32:G95" ca="1" si="39">IF($C32="","",IF(OR(D32="",E32="",BD32&lt;&gt;1,$BA$1=D32),$BA$1,IF($D32&lt;$E32*$E$6,1,0)))</f>
        <v>0</v>
      </c>
      <c r="H32" s="407">
        <f t="shared" ref="H32:H62" ca="1" si="40">IF($C32="","",IF(G32+$F32=2,1,0))</f>
        <v>0</v>
      </c>
      <c r="I32" s="408">
        <f t="shared" ca="1" si="1"/>
        <v>0.16055825087878473</v>
      </c>
      <c r="J32" s="408">
        <f t="shared" ca="1" si="2"/>
        <v>0.16055825087878473</v>
      </c>
      <c r="K32" s="409">
        <f t="shared" ca="1" si="3"/>
        <v>0</v>
      </c>
      <c r="L32" s="409">
        <f t="shared" ca="1" si="4"/>
        <v>0</v>
      </c>
      <c r="M32" s="410">
        <f t="shared" ca="1" si="5"/>
        <v>0.16055825087878473</v>
      </c>
      <c r="N32" s="410">
        <f t="shared" ca="1" si="6"/>
        <v>0.16055825087878473</v>
      </c>
      <c r="O32" s="409">
        <f t="shared" ca="1" si="7"/>
        <v>0</v>
      </c>
      <c r="P32" s="409">
        <f t="shared" ca="1" si="8"/>
        <v>0</v>
      </c>
      <c r="Q32" s="410">
        <f t="shared" ca="1" si="9"/>
        <v>0.16055825087878473</v>
      </c>
      <c r="R32" s="410">
        <f t="shared" ca="1" si="10"/>
        <v>0.16055825087878473</v>
      </c>
      <c r="S32" s="409">
        <f t="shared" ca="1" si="11"/>
        <v>0</v>
      </c>
      <c r="T32" s="409">
        <f t="shared" ca="1" si="12"/>
        <v>0</v>
      </c>
      <c r="U32" s="410">
        <f t="shared" ca="1" si="13"/>
        <v>0.16055825087878473</v>
      </c>
      <c r="V32" s="410">
        <f ca="1">IF(S32="","",IF(T32=1,U32,U32/SUMIF(T$31:T$130,"&lt;&gt;1",U$31:U$130)*(1-SUMIF(T$31:T$130,"=1",U$31:U$130))))</f>
        <v>0.16055825087878473</v>
      </c>
      <c r="W32" s="409">
        <f t="shared" ca="1" si="14"/>
        <v>0</v>
      </c>
      <c r="X32" s="409">
        <f t="shared" ca="1" si="15"/>
        <v>0</v>
      </c>
      <c r="Y32" s="410">
        <f t="shared" ca="1" si="16"/>
        <v>0.16055825087878473</v>
      </c>
      <c r="Z32" s="410">
        <f t="shared" ca="1" si="17"/>
        <v>0.16055825087878473</v>
      </c>
      <c r="AA32" s="409">
        <f t="shared" ca="1" si="18"/>
        <v>0</v>
      </c>
      <c r="AB32" s="409">
        <f t="shared" ca="1" si="19"/>
        <v>0</v>
      </c>
      <c r="AC32" s="410">
        <f t="shared" ca="1" si="20"/>
        <v>0.16055825087878473</v>
      </c>
      <c r="AD32" s="410">
        <f t="shared" ca="1" si="21"/>
        <v>0.16055825087878473</v>
      </c>
      <c r="AE32" s="409">
        <f t="shared" ca="1" si="22"/>
        <v>0</v>
      </c>
      <c r="AF32" s="409">
        <f t="shared" ca="1" si="23"/>
        <v>0</v>
      </c>
      <c r="AG32" s="410">
        <f t="shared" ca="1" si="24"/>
        <v>0.16055825087878473</v>
      </c>
      <c r="AH32" s="410">
        <f ca="1">IF(AE32="","",IF(AF32=1,AG32,AG32/SUMIF(AF$31:AF$130,"&lt;&gt;1",AG$31:AG$130)*(1-SUMIF(AF$31:AF$130,"=1",AG$31:AG$130))))</f>
        <v>0.16055825087878473</v>
      </c>
      <c r="AI32" s="409">
        <f t="shared" ca="1" si="25"/>
        <v>0</v>
      </c>
      <c r="AJ32" s="409">
        <f t="shared" ca="1" si="26"/>
        <v>0</v>
      </c>
      <c r="AK32" s="410">
        <f t="shared" ca="1" si="27"/>
        <v>0.16055825087878473</v>
      </c>
      <c r="AL32" s="410">
        <f t="shared" ca="1" si="28"/>
        <v>0.16055825087878473</v>
      </c>
      <c r="AM32" s="409">
        <f t="shared" ca="1" si="29"/>
        <v>0</v>
      </c>
      <c r="AN32" s="409">
        <f t="shared" ca="1" si="30"/>
        <v>0</v>
      </c>
      <c r="AO32" s="410">
        <f t="shared" ca="1" si="31"/>
        <v>0.16055825087878473</v>
      </c>
      <c r="AP32" s="410">
        <f t="shared" ca="1" si="32"/>
        <v>0.16055825087878473</v>
      </c>
      <c r="AQ32" s="409">
        <f t="shared" ca="1" si="33"/>
        <v>0</v>
      </c>
      <c r="AR32" s="409">
        <f t="shared" ca="1" si="34"/>
        <v>0</v>
      </c>
      <c r="AS32" s="410">
        <f t="shared" ca="1" si="35"/>
        <v>0.16055825087878473</v>
      </c>
      <c r="AT32" s="410">
        <f t="shared" ca="1" si="36"/>
        <v>0.16055825087878473</v>
      </c>
      <c r="AU32" s="401">
        <f ca="1">IF(C32="","",IF($AY$6,D32,IFERROR(AT32/SUM($AT$31:$AT$130),$BA$1)))</f>
        <v>0.16055825087878473</v>
      </c>
      <c r="AV32" s="139">
        <f ca="1">IF(C32="","",IFERROR(AU32*$C$2,$BA$1))</f>
        <v>473873.06666790316</v>
      </c>
      <c r="BA32" s="1">
        <f t="shared" ca="1" si="37"/>
        <v>0</v>
      </c>
      <c r="BB32" s="1">
        <f t="shared" ca="1" si="37"/>
        <v>1</v>
      </c>
      <c r="BD32" s="238">
        <f t="shared" si="38"/>
        <v>1</v>
      </c>
    </row>
    <row r="33" spans="2:56" s="238" customFormat="1" x14ac:dyDescent="0.25">
      <c r="B33" s="150">
        <f t="shared" ca="1" si="0"/>
        <v>3</v>
      </c>
      <c r="C33" s="406" t="str">
        <f ca="1">ייצוב!C33</f>
        <v>איב</v>
      </c>
      <c r="D33" s="143">
        <f ca="1">IF($C33="","",IF(ייצוב!I33="",$BA$1,ייצוב!I33))</f>
        <v>0.22773130857652735</v>
      </c>
      <c r="E33" s="143">
        <f ca="1">IF($C33="","",IF(ייצוב!G33="",$BA$1,ייצוב!G33))</f>
        <v>0.23082836047999675</v>
      </c>
      <c r="F33" s="149">
        <v>1</v>
      </c>
      <c r="G33" s="148">
        <f t="shared" ca="1" si="39"/>
        <v>0</v>
      </c>
      <c r="H33" s="407">
        <f t="shared" ca="1" si="40"/>
        <v>0</v>
      </c>
      <c r="I33" s="408">
        <f t="shared" ca="1" si="1"/>
        <v>0.22773130857652735</v>
      </c>
      <c r="J33" s="408">
        <f t="shared" ca="1" si="2"/>
        <v>0.22773130857652735</v>
      </c>
      <c r="K33" s="409">
        <f t="shared" ca="1" si="3"/>
        <v>0</v>
      </c>
      <c r="L33" s="409">
        <f t="shared" ca="1" si="4"/>
        <v>0</v>
      </c>
      <c r="M33" s="410">
        <f t="shared" ca="1" si="5"/>
        <v>0.22773130857652735</v>
      </c>
      <c r="N33" s="410">
        <f t="shared" ca="1" si="6"/>
        <v>0.22773130857652735</v>
      </c>
      <c r="O33" s="409">
        <f t="shared" ca="1" si="7"/>
        <v>0</v>
      </c>
      <c r="P33" s="409">
        <f t="shared" ca="1" si="8"/>
        <v>0</v>
      </c>
      <c r="Q33" s="410">
        <f t="shared" ca="1" si="9"/>
        <v>0.22773130857652735</v>
      </c>
      <c r="R33" s="410">
        <f t="shared" ca="1" si="10"/>
        <v>0.22773130857652735</v>
      </c>
      <c r="S33" s="409">
        <f t="shared" ca="1" si="11"/>
        <v>0</v>
      </c>
      <c r="T33" s="409">
        <f t="shared" ca="1" si="12"/>
        <v>0</v>
      </c>
      <c r="U33" s="410">
        <f t="shared" ca="1" si="13"/>
        <v>0.22773130857652735</v>
      </c>
      <c r="V33" s="410">
        <f ca="1">IF(S33="","",IF(T33=1,U33,U33/SUMIF(T$31:T$130,"&lt;&gt;1",U$31:U$130)*(1-SUMIF(T$31:T$130,"=1",U$31:U$130))))</f>
        <v>0.22773130857652735</v>
      </c>
      <c r="W33" s="409">
        <f t="shared" ca="1" si="14"/>
        <v>0</v>
      </c>
      <c r="X33" s="409">
        <f t="shared" ca="1" si="15"/>
        <v>0</v>
      </c>
      <c r="Y33" s="410">
        <f t="shared" ca="1" si="16"/>
        <v>0.22773130857652735</v>
      </c>
      <c r="Z33" s="410">
        <f t="shared" ca="1" si="17"/>
        <v>0.22773130857652735</v>
      </c>
      <c r="AA33" s="409">
        <f t="shared" ca="1" si="18"/>
        <v>0</v>
      </c>
      <c r="AB33" s="409">
        <f t="shared" ca="1" si="19"/>
        <v>0</v>
      </c>
      <c r="AC33" s="410">
        <f t="shared" ca="1" si="20"/>
        <v>0.22773130857652735</v>
      </c>
      <c r="AD33" s="410">
        <f t="shared" ca="1" si="21"/>
        <v>0.22773130857652735</v>
      </c>
      <c r="AE33" s="409">
        <f t="shared" ca="1" si="22"/>
        <v>0</v>
      </c>
      <c r="AF33" s="409">
        <f t="shared" ca="1" si="23"/>
        <v>0</v>
      </c>
      <c r="AG33" s="410">
        <f t="shared" ca="1" si="24"/>
        <v>0.22773130857652735</v>
      </c>
      <c r="AH33" s="410">
        <f ca="1">IF(AE33="","",IF(AF33=1,AG33,AG33/SUMIF(AF$31:AF$130,"&lt;&gt;1",AG$31:AG$130)*(1-SUMIF(AF$31:AF$130,"=1",AG$31:AG$130))))</f>
        <v>0.22773130857652735</v>
      </c>
      <c r="AI33" s="409">
        <f t="shared" ca="1" si="25"/>
        <v>0</v>
      </c>
      <c r="AJ33" s="409">
        <f t="shared" ca="1" si="26"/>
        <v>0</v>
      </c>
      <c r="AK33" s="410">
        <f t="shared" ca="1" si="27"/>
        <v>0.22773130857652735</v>
      </c>
      <c r="AL33" s="410">
        <f t="shared" ca="1" si="28"/>
        <v>0.22773130857652735</v>
      </c>
      <c r="AM33" s="409">
        <f t="shared" ca="1" si="29"/>
        <v>0</v>
      </c>
      <c r="AN33" s="409">
        <f t="shared" ca="1" si="30"/>
        <v>0</v>
      </c>
      <c r="AO33" s="410">
        <f t="shared" ca="1" si="31"/>
        <v>0.22773130857652735</v>
      </c>
      <c r="AP33" s="410">
        <f t="shared" ca="1" si="32"/>
        <v>0.22773130857652735</v>
      </c>
      <c r="AQ33" s="409">
        <f t="shared" ca="1" si="33"/>
        <v>0</v>
      </c>
      <c r="AR33" s="409">
        <f t="shared" ca="1" si="34"/>
        <v>0</v>
      </c>
      <c r="AS33" s="410">
        <f t="shared" ca="1" si="35"/>
        <v>0.22773130857652735</v>
      </c>
      <c r="AT33" s="410">
        <f t="shared" ca="1" si="36"/>
        <v>0.22773130857652735</v>
      </c>
      <c r="AU33" s="401">
        <f t="shared" ref="AU33:AU96" ca="1" si="41">IF(C33="","",IF($AY$6,D33,IFERROR(AT33/SUM($AT$31:$AT$130),$BA$1)))</f>
        <v>0.22773130857652735</v>
      </c>
      <c r="AV33" s="139">
        <f t="shared" ref="AV33:AV96" ca="1" si="42">IF(C33="","",IFERROR(AU33*$C$2,$BA$1))</f>
        <v>672128.23371454002</v>
      </c>
      <c r="BA33" s="1">
        <f t="shared" ca="1" si="37"/>
        <v>0</v>
      </c>
      <c r="BB33" s="1">
        <f t="shared" ca="1" si="37"/>
        <v>1</v>
      </c>
      <c r="BD33" s="238">
        <f t="shared" si="38"/>
        <v>1</v>
      </c>
    </row>
    <row r="34" spans="2:56" s="238" customFormat="1" x14ac:dyDescent="0.25">
      <c r="B34" s="150" t="str">
        <f t="shared" ca="1" si="0"/>
        <v/>
      </c>
      <c r="C34" s="406" t="str">
        <f ca="1">ייצוב!C34</f>
        <v/>
      </c>
      <c r="D34" s="143" t="str">
        <f ca="1">IF($C34="","",IF(ייצוב!I34="",$BA$1,ייצוב!I34))</f>
        <v/>
      </c>
      <c r="E34" s="143" t="str">
        <f ca="1">IF($C34="","",IF(ייצוב!G34="",$BA$1,ייצוב!G34))</f>
        <v/>
      </c>
      <c r="F34" s="149"/>
      <c r="G34" s="148" t="str">
        <f t="shared" ca="1" si="39"/>
        <v/>
      </c>
      <c r="H34" s="407" t="str">
        <f ca="1">IF($C34="","",IF(G34=$BA$1,$BA$1,IF(G34+$F34=2,1,0)))</f>
        <v/>
      </c>
      <c r="I34" s="408" t="str">
        <f t="shared" ca="1" si="1"/>
        <v/>
      </c>
      <c r="J34" s="408" t="str">
        <f ca="1">IF(G34="","",IF(G34=$BA$1,$BA$1,IF(H34=1,I34,I34/SUMIF(H$31:H$130,"&lt;&gt;1",I$31:I$130)*(1-SUMIF(H$31:H$130,"=1",I$31:I$130)))))</f>
        <v/>
      </c>
      <c r="K34" s="409" t="str">
        <f t="shared" ca="1" si="3"/>
        <v/>
      </c>
      <c r="L34" s="409" t="str">
        <f t="shared" ca="1" si="4"/>
        <v/>
      </c>
      <c r="M34" s="410" t="str">
        <f t="shared" ca="1" si="5"/>
        <v/>
      </c>
      <c r="N34" s="410" t="str">
        <f ca="1">IF(K34="","",IF(G34=$BA$1,$BA$1,IF(L34=1,M34,M34/SUMIF(L$31:L$130,"&lt;&gt;1",M$31:M$130)*(1-SUMIF(L$31:L$130,"=1",M$31:M$130)))))</f>
        <v/>
      </c>
      <c r="O34" s="409" t="str">
        <f t="shared" ca="1" si="7"/>
        <v/>
      </c>
      <c r="P34" s="409" t="str">
        <f t="shared" ca="1" si="8"/>
        <v/>
      </c>
      <c r="Q34" s="410" t="str">
        <f t="shared" ca="1" si="9"/>
        <v/>
      </c>
      <c r="R34" s="410" t="str">
        <f ca="1">IF(O34="","",IF(G34=$BA$1,$BA$1,IF(P34=1,Q34,Q34/SUMIF(P$31:P$130,"&lt;&gt;1",Q$31:Q$130)*(1-SUMIF(P$31:P$130,"=1",Q$31:Q$130)))))</f>
        <v/>
      </c>
      <c r="S34" s="409" t="str">
        <f t="shared" ca="1" si="11"/>
        <v/>
      </c>
      <c r="T34" s="409" t="str">
        <f t="shared" ca="1" si="12"/>
        <v/>
      </c>
      <c r="U34" s="410" t="str">
        <f t="shared" ca="1" si="13"/>
        <v/>
      </c>
      <c r="V34" s="410" t="str">
        <f ca="1">IF(S34="","",IF(G34=$BA$1,$BA$1,IF(T34=1,U34,U34/SUMIF(T$31:T$130,"&lt;&gt;1",U$31:U$130)*(1-SUMIF(T$31:T$130,"=1",U$31:U$130)))))</f>
        <v/>
      </c>
      <c r="W34" s="409" t="str">
        <f t="shared" ca="1" si="14"/>
        <v/>
      </c>
      <c r="X34" s="409" t="str">
        <f t="shared" ca="1" si="15"/>
        <v/>
      </c>
      <c r="Y34" s="410" t="str">
        <f t="shared" ca="1" si="16"/>
        <v/>
      </c>
      <c r="Z34" s="410" t="str">
        <f ca="1">IF(W34="","",IF(G34=$BA$1,$BA$1,IF(X34=1,Y34,Y34/SUMIF(X$31:X$130,"&lt;&gt;1",Y$31:Y$130)*(1-SUMIF(X$31:X$130,"=1",Y$31:Y$130)))))</f>
        <v/>
      </c>
      <c r="AA34" s="409" t="str">
        <f t="shared" ca="1" si="18"/>
        <v/>
      </c>
      <c r="AB34" s="409" t="str">
        <f t="shared" ca="1" si="19"/>
        <v/>
      </c>
      <c r="AC34" s="410" t="str">
        <f t="shared" ca="1" si="20"/>
        <v/>
      </c>
      <c r="AD34" s="410" t="str">
        <f ca="1">IF(AA34="","",IF(G34=$BA$1,$BA$1,IF(AB34=1,AC34,AC34/SUMIF(AB$31:AB$130,"&lt;&gt;1",AC$31:AC$130)*(1-SUMIF(AB$31:AB$130,"=1",AC$31:AC$130)))))</f>
        <v/>
      </c>
      <c r="AE34" s="409" t="str">
        <f t="shared" ca="1" si="22"/>
        <v/>
      </c>
      <c r="AF34" s="409" t="str">
        <f t="shared" ca="1" si="23"/>
        <v/>
      </c>
      <c r="AG34" s="410" t="str">
        <f t="shared" ca="1" si="24"/>
        <v/>
      </c>
      <c r="AH34" s="410" t="str">
        <f ca="1">IF(AE34="","",IF(G34=$BA$1,$BA$1,IF(AF34=1,AG34,AG34/SUMIF(AF$31:AF$130,"&lt;&gt;1",AG$31:AG$130)*(1-SUMIF(AF$31:AF$130,"=1",AG$31:AG$130)))))</f>
        <v/>
      </c>
      <c r="AI34" s="409" t="str">
        <f t="shared" ca="1" si="25"/>
        <v/>
      </c>
      <c r="AJ34" s="409" t="str">
        <f t="shared" ca="1" si="26"/>
        <v/>
      </c>
      <c r="AK34" s="410" t="str">
        <f t="shared" ca="1" si="27"/>
        <v/>
      </c>
      <c r="AL34" s="410" t="str">
        <f ca="1">IF(AI34="","",IF(G34=$BA$1,$BA$1,IF(AJ34=1,AK34,AK34/SUMIF(AJ$31:AJ$130,"&lt;&gt;1",AK$31:AK$130)*(1-SUMIF(AJ$31:AJ$130,"=1",AK$31:AK$130)))))</f>
        <v/>
      </c>
      <c r="AM34" s="409" t="str">
        <f t="shared" ca="1" si="29"/>
        <v/>
      </c>
      <c r="AN34" s="409" t="str">
        <f t="shared" ca="1" si="30"/>
        <v/>
      </c>
      <c r="AO34" s="410" t="str">
        <f t="shared" ca="1" si="31"/>
        <v/>
      </c>
      <c r="AP34" s="410" t="str">
        <f ca="1">IF(AM34="","",IF(G34=$BA$1,$BA$1,IF(AN34=1,AO34,AO34/SUMIF(AN$31:AN$130,"&lt;&gt;1",AO$31:AO$130)*(1-SUMIF(AN$31:AN$130,"=1",AO$31:AO$130)))))</f>
        <v/>
      </c>
      <c r="AQ34" s="409" t="str">
        <f t="shared" ca="1" si="33"/>
        <v/>
      </c>
      <c r="AR34" s="409" t="str">
        <f t="shared" ca="1" si="34"/>
        <v/>
      </c>
      <c r="AS34" s="410" t="str">
        <f t="shared" ca="1" si="35"/>
        <v/>
      </c>
      <c r="AT34" s="410" t="str">
        <f t="shared" ca="1" si="36"/>
        <v/>
      </c>
      <c r="AU34" s="401" t="str">
        <f ca="1">IF(C34="","",IF($AY$6,D34,IFERROR(AT34/SUM($AT$31:$AT$130),$BA$1)))</f>
        <v/>
      </c>
      <c r="AV34" s="139" t="str">
        <f ca="1">IF(C34="","",IFERROR(AU34*$C$2,$BA$1))</f>
        <v/>
      </c>
      <c r="BA34" s="1" t="str">
        <f t="shared" ca="1" si="37"/>
        <v/>
      </c>
      <c r="BB34" s="1" t="str">
        <f t="shared" ca="1" si="37"/>
        <v/>
      </c>
      <c r="BD34" s="238">
        <f t="shared" si="38"/>
        <v>0</v>
      </c>
    </row>
    <row r="35" spans="2:56" s="238" customFormat="1" x14ac:dyDescent="0.25">
      <c r="B35" s="150" t="str">
        <f t="shared" ca="1" si="0"/>
        <v/>
      </c>
      <c r="C35" s="406" t="str">
        <f ca="1">ייצוב!C35</f>
        <v/>
      </c>
      <c r="D35" s="143" t="str">
        <f ca="1">IF($C35="","",IF(ייצוב!I35="",$BA$1,ייצוב!I35))</f>
        <v/>
      </c>
      <c r="E35" s="143" t="str">
        <f ca="1">IF($C35="","",IF(ייצוב!G35="",$BA$1,ייצוב!G35))</f>
        <v/>
      </c>
      <c r="F35" s="149"/>
      <c r="G35" s="148" t="str">
        <f t="shared" ca="1" si="39"/>
        <v/>
      </c>
      <c r="H35" s="407" t="str">
        <f t="shared" ref="H35:H40" ca="1" si="43">IF($C35="","",IF(G35=$BA$1,$BA$1,IF(G35+$F35=2,1,0)))</f>
        <v/>
      </c>
      <c r="I35" s="408" t="str">
        <f t="shared" ca="1" si="1"/>
        <v/>
      </c>
      <c r="J35" s="408" t="str">
        <f t="shared" ref="J35:J40" ca="1" si="44">IF(G35="","",IF(G35=$BA$1,$BA$1,IF(H35=1,I35,I35/SUMIF(H$31:H$130,"&lt;&gt;1",I$31:I$130)*(1-SUMIF(H$31:H$130,"=1",I$31:I$130)))))</f>
        <v/>
      </c>
      <c r="K35" s="409" t="str">
        <f t="shared" ca="1" si="3"/>
        <v/>
      </c>
      <c r="L35" s="409" t="str">
        <f t="shared" ca="1" si="4"/>
        <v/>
      </c>
      <c r="M35" s="410" t="str">
        <f t="shared" ca="1" si="5"/>
        <v/>
      </c>
      <c r="N35" s="410" t="str">
        <f t="shared" ref="N35:N40" ca="1" si="45">IF(K35="","",IF(G35=$BA$1,$BA$1,IF(L35=1,M35,M35/SUMIF(L$31:L$130,"&lt;&gt;1",M$31:M$130)*(1-SUMIF(L$31:L$130,"=1",M$31:M$130)))))</f>
        <v/>
      </c>
      <c r="O35" s="409" t="str">
        <f t="shared" ca="1" si="7"/>
        <v/>
      </c>
      <c r="P35" s="409" t="str">
        <f t="shared" ca="1" si="8"/>
        <v/>
      </c>
      <c r="Q35" s="410" t="str">
        <f t="shared" ca="1" si="9"/>
        <v/>
      </c>
      <c r="R35" s="410" t="str">
        <f t="shared" ref="R35:R40" ca="1" si="46">IF(O35="","",IF(G35=$BA$1,$BA$1,IF(P35=1,Q35,Q35/SUMIF(P$31:P$130,"&lt;&gt;1",Q$31:Q$130)*(1-SUMIF(P$31:P$130,"=1",Q$31:Q$130)))))</f>
        <v/>
      </c>
      <c r="S35" s="409" t="str">
        <f t="shared" ca="1" si="11"/>
        <v/>
      </c>
      <c r="T35" s="409" t="str">
        <f t="shared" ca="1" si="12"/>
        <v/>
      </c>
      <c r="U35" s="410" t="str">
        <f t="shared" ca="1" si="13"/>
        <v/>
      </c>
      <c r="V35" s="410" t="str">
        <f t="shared" ref="V35:V98" ca="1" si="47">IF(S35="","",IF(G35=$BA$1,$BA$1,IF(T35=1,U35,U35/SUMIF(T$31:T$130,"&lt;&gt;1",U$31:U$130)*(1-SUMIF(T$31:T$130,"=1",U$31:U$130)))))</f>
        <v/>
      </c>
      <c r="W35" s="409" t="str">
        <f t="shared" ca="1" si="14"/>
        <v/>
      </c>
      <c r="X35" s="409" t="str">
        <f t="shared" ca="1" si="15"/>
        <v/>
      </c>
      <c r="Y35" s="410" t="str">
        <f t="shared" ca="1" si="16"/>
        <v/>
      </c>
      <c r="Z35" s="410" t="str">
        <f t="shared" ref="Z35:Z40" ca="1" si="48">IF(W35="","",IF(G35=$BA$1,$BA$1,IF(X35=1,Y35,Y35/SUMIF(X$31:X$130,"&lt;&gt;1",Y$31:Y$130)*(1-SUMIF(X$31:X$130,"=1",Y$31:Y$130)))))</f>
        <v/>
      </c>
      <c r="AA35" s="409" t="str">
        <f t="shared" ca="1" si="18"/>
        <v/>
      </c>
      <c r="AB35" s="409" t="str">
        <f t="shared" ca="1" si="19"/>
        <v/>
      </c>
      <c r="AC35" s="410" t="str">
        <f t="shared" ca="1" si="20"/>
        <v/>
      </c>
      <c r="AD35" s="410" t="str">
        <f t="shared" ref="AD35:AD40" ca="1" si="49">IF(AA35="","",IF(G35=$BA$1,$BA$1,IF(AB35=1,AC35,AC35/SUMIF(AB$31:AB$130,"&lt;&gt;1",AC$31:AC$130)*(1-SUMIF(AB$31:AB$130,"=1",AC$31:AC$130)))))</f>
        <v/>
      </c>
      <c r="AE35" s="409" t="str">
        <f t="shared" ca="1" si="22"/>
        <v/>
      </c>
      <c r="AF35" s="409" t="str">
        <f t="shared" ca="1" si="23"/>
        <v/>
      </c>
      <c r="AG35" s="410" t="str">
        <f t="shared" ca="1" si="24"/>
        <v/>
      </c>
      <c r="AH35" s="410" t="str">
        <f t="shared" ref="AH35:AH98" ca="1" si="50">IF(AE35="","",IF(G35=$BA$1,$BA$1,IF(AF35=1,AG35,AG35/SUMIF(AF$31:AF$130,"&lt;&gt;1",AG$31:AG$130)*(1-SUMIF(AF$31:AF$130,"=1",AG$31:AG$130)))))</f>
        <v/>
      </c>
      <c r="AI35" s="409" t="str">
        <f t="shared" ca="1" si="25"/>
        <v/>
      </c>
      <c r="AJ35" s="409" t="str">
        <f t="shared" ca="1" si="26"/>
        <v/>
      </c>
      <c r="AK35" s="410" t="str">
        <f t="shared" ca="1" si="27"/>
        <v/>
      </c>
      <c r="AL35" s="410" t="str">
        <f t="shared" ref="AL35:AL40" ca="1" si="51">IF(AI35="","",IF(G35=$BA$1,$BA$1,IF(AJ35=1,AK35,AK35/SUMIF(AJ$31:AJ$130,"&lt;&gt;1",AK$31:AK$130)*(1-SUMIF(AJ$31:AJ$130,"=1",AK$31:AK$130)))))</f>
        <v/>
      </c>
      <c r="AM35" s="409" t="str">
        <f t="shared" ca="1" si="29"/>
        <v/>
      </c>
      <c r="AN35" s="409" t="str">
        <f t="shared" ca="1" si="30"/>
        <v/>
      </c>
      <c r="AO35" s="410" t="str">
        <f t="shared" ca="1" si="31"/>
        <v/>
      </c>
      <c r="AP35" s="410" t="str">
        <f t="shared" ref="AP35:AP40" ca="1" si="52">IF(AM35="","",IF(G35=$BA$1,$BA$1,IF(AN35=1,AO35,AO35/SUMIF(AN$31:AN$130,"&lt;&gt;1",AO$31:AO$130)*(1-SUMIF(AN$31:AN$130,"=1",AO$31:AO$130)))))</f>
        <v/>
      </c>
      <c r="AQ35" s="409" t="str">
        <f t="shared" ca="1" si="33"/>
        <v/>
      </c>
      <c r="AR35" s="409" t="str">
        <f t="shared" ca="1" si="34"/>
        <v/>
      </c>
      <c r="AS35" s="410" t="str">
        <f t="shared" ca="1" si="35"/>
        <v/>
      </c>
      <c r="AT35" s="410" t="str">
        <f t="shared" ca="1" si="36"/>
        <v/>
      </c>
      <c r="AU35" s="401" t="str">
        <f t="shared" ca="1" si="41"/>
        <v/>
      </c>
      <c r="AV35" s="139" t="str">
        <f t="shared" ca="1" si="42"/>
        <v/>
      </c>
      <c r="BA35" s="1" t="str">
        <f t="shared" ca="1" si="37"/>
        <v/>
      </c>
      <c r="BB35" s="1" t="str">
        <f t="shared" ca="1" si="37"/>
        <v/>
      </c>
      <c r="BD35" s="238">
        <f t="shared" si="38"/>
        <v>0</v>
      </c>
    </row>
    <row r="36" spans="2:56" x14ac:dyDescent="0.25">
      <c r="B36" s="150" t="str">
        <f t="shared" ca="1" si="0"/>
        <v/>
      </c>
      <c r="C36" s="406" t="str">
        <f ca="1">ייצוב!C36</f>
        <v/>
      </c>
      <c r="D36" s="143" t="str">
        <f ca="1">IF($C36="","",IF(ייצוב!I36="",$BA$1,ייצוב!I36))</f>
        <v/>
      </c>
      <c r="E36" s="143" t="str">
        <f ca="1">IF($C36="","",IF(ייצוב!G36="",$BA$1,ייצוב!G36))</f>
        <v/>
      </c>
      <c r="F36" s="149"/>
      <c r="G36" s="148" t="str">
        <f t="shared" ca="1" si="39"/>
        <v/>
      </c>
      <c r="H36" s="407" t="str">
        <f t="shared" ca="1" si="43"/>
        <v/>
      </c>
      <c r="I36" s="408" t="str">
        <f t="shared" ca="1" si="1"/>
        <v/>
      </c>
      <c r="J36" s="408" t="str">
        <f t="shared" ca="1" si="44"/>
        <v/>
      </c>
      <c r="K36" s="409" t="str">
        <f t="shared" ca="1" si="3"/>
        <v/>
      </c>
      <c r="L36" s="409" t="str">
        <f t="shared" ca="1" si="4"/>
        <v/>
      </c>
      <c r="M36" s="410" t="str">
        <f t="shared" ca="1" si="5"/>
        <v/>
      </c>
      <c r="N36" s="410" t="str">
        <f t="shared" ca="1" si="45"/>
        <v/>
      </c>
      <c r="O36" s="409" t="str">
        <f t="shared" ca="1" si="7"/>
        <v/>
      </c>
      <c r="P36" s="409" t="str">
        <f t="shared" ca="1" si="8"/>
        <v/>
      </c>
      <c r="Q36" s="410" t="str">
        <f t="shared" ca="1" si="9"/>
        <v/>
      </c>
      <c r="R36" s="410" t="str">
        <f t="shared" ca="1" si="46"/>
        <v/>
      </c>
      <c r="S36" s="409" t="str">
        <f t="shared" ca="1" si="11"/>
        <v/>
      </c>
      <c r="T36" s="409" t="str">
        <f t="shared" ca="1" si="12"/>
        <v/>
      </c>
      <c r="U36" s="410" t="str">
        <f t="shared" ca="1" si="13"/>
        <v/>
      </c>
      <c r="V36" s="410" t="str">
        <f t="shared" ca="1" si="47"/>
        <v/>
      </c>
      <c r="W36" s="409" t="str">
        <f t="shared" ca="1" si="14"/>
        <v/>
      </c>
      <c r="X36" s="409" t="str">
        <f t="shared" ca="1" si="15"/>
        <v/>
      </c>
      <c r="Y36" s="410" t="str">
        <f t="shared" ca="1" si="16"/>
        <v/>
      </c>
      <c r="Z36" s="410" t="str">
        <f t="shared" ca="1" si="48"/>
        <v/>
      </c>
      <c r="AA36" s="409" t="str">
        <f t="shared" ca="1" si="18"/>
        <v/>
      </c>
      <c r="AB36" s="409" t="str">
        <f t="shared" ca="1" si="19"/>
        <v/>
      </c>
      <c r="AC36" s="410" t="str">
        <f t="shared" ca="1" si="20"/>
        <v/>
      </c>
      <c r="AD36" s="410" t="str">
        <f t="shared" ca="1" si="49"/>
        <v/>
      </c>
      <c r="AE36" s="409" t="str">
        <f t="shared" ca="1" si="22"/>
        <v/>
      </c>
      <c r="AF36" s="409" t="str">
        <f t="shared" ca="1" si="23"/>
        <v/>
      </c>
      <c r="AG36" s="410" t="str">
        <f t="shared" ca="1" si="24"/>
        <v/>
      </c>
      <c r="AH36" s="410" t="str">
        <f t="shared" ca="1" si="50"/>
        <v/>
      </c>
      <c r="AI36" s="409" t="str">
        <f t="shared" ca="1" si="25"/>
        <v/>
      </c>
      <c r="AJ36" s="409" t="str">
        <f t="shared" ca="1" si="26"/>
        <v/>
      </c>
      <c r="AK36" s="410" t="str">
        <f t="shared" ca="1" si="27"/>
        <v/>
      </c>
      <c r="AL36" s="410" t="str">
        <f t="shared" ca="1" si="51"/>
        <v/>
      </c>
      <c r="AM36" s="409" t="str">
        <f t="shared" ca="1" si="29"/>
        <v/>
      </c>
      <c r="AN36" s="409" t="str">
        <f t="shared" ca="1" si="30"/>
        <v/>
      </c>
      <c r="AO36" s="410" t="str">
        <f t="shared" ca="1" si="31"/>
        <v/>
      </c>
      <c r="AP36" s="410" t="str">
        <f t="shared" ca="1" si="52"/>
        <v/>
      </c>
      <c r="AQ36" s="409" t="str">
        <f t="shared" ca="1" si="33"/>
        <v/>
      </c>
      <c r="AR36" s="409" t="str">
        <f t="shared" ca="1" si="34"/>
        <v/>
      </c>
      <c r="AS36" s="410" t="str">
        <f t="shared" ca="1" si="35"/>
        <v/>
      </c>
      <c r="AT36" s="410" t="str">
        <f t="shared" ca="1" si="36"/>
        <v/>
      </c>
      <c r="AU36" s="401" t="str">
        <f t="shared" ca="1" si="41"/>
        <v/>
      </c>
      <c r="AV36" s="139" t="str">
        <f t="shared" ca="1" si="42"/>
        <v/>
      </c>
      <c r="BA36" s="1" t="str">
        <f t="shared" ca="1" si="37"/>
        <v/>
      </c>
      <c r="BB36" s="1" t="str">
        <f t="shared" ca="1" si="37"/>
        <v/>
      </c>
      <c r="BD36" s="238">
        <f t="shared" si="38"/>
        <v>0</v>
      </c>
    </row>
    <row r="37" spans="2:56" x14ac:dyDescent="0.25">
      <c r="B37" s="150" t="str">
        <f t="shared" ca="1" si="0"/>
        <v/>
      </c>
      <c r="C37" s="406" t="str">
        <f ca="1">ייצוב!C37</f>
        <v/>
      </c>
      <c r="D37" s="143" t="str">
        <f ca="1">IF($C37="","",IF(ייצוב!I37="",$BA$1,ייצוב!I37))</f>
        <v/>
      </c>
      <c r="E37" s="143" t="str">
        <f ca="1">IF($C37="","",IF(ייצוב!G37="",$BA$1,ייצוב!G37))</f>
        <v/>
      </c>
      <c r="F37" s="149"/>
      <c r="G37" s="148" t="str">
        <f t="shared" ca="1" si="39"/>
        <v/>
      </c>
      <c r="H37" s="407" t="str">
        <f t="shared" ca="1" si="43"/>
        <v/>
      </c>
      <c r="I37" s="408" t="str">
        <f t="shared" ca="1" si="1"/>
        <v/>
      </c>
      <c r="J37" s="408" t="str">
        <f t="shared" ca="1" si="44"/>
        <v/>
      </c>
      <c r="K37" s="409" t="str">
        <f t="shared" ca="1" si="3"/>
        <v/>
      </c>
      <c r="L37" s="409" t="str">
        <f t="shared" ca="1" si="4"/>
        <v/>
      </c>
      <c r="M37" s="410" t="str">
        <f t="shared" ca="1" si="5"/>
        <v/>
      </c>
      <c r="N37" s="410" t="str">
        <f t="shared" ca="1" si="45"/>
        <v/>
      </c>
      <c r="O37" s="409" t="str">
        <f t="shared" ca="1" si="7"/>
        <v/>
      </c>
      <c r="P37" s="409" t="str">
        <f t="shared" ca="1" si="8"/>
        <v/>
      </c>
      <c r="Q37" s="410" t="str">
        <f t="shared" ca="1" si="9"/>
        <v/>
      </c>
      <c r="R37" s="410" t="str">
        <f t="shared" ca="1" si="46"/>
        <v/>
      </c>
      <c r="S37" s="409" t="str">
        <f t="shared" ca="1" si="11"/>
        <v/>
      </c>
      <c r="T37" s="409" t="str">
        <f t="shared" ca="1" si="12"/>
        <v/>
      </c>
      <c r="U37" s="410" t="str">
        <f t="shared" ca="1" si="13"/>
        <v/>
      </c>
      <c r="V37" s="410" t="str">
        <f t="shared" ca="1" si="47"/>
        <v/>
      </c>
      <c r="W37" s="409" t="str">
        <f t="shared" ca="1" si="14"/>
        <v/>
      </c>
      <c r="X37" s="409" t="str">
        <f t="shared" ca="1" si="15"/>
        <v/>
      </c>
      <c r="Y37" s="410" t="str">
        <f t="shared" ca="1" si="16"/>
        <v/>
      </c>
      <c r="Z37" s="410" t="str">
        <f t="shared" ca="1" si="48"/>
        <v/>
      </c>
      <c r="AA37" s="409" t="str">
        <f t="shared" ca="1" si="18"/>
        <v/>
      </c>
      <c r="AB37" s="409" t="str">
        <f t="shared" ca="1" si="19"/>
        <v/>
      </c>
      <c r="AC37" s="410" t="str">
        <f t="shared" ca="1" si="20"/>
        <v/>
      </c>
      <c r="AD37" s="410" t="str">
        <f t="shared" ca="1" si="49"/>
        <v/>
      </c>
      <c r="AE37" s="409" t="str">
        <f t="shared" ca="1" si="22"/>
        <v/>
      </c>
      <c r="AF37" s="409" t="str">
        <f t="shared" ca="1" si="23"/>
        <v/>
      </c>
      <c r="AG37" s="410" t="str">
        <f t="shared" ca="1" si="24"/>
        <v/>
      </c>
      <c r="AH37" s="410" t="str">
        <f t="shared" ca="1" si="50"/>
        <v/>
      </c>
      <c r="AI37" s="409" t="str">
        <f t="shared" ca="1" si="25"/>
        <v/>
      </c>
      <c r="AJ37" s="409" t="str">
        <f t="shared" ca="1" si="26"/>
        <v/>
      </c>
      <c r="AK37" s="410" t="str">
        <f t="shared" ca="1" si="27"/>
        <v/>
      </c>
      <c r="AL37" s="410" t="str">
        <f t="shared" ca="1" si="51"/>
        <v/>
      </c>
      <c r="AM37" s="409" t="str">
        <f t="shared" ca="1" si="29"/>
        <v/>
      </c>
      <c r="AN37" s="409" t="str">
        <f t="shared" ca="1" si="30"/>
        <v/>
      </c>
      <c r="AO37" s="410" t="str">
        <f t="shared" ca="1" si="31"/>
        <v/>
      </c>
      <c r="AP37" s="410" t="str">
        <f t="shared" ca="1" si="52"/>
        <v/>
      </c>
      <c r="AQ37" s="409" t="str">
        <f t="shared" ca="1" si="33"/>
        <v/>
      </c>
      <c r="AR37" s="409" t="str">
        <f t="shared" ca="1" si="34"/>
        <v/>
      </c>
      <c r="AS37" s="410" t="str">
        <f t="shared" ca="1" si="35"/>
        <v/>
      </c>
      <c r="AT37" s="410" t="str">
        <f t="shared" ca="1" si="36"/>
        <v/>
      </c>
      <c r="AU37" s="401" t="str">
        <f t="shared" ca="1" si="41"/>
        <v/>
      </c>
      <c r="AV37" s="139" t="str">
        <f t="shared" ca="1" si="42"/>
        <v/>
      </c>
      <c r="BA37" s="1" t="str">
        <f t="shared" ca="1" si="37"/>
        <v/>
      </c>
      <c r="BB37" s="1" t="str">
        <f t="shared" ca="1" si="37"/>
        <v/>
      </c>
      <c r="BD37" s="238">
        <f t="shared" si="38"/>
        <v>0</v>
      </c>
    </row>
    <row r="38" spans="2:56" x14ac:dyDescent="0.25">
      <c r="B38" s="150" t="str">
        <f t="shared" ca="1" si="0"/>
        <v/>
      </c>
      <c r="C38" s="406" t="str">
        <f ca="1">ייצוב!C38</f>
        <v/>
      </c>
      <c r="D38" s="143" t="str">
        <f ca="1">IF($C38="","",IF(ייצוב!I38="",$BA$1,ייצוב!I38))</f>
        <v/>
      </c>
      <c r="E38" s="143" t="str">
        <f ca="1">IF($C38="","",IF(ייצוב!G38="",$BA$1,ייצוב!G38))</f>
        <v/>
      </c>
      <c r="F38" s="149"/>
      <c r="G38" s="148" t="str">
        <f t="shared" ca="1" si="39"/>
        <v/>
      </c>
      <c r="H38" s="407" t="str">
        <f t="shared" ca="1" si="43"/>
        <v/>
      </c>
      <c r="I38" s="408" t="str">
        <f t="shared" ca="1" si="1"/>
        <v/>
      </c>
      <c r="J38" s="408" t="str">
        <f t="shared" ca="1" si="44"/>
        <v/>
      </c>
      <c r="K38" s="409" t="str">
        <f t="shared" ca="1" si="3"/>
        <v/>
      </c>
      <c r="L38" s="409" t="str">
        <f t="shared" ca="1" si="4"/>
        <v/>
      </c>
      <c r="M38" s="410" t="str">
        <f t="shared" ca="1" si="5"/>
        <v/>
      </c>
      <c r="N38" s="410" t="str">
        <f t="shared" ca="1" si="45"/>
        <v/>
      </c>
      <c r="O38" s="409" t="str">
        <f t="shared" ca="1" si="7"/>
        <v/>
      </c>
      <c r="P38" s="409" t="str">
        <f t="shared" ca="1" si="8"/>
        <v/>
      </c>
      <c r="Q38" s="410" t="str">
        <f t="shared" ca="1" si="9"/>
        <v/>
      </c>
      <c r="R38" s="410" t="str">
        <f t="shared" ca="1" si="46"/>
        <v/>
      </c>
      <c r="S38" s="409" t="str">
        <f t="shared" ca="1" si="11"/>
        <v/>
      </c>
      <c r="T38" s="409" t="str">
        <f t="shared" ca="1" si="12"/>
        <v/>
      </c>
      <c r="U38" s="410" t="str">
        <f t="shared" ca="1" si="13"/>
        <v/>
      </c>
      <c r="V38" s="410" t="str">
        <f t="shared" ca="1" si="47"/>
        <v/>
      </c>
      <c r="W38" s="409" t="str">
        <f t="shared" ca="1" si="14"/>
        <v/>
      </c>
      <c r="X38" s="409" t="str">
        <f t="shared" ca="1" si="15"/>
        <v/>
      </c>
      <c r="Y38" s="410" t="str">
        <f t="shared" ca="1" si="16"/>
        <v/>
      </c>
      <c r="Z38" s="410" t="str">
        <f t="shared" ca="1" si="48"/>
        <v/>
      </c>
      <c r="AA38" s="409" t="str">
        <f t="shared" ca="1" si="18"/>
        <v/>
      </c>
      <c r="AB38" s="409" t="str">
        <f t="shared" ca="1" si="19"/>
        <v/>
      </c>
      <c r="AC38" s="410" t="str">
        <f t="shared" ca="1" si="20"/>
        <v/>
      </c>
      <c r="AD38" s="410" t="str">
        <f t="shared" ca="1" si="49"/>
        <v/>
      </c>
      <c r="AE38" s="409" t="str">
        <f t="shared" ca="1" si="22"/>
        <v/>
      </c>
      <c r="AF38" s="409" t="str">
        <f t="shared" ca="1" si="23"/>
        <v/>
      </c>
      <c r="AG38" s="410" t="str">
        <f t="shared" ca="1" si="24"/>
        <v/>
      </c>
      <c r="AH38" s="410" t="str">
        <f t="shared" ca="1" si="50"/>
        <v/>
      </c>
      <c r="AI38" s="409" t="str">
        <f t="shared" ca="1" si="25"/>
        <v/>
      </c>
      <c r="AJ38" s="409" t="str">
        <f t="shared" ca="1" si="26"/>
        <v/>
      </c>
      <c r="AK38" s="410" t="str">
        <f t="shared" ca="1" si="27"/>
        <v/>
      </c>
      <c r="AL38" s="410" t="str">
        <f t="shared" ca="1" si="51"/>
        <v/>
      </c>
      <c r="AM38" s="409" t="str">
        <f t="shared" ca="1" si="29"/>
        <v/>
      </c>
      <c r="AN38" s="409" t="str">
        <f t="shared" ca="1" si="30"/>
        <v/>
      </c>
      <c r="AO38" s="410" t="str">
        <f t="shared" ca="1" si="31"/>
        <v/>
      </c>
      <c r="AP38" s="410" t="str">
        <f t="shared" ca="1" si="52"/>
        <v/>
      </c>
      <c r="AQ38" s="409" t="str">
        <f t="shared" ca="1" si="33"/>
        <v/>
      </c>
      <c r="AR38" s="409" t="str">
        <f t="shared" ca="1" si="34"/>
        <v/>
      </c>
      <c r="AS38" s="410" t="str">
        <f t="shared" ca="1" si="35"/>
        <v/>
      </c>
      <c r="AT38" s="410" t="str">
        <f t="shared" ca="1" si="36"/>
        <v/>
      </c>
      <c r="AU38" s="401" t="str">
        <f t="shared" ca="1" si="41"/>
        <v/>
      </c>
      <c r="AV38" s="139" t="str">
        <f t="shared" ca="1" si="42"/>
        <v/>
      </c>
      <c r="BA38" s="1" t="str">
        <f t="shared" ca="1" si="37"/>
        <v/>
      </c>
      <c r="BB38" s="1" t="str">
        <f t="shared" ca="1" si="37"/>
        <v/>
      </c>
      <c r="BD38" s="238">
        <f t="shared" si="38"/>
        <v>0</v>
      </c>
    </row>
    <row r="39" spans="2:56" x14ac:dyDescent="0.25">
      <c r="B39" s="150" t="str">
        <f t="shared" ca="1" si="0"/>
        <v/>
      </c>
      <c r="C39" s="406" t="str">
        <f ca="1">ייצוב!C39</f>
        <v/>
      </c>
      <c r="D39" s="143" t="str">
        <f ca="1">IF($C39="","",IF(ייצוב!I39="",$BA$1,ייצוב!I39))</f>
        <v/>
      </c>
      <c r="E39" s="143" t="str">
        <f ca="1">IF($C39="","",IF(ייצוב!G39="",$BA$1,ייצוב!G39))</f>
        <v/>
      </c>
      <c r="F39" s="149"/>
      <c r="G39" s="148" t="str">
        <f t="shared" ca="1" si="39"/>
        <v/>
      </c>
      <c r="H39" s="407" t="str">
        <f t="shared" ca="1" si="43"/>
        <v/>
      </c>
      <c r="I39" s="408" t="str">
        <f t="shared" ca="1" si="1"/>
        <v/>
      </c>
      <c r="J39" s="408" t="str">
        <f t="shared" ca="1" si="44"/>
        <v/>
      </c>
      <c r="K39" s="409" t="str">
        <f t="shared" ca="1" si="3"/>
        <v/>
      </c>
      <c r="L39" s="409" t="str">
        <f t="shared" ca="1" si="4"/>
        <v/>
      </c>
      <c r="M39" s="410" t="str">
        <f t="shared" ca="1" si="5"/>
        <v/>
      </c>
      <c r="N39" s="410" t="str">
        <f t="shared" ca="1" si="45"/>
        <v/>
      </c>
      <c r="O39" s="409" t="str">
        <f t="shared" ca="1" si="7"/>
        <v/>
      </c>
      <c r="P39" s="409" t="str">
        <f t="shared" ca="1" si="8"/>
        <v/>
      </c>
      <c r="Q39" s="410" t="str">
        <f t="shared" ca="1" si="9"/>
        <v/>
      </c>
      <c r="R39" s="410" t="str">
        <f t="shared" ca="1" si="46"/>
        <v/>
      </c>
      <c r="S39" s="409" t="str">
        <f t="shared" ca="1" si="11"/>
        <v/>
      </c>
      <c r="T39" s="409" t="str">
        <f t="shared" ca="1" si="12"/>
        <v/>
      </c>
      <c r="U39" s="410" t="str">
        <f t="shared" ca="1" si="13"/>
        <v/>
      </c>
      <c r="V39" s="410" t="str">
        <f t="shared" ca="1" si="47"/>
        <v/>
      </c>
      <c r="W39" s="409" t="str">
        <f t="shared" ca="1" si="14"/>
        <v/>
      </c>
      <c r="X39" s="409" t="str">
        <f t="shared" ca="1" si="15"/>
        <v/>
      </c>
      <c r="Y39" s="410" t="str">
        <f t="shared" ca="1" si="16"/>
        <v/>
      </c>
      <c r="Z39" s="410" t="str">
        <f t="shared" ca="1" si="48"/>
        <v/>
      </c>
      <c r="AA39" s="409" t="str">
        <f t="shared" ca="1" si="18"/>
        <v/>
      </c>
      <c r="AB39" s="409" t="str">
        <f t="shared" ca="1" si="19"/>
        <v/>
      </c>
      <c r="AC39" s="410" t="str">
        <f t="shared" ca="1" si="20"/>
        <v/>
      </c>
      <c r="AD39" s="410" t="str">
        <f t="shared" ca="1" si="49"/>
        <v/>
      </c>
      <c r="AE39" s="409" t="str">
        <f t="shared" ca="1" si="22"/>
        <v/>
      </c>
      <c r="AF39" s="409" t="str">
        <f t="shared" ca="1" si="23"/>
        <v/>
      </c>
      <c r="AG39" s="410" t="str">
        <f t="shared" ca="1" si="24"/>
        <v/>
      </c>
      <c r="AH39" s="410" t="str">
        <f t="shared" ca="1" si="50"/>
        <v/>
      </c>
      <c r="AI39" s="409" t="str">
        <f t="shared" ca="1" si="25"/>
        <v/>
      </c>
      <c r="AJ39" s="409" t="str">
        <f t="shared" ca="1" si="26"/>
        <v/>
      </c>
      <c r="AK39" s="410" t="str">
        <f t="shared" ca="1" si="27"/>
        <v/>
      </c>
      <c r="AL39" s="410" t="str">
        <f t="shared" ca="1" si="51"/>
        <v/>
      </c>
      <c r="AM39" s="409" t="str">
        <f t="shared" ca="1" si="29"/>
        <v/>
      </c>
      <c r="AN39" s="409" t="str">
        <f t="shared" ca="1" si="30"/>
        <v/>
      </c>
      <c r="AO39" s="410" t="str">
        <f t="shared" ca="1" si="31"/>
        <v/>
      </c>
      <c r="AP39" s="410" t="str">
        <f t="shared" ca="1" si="52"/>
        <v/>
      </c>
      <c r="AQ39" s="409" t="str">
        <f t="shared" ca="1" si="33"/>
        <v/>
      </c>
      <c r="AR39" s="409" t="str">
        <f t="shared" ca="1" si="34"/>
        <v/>
      </c>
      <c r="AS39" s="410" t="str">
        <f t="shared" ca="1" si="35"/>
        <v/>
      </c>
      <c r="AT39" s="410" t="str">
        <f t="shared" ca="1" si="36"/>
        <v/>
      </c>
      <c r="AU39" s="401" t="str">
        <f t="shared" ca="1" si="41"/>
        <v/>
      </c>
      <c r="AV39" s="139" t="str">
        <f t="shared" ca="1" si="42"/>
        <v/>
      </c>
      <c r="BA39" s="1" t="str">
        <f t="shared" ca="1" si="37"/>
        <v/>
      </c>
      <c r="BB39" s="1" t="str">
        <f t="shared" ca="1" si="37"/>
        <v/>
      </c>
      <c r="BD39" s="238">
        <f t="shared" si="38"/>
        <v>0</v>
      </c>
    </row>
    <row r="40" spans="2:56" ht="16.5" thickBot="1" x14ac:dyDescent="0.3">
      <c r="B40" s="150" t="str">
        <f t="shared" ca="1" si="0"/>
        <v/>
      </c>
      <c r="C40" s="406" t="str">
        <f ca="1">ייצוב!C40</f>
        <v/>
      </c>
      <c r="D40" s="143" t="str">
        <f ca="1">IF($C40="","",IF(ייצוב!I40="",$BA$1,ייצוב!I40))</f>
        <v/>
      </c>
      <c r="E40" s="143" t="str">
        <f ca="1">IF($C40="","",IF(ייצוב!G40="",$BA$1,ייצוב!G40))</f>
        <v/>
      </c>
      <c r="F40" s="149"/>
      <c r="G40" s="148" t="str">
        <f t="shared" ca="1" si="39"/>
        <v/>
      </c>
      <c r="H40" s="407" t="str">
        <f t="shared" ca="1" si="43"/>
        <v/>
      </c>
      <c r="I40" s="408" t="str">
        <f t="shared" ca="1" si="1"/>
        <v/>
      </c>
      <c r="J40" s="408" t="str">
        <f t="shared" ca="1" si="44"/>
        <v/>
      </c>
      <c r="K40" s="409" t="str">
        <f t="shared" ca="1" si="3"/>
        <v/>
      </c>
      <c r="L40" s="409" t="str">
        <f t="shared" ca="1" si="4"/>
        <v/>
      </c>
      <c r="M40" s="410" t="str">
        <f t="shared" ca="1" si="5"/>
        <v/>
      </c>
      <c r="N40" s="410" t="str">
        <f t="shared" ca="1" si="45"/>
        <v/>
      </c>
      <c r="O40" s="409" t="str">
        <f t="shared" ca="1" si="7"/>
        <v/>
      </c>
      <c r="P40" s="409" t="str">
        <f t="shared" ca="1" si="8"/>
        <v/>
      </c>
      <c r="Q40" s="410" t="str">
        <f t="shared" ca="1" si="9"/>
        <v/>
      </c>
      <c r="R40" s="410" t="str">
        <f t="shared" ca="1" si="46"/>
        <v/>
      </c>
      <c r="S40" s="409" t="str">
        <f t="shared" ca="1" si="11"/>
        <v/>
      </c>
      <c r="T40" s="409" t="str">
        <f t="shared" ca="1" si="12"/>
        <v/>
      </c>
      <c r="U40" s="410" t="str">
        <f t="shared" ca="1" si="13"/>
        <v/>
      </c>
      <c r="V40" s="410" t="str">
        <f t="shared" ca="1" si="47"/>
        <v/>
      </c>
      <c r="W40" s="409" t="str">
        <f t="shared" ca="1" si="14"/>
        <v/>
      </c>
      <c r="X40" s="409" t="str">
        <f t="shared" ca="1" si="15"/>
        <v/>
      </c>
      <c r="Y40" s="410" t="str">
        <f t="shared" ca="1" si="16"/>
        <v/>
      </c>
      <c r="Z40" s="410" t="str">
        <f t="shared" ca="1" si="48"/>
        <v/>
      </c>
      <c r="AA40" s="409" t="str">
        <f t="shared" ca="1" si="18"/>
        <v/>
      </c>
      <c r="AB40" s="409" t="str">
        <f t="shared" ca="1" si="19"/>
        <v/>
      </c>
      <c r="AC40" s="410" t="str">
        <f t="shared" ca="1" si="20"/>
        <v/>
      </c>
      <c r="AD40" s="410" t="str">
        <f t="shared" ca="1" si="49"/>
        <v/>
      </c>
      <c r="AE40" s="409" t="str">
        <f t="shared" ca="1" si="22"/>
        <v/>
      </c>
      <c r="AF40" s="409" t="str">
        <f t="shared" ca="1" si="23"/>
        <v/>
      </c>
      <c r="AG40" s="410" t="str">
        <f t="shared" ca="1" si="24"/>
        <v/>
      </c>
      <c r="AH40" s="410" t="str">
        <f t="shared" ca="1" si="50"/>
        <v/>
      </c>
      <c r="AI40" s="409" t="str">
        <f t="shared" ca="1" si="25"/>
        <v/>
      </c>
      <c r="AJ40" s="409" t="str">
        <f t="shared" ca="1" si="26"/>
        <v/>
      </c>
      <c r="AK40" s="410" t="str">
        <f t="shared" ca="1" si="27"/>
        <v/>
      </c>
      <c r="AL40" s="410" t="str">
        <f t="shared" ca="1" si="51"/>
        <v/>
      </c>
      <c r="AM40" s="409" t="str">
        <f t="shared" ca="1" si="29"/>
        <v/>
      </c>
      <c r="AN40" s="409" t="str">
        <f t="shared" ca="1" si="30"/>
        <v/>
      </c>
      <c r="AO40" s="410" t="str">
        <f t="shared" ca="1" si="31"/>
        <v/>
      </c>
      <c r="AP40" s="410" t="str">
        <f t="shared" ca="1" si="52"/>
        <v/>
      </c>
      <c r="AQ40" s="409" t="str">
        <f t="shared" ca="1" si="33"/>
        <v/>
      </c>
      <c r="AR40" s="409" t="str">
        <f t="shared" ca="1" si="34"/>
        <v/>
      </c>
      <c r="AS40" s="410" t="str">
        <f t="shared" ca="1" si="35"/>
        <v/>
      </c>
      <c r="AT40" s="410" t="str">
        <f t="shared" ca="1" si="36"/>
        <v/>
      </c>
      <c r="AU40" s="401" t="str">
        <f t="shared" ca="1" si="41"/>
        <v/>
      </c>
      <c r="AV40" s="139" t="str">
        <f t="shared" ca="1" si="42"/>
        <v/>
      </c>
      <c r="BA40" s="1" t="str">
        <f t="shared" ca="1" si="37"/>
        <v/>
      </c>
      <c r="BB40" s="1" t="str">
        <f t="shared" ca="1" si="37"/>
        <v/>
      </c>
      <c r="BD40" s="238">
        <f t="shared" si="38"/>
        <v>0</v>
      </c>
    </row>
    <row r="41" spans="2:56" hidden="1" x14ac:dyDescent="0.25">
      <c r="B41" s="150" t="str">
        <f t="shared" si="0"/>
        <v/>
      </c>
      <c r="C41" s="406" t="str">
        <f>ייצוב!C41</f>
        <v/>
      </c>
      <c r="D41" s="143" t="str">
        <f>IF($C41="","",IF(ייצוב!I41="",$BA$1,ייצוב!I41))</f>
        <v/>
      </c>
      <c r="E41" s="143" t="str">
        <f>IF($C41="","",IF(ייצוב!G41="",$BA$1,ייצוב!G41))</f>
        <v/>
      </c>
      <c r="F41" s="149"/>
      <c r="G41" s="148" t="str">
        <f t="shared" si="39"/>
        <v/>
      </c>
      <c r="H41" s="407" t="str">
        <f t="shared" si="40"/>
        <v/>
      </c>
      <c r="I41" s="408" t="str">
        <f t="shared" si="1"/>
        <v/>
      </c>
      <c r="J41" s="408" t="str">
        <f t="shared" si="2"/>
        <v/>
      </c>
      <c r="K41" s="409" t="str">
        <f t="shared" si="3"/>
        <v/>
      </c>
      <c r="L41" s="409" t="str">
        <f t="shared" si="4"/>
        <v/>
      </c>
      <c r="M41" s="410" t="str">
        <f t="shared" si="5"/>
        <v/>
      </c>
      <c r="N41" s="410" t="str">
        <f t="shared" si="6"/>
        <v/>
      </c>
      <c r="O41" s="409" t="str">
        <f t="shared" si="7"/>
        <v/>
      </c>
      <c r="P41" s="409" t="str">
        <f t="shared" si="8"/>
        <v/>
      </c>
      <c r="Q41" s="410" t="str">
        <f t="shared" si="9"/>
        <v/>
      </c>
      <c r="R41" s="410" t="str">
        <f t="shared" si="10"/>
        <v/>
      </c>
      <c r="S41" s="409" t="str">
        <f t="shared" si="11"/>
        <v/>
      </c>
      <c r="T41" s="409" t="str">
        <f t="shared" si="12"/>
        <v/>
      </c>
      <c r="U41" s="410" t="str">
        <f t="shared" si="13"/>
        <v/>
      </c>
      <c r="V41" s="410" t="str">
        <f t="shared" si="47"/>
        <v/>
      </c>
      <c r="W41" s="409" t="str">
        <f t="shared" si="14"/>
        <v/>
      </c>
      <c r="X41" s="409" t="str">
        <f t="shared" si="15"/>
        <v/>
      </c>
      <c r="Y41" s="410" t="str">
        <f t="shared" si="16"/>
        <v/>
      </c>
      <c r="Z41" s="410" t="str">
        <f t="shared" si="17"/>
        <v/>
      </c>
      <c r="AA41" s="409" t="str">
        <f t="shared" si="18"/>
        <v/>
      </c>
      <c r="AB41" s="409" t="str">
        <f t="shared" si="19"/>
        <v/>
      </c>
      <c r="AC41" s="410" t="str">
        <f t="shared" si="20"/>
        <v/>
      </c>
      <c r="AD41" s="410" t="str">
        <f t="shared" si="21"/>
        <v/>
      </c>
      <c r="AE41" s="409" t="str">
        <f t="shared" si="22"/>
        <v/>
      </c>
      <c r="AF41" s="409" t="str">
        <f t="shared" si="23"/>
        <v/>
      </c>
      <c r="AG41" s="410" t="str">
        <f t="shared" si="24"/>
        <v/>
      </c>
      <c r="AH41" s="410" t="str">
        <f t="shared" si="50"/>
        <v/>
      </c>
      <c r="AI41" s="409" t="str">
        <f t="shared" si="25"/>
        <v/>
      </c>
      <c r="AJ41" s="409" t="str">
        <f t="shared" si="26"/>
        <v/>
      </c>
      <c r="AK41" s="410" t="str">
        <f t="shared" si="27"/>
        <v/>
      </c>
      <c r="AL41" s="410" t="str">
        <f t="shared" si="28"/>
        <v/>
      </c>
      <c r="AM41" s="409" t="str">
        <f t="shared" si="29"/>
        <v/>
      </c>
      <c r="AN41" s="409" t="str">
        <f t="shared" si="30"/>
        <v/>
      </c>
      <c r="AO41" s="410" t="str">
        <f t="shared" si="31"/>
        <v/>
      </c>
      <c r="AP41" s="410" t="str">
        <f t="shared" si="32"/>
        <v/>
      </c>
      <c r="AQ41" s="409" t="str">
        <f t="shared" si="33"/>
        <v/>
      </c>
      <c r="AR41" s="409" t="str">
        <f t="shared" si="34"/>
        <v/>
      </c>
      <c r="AS41" s="410" t="str">
        <f t="shared" si="35"/>
        <v/>
      </c>
      <c r="AT41" s="410" t="str">
        <f t="shared" si="36"/>
        <v/>
      </c>
      <c r="AU41" s="401" t="str">
        <f t="shared" si="41"/>
        <v/>
      </c>
      <c r="AV41" s="139" t="str">
        <f t="shared" si="42"/>
        <v/>
      </c>
      <c r="BA41" s="1" t="str">
        <f t="shared" si="37"/>
        <v/>
      </c>
      <c r="BB41" s="1" t="str">
        <f t="shared" si="37"/>
        <v/>
      </c>
      <c r="BD41" s="238">
        <f t="shared" si="38"/>
        <v>0</v>
      </c>
    </row>
    <row r="42" spans="2:56" hidden="1" x14ac:dyDescent="0.25">
      <c r="B42" s="150" t="str">
        <f t="shared" si="0"/>
        <v/>
      </c>
      <c r="C42" s="406" t="str">
        <f>ייצוב!C42</f>
        <v/>
      </c>
      <c r="D42" s="143" t="str">
        <f>IF($C42="","",IF(ייצוב!I42="",$BA$1,ייצוב!I42))</f>
        <v/>
      </c>
      <c r="E42" s="143" t="str">
        <f>IF($C42="","",IF(ייצוב!G42="",$BA$1,ייצוב!G42))</f>
        <v/>
      </c>
      <c r="F42" s="149"/>
      <c r="G42" s="148" t="str">
        <f t="shared" si="39"/>
        <v/>
      </c>
      <c r="H42" s="407" t="str">
        <f t="shared" si="40"/>
        <v/>
      </c>
      <c r="I42" s="408" t="str">
        <f t="shared" si="1"/>
        <v/>
      </c>
      <c r="J42" s="408" t="str">
        <f t="shared" si="2"/>
        <v/>
      </c>
      <c r="K42" s="409" t="str">
        <f t="shared" si="3"/>
        <v/>
      </c>
      <c r="L42" s="409" t="str">
        <f t="shared" si="4"/>
        <v/>
      </c>
      <c r="M42" s="410" t="str">
        <f t="shared" si="5"/>
        <v/>
      </c>
      <c r="N42" s="410" t="str">
        <f t="shared" si="6"/>
        <v/>
      </c>
      <c r="O42" s="409" t="str">
        <f t="shared" si="7"/>
        <v/>
      </c>
      <c r="P42" s="409" t="str">
        <f t="shared" si="8"/>
        <v/>
      </c>
      <c r="Q42" s="410" t="str">
        <f t="shared" si="9"/>
        <v/>
      </c>
      <c r="R42" s="410" t="str">
        <f t="shared" si="10"/>
        <v/>
      </c>
      <c r="S42" s="409" t="str">
        <f t="shared" si="11"/>
        <v/>
      </c>
      <c r="T42" s="409" t="str">
        <f t="shared" si="12"/>
        <v/>
      </c>
      <c r="U42" s="410" t="str">
        <f t="shared" si="13"/>
        <v/>
      </c>
      <c r="V42" s="410" t="str">
        <f t="shared" si="47"/>
        <v/>
      </c>
      <c r="W42" s="409" t="str">
        <f t="shared" si="14"/>
        <v/>
      </c>
      <c r="X42" s="409" t="str">
        <f t="shared" si="15"/>
        <v/>
      </c>
      <c r="Y42" s="410" t="str">
        <f t="shared" si="16"/>
        <v/>
      </c>
      <c r="Z42" s="410" t="str">
        <f t="shared" si="17"/>
        <v/>
      </c>
      <c r="AA42" s="409" t="str">
        <f t="shared" si="18"/>
        <v/>
      </c>
      <c r="AB42" s="409" t="str">
        <f t="shared" si="19"/>
        <v/>
      </c>
      <c r="AC42" s="410" t="str">
        <f t="shared" si="20"/>
        <v/>
      </c>
      <c r="AD42" s="410" t="str">
        <f t="shared" si="21"/>
        <v/>
      </c>
      <c r="AE42" s="409" t="str">
        <f t="shared" si="22"/>
        <v/>
      </c>
      <c r="AF42" s="409" t="str">
        <f t="shared" si="23"/>
        <v/>
      </c>
      <c r="AG42" s="410" t="str">
        <f t="shared" si="24"/>
        <v/>
      </c>
      <c r="AH42" s="410" t="str">
        <f t="shared" si="50"/>
        <v/>
      </c>
      <c r="AI42" s="409" t="str">
        <f t="shared" si="25"/>
        <v/>
      </c>
      <c r="AJ42" s="409" t="str">
        <f t="shared" si="26"/>
        <v/>
      </c>
      <c r="AK42" s="410" t="str">
        <f t="shared" si="27"/>
        <v/>
      </c>
      <c r="AL42" s="410" t="str">
        <f t="shared" si="28"/>
        <v/>
      </c>
      <c r="AM42" s="409" t="str">
        <f t="shared" si="29"/>
        <v/>
      </c>
      <c r="AN42" s="409" t="str">
        <f t="shared" si="30"/>
        <v/>
      </c>
      <c r="AO42" s="410" t="str">
        <f t="shared" si="31"/>
        <v/>
      </c>
      <c r="AP42" s="410" t="str">
        <f t="shared" si="32"/>
        <v/>
      </c>
      <c r="AQ42" s="409" t="str">
        <f t="shared" si="33"/>
        <v/>
      </c>
      <c r="AR42" s="409" t="str">
        <f t="shared" si="34"/>
        <v/>
      </c>
      <c r="AS42" s="410" t="str">
        <f t="shared" si="35"/>
        <v/>
      </c>
      <c r="AT42" s="410" t="str">
        <f t="shared" si="36"/>
        <v/>
      </c>
      <c r="AU42" s="401" t="str">
        <f t="shared" si="41"/>
        <v/>
      </c>
      <c r="AV42" s="139" t="str">
        <f t="shared" si="42"/>
        <v/>
      </c>
      <c r="BA42" s="1" t="str">
        <f t="shared" si="37"/>
        <v/>
      </c>
      <c r="BB42" s="1" t="str">
        <f t="shared" si="37"/>
        <v/>
      </c>
      <c r="BD42" s="238">
        <f t="shared" si="38"/>
        <v>0</v>
      </c>
    </row>
    <row r="43" spans="2:56" hidden="1" x14ac:dyDescent="0.25">
      <c r="B43" s="150" t="str">
        <f t="shared" si="0"/>
        <v/>
      </c>
      <c r="C43" s="406" t="str">
        <f>ייצוב!C43</f>
        <v/>
      </c>
      <c r="D43" s="143" t="str">
        <f>IF($C43="","",IF(ייצוב!I43="",$BA$1,ייצוב!I43))</f>
        <v/>
      </c>
      <c r="E43" s="143" t="str">
        <f>IF($C43="","",IF(ייצוב!G43="",$BA$1,ייצוב!G43))</f>
        <v/>
      </c>
      <c r="F43" s="149"/>
      <c r="G43" s="148" t="str">
        <f t="shared" si="39"/>
        <v/>
      </c>
      <c r="H43" s="407" t="str">
        <f t="shared" si="40"/>
        <v/>
      </c>
      <c r="I43" s="408" t="str">
        <f t="shared" si="1"/>
        <v/>
      </c>
      <c r="J43" s="408" t="str">
        <f t="shared" si="2"/>
        <v/>
      </c>
      <c r="K43" s="409" t="str">
        <f t="shared" si="3"/>
        <v/>
      </c>
      <c r="L43" s="409" t="str">
        <f t="shared" si="4"/>
        <v/>
      </c>
      <c r="M43" s="410" t="str">
        <f t="shared" si="5"/>
        <v/>
      </c>
      <c r="N43" s="410" t="str">
        <f t="shared" si="6"/>
        <v/>
      </c>
      <c r="O43" s="409" t="str">
        <f t="shared" si="7"/>
        <v/>
      </c>
      <c r="P43" s="409" t="str">
        <f t="shared" si="8"/>
        <v/>
      </c>
      <c r="Q43" s="410" t="str">
        <f t="shared" si="9"/>
        <v/>
      </c>
      <c r="R43" s="410" t="str">
        <f t="shared" si="10"/>
        <v/>
      </c>
      <c r="S43" s="409" t="str">
        <f t="shared" si="11"/>
        <v/>
      </c>
      <c r="T43" s="409" t="str">
        <f t="shared" si="12"/>
        <v/>
      </c>
      <c r="U43" s="410" t="str">
        <f t="shared" si="13"/>
        <v/>
      </c>
      <c r="V43" s="410" t="str">
        <f t="shared" si="47"/>
        <v/>
      </c>
      <c r="W43" s="409" t="str">
        <f t="shared" si="14"/>
        <v/>
      </c>
      <c r="X43" s="409" t="str">
        <f t="shared" si="15"/>
        <v/>
      </c>
      <c r="Y43" s="410" t="str">
        <f t="shared" si="16"/>
        <v/>
      </c>
      <c r="Z43" s="410" t="str">
        <f t="shared" si="17"/>
        <v/>
      </c>
      <c r="AA43" s="409" t="str">
        <f t="shared" si="18"/>
        <v/>
      </c>
      <c r="AB43" s="409" t="str">
        <f t="shared" si="19"/>
        <v/>
      </c>
      <c r="AC43" s="410" t="str">
        <f t="shared" si="20"/>
        <v/>
      </c>
      <c r="AD43" s="410" t="str">
        <f t="shared" si="21"/>
        <v/>
      </c>
      <c r="AE43" s="409" t="str">
        <f t="shared" si="22"/>
        <v/>
      </c>
      <c r="AF43" s="409" t="str">
        <f t="shared" si="23"/>
        <v/>
      </c>
      <c r="AG43" s="410" t="str">
        <f t="shared" si="24"/>
        <v/>
      </c>
      <c r="AH43" s="410" t="str">
        <f t="shared" si="50"/>
        <v/>
      </c>
      <c r="AI43" s="409" t="str">
        <f t="shared" si="25"/>
        <v/>
      </c>
      <c r="AJ43" s="409" t="str">
        <f t="shared" si="26"/>
        <v/>
      </c>
      <c r="AK43" s="410" t="str">
        <f t="shared" si="27"/>
        <v/>
      </c>
      <c r="AL43" s="410" t="str">
        <f t="shared" si="28"/>
        <v/>
      </c>
      <c r="AM43" s="409" t="str">
        <f t="shared" si="29"/>
        <v/>
      </c>
      <c r="AN43" s="409" t="str">
        <f t="shared" si="30"/>
        <v/>
      </c>
      <c r="AO43" s="410" t="str">
        <f t="shared" si="31"/>
        <v/>
      </c>
      <c r="AP43" s="410" t="str">
        <f t="shared" si="32"/>
        <v/>
      </c>
      <c r="AQ43" s="409" t="str">
        <f t="shared" si="33"/>
        <v/>
      </c>
      <c r="AR43" s="409" t="str">
        <f t="shared" si="34"/>
        <v/>
      </c>
      <c r="AS43" s="410" t="str">
        <f t="shared" si="35"/>
        <v/>
      </c>
      <c r="AT43" s="410" t="str">
        <f t="shared" si="36"/>
        <v/>
      </c>
      <c r="AU43" s="401" t="str">
        <f t="shared" si="41"/>
        <v/>
      </c>
      <c r="AV43" s="139" t="str">
        <f t="shared" si="42"/>
        <v/>
      </c>
      <c r="BA43" s="1" t="str">
        <f t="shared" si="37"/>
        <v/>
      </c>
      <c r="BB43" s="1" t="str">
        <f t="shared" si="37"/>
        <v/>
      </c>
      <c r="BD43" s="238">
        <f t="shared" si="38"/>
        <v>0</v>
      </c>
    </row>
    <row r="44" spans="2:56" hidden="1" x14ac:dyDescent="0.25">
      <c r="B44" s="150" t="str">
        <f t="shared" si="0"/>
        <v/>
      </c>
      <c r="C44" s="406" t="str">
        <f>ייצוב!C44</f>
        <v/>
      </c>
      <c r="D44" s="143" t="str">
        <f>IF($C44="","",IF(ייצוב!I44="",$BA$1,ייצוב!I44))</f>
        <v/>
      </c>
      <c r="E44" s="143" t="str">
        <f>IF($C44="","",IF(ייצוב!G44="",$BA$1,ייצוב!G44))</f>
        <v/>
      </c>
      <c r="F44" s="149"/>
      <c r="G44" s="148" t="str">
        <f t="shared" si="39"/>
        <v/>
      </c>
      <c r="H44" s="407" t="str">
        <f t="shared" si="40"/>
        <v/>
      </c>
      <c r="I44" s="408" t="str">
        <f t="shared" si="1"/>
        <v/>
      </c>
      <c r="J44" s="408" t="str">
        <f t="shared" si="2"/>
        <v/>
      </c>
      <c r="K44" s="409" t="str">
        <f t="shared" si="3"/>
        <v/>
      </c>
      <c r="L44" s="409" t="str">
        <f t="shared" si="4"/>
        <v/>
      </c>
      <c r="M44" s="410" t="str">
        <f t="shared" si="5"/>
        <v/>
      </c>
      <c r="N44" s="410" t="str">
        <f t="shared" si="6"/>
        <v/>
      </c>
      <c r="O44" s="409" t="str">
        <f t="shared" si="7"/>
        <v/>
      </c>
      <c r="P44" s="409" t="str">
        <f t="shared" si="8"/>
        <v/>
      </c>
      <c r="Q44" s="410" t="str">
        <f t="shared" si="9"/>
        <v/>
      </c>
      <c r="R44" s="410" t="str">
        <f t="shared" si="10"/>
        <v/>
      </c>
      <c r="S44" s="409" t="str">
        <f t="shared" si="11"/>
        <v/>
      </c>
      <c r="T44" s="409" t="str">
        <f t="shared" si="12"/>
        <v/>
      </c>
      <c r="U44" s="410" t="str">
        <f t="shared" si="13"/>
        <v/>
      </c>
      <c r="V44" s="410" t="str">
        <f t="shared" si="47"/>
        <v/>
      </c>
      <c r="W44" s="409" t="str">
        <f t="shared" si="14"/>
        <v/>
      </c>
      <c r="X44" s="409" t="str">
        <f t="shared" si="15"/>
        <v/>
      </c>
      <c r="Y44" s="410" t="str">
        <f t="shared" si="16"/>
        <v/>
      </c>
      <c r="Z44" s="410" t="str">
        <f t="shared" si="17"/>
        <v/>
      </c>
      <c r="AA44" s="409" t="str">
        <f t="shared" si="18"/>
        <v/>
      </c>
      <c r="AB44" s="409" t="str">
        <f t="shared" si="19"/>
        <v/>
      </c>
      <c r="AC44" s="410" t="str">
        <f t="shared" si="20"/>
        <v/>
      </c>
      <c r="AD44" s="410" t="str">
        <f t="shared" si="21"/>
        <v/>
      </c>
      <c r="AE44" s="409" t="str">
        <f t="shared" si="22"/>
        <v/>
      </c>
      <c r="AF44" s="409" t="str">
        <f t="shared" si="23"/>
        <v/>
      </c>
      <c r="AG44" s="410" t="str">
        <f t="shared" si="24"/>
        <v/>
      </c>
      <c r="AH44" s="410" t="str">
        <f t="shared" si="50"/>
        <v/>
      </c>
      <c r="AI44" s="409" t="str">
        <f t="shared" si="25"/>
        <v/>
      </c>
      <c r="AJ44" s="409" t="str">
        <f t="shared" si="26"/>
        <v/>
      </c>
      <c r="AK44" s="410" t="str">
        <f t="shared" si="27"/>
        <v/>
      </c>
      <c r="AL44" s="410" t="str">
        <f t="shared" si="28"/>
        <v/>
      </c>
      <c r="AM44" s="409" t="str">
        <f t="shared" si="29"/>
        <v/>
      </c>
      <c r="AN44" s="409" t="str">
        <f t="shared" si="30"/>
        <v/>
      </c>
      <c r="AO44" s="410" t="str">
        <f t="shared" si="31"/>
        <v/>
      </c>
      <c r="AP44" s="410" t="str">
        <f t="shared" si="32"/>
        <v/>
      </c>
      <c r="AQ44" s="409" t="str">
        <f t="shared" si="33"/>
        <v/>
      </c>
      <c r="AR44" s="409" t="str">
        <f t="shared" si="34"/>
        <v/>
      </c>
      <c r="AS44" s="410" t="str">
        <f t="shared" si="35"/>
        <v/>
      </c>
      <c r="AT44" s="410" t="str">
        <f t="shared" si="36"/>
        <v/>
      </c>
      <c r="AU44" s="401" t="str">
        <f t="shared" si="41"/>
        <v/>
      </c>
      <c r="AV44" s="139" t="str">
        <f t="shared" si="42"/>
        <v/>
      </c>
      <c r="BA44" s="1" t="str">
        <f t="shared" si="37"/>
        <v/>
      </c>
      <c r="BB44" s="1" t="str">
        <f t="shared" si="37"/>
        <v/>
      </c>
      <c r="BD44" s="238">
        <f t="shared" si="38"/>
        <v>0</v>
      </c>
    </row>
    <row r="45" spans="2:56" hidden="1" x14ac:dyDescent="0.25">
      <c r="B45" s="150" t="str">
        <f t="shared" si="0"/>
        <v/>
      </c>
      <c r="C45" s="406" t="str">
        <f>ייצוב!C45</f>
        <v/>
      </c>
      <c r="D45" s="143" t="str">
        <f>IF($C45="","",IF(ייצוב!I45="",$BA$1,ייצוב!I45))</f>
        <v/>
      </c>
      <c r="E45" s="143" t="str">
        <f>IF($C45="","",IF(ייצוב!G45="",$BA$1,ייצוב!G45))</f>
        <v/>
      </c>
      <c r="F45" s="149"/>
      <c r="G45" s="148" t="str">
        <f t="shared" si="39"/>
        <v/>
      </c>
      <c r="H45" s="407" t="str">
        <f t="shared" si="40"/>
        <v/>
      </c>
      <c r="I45" s="408" t="str">
        <f t="shared" si="1"/>
        <v/>
      </c>
      <c r="J45" s="408" t="str">
        <f t="shared" si="2"/>
        <v/>
      </c>
      <c r="K45" s="409" t="str">
        <f t="shared" si="3"/>
        <v/>
      </c>
      <c r="L45" s="409" t="str">
        <f t="shared" si="4"/>
        <v/>
      </c>
      <c r="M45" s="410" t="str">
        <f t="shared" si="5"/>
        <v/>
      </c>
      <c r="N45" s="410" t="str">
        <f t="shared" si="6"/>
        <v/>
      </c>
      <c r="O45" s="409" t="str">
        <f t="shared" si="7"/>
        <v/>
      </c>
      <c r="P45" s="409" t="str">
        <f t="shared" si="8"/>
        <v/>
      </c>
      <c r="Q45" s="410" t="str">
        <f t="shared" si="9"/>
        <v/>
      </c>
      <c r="R45" s="410" t="str">
        <f t="shared" si="10"/>
        <v/>
      </c>
      <c r="S45" s="409" t="str">
        <f t="shared" si="11"/>
        <v/>
      </c>
      <c r="T45" s="409" t="str">
        <f t="shared" si="12"/>
        <v/>
      </c>
      <c r="U45" s="410" t="str">
        <f t="shared" si="13"/>
        <v/>
      </c>
      <c r="V45" s="410" t="str">
        <f t="shared" si="47"/>
        <v/>
      </c>
      <c r="W45" s="409" t="str">
        <f t="shared" si="14"/>
        <v/>
      </c>
      <c r="X45" s="409" t="str">
        <f t="shared" si="15"/>
        <v/>
      </c>
      <c r="Y45" s="410" t="str">
        <f t="shared" si="16"/>
        <v/>
      </c>
      <c r="Z45" s="410" t="str">
        <f t="shared" si="17"/>
        <v/>
      </c>
      <c r="AA45" s="409" t="str">
        <f t="shared" si="18"/>
        <v/>
      </c>
      <c r="AB45" s="409" t="str">
        <f t="shared" si="19"/>
        <v/>
      </c>
      <c r="AC45" s="410" t="str">
        <f t="shared" si="20"/>
        <v/>
      </c>
      <c r="AD45" s="410" t="str">
        <f t="shared" si="21"/>
        <v/>
      </c>
      <c r="AE45" s="409" t="str">
        <f t="shared" si="22"/>
        <v/>
      </c>
      <c r="AF45" s="409" t="str">
        <f t="shared" si="23"/>
        <v/>
      </c>
      <c r="AG45" s="410" t="str">
        <f t="shared" si="24"/>
        <v/>
      </c>
      <c r="AH45" s="410" t="str">
        <f t="shared" si="50"/>
        <v/>
      </c>
      <c r="AI45" s="409" t="str">
        <f t="shared" si="25"/>
        <v/>
      </c>
      <c r="AJ45" s="409" t="str">
        <f t="shared" si="26"/>
        <v/>
      </c>
      <c r="AK45" s="410" t="str">
        <f t="shared" si="27"/>
        <v/>
      </c>
      <c r="AL45" s="410" t="str">
        <f t="shared" si="28"/>
        <v/>
      </c>
      <c r="AM45" s="409" t="str">
        <f t="shared" si="29"/>
        <v/>
      </c>
      <c r="AN45" s="409" t="str">
        <f t="shared" si="30"/>
        <v/>
      </c>
      <c r="AO45" s="410" t="str">
        <f t="shared" si="31"/>
        <v/>
      </c>
      <c r="AP45" s="410" t="str">
        <f t="shared" si="32"/>
        <v/>
      </c>
      <c r="AQ45" s="409" t="str">
        <f t="shared" si="33"/>
        <v/>
      </c>
      <c r="AR45" s="409" t="str">
        <f t="shared" si="34"/>
        <v/>
      </c>
      <c r="AS45" s="410" t="str">
        <f t="shared" si="35"/>
        <v/>
      </c>
      <c r="AT45" s="410" t="str">
        <f t="shared" si="36"/>
        <v/>
      </c>
      <c r="AU45" s="401" t="str">
        <f t="shared" si="41"/>
        <v/>
      </c>
      <c r="AV45" s="139" t="str">
        <f t="shared" si="42"/>
        <v/>
      </c>
      <c r="BA45" s="1" t="str">
        <f t="shared" si="37"/>
        <v/>
      </c>
      <c r="BB45" s="1" t="str">
        <f t="shared" si="37"/>
        <v/>
      </c>
      <c r="BD45" s="238">
        <f t="shared" si="38"/>
        <v>0</v>
      </c>
    </row>
    <row r="46" spans="2:56" hidden="1" x14ac:dyDescent="0.25">
      <c r="B46" s="150" t="str">
        <f t="shared" si="0"/>
        <v/>
      </c>
      <c r="C46" s="406" t="str">
        <f>ייצוב!C46</f>
        <v/>
      </c>
      <c r="D46" s="143" t="str">
        <f>IF($C46="","",IF(ייצוב!I46="",$BA$1,ייצוב!I46))</f>
        <v/>
      </c>
      <c r="E46" s="143" t="str">
        <f>IF($C46="","",IF(ייצוב!G46="",$BA$1,ייצוב!G46))</f>
        <v/>
      </c>
      <c r="F46" s="149"/>
      <c r="G46" s="148" t="str">
        <f t="shared" si="39"/>
        <v/>
      </c>
      <c r="H46" s="407" t="str">
        <f t="shared" si="40"/>
        <v/>
      </c>
      <c r="I46" s="408" t="str">
        <f t="shared" si="1"/>
        <v/>
      </c>
      <c r="J46" s="408" t="str">
        <f t="shared" si="2"/>
        <v/>
      </c>
      <c r="K46" s="409" t="str">
        <f t="shared" si="3"/>
        <v/>
      </c>
      <c r="L46" s="409" t="str">
        <f t="shared" si="4"/>
        <v/>
      </c>
      <c r="M46" s="410" t="str">
        <f t="shared" si="5"/>
        <v/>
      </c>
      <c r="N46" s="410" t="str">
        <f t="shared" si="6"/>
        <v/>
      </c>
      <c r="O46" s="409" t="str">
        <f t="shared" si="7"/>
        <v/>
      </c>
      <c r="P46" s="409" t="str">
        <f t="shared" si="8"/>
        <v/>
      </c>
      <c r="Q46" s="410" t="str">
        <f t="shared" si="9"/>
        <v/>
      </c>
      <c r="R46" s="410" t="str">
        <f t="shared" si="10"/>
        <v/>
      </c>
      <c r="S46" s="409" t="str">
        <f t="shared" si="11"/>
        <v/>
      </c>
      <c r="T46" s="409" t="str">
        <f t="shared" si="12"/>
        <v/>
      </c>
      <c r="U46" s="410" t="str">
        <f t="shared" si="13"/>
        <v/>
      </c>
      <c r="V46" s="410" t="str">
        <f t="shared" si="47"/>
        <v/>
      </c>
      <c r="W46" s="409" t="str">
        <f t="shared" si="14"/>
        <v/>
      </c>
      <c r="X46" s="409" t="str">
        <f t="shared" si="15"/>
        <v/>
      </c>
      <c r="Y46" s="410" t="str">
        <f t="shared" si="16"/>
        <v/>
      </c>
      <c r="Z46" s="410" t="str">
        <f t="shared" si="17"/>
        <v/>
      </c>
      <c r="AA46" s="409" t="str">
        <f t="shared" si="18"/>
        <v/>
      </c>
      <c r="AB46" s="409" t="str">
        <f t="shared" si="19"/>
        <v/>
      </c>
      <c r="AC46" s="410" t="str">
        <f t="shared" si="20"/>
        <v/>
      </c>
      <c r="AD46" s="410" t="str">
        <f t="shared" si="21"/>
        <v/>
      </c>
      <c r="AE46" s="409" t="str">
        <f t="shared" si="22"/>
        <v/>
      </c>
      <c r="AF46" s="409" t="str">
        <f t="shared" si="23"/>
        <v/>
      </c>
      <c r="AG46" s="410" t="str">
        <f t="shared" si="24"/>
        <v/>
      </c>
      <c r="AH46" s="410" t="str">
        <f t="shared" si="50"/>
        <v/>
      </c>
      <c r="AI46" s="409" t="str">
        <f t="shared" si="25"/>
        <v/>
      </c>
      <c r="AJ46" s="409" t="str">
        <f t="shared" si="26"/>
        <v/>
      </c>
      <c r="AK46" s="410" t="str">
        <f t="shared" si="27"/>
        <v/>
      </c>
      <c r="AL46" s="410" t="str">
        <f t="shared" si="28"/>
        <v/>
      </c>
      <c r="AM46" s="409" t="str">
        <f t="shared" si="29"/>
        <v/>
      </c>
      <c r="AN46" s="409" t="str">
        <f t="shared" si="30"/>
        <v/>
      </c>
      <c r="AO46" s="410" t="str">
        <f t="shared" si="31"/>
        <v/>
      </c>
      <c r="AP46" s="410" t="str">
        <f t="shared" si="32"/>
        <v/>
      </c>
      <c r="AQ46" s="409" t="str">
        <f t="shared" si="33"/>
        <v/>
      </c>
      <c r="AR46" s="409" t="str">
        <f t="shared" si="34"/>
        <v/>
      </c>
      <c r="AS46" s="410" t="str">
        <f t="shared" si="35"/>
        <v/>
      </c>
      <c r="AT46" s="410" t="str">
        <f t="shared" si="36"/>
        <v/>
      </c>
      <c r="AU46" s="401" t="str">
        <f t="shared" si="41"/>
        <v/>
      </c>
      <c r="AV46" s="139" t="str">
        <f t="shared" si="42"/>
        <v/>
      </c>
      <c r="BA46" s="1" t="str">
        <f t="shared" si="37"/>
        <v/>
      </c>
      <c r="BB46" s="1" t="str">
        <f t="shared" si="37"/>
        <v/>
      </c>
      <c r="BD46" s="238">
        <f t="shared" si="38"/>
        <v>0</v>
      </c>
    </row>
    <row r="47" spans="2:56" hidden="1" x14ac:dyDescent="0.25">
      <c r="B47" s="150" t="str">
        <f t="shared" si="0"/>
        <v/>
      </c>
      <c r="C47" s="406" t="str">
        <f>ייצוב!C47</f>
        <v/>
      </c>
      <c r="D47" s="143" t="str">
        <f>IF($C47="","",IF(ייצוב!I47="",$BA$1,ייצוב!I47))</f>
        <v/>
      </c>
      <c r="E47" s="143" t="str">
        <f>IF($C47="","",IF(ייצוב!G47="",$BA$1,ייצוב!G47))</f>
        <v/>
      </c>
      <c r="F47" s="149"/>
      <c r="G47" s="148" t="str">
        <f t="shared" si="39"/>
        <v/>
      </c>
      <c r="H47" s="407" t="str">
        <f t="shared" si="40"/>
        <v/>
      </c>
      <c r="I47" s="408" t="str">
        <f t="shared" si="1"/>
        <v/>
      </c>
      <c r="J47" s="408" t="str">
        <f t="shared" si="2"/>
        <v/>
      </c>
      <c r="K47" s="409" t="str">
        <f t="shared" si="3"/>
        <v/>
      </c>
      <c r="L47" s="409" t="str">
        <f t="shared" si="4"/>
        <v/>
      </c>
      <c r="M47" s="410" t="str">
        <f t="shared" si="5"/>
        <v/>
      </c>
      <c r="N47" s="410" t="str">
        <f t="shared" si="6"/>
        <v/>
      </c>
      <c r="O47" s="409" t="str">
        <f t="shared" si="7"/>
        <v/>
      </c>
      <c r="P47" s="409" t="str">
        <f t="shared" si="8"/>
        <v/>
      </c>
      <c r="Q47" s="410" t="str">
        <f t="shared" si="9"/>
        <v/>
      </c>
      <c r="R47" s="410" t="str">
        <f t="shared" si="10"/>
        <v/>
      </c>
      <c r="S47" s="409" t="str">
        <f t="shared" si="11"/>
        <v/>
      </c>
      <c r="T47" s="409" t="str">
        <f t="shared" si="12"/>
        <v/>
      </c>
      <c r="U47" s="410" t="str">
        <f t="shared" si="13"/>
        <v/>
      </c>
      <c r="V47" s="410" t="str">
        <f t="shared" si="47"/>
        <v/>
      </c>
      <c r="W47" s="409" t="str">
        <f t="shared" si="14"/>
        <v/>
      </c>
      <c r="X47" s="409" t="str">
        <f t="shared" si="15"/>
        <v/>
      </c>
      <c r="Y47" s="410" t="str">
        <f t="shared" si="16"/>
        <v/>
      </c>
      <c r="Z47" s="410" t="str">
        <f t="shared" si="17"/>
        <v/>
      </c>
      <c r="AA47" s="409" t="str">
        <f t="shared" si="18"/>
        <v/>
      </c>
      <c r="AB47" s="409" t="str">
        <f t="shared" si="19"/>
        <v/>
      </c>
      <c r="AC47" s="410" t="str">
        <f t="shared" si="20"/>
        <v/>
      </c>
      <c r="AD47" s="410" t="str">
        <f t="shared" si="21"/>
        <v/>
      </c>
      <c r="AE47" s="409" t="str">
        <f t="shared" si="22"/>
        <v/>
      </c>
      <c r="AF47" s="409" t="str">
        <f t="shared" si="23"/>
        <v/>
      </c>
      <c r="AG47" s="410" t="str">
        <f t="shared" si="24"/>
        <v/>
      </c>
      <c r="AH47" s="410" t="str">
        <f t="shared" si="50"/>
        <v/>
      </c>
      <c r="AI47" s="409" t="str">
        <f t="shared" si="25"/>
        <v/>
      </c>
      <c r="AJ47" s="409" t="str">
        <f t="shared" si="26"/>
        <v/>
      </c>
      <c r="AK47" s="410" t="str">
        <f t="shared" si="27"/>
        <v/>
      </c>
      <c r="AL47" s="410" t="str">
        <f t="shared" si="28"/>
        <v/>
      </c>
      <c r="AM47" s="409" t="str">
        <f t="shared" si="29"/>
        <v/>
      </c>
      <c r="AN47" s="409" t="str">
        <f t="shared" si="30"/>
        <v/>
      </c>
      <c r="AO47" s="410" t="str">
        <f t="shared" si="31"/>
        <v/>
      </c>
      <c r="AP47" s="410" t="str">
        <f t="shared" si="32"/>
        <v/>
      </c>
      <c r="AQ47" s="409" t="str">
        <f t="shared" si="33"/>
        <v/>
      </c>
      <c r="AR47" s="409" t="str">
        <f t="shared" si="34"/>
        <v/>
      </c>
      <c r="AS47" s="410" t="str">
        <f t="shared" si="35"/>
        <v/>
      </c>
      <c r="AT47" s="410" t="str">
        <f t="shared" si="36"/>
        <v/>
      </c>
      <c r="AU47" s="401" t="str">
        <f t="shared" si="41"/>
        <v/>
      </c>
      <c r="AV47" s="139" t="str">
        <f t="shared" si="42"/>
        <v/>
      </c>
      <c r="BA47" s="1" t="str">
        <f t="shared" si="37"/>
        <v/>
      </c>
      <c r="BB47" s="1" t="str">
        <f t="shared" si="37"/>
        <v/>
      </c>
      <c r="BD47" s="238">
        <f t="shared" si="38"/>
        <v>0</v>
      </c>
    </row>
    <row r="48" spans="2:56" hidden="1" x14ac:dyDescent="0.25">
      <c r="B48" s="150" t="str">
        <f t="shared" si="0"/>
        <v/>
      </c>
      <c r="C48" s="406" t="str">
        <f>ייצוב!C48</f>
        <v/>
      </c>
      <c r="D48" s="143" t="str">
        <f>IF($C48="","",IF(ייצוב!I48="",$BA$1,ייצוב!I48))</f>
        <v/>
      </c>
      <c r="E48" s="143" t="str">
        <f>IF($C48="","",IF(ייצוב!G48="",$BA$1,ייצוב!G48))</f>
        <v/>
      </c>
      <c r="F48" s="149"/>
      <c r="G48" s="148" t="str">
        <f t="shared" si="39"/>
        <v/>
      </c>
      <c r="H48" s="407" t="str">
        <f t="shared" si="40"/>
        <v/>
      </c>
      <c r="I48" s="408" t="str">
        <f t="shared" si="1"/>
        <v/>
      </c>
      <c r="J48" s="408" t="str">
        <f t="shared" si="2"/>
        <v/>
      </c>
      <c r="K48" s="409" t="str">
        <f t="shared" si="3"/>
        <v/>
      </c>
      <c r="L48" s="409" t="str">
        <f t="shared" si="4"/>
        <v/>
      </c>
      <c r="M48" s="410" t="str">
        <f t="shared" si="5"/>
        <v/>
      </c>
      <c r="N48" s="410" t="str">
        <f t="shared" si="6"/>
        <v/>
      </c>
      <c r="O48" s="409" t="str">
        <f t="shared" si="7"/>
        <v/>
      </c>
      <c r="P48" s="409" t="str">
        <f t="shared" si="8"/>
        <v/>
      </c>
      <c r="Q48" s="410" t="str">
        <f t="shared" si="9"/>
        <v/>
      </c>
      <c r="R48" s="410" t="str">
        <f t="shared" si="10"/>
        <v/>
      </c>
      <c r="S48" s="409" t="str">
        <f t="shared" si="11"/>
        <v/>
      </c>
      <c r="T48" s="409" t="str">
        <f t="shared" si="12"/>
        <v/>
      </c>
      <c r="U48" s="410" t="str">
        <f t="shared" si="13"/>
        <v/>
      </c>
      <c r="V48" s="410" t="str">
        <f t="shared" si="47"/>
        <v/>
      </c>
      <c r="W48" s="409" t="str">
        <f t="shared" si="14"/>
        <v/>
      </c>
      <c r="X48" s="409" t="str">
        <f t="shared" si="15"/>
        <v/>
      </c>
      <c r="Y48" s="410" t="str">
        <f t="shared" si="16"/>
        <v/>
      </c>
      <c r="Z48" s="410" t="str">
        <f t="shared" si="17"/>
        <v/>
      </c>
      <c r="AA48" s="409" t="str">
        <f t="shared" si="18"/>
        <v/>
      </c>
      <c r="AB48" s="409" t="str">
        <f t="shared" si="19"/>
        <v/>
      </c>
      <c r="AC48" s="410" t="str">
        <f t="shared" si="20"/>
        <v/>
      </c>
      <c r="AD48" s="410" t="str">
        <f t="shared" si="21"/>
        <v/>
      </c>
      <c r="AE48" s="409" t="str">
        <f t="shared" si="22"/>
        <v/>
      </c>
      <c r="AF48" s="409" t="str">
        <f t="shared" si="23"/>
        <v/>
      </c>
      <c r="AG48" s="410" t="str">
        <f t="shared" si="24"/>
        <v/>
      </c>
      <c r="AH48" s="410" t="str">
        <f t="shared" si="50"/>
        <v/>
      </c>
      <c r="AI48" s="409" t="str">
        <f t="shared" si="25"/>
        <v/>
      </c>
      <c r="AJ48" s="409" t="str">
        <f t="shared" si="26"/>
        <v/>
      </c>
      <c r="AK48" s="410" t="str">
        <f t="shared" si="27"/>
        <v/>
      </c>
      <c r="AL48" s="410" t="str">
        <f t="shared" si="28"/>
        <v/>
      </c>
      <c r="AM48" s="409" t="str">
        <f t="shared" si="29"/>
        <v/>
      </c>
      <c r="AN48" s="409" t="str">
        <f t="shared" si="30"/>
        <v/>
      </c>
      <c r="AO48" s="410" t="str">
        <f t="shared" si="31"/>
        <v/>
      </c>
      <c r="AP48" s="410" t="str">
        <f t="shared" si="32"/>
        <v/>
      </c>
      <c r="AQ48" s="409" t="str">
        <f t="shared" si="33"/>
        <v/>
      </c>
      <c r="AR48" s="409" t="str">
        <f t="shared" si="34"/>
        <v/>
      </c>
      <c r="AS48" s="410" t="str">
        <f t="shared" si="35"/>
        <v/>
      </c>
      <c r="AT48" s="410" t="str">
        <f t="shared" si="36"/>
        <v/>
      </c>
      <c r="AU48" s="401" t="str">
        <f t="shared" si="41"/>
        <v/>
      </c>
      <c r="AV48" s="139" t="str">
        <f t="shared" si="42"/>
        <v/>
      </c>
      <c r="BA48" s="1" t="str">
        <f t="shared" si="37"/>
        <v/>
      </c>
      <c r="BB48" s="1" t="str">
        <f t="shared" si="37"/>
        <v/>
      </c>
      <c r="BD48" s="238">
        <f t="shared" si="38"/>
        <v>0</v>
      </c>
    </row>
    <row r="49" spans="2:56" hidden="1" x14ac:dyDescent="0.25">
      <c r="B49" s="150" t="str">
        <f t="shared" si="0"/>
        <v/>
      </c>
      <c r="C49" s="406" t="str">
        <f>ייצוב!C49</f>
        <v/>
      </c>
      <c r="D49" s="143" t="str">
        <f>IF($C49="","",IF(ייצוב!I49="",$BA$1,ייצוב!I49))</f>
        <v/>
      </c>
      <c r="E49" s="143" t="str">
        <f>IF($C49="","",IF(ייצוב!G49="",$BA$1,ייצוב!G49))</f>
        <v/>
      </c>
      <c r="F49" s="149"/>
      <c r="G49" s="148" t="str">
        <f t="shared" si="39"/>
        <v/>
      </c>
      <c r="H49" s="407" t="str">
        <f t="shared" si="40"/>
        <v/>
      </c>
      <c r="I49" s="408" t="str">
        <f t="shared" si="1"/>
        <v/>
      </c>
      <c r="J49" s="408" t="str">
        <f t="shared" si="2"/>
        <v/>
      </c>
      <c r="K49" s="409" t="str">
        <f t="shared" si="3"/>
        <v/>
      </c>
      <c r="L49" s="409" t="str">
        <f t="shared" si="4"/>
        <v/>
      </c>
      <c r="M49" s="410" t="str">
        <f t="shared" si="5"/>
        <v/>
      </c>
      <c r="N49" s="410" t="str">
        <f t="shared" si="6"/>
        <v/>
      </c>
      <c r="O49" s="409" t="str">
        <f t="shared" si="7"/>
        <v/>
      </c>
      <c r="P49" s="409" t="str">
        <f t="shared" si="8"/>
        <v/>
      </c>
      <c r="Q49" s="410" t="str">
        <f t="shared" si="9"/>
        <v/>
      </c>
      <c r="R49" s="410" t="str">
        <f t="shared" si="10"/>
        <v/>
      </c>
      <c r="S49" s="409" t="str">
        <f t="shared" si="11"/>
        <v/>
      </c>
      <c r="T49" s="409" t="str">
        <f t="shared" si="12"/>
        <v/>
      </c>
      <c r="U49" s="410" t="str">
        <f t="shared" si="13"/>
        <v/>
      </c>
      <c r="V49" s="410" t="str">
        <f t="shared" si="47"/>
        <v/>
      </c>
      <c r="W49" s="409" t="str">
        <f t="shared" si="14"/>
        <v/>
      </c>
      <c r="X49" s="409" t="str">
        <f t="shared" si="15"/>
        <v/>
      </c>
      <c r="Y49" s="410" t="str">
        <f t="shared" si="16"/>
        <v/>
      </c>
      <c r="Z49" s="410" t="str">
        <f t="shared" si="17"/>
        <v/>
      </c>
      <c r="AA49" s="409" t="str">
        <f t="shared" si="18"/>
        <v/>
      </c>
      <c r="AB49" s="409" t="str">
        <f t="shared" si="19"/>
        <v/>
      </c>
      <c r="AC49" s="410" t="str">
        <f t="shared" si="20"/>
        <v/>
      </c>
      <c r="AD49" s="410" t="str">
        <f t="shared" si="21"/>
        <v/>
      </c>
      <c r="AE49" s="409" t="str">
        <f t="shared" si="22"/>
        <v/>
      </c>
      <c r="AF49" s="409" t="str">
        <f t="shared" si="23"/>
        <v/>
      </c>
      <c r="AG49" s="410" t="str">
        <f t="shared" si="24"/>
        <v/>
      </c>
      <c r="AH49" s="410" t="str">
        <f t="shared" si="50"/>
        <v/>
      </c>
      <c r="AI49" s="409" t="str">
        <f t="shared" si="25"/>
        <v/>
      </c>
      <c r="AJ49" s="409" t="str">
        <f t="shared" si="26"/>
        <v/>
      </c>
      <c r="AK49" s="410" t="str">
        <f t="shared" si="27"/>
        <v/>
      </c>
      <c r="AL49" s="410" t="str">
        <f t="shared" si="28"/>
        <v/>
      </c>
      <c r="AM49" s="409" t="str">
        <f t="shared" si="29"/>
        <v/>
      </c>
      <c r="AN49" s="409" t="str">
        <f t="shared" si="30"/>
        <v/>
      </c>
      <c r="AO49" s="410" t="str">
        <f t="shared" si="31"/>
        <v/>
      </c>
      <c r="AP49" s="410" t="str">
        <f t="shared" si="32"/>
        <v/>
      </c>
      <c r="AQ49" s="409" t="str">
        <f t="shared" si="33"/>
        <v/>
      </c>
      <c r="AR49" s="409" t="str">
        <f t="shared" si="34"/>
        <v/>
      </c>
      <c r="AS49" s="410" t="str">
        <f t="shared" si="35"/>
        <v/>
      </c>
      <c r="AT49" s="410" t="str">
        <f t="shared" si="36"/>
        <v/>
      </c>
      <c r="AU49" s="401" t="str">
        <f t="shared" si="41"/>
        <v/>
      </c>
      <c r="AV49" s="139" t="str">
        <f t="shared" si="42"/>
        <v/>
      </c>
      <c r="BA49" s="1" t="str">
        <f t="shared" si="37"/>
        <v/>
      </c>
      <c r="BB49" s="1" t="str">
        <f t="shared" si="37"/>
        <v/>
      </c>
      <c r="BD49" s="238">
        <f t="shared" si="38"/>
        <v>0</v>
      </c>
    </row>
    <row r="50" spans="2:56" hidden="1" x14ac:dyDescent="0.25">
      <c r="B50" s="150" t="str">
        <f t="shared" si="0"/>
        <v/>
      </c>
      <c r="C50" s="406" t="str">
        <f>ייצוב!C50</f>
        <v/>
      </c>
      <c r="D50" s="143" t="str">
        <f>IF($C50="","",IF(ייצוב!I50="",$BA$1,ייצוב!I50))</f>
        <v/>
      </c>
      <c r="E50" s="143" t="str">
        <f>IF($C50="","",IF(ייצוב!G50="",$BA$1,ייצוב!G50))</f>
        <v/>
      </c>
      <c r="F50" s="149"/>
      <c r="G50" s="148" t="str">
        <f t="shared" si="39"/>
        <v/>
      </c>
      <c r="H50" s="407" t="str">
        <f t="shared" si="40"/>
        <v/>
      </c>
      <c r="I50" s="408" t="str">
        <f t="shared" si="1"/>
        <v/>
      </c>
      <c r="J50" s="408" t="str">
        <f t="shared" si="2"/>
        <v/>
      </c>
      <c r="K50" s="409" t="str">
        <f t="shared" si="3"/>
        <v/>
      </c>
      <c r="L50" s="409" t="str">
        <f t="shared" si="4"/>
        <v/>
      </c>
      <c r="M50" s="410" t="str">
        <f t="shared" si="5"/>
        <v/>
      </c>
      <c r="N50" s="410" t="str">
        <f t="shared" si="6"/>
        <v/>
      </c>
      <c r="O50" s="409" t="str">
        <f t="shared" si="7"/>
        <v/>
      </c>
      <c r="P50" s="409" t="str">
        <f t="shared" si="8"/>
        <v/>
      </c>
      <c r="Q50" s="410" t="str">
        <f t="shared" si="9"/>
        <v/>
      </c>
      <c r="R50" s="410" t="str">
        <f t="shared" si="10"/>
        <v/>
      </c>
      <c r="S50" s="409" t="str">
        <f t="shared" si="11"/>
        <v/>
      </c>
      <c r="T50" s="409" t="str">
        <f t="shared" si="12"/>
        <v/>
      </c>
      <c r="U50" s="410" t="str">
        <f t="shared" si="13"/>
        <v/>
      </c>
      <c r="V50" s="410" t="str">
        <f t="shared" si="47"/>
        <v/>
      </c>
      <c r="W50" s="409" t="str">
        <f t="shared" si="14"/>
        <v/>
      </c>
      <c r="X50" s="409" t="str">
        <f t="shared" si="15"/>
        <v/>
      </c>
      <c r="Y50" s="410" t="str">
        <f t="shared" si="16"/>
        <v/>
      </c>
      <c r="Z50" s="410" t="str">
        <f t="shared" si="17"/>
        <v/>
      </c>
      <c r="AA50" s="409" t="str">
        <f t="shared" si="18"/>
        <v/>
      </c>
      <c r="AB50" s="409" t="str">
        <f t="shared" si="19"/>
        <v/>
      </c>
      <c r="AC50" s="410" t="str">
        <f t="shared" si="20"/>
        <v/>
      </c>
      <c r="AD50" s="410" t="str">
        <f t="shared" si="21"/>
        <v/>
      </c>
      <c r="AE50" s="409" t="str">
        <f t="shared" si="22"/>
        <v/>
      </c>
      <c r="AF50" s="409" t="str">
        <f t="shared" si="23"/>
        <v/>
      </c>
      <c r="AG50" s="410" t="str">
        <f t="shared" si="24"/>
        <v/>
      </c>
      <c r="AH50" s="410" t="str">
        <f t="shared" si="50"/>
        <v/>
      </c>
      <c r="AI50" s="409" t="str">
        <f t="shared" si="25"/>
        <v/>
      </c>
      <c r="AJ50" s="409" t="str">
        <f t="shared" si="26"/>
        <v/>
      </c>
      <c r="AK50" s="410" t="str">
        <f t="shared" si="27"/>
        <v/>
      </c>
      <c r="AL50" s="410" t="str">
        <f t="shared" si="28"/>
        <v/>
      </c>
      <c r="AM50" s="409" t="str">
        <f t="shared" si="29"/>
        <v/>
      </c>
      <c r="AN50" s="409" t="str">
        <f t="shared" si="30"/>
        <v/>
      </c>
      <c r="AO50" s="410" t="str">
        <f t="shared" si="31"/>
        <v/>
      </c>
      <c r="AP50" s="410" t="str">
        <f t="shared" si="32"/>
        <v/>
      </c>
      <c r="AQ50" s="409" t="str">
        <f t="shared" si="33"/>
        <v/>
      </c>
      <c r="AR50" s="409" t="str">
        <f t="shared" si="34"/>
        <v/>
      </c>
      <c r="AS50" s="410" t="str">
        <f t="shared" si="35"/>
        <v/>
      </c>
      <c r="AT50" s="410" t="str">
        <f t="shared" si="36"/>
        <v/>
      </c>
      <c r="AU50" s="401" t="str">
        <f t="shared" si="41"/>
        <v/>
      </c>
      <c r="AV50" s="139" t="str">
        <f t="shared" si="42"/>
        <v/>
      </c>
      <c r="BA50" s="1" t="str">
        <f t="shared" si="37"/>
        <v/>
      </c>
      <c r="BB50" s="1" t="str">
        <f t="shared" si="37"/>
        <v/>
      </c>
      <c r="BD50" s="238">
        <f t="shared" si="38"/>
        <v>0</v>
      </c>
    </row>
    <row r="51" spans="2:56" hidden="1" x14ac:dyDescent="0.25">
      <c r="B51" s="150" t="str">
        <f t="shared" si="0"/>
        <v/>
      </c>
      <c r="C51" s="406" t="str">
        <f>ייצוב!C51</f>
        <v/>
      </c>
      <c r="D51" s="143" t="str">
        <f>IF($C51="","",IF(ייצוב!I51="",$BA$1,ייצוב!I51))</f>
        <v/>
      </c>
      <c r="E51" s="143" t="str">
        <f>IF($C51="","",IF(ייצוב!G51="",$BA$1,ייצוב!G51))</f>
        <v/>
      </c>
      <c r="F51" s="149"/>
      <c r="G51" s="148" t="str">
        <f t="shared" si="39"/>
        <v/>
      </c>
      <c r="H51" s="407" t="str">
        <f t="shared" si="40"/>
        <v/>
      </c>
      <c r="I51" s="408" t="str">
        <f t="shared" si="1"/>
        <v/>
      </c>
      <c r="J51" s="408" t="str">
        <f t="shared" si="2"/>
        <v/>
      </c>
      <c r="K51" s="409" t="str">
        <f t="shared" si="3"/>
        <v/>
      </c>
      <c r="L51" s="409" t="str">
        <f t="shared" si="4"/>
        <v/>
      </c>
      <c r="M51" s="410" t="str">
        <f t="shared" si="5"/>
        <v/>
      </c>
      <c r="N51" s="410" t="str">
        <f t="shared" si="6"/>
        <v/>
      </c>
      <c r="O51" s="409" t="str">
        <f t="shared" si="7"/>
        <v/>
      </c>
      <c r="P51" s="409" t="str">
        <f t="shared" si="8"/>
        <v/>
      </c>
      <c r="Q51" s="410" t="str">
        <f t="shared" si="9"/>
        <v/>
      </c>
      <c r="R51" s="410" t="str">
        <f t="shared" si="10"/>
        <v/>
      </c>
      <c r="S51" s="409" t="str">
        <f t="shared" si="11"/>
        <v/>
      </c>
      <c r="T51" s="409" t="str">
        <f t="shared" si="12"/>
        <v/>
      </c>
      <c r="U51" s="410" t="str">
        <f t="shared" si="13"/>
        <v/>
      </c>
      <c r="V51" s="410" t="str">
        <f t="shared" si="47"/>
        <v/>
      </c>
      <c r="W51" s="409" t="str">
        <f t="shared" si="14"/>
        <v/>
      </c>
      <c r="X51" s="409" t="str">
        <f t="shared" si="15"/>
        <v/>
      </c>
      <c r="Y51" s="410" t="str">
        <f t="shared" si="16"/>
        <v/>
      </c>
      <c r="Z51" s="410" t="str">
        <f t="shared" si="17"/>
        <v/>
      </c>
      <c r="AA51" s="409" t="str">
        <f t="shared" si="18"/>
        <v/>
      </c>
      <c r="AB51" s="409" t="str">
        <f t="shared" si="19"/>
        <v/>
      </c>
      <c r="AC51" s="410" t="str">
        <f t="shared" si="20"/>
        <v/>
      </c>
      <c r="AD51" s="410" t="str">
        <f t="shared" si="21"/>
        <v/>
      </c>
      <c r="AE51" s="409" t="str">
        <f t="shared" si="22"/>
        <v/>
      </c>
      <c r="AF51" s="409" t="str">
        <f t="shared" si="23"/>
        <v/>
      </c>
      <c r="AG51" s="410" t="str">
        <f t="shared" si="24"/>
        <v/>
      </c>
      <c r="AH51" s="410" t="str">
        <f t="shared" si="50"/>
        <v/>
      </c>
      <c r="AI51" s="409" t="str">
        <f t="shared" si="25"/>
        <v/>
      </c>
      <c r="AJ51" s="409" t="str">
        <f t="shared" si="26"/>
        <v/>
      </c>
      <c r="AK51" s="410" t="str">
        <f t="shared" si="27"/>
        <v/>
      </c>
      <c r="AL51" s="410" t="str">
        <f t="shared" si="28"/>
        <v/>
      </c>
      <c r="AM51" s="409" t="str">
        <f t="shared" si="29"/>
        <v/>
      </c>
      <c r="AN51" s="409" t="str">
        <f t="shared" si="30"/>
        <v/>
      </c>
      <c r="AO51" s="410" t="str">
        <f t="shared" si="31"/>
        <v/>
      </c>
      <c r="AP51" s="410" t="str">
        <f t="shared" si="32"/>
        <v/>
      </c>
      <c r="AQ51" s="409" t="str">
        <f t="shared" si="33"/>
        <v/>
      </c>
      <c r="AR51" s="409" t="str">
        <f t="shared" si="34"/>
        <v/>
      </c>
      <c r="AS51" s="410" t="str">
        <f t="shared" si="35"/>
        <v/>
      </c>
      <c r="AT51" s="410" t="str">
        <f t="shared" si="36"/>
        <v/>
      </c>
      <c r="AU51" s="401" t="str">
        <f t="shared" si="41"/>
        <v/>
      </c>
      <c r="AV51" s="139" t="str">
        <f t="shared" si="42"/>
        <v/>
      </c>
      <c r="BA51" s="1" t="str">
        <f t="shared" ref="BA51:BB70" si="53">IF($C51="","",BA$30)</f>
        <v/>
      </c>
      <c r="BB51" s="1" t="str">
        <f t="shared" si="53"/>
        <v/>
      </c>
      <c r="BD51" s="238">
        <f t="shared" si="38"/>
        <v>0</v>
      </c>
    </row>
    <row r="52" spans="2:56" hidden="1" x14ac:dyDescent="0.25">
      <c r="B52" s="150" t="str">
        <f t="shared" si="0"/>
        <v/>
      </c>
      <c r="C52" s="406" t="str">
        <f>ייצוב!C52</f>
        <v/>
      </c>
      <c r="D52" s="143" t="str">
        <f>IF($C52="","",IF(ייצוב!I52="",$BA$1,ייצוב!I52))</f>
        <v/>
      </c>
      <c r="E52" s="143" t="str">
        <f>IF($C52="","",IF(ייצוב!G52="",$BA$1,ייצוב!G52))</f>
        <v/>
      </c>
      <c r="F52" s="149"/>
      <c r="G52" s="148" t="str">
        <f t="shared" si="39"/>
        <v/>
      </c>
      <c r="H52" s="407" t="str">
        <f t="shared" si="40"/>
        <v/>
      </c>
      <c r="I52" s="408" t="str">
        <f t="shared" si="1"/>
        <v/>
      </c>
      <c r="J52" s="408" t="str">
        <f t="shared" si="2"/>
        <v/>
      </c>
      <c r="K52" s="409" t="str">
        <f t="shared" si="3"/>
        <v/>
      </c>
      <c r="L52" s="409" t="str">
        <f t="shared" si="4"/>
        <v/>
      </c>
      <c r="M52" s="410" t="str">
        <f t="shared" si="5"/>
        <v/>
      </c>
      <c r="N52" s="410" t="str">
        <f t="shared" si="6"/>
        <v/>
      </c>
      <c r="O52" s="409" t="str">
        <f t="shared" si="7"/>
        <v/>
      </c>
      <c r="P52" s="409" t="str">
        <f t="shared" si="8"/>
        <v/>
      </c>
      <c r="Q52" s="410" t="str">
        <f t="shared" si="9"/>
        <v/>
      </c>
      <c r="R52" s="410" t="str">
        <f t="shared" si="10"/>
        <v/>
      </c>
      <c r="S52" s="409" t="str">
        <f t="shared" si="11"/>
        <v/>
      </c>
      <c r="T52" s="409" t="str">
        <f t="shared" si="12"/>
        <v/>
      </c>
      <c r="U52" s="410" t="str">
        <f t="shared" si="13"/>
        <v/>
      </c>
      <c r="V52" s="410" t="str">
        <f t="shared" si="47"/>
        <v/>
      </c>
      <c r="W52" s="409" t="str">
        <f t="shared" si="14"/>
        <v/>
      </c>
      <c r="X52" s="409" t="str">
        <f t="shared" si="15"/>
        <v/>
      </c>
      <c r="Y52" s="410" t="str">
        <f t="shared" si="16"/>
        <v/>
      </c>
      <c r="Z52" s="410" t="str">
        <f t="shared" si="17"/>
        <v/>
      </c>
      <c r="AA52" s="409" t="str">
        <f t="shared" si="18"/>
        <v/>
      </c>
      <c r="AB52" s="409" t="str">
        <f t="shared" si="19"/>
        <v/>
      </c>
      <c r="AC52" s="410" t="str">
        <f t="shared" si="20"/>
        <v/>
      </c>
      <c r="AD52" s="410" t="str">
        <f t="shared" si="21"/>
        <v/>
      </c>
      <c r="AE52" s="409" t="str">
        <f t="shared" si="22"/>
        <v/>
      </c>
      <c r="AF52" s="409" t="str">
        <f t="shared" si="23"/>
        <v/>
      </c>
      <c r="AG52" s="410" t="str">
        <f t="shared" si="24"/>
        <v/>
      </c>
      <c r="AH52" s="410" t="str">
        <f t="shared" si="50"/>
        <v/>
      </c>
      <c r="AI52" s="409" t="str">
        <f t="shared" si="25"/>
        <v/>
      </c>
      <c r="AJ52" s="409" t="str">
        <f t="shared" si="26"/>
        <v/>
      </c>
      <c r="AK52" s="410" t="str">
        <f t="shared" si="27"/>
        <v/>
      </c>
      <c r="AL52" s="410" t="str">
        <f t="shared" si="28"/>
        <v/>
      </c>
      <c r="AM52" s="409" t="str">
        <f t="shared" si="29"/>
        <v/>
      </c>
      <c r="AN52" s="409" t="str">
        <f t="shared" si="30"/>
        <v/>
      </c>
      <c r="AO52" s="410" t="str">
        <f t="shared" si="31"/>
        <v/>
      </c>
      <c r="AP52" s="410" t="str">
        <f t="shared" si="32"/>
        <v/>
      </c>
      <c r="AQ52" s="409" t="str">
        <f t="shared" si="33"/>
        <v/>
      </c>
      <c r="AR52" s="409" t="str">
        <f t="shared" si="34"/>
        <v/>
      </c>
      <c r="AS52" s="410" t="str">
        <f t="shared" si="35"/>
        <v/>
      </c>
      <c r="AT52" s="410" t="str">
        <f t="shared" si="36"/>
        <v/>
      </c>
      <c r="AU52" s="401" t="str">
        <f t="shared" si="41"/>
        <v/>
      </c>
      <c r="AV52" s="139" t="str">
        <f t="shared" si="42"/>
        <v/>
      </c>
      <c r="BA52" s="1" t="str">
        <f t="shared" si="53"/>
        <v/>
      </c>
      <c r="BB52" s="1" t="str">
        <f t="shared" si="53"/>
        <v/>
      </c>
      <c r="BD52" s="238">
        <f t="shared" si="38"/>
        <v>0</v>
      </c>
    </row>
    <row r="53" spans="2:56" hidden="1" x14ac:dyDescent="0.25">
      <c r="B53" s="150" t="str">
        <f t="shared" si="0"/>
        <v/>
      </c>
      <c r="C53" s="406" t="str">
        <f>ייצוב!C53</f>
        <v/>
      </c>
      <c r="D53" s="143" t="str">
        <f>IF($C53="","",IF(ייצוב!I53="",$BA$1,ייצוב!I53))</f>
        <v/>
      </c>
      <c r="E53" s="143" t="str">
        <f>IF($C53="","",IF(ייצוב!G53="",$BA$1,ייצוב!G53))</f>
        <v/>
      </c>
      <c r="F53" s="149"/>
      <c r="G53" s="148" t="str">
        <f t="shared" si="39"/>
        <v/>
      </c>
      <c r="H53" s="407" t="str">
        <f t="shared" si="40"/>
        <v/>
      </c>
      <c r="I53" s="408" t="str">
        <f t="shared" si="1"/>
        <v/>
      </c>
      <c r="J53" s="408" t="str">
        <f t="shared" si="2"/>
        <v/>
      </c>
      <c r="K53" s="409" t="str">
        <f t="shared" si="3"/>
        <v/>
      </c>
      <c r="L53" s="409" t="str">
        <f t="shared" si="4"/>
        <v/>
      </c>
      <c r="M53" s="410" t="str">
        <f t="shared" si="5"/>
        <v/>
      </c>
      <c r="N53" s="410" t="str">
        <f t="shared" si="6"/>
        <v/>
      </c>
      <c r="O53" s="409" t="str">
        <f t="shared" si="7"/>
        <v/>
      </c>
      <c r="P53" s="409" t="str">
        <f t="shared" si="8"/>
        <v/>
      </c>
      <c r="Q53" s="410" t="str">
        <f t="shared" si="9"/>
        <v/>
      </c>
      <c r="R53" s="410" t="str">
        <f t="shared" si="10"/>
        <v/>
      </c>
      <c r="S53" s="409" t="str">
        <f t="shared" si="11"/>
        <v/>
      </c>
      <c r="T53" s="409" t="str">
        <f t="shared" si="12"/>
        <v/>
      </c>
      <c r="U53" s="410" t="str">
        <f t="shared" si="13"/>
        <v/>
      </c>
      <c r="V53" s="410" t="str">
        <f t="shared" si="47"/>
        <v/>
      </c>
      <c r="W53" s="409" t="str">
        <f t="shared" si="14"/>
        <v/>
      </c>
      <c r="X53" s="409" t="str">
        <f t="shared" si="15"/>
        <v/>
      </c>
      <c r="Y53" s="410" t="str">
        <f t="shared" si="16"/>
        <v/>
      </c>
      <c r="Z53" s="410" t="str">
        <f t="shared" si="17"/>
        <v/>
      </c>
      <c r="AA53" s="409" t="str">
        <f t="shared" si="18"/>
        <v/>
      </c>
      <c r="AB53" s="409" t="str">
        <f t="shared" si="19"/>
        <v/>
      </c>
      <c r="AC53" s="410" t="str">
        <f t="shared" si="20"/>
        <v/>
      </c>
      <c r="AD53" s="410" t="str">
        <f t="shared" si="21"/>
        <v/>
      </c>
      <c r="AE53" s="409" t="str">
        <f t="shared" si="22"/>
        <v/>
      </c>
      <c r="AF53" s="409" t="str">
        <f t="shared" si="23"/>
        <v/>
      </c>
      <c r="AG53" s="410" t="str">
        <f t="shared" si="24"/>
        <v/>
      </c>
      <c r="AH53" s="410" t="str">
        <f t="shared" si="50"/>
        <v/>
      </c>
      <c r="AI53" s="409" t="str">
        <f t="shared" si="25"/>
        <v/>
      </c>
      <c r="AJ53" s="409" t="str">
        <f t="shared" si="26"/>
        <v/>
      </c>
      <c r="AK53" s="410" t="str">
        <f t="shared" si="27"/>
        <v/>
      </c>
      <c r="AL53" s="410" t="str">
        <f t="shared" si="28"/>
        <v/>
      </c>
      <c r="AM53" s="409" t="str">
        <f t="shared" si="29"/>
        <v/>
      </c>
      <c r="AN53" s="409" t="str">
        <f t="shared" si="30"/>
        <v/>
      </c>
      <c r="AO53" s="410" t="str">
        <f t="shared" si="31"/>
        <v/>
      </c>
      <c r="AP53" s="410" t="str">
        <f t="shared" si="32"/>
        <v/>
      </c>
      <c r="AQ53" s="409" t="str">
        <f t="shared" si="33"/>
        <v/>
      </c>
      <c r="AR53" s="409" t="str">
        <f t="shared" si="34"/>
        <v/>
      </c>
      <c r="AS53" s="410" t="str">
        <f t="shared" si="35"/>
        <v/>
      </c>
      <c r="AT53" s="410" t="str">
        <f t="shared" si="36"/>
        <v/>
      </c>
      <c r="AU53" s="401" t="str">
        <f t="shared" si="41"/>
        <v/>
      </c>
      <c r="AV53" s="139" t="str">
        <f t="shared" si="42"/>
        <v/>
      </c>
      <c r="BA53" s="1" t="str">
        <f t="shared" si="53"/>
        <v/>
      </c>
      <c r="BB53" s="1" t="str">
        <f t="shared" si="53"/>
        <v/>
      </c>
      <c r="BD53" s="238">
        <f t="shared" si="38"/>
        <v>0</v>
      </c>
    </row>
    <row r="54" spans="2:56" hidden="1" x14ac:dyDescent="0.25">
      <c r="B54" s="150" t="str">
        <f t="shared" si="0"/>
        <v/>
      </c>
      <c r="C54" s="406" t="str">
        <f>ייצוב!C54</f>
        <v/>
      </c>
      <c r="D54" s="143" t="str">
        <f>IF($C54="","",IF(ייצוב!I54="",$BA$1,ייצוב!I54))</f>
        <v/>
      </c>
      <c r="E54" s="143" t="str">
        <f>IF($C54="","",IF(ייצוב!G54="",$BA$1,ייצוב!G54))</f>
        <v/>
      </c>
      <c r="F54" s="149"/>
      <c r="G54" s="148" t="str">
        <f t="shared" si="39"/>
        <v/>
      </c>
      <c r="H54" s="407" t="str">
        <f t="shared" si="40"/>
        <v/>
      </c>
      <c r="I54" s="408" t="str">
        <f t="shared" si="1"/>
        <v/>
      </c>
      <c r="J54" s="408" t="str">
        <f t="shared" si="2"/>
        <v/>
      </c>
      <c r="K54" s="409" t="str">
        <f t="shared" si="3"/>
        <v/>
      </c>
      <c r="L54" s="409" t="str">
        <f t="shared" si="4"/>
        <v/>
      </c>
      <c r="M54" s="410" t="str">
        <f t="shared" si="5"/>
        <v/>
      </c>
      <c r="N54" s="410" t="str">
        <f t="shared" si="6"/>
        <v/>
      </c>
      <c r="O54" s="409" t="str">
        <f t="shared" si="7"/>
        <v/>
      </c>
      <c r="P54" s="409" t="str">
        <f t="shared" si="8"/>
        <v/>
      </c>
      <c r="Q54" s="410" t="str">
        <f t="shared" si="9"/>
        <v/>
      </c>
      <c r="R54" s="410" t="str">
        <f t="shared" si="10"/>
        <v/>
      </c>
      <c r="S54" s="409" t="str">
        <f t="shared" si="11"/>
        <v/>
      </c>
      <c r="T54" s="409" t="str">
        <f t="shared" si="12"/>
        <v/>
      </c>
      <c r="U54" s="410" t="str">
        <f t="shared" si="13"/>
        <v/>
      </c>
      <c r="V54" s="410" t="str">
        <f t="shared" si="47"/>
        <v/>
      </c>
      <c r="W54" s="409" t="str">
        <f t="shared" si="14"/>
        <v/>
      </c>
      <c r="X54" s="409" t="str">
        <f t="shared" si="15"/>
        <v/>
      </c>
      <c r="Y54" s="410" t="str">
        <f t="shared" si="16"/>
        <v/>
      </c>
      <c r="Z54" s="410" t="str">
        <f t="shared" si="17"/>
        <v/>
      </c>
      <c r="AA54" s="409" t="str">
        <f t="shared" si="18"/>
        <v/>
      </c>
      <c r="AB54" s="409" t="str">
        <f t="shared" si="19"/>
        <v/>
      </c>
      <c r="AC54" s="410" t="str">
        <f t="shared" si="20"/>
        <v/>
      </c>
      <c r="AD54" s="410" t="str">
        <f t="shared" si="21"/>
        <v/>
      </c>
      <c r="AE54" s="409" t="str">
        <f t="shared" si="22"/>
        <v/>
      </c>
      <c r="AF54" s="409" t="str">
        <f t="shared" si="23"/>
        <v/>
      </c>
      <c r="AG54" s="410" t="str">
        <f t="shared" si="24"/>
        <v/>
      </c>
      <c r="AH54" s="410" t="str">
        <f t="shared" si="50"/>
        <v/>
      </c>
      <c r="AI54" s="409" t="str">
        <f t="shared" si="25"/>
        <v/>
      </c>
      <c r="AJ54" s="409" t="str">
        <f t="shared" si="26"/>
        <v/>
      </c>
      <c r="AK54" s="410" t="str">
        <f t="shared" si="27"/>
        <v/>
      </c>
      <c r="AL54" s="410" t="str">
        <f t="shared" si="28"/>
        <v/>
      </c>
      <c r="AM54" s="409" t="str">
        <f t="shared" si="29"/>
        <v/>
      </c>
      <c r="AN54" s="409" t="str">
        <f t="shared" si="30"/>
        <v/>
      </c>
      <c r="AO54" s="410" t="str">
        <f t="shared" si="31"/>
        <v/>
      </c>
      <c r="AP54" s="410" t="str">
        <f t="shared" si="32"/>
        <v/>
      </c>
      <c r="AQ54" s="409" t="str">
        <f t="shared" si="33"/>
        <v/>
      </c>
      <c r="AR54" s="409" t="str">
        <f t="shared" si="34"/>
        <v/>
      </c>
      <c r="AS54" s="410" t="str">
        <f t="shared" si="35"/>
        <v/>
      </c>
      <c r="AT54" s="410" t="str">
        <f t="shared" si="36"/>
        <v/>
      </c>
      <c r="AU54" s="401" t="str">
        <f t="shared" si="41"/>
        <v/>
      </c>
      <c r="AV54" s="139" t="str">
        <f t="shared" si="42"/>
        <v/>
      </c>
      <c r="BA54" s="1" t="str">
        <f t="shared" si="53"/>
        <v/>
      </c>
      <c r="BB54" s="1" t="str">
        <f t="shared" si="53"/>
        <v/>
      </c>
      <c r="BD54" s="238">
        <f t="shared" si="38"/>
        <v>0</v>
      </c>
    </row>
    <row r="55" spans="2:56" hidden="1" x14ac:dyDescent="0.25">
      <c r="B55" s="150" t="str">
        <f t="shared" si="0"/>
        <v/>
      </c>
      <c r="C55" s="406" t="str">
        <f>ייצוב!C55</f>
        <v/>
      </c>
      <c r="D55" s="143" t="str">
        <f>IF($C55="","",IF(ייצוב!I55="",$BA$1,ייצוב!I55))</f>
        <v/>
      </c>
      <c r="E55" s="143" t="str">
        <f>IF($C55="","",IF(ייצוב!G55="",$BA$1,ייצוב!G55))</f>
        <v/>
      </c>
      <c r="F55" s="149"/>
      <c r="G55" s="148" t="str">
        <f t="shared" si="39"/>
        <v/>
      </c>
      <c r="H55" s="407" t="str">
        <f t="shared" si="40"/>
        <v/>
      </c>
      <c r="I55" s="408" t="str">
        <f t="shared" si="1"/>
        <v/>
      </c>
      <c r="J55" s="408" t="str">
        <f t="shared" si="2"/>
        <v/>
      </c>
      <c r="K55" s="409" t="str">
        <f t="shared" si="3"/>
        <v/>
      </c>
      <c r="L55" s="409" t="str">
        <f t="shared" si="4"/>
        <v/>
      </c>
      <c r="M55" s="410" t="str">
        <f t="shared" si="5"/>
        <v/>
      </c>
      <c r="N55" s="410" t="str">
        <f t="shared" si="6"/>
        <v/>
      </c>
      <c r="O55" s="409" t="str">
        <f t="shared" si="7"/>
        <v/>
      </c>
      <c r="P55" s="409" t="str">
        <f t="shared" si="8"/>
        <v/>
      </c>
      <c r="Q55" s="410" t="str">
        <f t="shared" si="9"/>
        <v/>
      </c>
      <c r="R55" s="410" t="str">
        <f t="shared" si="10"/>
        <v/>
      </c>
      <c r="S55" s="409" t="str">
        <f t="shared" si="11"/>
        <v/>
      </c>
      <c r="T55" s="409" t="str">
        <f t="shared" si="12"/>
        <v/>
      </c>
      <c r="U55" s="410" t="str">
        <f t="shared" si="13"/>
        <v/>
      </c>
      <c r="V55" s="410" t="str">
        <f t="shared" si="47"/>
        <v/>
      </c>
      <c r="W55" s="409" t="str">
        <f t="shared" si="14"/>
        <v/>
      </c>
      <c r="X55" s="409" t="str">
        <f t="shared" si="15"/>
        <v/>
      </c>
      <c r="Y55" s="410" t="str">
        <f t="shared" si="16"/>
        <v/>
      </c>
      <c r="Z55" s="410" t="str">
        <f t="shared" si="17"/>
        <v/>
      </c>
      <c r="AA55" s="409" t="str">
        <f t="shared" si="18"/>
        <v/>
      </c>
      <c r="AB55" s="409" t="str">
        <f t="shared" si="19"/>
        <v/>
      </c>
      <c r="AC55" s="410" t="str">
        <f t="shared" si="20"/>
        <v/>
      </c>
      <c r="AD55" s="410" t="str">
        <f t="shared" si="21"/>
        <v/>
      </c>
      <c r="AE55" s="409" t="str">
        <f t="shared" si="22"/>
        <v/>
      </c>
      <c r="AF55" s="409" t="str">
        <f t="shared" si="23"/>
        <v/>
      </c>
      <c r="AG55" s="410" t="str">
        <f t="shared" si="24"/>
        <v/>
      </c>
      <c r="AH55" s="410" t="str">
        <f t="shared" si="50"/>
        <v/>
      </c>
      <c r="AI55" s="409" t="str">
        <f t="shared" si="25"/>
        <v/>
      </c>
      <c r="AJ55" s="409" t="str">
        <f t="shared" si="26"/>
        <v/>
      </c>
      <c r="AK55" s="410" t="str">
        <f t="shared" si="27"/>
        <v/>
      </c>
      <c r="AL55" s="410" t="str">
        <f t="shared" si="28"/>
        <v/>
      </c>
      <c r="AM55" s="409" t="str">
        <f t="shared" si="29"/>
        <v/>
      </c>
      <c r="AN55" s="409" t="str">
        <f t="shared" si="30"/>
        <v/>
      </c>
      <c r="AO55" s="410" t="str">
        <f t="shared" si="31"/>
        <v/>
      </c>
      <c r="AP55" s="410" t="str">
        <f t="shared" si="32"/>
        <v/>
      </c>
      <c r="AQ55" s="409" t="str">
        <f t="shared" si="33"/>
        <v/>
      </c>
      <c r="AR55" s="409" t="str">
        <f t="shared" si="34"/>
        <v/>
      </c>
      <c r="AS55" s="410" t="str">
        <f t="shared" si="35"/>
        <v/>
      </c>
      <c r="AT55" s="410" t="str">
        <f t="shared" si="36"/>
        <v/>
      </c>
      <c r="AU55" s="401" t="str">
        <f t="shared" si="41"/>
        <v/>
      </c>
      <c r="AV55" s="139" t="str">
        <f t="shared" si="42"/>
        <v/>
      </c>
      <c r="BA55" s="1" t="str">
        <f t="shared" si="53"/>
        <v/>
      </c>
      <c r="BB55" s="1" t="str">
        <f t="shared" si="53"/>
        <v/>
      </c>
      <c r="BD55" s="238">
        <f t="shared" si="38"/>
        <v>0</v>
      </c>
    </row>
    <row r="56" spans="2:56" hidden="1" x14ac:dyDescent="0.25">
      <c r="B56" s="150" t="str">
        <f t="shared" si="0"/>
        <v/>
      </c>
      <c r="C56" s="406" t="str">
        <f>ייצוב!C56</f>
        <v/>
      </c>
      <c r="D56" s="143" t="str">
        <f>IF($C56="","",IF(ייצוב!I56="",$BA$1,ייצוב!I56))</f>
        <v/>
      </c>
      <c r="E56" s="143" t="str">
        <f>IF($C56="","",IF(ייצוב!G56="",$BA$1,ייצוב!G56))</f>
        <v/>
      </c>
      <c r="F56" s="149"/>
      <c r="G56" s="148" t="str">
        <f t="shared" si="39"/>
        <v/>
      </c>
      <c r="H56" s="407" t="str">
        <f t="shared" si="40"/>
        <v/>
      </c>
      <c r="I56" s="408" t="str">
        <f t="shared" si="1"/>
        <v/>
      </c>
      <c r="J56" s="408" t="str">
        <f t="shared" si="2"/>
        <v/>
      </c>
      <c r="K56" s="409" t="str">
        <f t="shared" si="3"/>
        <v/>
      </c>
      <c r="L56" s="409" t="str">
        <f t="shared" si="4"/>
        <v/>
      </c>
      <c r="M56" s="410" t="str">
        <f t="shared" si="5"/>
        <v/>
      </c>
      <c r="N56" s="410" t="str">
        <f t="shared" si="6"/>
        <v/>
      </c>
      <c r="O56" s="409" t="str">
        <f t="shared" si="7"/>
        <v/>
      </c>
      <c r="P56" s="409" t="str">
        <f t="shared" si="8"/>
        <v/>
      </c>
      <c r="Q56" s="410" t="str">
        <f t="shared" si="9"/>
        <v/>
      </c>
      <c r="R56" s="410" t="str">
        <f t="shared" si="10"/>
        <v/>
      </c>
      <c r="S56" s="409" t="str">
        <f t="shared" si="11"/>
        <v/>
      </c>
      <c r="T56" s="409" t="str">
        <f t="shared" si="12"/>
        <v/>
      </c>
      <c r="U56" s="410" t="str">
        <f t="shared" si="13"/>
        <v/>
      </c>
      <c r="V56" s="410" t="str">
        <f t="shared" si="47"/>
        <v/>
      </c>
      <c r="W56" s="409" t="str">
        <f t="shared" si="14"/>
        <v/>
      </c>
      <c r="X56" s="409" t="str">
        <f t="shared" si="15"/>
        <v/>
      </c>
      <c r="Y56" s="410" t="str">
        <f t="shared" si="16"/>
        <v/>
      </c>
      <c r="Z56" s="410" t="str">
        <f t="shared" si="17"/>
        <v/>
      </c>
      <c r="AA56" s="409" t="str">
        <f t="shared" si="18"/>
        <v/>
      </c>
      <c r="AB56" s="409" t="str">
        <f t="shared" si="19"/>
        <v/>
      </c>
      <c r="AC56" s="410" t="str">
        <f t="shared" si="20"/>
        <v/>
      </c>
      <c r="AD56" s="410" t="str">
        <f t="shared" si="21"/>
        <v/>
      </c>
      <c r="AE56" s="409" t="str">
        <f t="shared" si="22"/>
        <v/>
      </c>
      <c r="AF56" s="409" t="str">
        <f t="shared" si="23"/>
        <v/>
      </c>
      <c r="AG56" s="410" t="str">
        <f t="shared" si="24"/>
        <v/>
      </c>
      <c r="AH56" s="410" t="str">
        <f t="shared" si="50"/>
        <v/>
      </c>
      <c r="AI56" s="409" t="str">
        <f t="shared" si="25"/>
        <v/>
      </c>
      <c r="AJ56" s="409" t="str">
        <f t="shared" si="26"/>
        <v/>
      </c>
      <c r="AK56" s="410" t="str">
        <f t="shared" si="27"/>
        <v/>
      </c>
      <c r="AL56" s="410" t="str">
        <f t="shared" si="28"/>
        <v/>
      </c>
      <c r="AM56" s="409" t="str">
        <f t="shared" si="29"/>
        <v/>
      </c>
      <c r="AN56" s="409" t="str">
        <f t="shared" si="30"/>
        <v/>
      </c>
      <c r="AO56" s="410" t="str">
        <f t="shared" si="31"/>
        <v/>
      </c>
      <c r="AP56" s="410" t="str">
        <f t="shared" si="32"/>
        <v/>
      </c>
      <c r="AQ56" s="409" t="str">
        <f t="shared" si="33"/>
        <v/>
      </c>
      <c r="AR56" s="409" t="str">
        <f t="shared" si="34"/>
        <v/>
      </c>
      <c r="AS56" s="410" t="str">
        <f t="shared" si="35"/>
        <v/>
      </c>
      <c r="AT56" s="410" t="str">
        <f t="shared" si="36"/>
        <v/>
      </c>
      <c r="AU56" s="401" t="str">
        <f t="shared" si="41"/>
        <v/>
      </c>
      <c r="AV56" s="139" t="str">
        <f t="shared" si="42"/>
        <v/>
      </c>
      <c r="BA56" s="1" t="str">
        <f t="shared" si="53"/>
        <v/>
      </c>
      <c r="BB56" s="1" t="str">
        <f t="shared" si="53"/>
        <v/>
      </c>
      <c r="BD56" s="238">
        <f t="shared" si="38"/>
        <v>0</v>
      </c>
    </row>
    <row r="57" spans="2:56" hidden="1" x14ac:dyDescent="0.25">
      <c r="B57" s="150" t="str">
        <f t="shared" si="0"/>
        <v/>
      </c>
      <c r="C57" s="406" t="str">
        <f>ייצוב!C57</f>
        <v/>
      </c>
      <c r="D57" s="143" t="str">
        <f>IF($C57="","",IF(ייצוב!I57="",$BA$1,ייצוב!I57))</f>
        <v/>
      </c>
      <c r="E57" s="143" t="str">
        <f>IF($C57="","",IF(ייצוב!G57="",$BA$1,ייצוב!G57))</f>
        <v/>
      </c>
      <c r="F57" s="149"/>
      <c r="G57" s="148" t="str">
        <f t="shared" si="39"/>
        <v/>
      </c>
      <c r="H57" s="407" t="str">
        <f t="shared" si="40"/>
        <v/>
      </c>
      <c r="I57" s="408" t="str">
        <f t="shared" si="1"/>
        <v/>
      </c>
      <c r="J57" s="408" t="str">
        <f t="shared" si="2"/>
        <v/>
      </c>
      <c r="K57" s="409" t="str">
        <f t="shared" si="3"/>
        <v/>
      </c>
      <c r="L57" s="409" t="str">
        <f t="shared" si="4"/>
        <v/>
      </c>
      <c r="M57" s="410" t="str">
        <f t="shared" si="5"/>
        <v/>
      </c>
      <c r="N57" s="410" t="str">
        <f t="shared" si="6"/>
        <v/>
      </c>
      <c r="O57" s="409" t="str">
        <f t="shared" si="7"/>
        <v/>
      </c>
      <c r="P57" s="409" t="str">
        <f t="shared" si="8"/>
        <v/>
      </c>
      <c r="Q57" s="410" t="str">
        <f t="shared" si="9"/>
        <v/>
      </c>
      <c r="R57" s="410" t="str">
        <f t="shared" si="10"/>
        <v/>
      </c>
      <c r="S57" s="409" t="str">
        <f t="shared" si="11"/>
        <v/>
      </c>
      <c r="T57" s="409" t="str">
        <f t="shared" si="12"/>
        <v/>
      </c>
      <c r="U57" s="410" t="str">
        <f t="shared" si="13"/>
        <v/>
      </c>
      <c r="V57" s="410" t="str">
        <f t="shared" si="47"/>
        <v/>
      </c>
      <c r="W57" s="409" t="str">
        <f t="shared" si="14"/>
        <v/>
      </c>
      <c r="X57" s="409" t="str">
        <f t="shared" si="15"/>
        <v/>
      </c>
      <c r="Y57" s="410" t="str">
        <f t="shared" si="16"/>
        <v/>
      </c>
      <c r="Z57" s="410" t="str">
        <f t="shared" si="17"/>
        <v/>
      </c>
      <c r="AA57" s="409" t="str">
        <f t="shared" si="18"/>
        <v/>
      </c>
      <c r="AB57" s="409" t="str">
        <f t="shared" si="19"/>
        <v/>
      </c>
      <c r="AC57" s="410" t="str">
        <f t="shared" si="20"/>
        <v/>
      </c>
      <c r="AD57" s="410" t="str">
        <f t="shared" si="21"/>
        <v/>
      </c>
      <c r="AE57" s="409" t="str">
        <f t="shared" si="22"/>
        <v/>
      </c>
      <c r="AF57" s="409" t="str">
        <f t="shared" si="23"/>
        <v/>
      </c>
      <c r="AG57" s="410" t="str">
        <f t="shared" si="24"/>
        <v/>
      </c>
      <c r="AH57" s="410" t="str">
        <f t="shared" si="50"/>
        <v/>
      </c>
      <c r="AI57" s="409" t="str">
        <f t="shared" si="25"/>
        <v/>
      </c>
      <c r="AJ57" s="409" t="str">
        <f t="shared" si="26"/>
        <v/>
      </c>
      <c r="AK57" s="410" t="str">
        <f t="shared" si="27"/>
        <v/>
      </c>
      <c r="AL57" s="410" t="str">
        <f t="shared" si="28"/>
        <v/>
      </c>
      <c r="AM57" s="409" t="str">
        <f t="shared" si="29"/>
        <v/>
      </c>
      <c r="AN57" s="409" t="str">
        <f t="shared" si="30"/>
        <v/>
      </c>
      <c r="AO57" s="410" t="str">
        <f t="shared" si="31"/>
        <v/>
      </c>
      <c r="AP57" s="410" t="str">
        <f t="shared" si="32"/>
        <v/>
      </c>
      <c r="AQ57" s="409" t="str">
        <f t="shared" si="33"/>
        <v/>
      </c>
      <c r="AR57" s="409" t="str">
        <f t="shared" si="34"/>
        <v/>
      </c>
      <c r="AS57" s="410" t="str">
        <f t="shared" si="35"/>
        <v/>
      </c>
      <c r="AT57" s="410" t="str">
        <f t="shared" si="36"/>
        <v/>
      </c>
      <c r="AU57" s="401" t="str">
        <f t="shared" si="41"/>
        <v/>
      </c>
      <c r="AV57" s="139" t="str">
        <f t="shared" si="42"/>
        <v/>
      </c>
      <c r="BA57" s="1" t="str">
        <f t="shared" si="53"/>
        <v/>
      </c>
      <c r="BB57" s="1" t="str">
        <f t="shared" si="53"/>
        <v/>
      </c>
      <c r="BD57" s="238">
        <f t="shared" si="38"/>
        <v>0</v>
      </c>
    </row>
    <row r="58" spans="2:56" hidden="1" x14ac:dyDescent="0.25">
      <c r="B58" s="150" t="str">
        <f t="shared" si="0"/>
        <v/>
      </c>
      <c r="C58" s="406" t="str">
        <f>ייצוב!C58</f>
        <v/>
      </c>
      <c r="D58" s="143" t="str">
        <f>IF($C58="","",IF(ייצוב!I58="",$BA$1,ייצוב!I58))</f>
        <v/>
      </c>
      <c r="E58" s="143" t="str">
        <f>IF($C58="","",IF(ייצוב!G58="",$BA$1,ייצוב!G58))</f>
        <v/>
      </c>
      <c r="F58" s="149"/>
      <c r="G58" s="148" t="str">
        <f t="shared" si="39"/>
        <v/>
      </c>
      <c r="H58" s="407" t="str">
        <f t="shared" si="40"/>
        <v/>
      </c>
      <c r="I58" s="408" t="str">
        <f t="shared" si="1"/>
        <v/>
      </c>
      <c r="J58" s="408" t="str">
        <f t="shared" si="2"/>
        <v/>
      </c>
      <c r="K58" s="409" t="str">
        <f t="shared" si="3"/>
        <v/>
      </c>
      <c r="L58" s="409" t="str">
        <f t="shared" si="4"/>
        <v/>
      </c>
      <c r="M58" s="410" t="str">
        <f t="shared" si="5"/>
        <v/>
      </c>
      <c r="N58" s="410" t="str">
        <f t="shared" si="6"/>
        <v/>
      </c>
      <c r="O58" s="409" t="str">
        <f t="shared" si="7"/>
        <v/>
      </c>
      <c r="P58" s="409" t="str">
        <f t="shared" si="8"/>
        <v/>
      </c>
      <c r="Q58" s="410" t="str">
        <f t="shared" si="9"/>
        <v/>
      </c>
      <c r="R58" s="410" t="str">
        <f t="shared" si="10"/>
        <v/>
      </c>
      <c r="S58" s="409" t="str">
        <f t="shared" si="11"/>
        <v/>
      </c>
      <c r="T58" s="409" t="str">
        <f t="shared" si="12"/>
        <v/>
      </c>
      <c r="U58" s="410" t="str">
        <f t="shared" si="13"/>
        <v/>
      </c>
      <c r="V58" s="410" t="str">
        <f t="shared" si="47"/>
        <v/>
      </c>
      <c r="W58" s="409" t="str">
        <f t="shared" si="14"/>
        <v/>
      </c>
      <c r="X58" s="409" t="str">
        <f t="shared" si="15"/>
        <v/>
      </c>
      <c r="Y58" s="410" t="str">
        <f t="shared" si="16"/>
        <v/>
      </c>
      <c r="Z58" s="410" t="str">
        <f t="shared" si="17"/>
        <v/>
      </c>
      <c r="AA58" s="409" t="str">
        <f t="shared" si="18"/>
        <v/>
      </c>
      <c r="AB58" s="409" t="str">
        <f t="shared" si="19"/>
        <v/>
      </c>
      <c r="AC58" s="410" t="str">
        <f t="shared" si="20"/>
        <v/>
      </c>
      <c r="AD58" s="410" t="str">
        <f t="shared" si="21"/>
        <v/>
      </c>
      <c r="AE58" s="409" t="str">
        <f t="shared" si="22"/>
        <v/>
      </c>
      <c r="AF58" s="409" t="str">
        <f t="shared" si="23"/>
        <v/>
      </c>
      <c r="AG58" s="410" t="str">
        <f t="shared" si="24"/>
        <v/>
      </c>
      <c r="AH58" s="410" t="str">
        <f t="shared" si="50"/>
        <v/>
      </c>
      <c r="AI58" s="409" t="str">
        <f t="shared" si="25"/>
        <v/>
      </c>
      <c r="AJ58" s="409" t="str">
        <f t="shared" si="26"/>
        <v/>
      </c>
      <c r="AK58" s="410" t="str">
        <f t="shared" si="27"/>
        <v/>
      </c>
      <c r="AL58" s="410" t="str">
        <f t="shared" si="28"/>
        <v/>
      </c>
      <c r="AM58" s="409" t="str">
        <f t="shared" si="29"/>
        <v/>
      </c>
      <c r="AN58" s="409" t="str">
        <f t="shared" si="30"/>
        <v/>
      </c>
      <c r="AO58" s="410" t="str">
        <f t="shared" si="31"/>
        <v/>
      </c>
      <c r="AP58" s="410" t="str">
        <f t="shared" si="32"/>
        <v/>
      </c>
      <c r="AQ58" s="409" t="str">
        <f t="shared" si="33"/>
        <v/>
      </c>
      <c r="AR58" s="409" t="str">
        <f t="shared" si="34"/>
        <v/>
      </c>
      <c r="AS58" s="410" t="str">
        <f t="shared" si="35"/>
        <v/>
      </c>
      <c r="AT58" s="410" t="str">
        <f t="shared" si="36"/>
        <v/>
      </c>
      <c r="AU58" s="401" t="str">
        <f t="shared" si="41"/>
        <v/>
      </c>
      <c r="AV58" s="139" t="str">
        <f t="shared" si="42"/>
        <v/>
      </c>
      <c r="BA58" s="1" t="str">
        <f t="shared" si="53"/>
        <v/>
      </c>
      <c r="BB58" s="1" t="str">
        <f t="shared" si="53"/>
        <v/>
      </c>
      <c r="BD58" s="238">
        <f t="shared" si="38"/>
        <v>0</v>
      </c>
    </row>
    <row r="59" spans="2:56" hidden="1" x14ac:dyDescent="0.25">
      <c r="B59" s="150" t="str">
        <f t="shared" si="0"/>
        <v/>
      </c>
      <c r="C59" s="406" t="str">
        <f>ייצוב!C59</f>
        <v/>
      </c>
      <c r="D59" s="143" t="str">
        <f>IF($C59="","",IF(ייצוב!I59="",$BA$1,ייצוב!I59))</f>
        <v/>
      </c>
      <c r="E59" s="143" t="str">
        <f>IF($C59="","",IF(ייצוב!G59="",$BA$1,ייצוב!G59))</f>
        <v/>
      </c>
      <c r="F59" s="149"/>
      <c r="G59" s="148" t="str">
        <f t="shared" si="39"/>
        <v/>
      </c>
      <c r="H59" s="407" t="str">
        <f t="shared" si="40"/>
        <v/>
      </c>
      <c r="I59" s="408" t="str">
        <f t="shared" si="1"/>
        <v/>
      </c>
      <c r="J59" s="408" t="str">
        <f t="shared" si="2"/>
        <v/>
      </c>
      <c r="K59" s="409" t="str">
        <f t="shared" si="3"/>
        <v/>
      </c>
      <c r="L59" s="409" t="str">
        <f t="shared" si="4"/>
        <v/>
      </c>
      <c r="M59" s="410" t="str">
        <f t="shared" si="5"/>
        <v/>
      </c>
      <c r="N59" s="410" t="str">
        <f t="shared" si="6"/>
        <v/>
      </c>
      <c r="O59" s="409" t="str">
        <f t="shared" si="7"/>
        <v/>
      </c>
      <c r="P59" s="409" t="str">
        <f t="shared" si="8"/>
        <v/>
      </c>
      <c r="Q59" s="410" t="str">
        <f t="shared" si="9"/>
        <v/>
      </c>
      <c r="R59" s="410" t="str">
        <f t="shared" si="10"/>
        <v/>
      </c>
      <c r="S59" s="409" t="str">
        <f t="shared" si="11"/>
        <v/>
      </c>
      <c r="T59" s="409" t="str">
        <f t="shared" si="12"/>
        <v/>
      </c>
      <c r="U59" s="410" t="str">
        <f t="shared" si="13"/>
        <v/>
      </c>
      <c r="V59" s="410" t="str">
        <f t="shared" si="47"/>
        <v/>
      </c>
      <c r="W59" s="409" t="str">
        <f t="shared" si="14"/>
        <v/>
      </c>
      <c r="X59" s="409" t="str">
        <f t="shared" si="15"/>
        <v/>
      </c>
      <c r="Y59" s="410" t="str">
        <f t="shared" si="16"/>
        <v/>
      </c>
      <c r="Z59" s="410" t="str">
        <f t="shared" si="17"/>
        <v/>
      </c>
      <c r="AA59" s="409" t="str">
        <f t="shared" si="18"/>
        <v/>
      </c>
      <c r="AB59" s="409" t="str">
        <f t="shared" si="19"/>
        <v/>
      </c>
      <c r="AC59" s="410" t="str">
        <f t="shared" si="20"/>
        <v/>
      </c>
      <c r="AD59" s="410" t="str">
        <f t="shared" si="21"/>
        <v/>
      </c>
      <c r="AE59" s="409" t="str">
        <f t="shared" si="22"/>
        <v/>
      </c>
      <c r="AF59" s="409" t="str">
        <f t="shared" si="23"/>
        <v/>
      </c>
      <c r="AG59" s="410" t="str">
        <f t="shared" si="24"/>
        <v/>
      </c>
      <c r="AH59" s="410" t="str">
        <f t="shared" si="50"/>
        <v/>
      </c>
      <c r="AI59" s="409" t="str">
        <f t="shared" si="25"/>
        <v/>
      </c>
      <c r="AJ59" s="409" t="str">
        <f t="shared" si="26"/>
        <v/>
      </c>
      <c r="AK59" s="410" t="str">
        <f t="shared" si="27"/>
        <v/>
      </c>
      <c r="AL59" s="410" t="str">
        <f t="shared" si="28"/>
        <v/>
      </c>
      <c r="AM59" s="409" t="str">
        <f t="shared" si="29"/>
        <v/>
      </c>
      <c r="AN59" s="409" t="str">
        <f t="shared" si="30"/>
        <v/>
      </c>
      <c r="AO59" s="410" t="str">
        <f t="shared" si="31"/>
        <v/>
      </c>
      <c r="AP59" s="410" t="str">
        <f t="shared" si="32"/>
        <v/>
      </c>
      <c r="AQ59" s="409" t="str">
        <f t="shared" si="33"/>
        <v/>
      </c>
      <c r="AR59" s="409" t="str">
        <f t="shared" si="34"/>
        <v/>
      </c>
      <c r="AS59" s="410" t="str">
        <f t="shared" si="35"/>
        <v/>
      </c>
      <c r="AT59" s="410" t="str">
        <f t="shared" si="36"/>
        <v/>
      </c>
      <c r="AU59" s="401" t="str">
        <f t="shared" si="41"/>
        <v/>
      </c>
      <c r="AV59" s="139" t="str">
        <f t="shared" si="42"/>
        <v/>
      </c>
      <c r="BA59" s="1" t="str">
        <f t="shared" si="53"/>
        <v/>
      </c>
      <c r="BB59" s="1" t="str">
        <f t="shared" si="53"/>
        <v/>
      </c>
      <c r="BD59" s="238">
        <f t="shared" si="38"/>
        <v>0</v>
      </c>
    </row>
    <row r="60" spans="2:56" hidden="1" x14ac:dyDescent="0.25">
      <c r="B60" s="150" t="str">
        <f t="shared" si="0"/>
        <v/>
      </c>
      <c r="C60" s="406" t="str">
        <f>ייצוב!C60</f>
        <v/>
      </c>
      <c r="D60" s="143" t="str">
        <f>IF($C60="","",IF(ייצוב!I60="",$BA$1,ייצוב!I60))</f>
        <v/>
      </c>
      <c r="E60" s="143" t="str">
        <f>IF($C60="","",IF(ייצוב!G60="",$BA$1,ייצוב!G60))</f>
        <v/>
      </c>
      <c r="F60" s="149"/>
      <c r="G60" s="148" t="str">
        <f t="shared" si="39"/>
        <v/>
      </c>
      <c r="H60" s="407" t="str">
        <f t="shared" si="40"/>
        <v/>
      </c>
      <c r="I60" s="408" t="str">
        <f t="shared" si="1"/>
        <v/>
      </c>
      <c r="J60" s="408" t="str">
        <f t="shared" si="2"/>
        <v/>
      </c>
      <c r="K60" s="409" t="str">
        <f t="shared" si="3"/>
        <v/>
      </c>
      <c r="L60" s="409" t="str">
        <f t="shared" si="4"/>
        <v/>
      </c>
      <c r="M60" s="410" t="str">
        <f t="shared" si="5"/>
        <v/>
      </c>
      <c r="N60" s="410" t="str">
        <f t="shared" si="6"/>
        <v/>
      </c>
      <c r="O60" s="409" t="str">
        <f t="shared" si="7"/>
        <v/>
      </c>
      <c r="P60" s="409" t="str">
        <f t="shared" si="8"/>
        <v/>
      </c>
      <c r="Q60" s="410" t="str">
        <f t="shared" si="9"/>
        <v/>
      </c>
      <c r="R60" s="410" t="str">
        <f t="shared" si="10"/>
        <v/>
      </c>
      <c r="S60" s="409" t="str">
        <f t="shared" si="11"/>
        <v/>
      </c>
      <c r="T60" s="409" t="str">
        <f t="shared" si="12"/>
        <v/>
      </c>
      <c r="U60" s="410" t="str">
        <f t="shared" si="13"/>
        <v/>
      </c>
      <c r="V60" s="410" t="str">
        <f t="shared" si="47"/>
        <v/>
      </c>
      <c r="W60" s="409" t="str">
        <f t="shared" si="14"/>
        <v/>
      </c>
      <c r="X60" s="409" t="str">
        <f t="shared" si="15"/>
        <v/>
      </c>
      <c r="Y60" s="410" t="str">
        <f t="shared" si="16"/>
        <v/>
      </c>
      <c r="Z60" s="410" t="str">
        <f t="shared" si="17"/>
        <v/>
      </c>
      <c r="AA60" s="409" t="str">
        <f t="shared" si="18"/>
        <v/>
      </c>
      <c r="AB60" s="409" t="str">
        <f t="shared" si="19"/>
        <v/>
      </c>
      <c r="AC60" s="410" t="str">
        <f t="shared" si="20"/>
        <v/>
      </c>
      <c r="AD60" s="410" t="str">
        <f t="shared" si="21"/>
        <v/>
      </c>
      <c r="AE60" s="409" t="str">
        <f t="shared" si="22"/>
        <v/>
      </c>
      <c r="AF60" s="409" t="str">
        <f t="shared" si="23"/>
        <v/>
      </c>
      <c r="AG60" s="410" t="str">
        <f t="shared" si="24"/>
        <v/>
      </c>
      <c r="AH60" s="410" t="str">
        <f t="shared" si="50"/>
        <v/>
      </c>
      <c r="AI60" s="409" t="str">
        <f t="shared" si="25"/>
        <v/>
      </c>
      <c r="AJ60" s="409" t="str">
        <f t="shared" si="26"/>
        <v/>
      </c>
      <c r="AK60" s="410" t="str">
        <f t="shared" si="27"/>
        <v/>
      </c>
      <c r="AL60" s="410" t="str">
        <f t="shared" si="28"/>
        <v/>
      </c>
      <c r="AM60" s="409" t="str">
        <f t="shared" si="29"/>
        <v/>
      </c>
      <c r="AN60" s="409" t="str">
        <f t="shared" si="30"/>
        <v/>
      </c>
      <c r="AO60" s="410" t="str">
        <f t="shared" si="31"/>
        <v/>
      </c>
      <c r="AP60" s="410" t="str">
        <f t="shared" si="32"/>
        <v/>
      </c>
      <c r="AQ60" s="409" t="str">
        <f t="shared" si="33"/>
        <v/>
      </c>
      <c r="AR60" s="409" t="str">
        <f t="shared" si="34"/>
        <v/>
      </c>
      <c r="AS60" s="410" t="str">
        <f t="shared" si="35"/>
        <v/>
      </c>
      <c r="AT60" s="410" t="str">
        <f t="shared" si="36"/>
        <v/>
      </c>
      <c r="AU60" s="401" t="str">
        <f t="shared" si="41"/>
        <v/>
      </c>
      <c r="AV60" s="139" t="str">
        <f t="shared" si="42"/>
        <v/>
      </c>
      <c r="BA60" s="1" t="str">
        <f t="shared" si="53"/>
        <v/>
      </c>
      <c r="BB60" s="1" t="str">
        <f t="shared" si="53"/>
        <v/>
      </c>
      <c r="BD60" s="238">
        <f t="shared" si="38"/>
        <v>0</v>
      </c>
    </row>
    <row r="61" spans="2:56" hidden="1" x14ac:dyDescent="0.25">
      <c r="B61" s="150" t="str">
        <f t="shared" si="0"/>
        <v/>
      </c>
      <c r="C61" s="406" t="str">
        <f>ייצוב!C61</f>
        <v/>
      </c>
      <c r="D61" s="143" t="str">
        <f>IF($C61="","",IF(ייצוב!I61="",$BA$1,ייצוב!I61))</f>
        <v/>
      </c>
      <c r="E61" s="143" t="str">
        <f>IF($C61="","",IF(ייצוב!G61="",$BA$1,ייצוב!G61))</f>
        <v/>
      </c>
      <c r="F61" s="149"/>
      <c r="G61" s="148" t="str">
        <f t="shared" si="39"/>
        <v/>
      </c>
      <c r="H61" s="407" t="str">
        <f t="shared" si="40"/>
        <v/>
      </c>
      <c r="I61" s="408" t="str">
        <f t="shared" si="1"/>
        <v/>
      </c>
      <c r="J61" s="408" t="str">
        <f t="shared" si="2"/>
        <v/>
      </c>
      <c r="K61" s="409" t="str">
        <f t="shared" si="3"/>
        <v/>
      </c>
      <c r="L61" s="409" t="str">
        <f t="shared" si="4"/>
        <v/>
      </c>
      <c r="M61" s="410" t="str">
        <f t="shared" si="5"/>
        <v/>
      </c>
      <c r="N61" s="410" t="str">
        <f t="shared" si="6"/>
        <v/>
      </c>
      <c r="O61" s="409" t="str">
        <f t="shared" si="7"/>
        <v/>
      </c>
      <c r="P61" s="409" t="str">
        <f t="shared" si="8"/>
        <v/>
      </c>
      <c r="Q61" s="410" t="str">
        <f t="shared" si="9"/>
        <v/>
      </c>
      <c r="R61" s="410" t="str">
        <f t="shared" si="10"/>
        <v/>
      </c>
      <c r="S61" s="409" t="str">
        <f t="shared" si="11"/>
        <v/>
      </c>
      <c r="T61" s="409" t="str">
        <f t="shared" si="12"/>
        <v/>
      </c>
      <c r="U61" s="410" t="str">
        <f t="shared" si="13"/>
        <v/>
      </c>
      <c r="V61" s="410" t="str">
        <f t="shared" si="47"/>
        <v/>
      </c>
      <c r="W61" s="409" t="str">
        <f t="shared" si="14"/>
        <v/>
      </c>
      <c r="X61" s="409" t="str">
        <f t="shared" si="15"/>
        <v/>
      </c>
      <c r="Y61" s="410" t="str">
        <f t="shared" si="16"/>
        <v/>
      </c>
      <c r="Z61" s="410" t="str">
        <f t="shared" si="17"/>
        <v/>
      </c>
      <c r="AA61" s="409" t="str">
        <f t="shared" si="18"/>
        <v/>
      </c>
      <c r="AB61" s="409" t="str">
        <f t="shared" si="19"/>
        <v/>
      </c>
      <c r="AC61" s="410" t="str">
        <f t="shared" si="20"/>
        <v/>
      </c>
      <c r="AD61" s="410" t="str">
        <f t="shared" si="21"/>
        <v/>
      </c>
      <c r="AE61" s="409" t="str">
        <f t="shared" si="22"/>
        <v/>
      </c>
      <c r="AF61" s="409" t="str">
        <f t="shared" si="23"/>
        <v/>
      </c>
      <c r="AG61" s="410" t="str">
        <f t="shared" si="24"/>
        <v/>
      </c>
      <c r="AH61" s="410" t="str">
        <f t="shared" si="50"/>
        <v/>
      </c>
      <c r="AI61" s="409" t="str">
        <f t="shared" si="25"/>
        <v/>
      </c>
      <c r="AJ61" s="409" t="str">
        <f t="shared" si="26"/>
        <v/>
      </c>
      <c r="AK61" s="410" t="str">
        <f t="shared" si="27"/>
        <v/>
      </c>
      <c r="AL61" s="410" t="str">
        <f t="shared" si="28"/>
        <v/>
      </c>
      <c r="AM61" s="409" t="str">
        <f t="shared" si="29"/>
        <v/>
      </c>
      <c r="AN61" s="409" t="str">
        <f t="shared" si="30"/>
        <v/>
      </c>
      <c r="AO61" s="410" t="str">
        <f t="shared" si="31"/>
        <v/>
      </c>
      <c r="AP61" s="410" t="str">
        <f t="shared" si="32"/>
        <v/>
      </c>
      <c r="AQ61" s="409" t="str">
        <f t="shared" si="33"/>
        <v/>
      </c>
      <c r="AR61" s="409" t="str">
        <f t="shared" si="34"/>
        <v/>
      </c>
      <c r="AS61" s="410" t="str">
        <f t="shared" si="35"/>
        <v/>
      </c>
      <c r="AT61" s="410" t="str">
        <f t="shared" si="36"/>
        <v/>
      </c>
      <c r="AU61" s="401" t="str">
        <f t="shared" si="41"/>
        <v/>
      </c>
      <c r="AV61" s="139" t="str">
        <f t="shared" si="42"/>
        <v/>
      </c>
      <c r="BA61" s="1" t="str">
        <f t="shared" si="53"/>
        <v/>
      </c>
      <c r="BB61" s="1" t="str">
        <f t="shared" si="53"/>
        <v/>
      </c>
      <c r="BD61" s="238">
        <f t="shared" si="38"/>
        <v>0</v>
      </c>
    </row>
    <row r="62" spans="2:56" hidden="1" x14ac:dyDescent="0.25">
      <c r="B62" s="150" t="str">
        <f t="shared" si="0"/>
        <v/>
      </c>
      <c r="C62" s="406" t="str">
        <f>ייצוב!C62</f>
        <v/>
      </c>
      <c r="D62" s="143" t="str">
        <f>IF($C62="","",IF(ייצוב!I62="",$BA$1,ייצוב!I62))</f>
        <v/>
      </c>
      <c r="E62" s="143" t="str">
        <f>IF($C62="","",IF(ייצוב!G62="",$BA$1,ייצוב!G62))</f>
        <v/>
      </c>
      <c r="F62" s="149"/>
      <c r="G62" s="148" t="str">
        <f t="shared" si="39"/>
        <v/>
      </c>
      <c r="H62" s="407" t="str">
        <f t="shared" si="40"/>
        <v/>
      </c>
      <c r="I62" s="408" t="str">
        <f t="shared" si="1"/>
        <v/>
      </c>
      <c r="J62" s="408" t="str">
        <f t="shared" si="2"/>
        <v/>
      </c>
      <c r="K62" s="409" t="str">
        <f t="shared" si="3"/>
        <v/>
      </c>
      <c r="L62" s="409" t="str">
        <f t="shared" si="4"/>
        <v/>
      </c>
      <c r="M62" s="410" t="str">
        <f t="shared" si="5"/>
        <v/>
      </c>
      <c r="N62" s="410" t="str">
        <f t="shared" si="6"/>
        <v/>
      </c>
      <c r="O62" s="409" t="str">
        <f t="shared" si="7"/>
        <v/>
      </c>
      <c r="P62" s="409" t="str">
        <f t="shared" si="8"/>
        <v/>
      </c>
      <c r="Q62" s="410" t="str">
        <f t="shared" si="9"/>
        <v/>
      </c>
      <c r="R62" s="410" t="str">
        <f t="shared" si="10"/>
        <v/>
      </c>
      <c r="S62" s="409" t="str">
        <f t="shared" si="11"/>
        <v/>
      </c>
      <c r="T62" s="409" t="str">
        <f t="shared" si="12"/>
        <v/>
      </c>
      <c r="U62" s="410" t="str">
        <f t="shared" si="13"/>
        <v/>
      </c>
      <c r="V62" s="410" t="str">
        <f t="shared" si="47"/>
        <v/>
      </c>
      <c r="W62" s="409" t="str">
        <f t="shared" si="14"/>
        <v/>
      </c>
      <c r="X62" s="409" t="str">
        <f t="shared" si="15"/>
        <v/>
      </c>
      <c r="Y62" s="410" t="str">
        <f t="shared" si="16"/>
        <v/>
      </c>
      <c r="Z62" s="410" t="str">
        <f t="shared" si="17"/>
        <v/>
      </c>
      <c r="AA62" s="409" t="str">
        <f t="shared" si="18"/>
        <v/>
      </c>
      <c r="AB62" s="409" t="str">
        <f t="shared" si="19"/>
        <v/>
      </c>
      <c r="AC62" s="410" t="str">
        <f t="shared" si="20"/>
        <v/>
      </c>
      <c r="AD62" s="410" t="str">
        <f t="shared" si="21"/>
        <v/>
      </c>
      <c r="AE62" s="409" t="str">
        <f t="shared" si="22"/>
        <v/>
      </c>
      <c r="AF62" s="409" t="str">
        <f t="shared" si="23"/>
        <v/>
      </c>
      <c r="AG62" s="410" t="str">
        <f t="shared" si="24"/>
        <v/>
      </c>
      <c r="AH62" s="410" t="str">
        <f t="shared" si="50"/>
        <v/>
      </c>
      <c r="AI62" s="409" t="str">
        <f t="shared" si="25"/>
        <v/>
      </c>
      <c r="AJ62" s="409" t="str">
        <f t="shared" si="26"/>
        <v/>
      </c>
      <c r="AK62" s="410" t="str">
        <f t="shared" si="27"/>
        <v/>
      </c>
      <c r="AL62" s="410" t="str">
        <f t="shared" si="28"/>
        <v/>
      </c>
      <c r="AM62" s="409" t="str">
        <f t="shared" si="29"/>
        <v/>
      </c>
      <c r="AN62" s="409" t="str">
        <f t="shared" si="30"/>
        <v/>
      </c>
      <c r="AO62" s="410" t="str">
        <f t="shared" si="31"/>
        <v/>
      </c>
      <c r="AP62" s="410" t="str">
        <f t="shared" si="32"/>
        <v/>
      </c>
      <c r="AQ62" s="409" t="str">
        <f t="shared" si="33"/>
        <v/>
      </c>
      <c r="AR62" s="409" t="str">
        <f t="shared" si="34"/>
        <v/>
      </c>
      <c r="AS62" s="410" t="str">
        <f t="shared" si="35"/>
        <v/>
      </c>
      <c r="AT62" s="410" t="str">
        <f t="shared" si="36"/>
        <v/>
      </c>
      <c r="AU62" s="401" t="str">
        <f t="shared" si="41"/>
        <v/>
      </c>
      <c r="AV62" s="139" t="str">
        <f t="shared" si="42"/>
        <v/>
      </c>
      <c r="BA62" s="1" t="str">
        <f t="shared" si="53"/>
        <v/>
      </c>
      <c r="BB62" s="1" t="str">
        <f t="shared" si="53"/>
        <v/>
      </c>
      <c r="BD62" s="238">
        <f t="shared" si="38"/>
        <v>0</v>
      </c>
    </row>
    <row r="63" spans="2:56" hidden="1" x14ac:dyDescent="0.25">
      <c r="B63" s="150" t="str">
        <f t="shared" ref="B63:B94" si="54">IF(C63="","",ROW()-30)</f>
        <v/>
      </c>
      <c r="C63" s="406" t="str">
        <f>ייצוב!C63</f>
        <v/>
      </c>
      <c r="D63" s="143" t="str">
        <f>IF($C63="","",IF(ייצוב!I63="",$BA$1,ייצוב!I63))</f>
        <v/>
      </c>
      <c r="E63" s="143" t="str">
        <f>IF($C63="","",IF(ייצוב!G63="",$BA$1,ייצוב!G63))</f>
        <v/>
      </c>
      <c r="F63" s="149"/>
      <c r="G63" s="148" t="str">
        <f t="shared" si="39"/>
        <v/>
      </c>
      <c r="H63" s="407" t="str">
        <f t="shared" ref="H63:H94" si="55">IF($C63="","",IF(G63+$F63=2,1,0))</f>
        <v/>
      </c>
      <c r="I63" s="408" t="str">
        <f t="shared" ref="I63:I94" si="56">IF($C63="","",IF(H63=1,$E63*$E$6,$D63))</f>
        <v/>
      </c>
      <c r="J63" s="408" t="str">
        <f t="shared" ref="J63:J94" si="57">IF(G63="","",IF(H63=1,I63,I63/SUMIF(H$31:H$130,"&lt;&gt;1",I$31:I$130)*(1-SUMIF(H$31:H$130,"=1",I$31:I$130))))</f>
        <v/>
      </c>
      <c r="K63" s="409" t="str">
        <f t="shared" ref="K63:K94" si="58">IF($C63="","",IF(J63&lt;$E63*$E$6,1,0))</f>
        <v/>
      </c>
      <c r="L63" s="409" t="str">
        <f t="shared" ref="L63:L94" si="59">IF($C63="","",IF(K63+$F63=2,1,0))</f>
        <v/>
      </c>
      <c r="M63" s="410" t="str">
        <f t="shared" ref="M63:M94" si="60">IF($C63="","",IF(L63=1,$E63*$E$6,$I63))</f>
        <v/>
      </c>
      <c r="N63" s="410" t="str">
        <f t="shared" ref="N63:N94" si="61">IF(K63="","",IF(L63=1,M63,M63/SUMIF(L$31:L$130,"&lt;&gt;1",M$31:M$130)*(1-SUMIF(L$31:L$130,"=1",M$31:M$130))))</f>
        <v/>
      </c>
      <c r="O63" s="409" t="str">
        <f t="shared" ref="O63:O94" si="62">IF($C63="","",IF(N63&lt;$E63*$E$6,1,0))</f>
        <v/>
      </c>
      <c r="P63" s="409" t="str">
        <f t="shared" ref="P63:P94" si="63">IF($C63="","",IF(O63+$F63=2,1,0))</f>
        <v/>
      </c>
      <c r="Q63" s="410" t="str">
        <f t="shared" ref="Q63:Q94" si="64">IF($C63="","",IF(P63=1,$E63*$E$6,$M63))</f>
        <v/>
      </c>
      <c r="R63" s="410" t="str">
        <f t="shared" ref="R63:R94" si="65">IF(O63="","",IF(P63=1,Q63,Q63/SUMIF(P$31:P$130,"&lt;&gt;1",Q$31:Q$130)*(1-SUMIF(P$31:P$130,"=1",Q$31:Q$130))))</f>
        <v/>
      </c>
      <c r="S63" s="409" t="str">
        <f t="shared" ref="S63:S94" si="66">IF($C63="","",IF(R63&lt;$E63*$E$6,1,0))</f>
        <v/>
      </c>
      <c r="T63" s="409" t="str">
        <f t="shared" ref="T63:T94" si="67">IF($C63="","",IF(S63+$F63=2,1,0))</f>
        <v/>
      </c>
      <c r="U63" s="410" t="str">
        <f t="shared" ref="U63:U94" si="68">IF($C63="","",IF(T63=1,$E63*$E$6,R63))</f>
        <v/>
      </c>
      <c r="V63" s="410" t="str">
        <f t="shared" si="47"/>
        <v/>
      </c>
      <c r="W63" s="409" t="str">
        <f t="shared" ref="W63:W94" si="69">IF($C63="","",IF(V63&lt;$E63*$E$6,1,0))</f>
        <v/>
      </c>
      <c r="X63" s="409" t="str">
        <f t="shared" ref="X63:X94" si="70">IF($C63="","",IF(W63+$F63=2,1,0))</f>
        <v/>
      </c>
      <c r="Y63" s="410" t="str">
        <f t="shared" ref="Y63:Y94" si="71">IF($C63="","",IF(X63=1,$E63*$E$6,V63))</f>
        <v/>
      </c>
      <c r="Z63" s="410" t="str">
        <f t="shared" ref="Z63:Z94" si="72">IF(W63="","",IF(X63=1,Y63,Y63/SUMIF(X$31:X$130,"&lt;&gt;1",Y$31:Y$130)*(1-SUMIF(X$31:X$130,"=1",Y$31:Y$130))))</f>
        <v/>
      </c>
      <c r="AA63" s="409" t="str">
        <f t="shared" ref="AA63:AA94" si="73">IF($C63="","",IF(Z63&lt;$E63*$E$6,1,0))</f>
        <v/>
      </c>
      <c r="AB63" s="409" t="str">
        <f t="shared" ref="AB63:AB94" si="74">IF($C63="","",IF(AA63+$F63=2,1,0))</f>
        <v/>
      </c>
      <c r="AC63" s="410" t="str">
        <f t="shared" ref="AC63:AC94" si="75">IF($C63="","",IF(AB63=1,$E63*$E$6,Z63))</f>
        <v/>
      </c>
      <c r="AD63" s="410" t="str">
        <f t="shared" ref="AD63:AD94" si="76">IF(AA63="","",IF(AB63=1,AC63,AC63/SUMIF(AB$31:AB$130,"&lt;&gt;1",AC$31:AC$130)*(1-SUMIF(AB$31:AB$130,"=1",AC$31:AC$130))))</f>
        <v/>
      </c>
      <c r="AE63" s="409" t="str">
        <f t="shared" ref="AE63:AE94" si="77">IF($C63="","",IF(AD63&lt;$E63*$E$6,1,0))</f>
        <v/>
      </c>
      <c r="AF63" s="409" t="str">
        <f t="shared" ref="AF63:AF94" si="78">IF($C63="","",IF(AE63+$F63=2,1,0))</f>
        <v/>
      </c>
      <c r="AG63" s="410" t="str">
        <f t="shared" ref="AG63:AG94" si="79">IF($C63="","",IF(AF63=1,$E63*$E$6,AD63))</f>
        <v/>
      </c>
      <c r="AH63" s="410" t="str">
        <f t="shared" si="50"/>
        <v/>
      </c>
      <c r="AI63" s="409" t="str">
        <f t="shared" ref="AI63:AI94" si="80">IF($C63="","",IF(AH63&lt;$E63*$E$6,1,0))</f>
        <v/>
      </c>
      <c r="AJ63" s="409" t="str">
        <f t="shared" ref="AJ63:AJ94" si="81">IF($C63="","",IF(AI63+$F63=2,1,0))</f>
        <v/>
      </c>
      <c r="AK63" s="410" t="str">
        <f t="shared" ref="AK63:AK94" si="82">IF($C63="","",IF(AJ63=1,$E63*$E$6,AH63))</f>
        <v/>
      </c>
      <c r="AL63" s="410" t="str">
        <f t="shared" ref="AL63:AL94" si="83">IF(AI63="","",IF(AJ63=1,AK63,AK63/SUMIF(AJ$31:AJ$130,"&lt;&gt;1",AK$31:AK$130)*(1-SUMIF(AJ$31:AJ$130,"=1",AK$31:AK$130))))</f>
        <v/>
      </c>
      <c r="AM63" s="409" t="str">
        <f t="shared" ref="AM63:AM94" si="84">IF($C63="","",IF(AL63&lt;$E63*$E$6,1,0))</f>
        <v/>
      </c>
      <c r="AN63" s="409" t="str">
        <f t="shared" ref="AN63:AN94" si="85">IF($C63="","",IF(AM63+$F63=2,1,0))</f>
        <v/>
      </c>
      <c r="AO63" s="410" t="str">
        <f t="shared" ref="AO63:AO94" si="86">IF($C63="","",IF(AN63=1,$E63*$E$6,AL63))</f>
        <v/>
      </c>
      <c r="AP63" s="410" t="str">
        <f t="shared" ref="AP63:AP94" si="87">IF(AM63="","",IF(AN63=1,AO63,AO63/SUMIF(AN$31:AN$130,"&lt;&gt;1",AO$31:AO$130)*(1-SUMIF(AN$31:AN$130,"=1",AO$31:AO$130))))</f>
        <v/>
      </c>
      <c r="AQ63" s="409" t="str">
        <f t="shared" ref="AQ63:AQ94" si="88">IF($C63="","",IF(OR(AP63&lt;$E63*$E$6,AN63=1,AJ63=1,AF63=1,AB63=1,X63=1,T63=1,P63=1,L63=1,H63=1),1,0))</f>
        <v/>
      </c>
      <c r="AR63" s="409" t="str">
        <f t="shared" ref="AR63:AR94" si="89">IF($C63="","",IF(AQ63+$F63=2,1,0))</f>
        <v/>
      </c>
      <c r="AS63" s="410" t="str">
        <f t="shared" ref="AS63:AS94" si="90">IF($C63="","",IF(AR63=1,$E63*$E$6,AP63))</f>
        <v/>
      </c>
      <c r="AT63" s="410" t="str">
        <f t="shared" ref="AT63:AT94" si="91">IF(AQ63="","",IFERROR(IF(AR63=1,AS63,AS63/SUMIF(AR$31:AR$130,"&lt;&gt;1",AS$31:AS$130)*(1-SUMIF(AR$31:AR$130,"=1",AS$31:AS$130))),0))</f>
        <v/>
      </c>
      <c r="AU63" s="401" t="str">
        <f t="shared" si="41"/>
        <v/>
      </c>
      <c r="AV63" s="139" t="str">
        <f t="shared" si="42"/>
        <v/>
      </c>
      <c r="BA63" s="1" t="str">
        <f t="shared" si="53"/>
        <v/>
      </c>
      <c r="BB63" s="1" t="str">
        <f t="shared" si="53"/>
        <v/>
      </c>
      <c r="BD63" s="238">
        <f t="shared" ref="BD63:BD94" si="92">IF(F63="",0,IF(ISERROR(MATCH(F63,$BA$30:$BB$30,0)),0,1))</f>
        <v>0</v>
      </c>
    </row>
    <row r="64" spans="2:56" hidden="1" x14ac:dyDescent="0.25">
      <c r="B64" s="150" t="str">
        <f t="shared" si="54"/>
        <v/>
      </c>
      <c r="C64" s="406" t="str">
        <f>ייצוב!C64</f>
        <v/>
      </c>
      <c r="D64" s="143" t="str">
        <f>IF($C64="","",IF(ייצוב!I64="",$BA$1,ייצוב!I64))</f>
        <v/>
      </c>
      <c r="E64" s="143" t="str">
        <f>IF($C64="","",IF(ייצוב!G64="",$BA$1,ייצוב!G64))</f>
        <v/>
      </c>
      <c r="F64" s="149"/>
      <c r="G64" s="148" t="str">
        <f t="shared" si="39"/>
        <v/>
      </c>
      <c r="H64" s="407" t="str">
        <f t="shared" si="55"/>
        <v/>
      </c>
      <c r="I64" s="408" t="str">
        <f t="shared" si="56"/>
        <v/>
      </c>
      <c r="J64" s="408" t="str">
        <f t="shared" si="57"/>
        <v/>
      </c>
      <c r="K64" s="409" t="str">
        <f t="shared" si="58"/>
        <v/>
      </c>
      <c r="L64" s="409" t="str">
        <f t="shared" si="59"/>
        <v/>
      </c>
      <c r="M64" s="410" t="str">
        <f t="shared" si="60"/>
        <v/>
      </c>
      <c r="N64" s="410" t="str">
        <f t="shared" si="61"/>
        <v/>
      </c>
      <c r="O64" s="409" t="str">
        <f t="shared" si="62"/>
        <v/>
      </c>
      <c r="P64" s="409" t="str">
        <f t="shared" si="63"/>
        <v/>
      </c>
      <c r="Q64" s="410" t="str">
        <f t="shared" si="64"/>
        <v/>
      </c>
      <c r="R64" s="410" t="str">
        <f t="shared" si="65"/>
        <v/>
      </c>
      <c r="S64" s="409" t="str">
        <f t="shared" si="66"/>
        <v/>
      </c>
      <c r="T64" s="409" t="str">
        <f t="shared" si="67"/>
        <v/>
      </c>
      <c r="U64" s="410" t="str">
        <f t="shared" si="68"/>
        <v/>
      </c>
      <c r="V64" s="410" t="str">
        <f t="shared" si="47"/>
        <v/>
      </c>
      <c r="W64" s="409" t="str">
        <f t="shared" si="69"/>
        <v/>
      </c>
      <c r="X64" s="409" t="str">
        <f t="shared" si="70"/>
        <v/>
      </c>
      <c r="Y64" s="410" t="str">
        <f t="shared" si="71"/>
        <v/>
      </c>
      <c r="Z64" s="410" t="str">
        <f t="shared" si="72"/>
        <v/>
      </c>
      <c r="AA64" s="409" t="str">
        <f t="shared" si="73"/>
        <v/>
      </c>
      <c r="AB64" s="409" t="str">
        <f t="shared" si="74"/>
        <v/>
      </c>
      <c r="AC64" s="410" t="str">
        <f t="shared" si="75"/>
        <v/>
      </c>
      <c r="AD64" s="410" t="str">
        <f t="shared" si="76"/>
        <v/>
      </c>
      <c r="AE64" s="409" t="str">
        <f t="shared" si="77"/>
        <v/>
      </c>
      <c r="AF64" s="409" t="str">
        <f t="shared" si="78"/>
        <v/>
      </c>
      <c r="AG64" s="410" t="str">
        <f t="shared" si="79"/>
        <v/>
      </c>
      <c r="AH64" s="410" t="str">
        <f t="shared" si="50"/>
        <v/>
      </c>
      <c r="AI64" s="409" t="str">
        <f t="shared" si="80"/>
        <v/>
      </c>
      <c r="AJ64" s="409" t="str">
        <f t="shared" si="81"/>
        <v/>
      </c>
      <c r="AK64" s="410" t="str">
        <f t="shared" si="82"/>
        <v/>
      </c>
      <c r="AL64" s="410" t="str">
        <f t="shared" si="83"/>
        <v/>
      </c>
      <c r="AM64" s="409" t="str">
        <f t="shared" si="84"/>
        <v/>
      </c>
      <c r="AN64" s="409" t="str">
        <f t="shared" si="85"/>
        <v/>
      </c>
      <c r="AO64" s="410" t="str">
        <f t="shared" si="86"/>
        <v/>
      </c>
      <c r="AP64" s="410" t="str">
        <f t="shared" si="87"/>
        <v/>
      </c>
      <c r="AQ64" s="409" t="str">
        <f t="shared" si="88"/>
        <v/>
      </c>
      <c r="AR64" s="409" t="str">
        <f t="shared" si="89"/>
        <v/>
      </c>
      <c r="AS64" s="410" t="str">
        <f t="shared" si="90"/>
        <v/>
      </c>
      <c r="AT64" s="410" t="str">
        <f t="shared" si="91"/>
        <v/>
      </c>
      <c r="AU64" s="401" t="str">
        <f t="shared" si="41"/>
        <v/>
      </c>
      <c r="AV64" s="139" t="str">
        <f t="shared" si="42"/>
        <v/>
      </c>
      <c r="BA64" s="1" t="str">
        <f t="shared" si="53"/>
        <v/>
      </c>
      <c r="BB64" s="1" t="str">
        <f t="shared" si="53"/>
        <v/>
      </c>
      <c r="BD64" s="238">
        <f t="shared" si="92"/>
        <v>0</v>
      </c>
    </row>
    <row r="65" spans="2:56" hidden="1" x14ac:dyDescent="0.25">
      <c r="B65" s="150" t="str">
        <f t="shared" si="54"/>
        <v/>
      </c>
      <c r="C65" s="406" t="str">
        <f>ייצוב!C65</f>
        <v/>
      </c>
      <c r="D65" s="143" t="str">
        <f>IF($C65="","",IF(ייצוב!I65="",$BA$1,ייצוב!I65))</f>
        <v/>
      </c>
      <c r="E65" s="143" t="str">
        <f>IF($C65="","",IF(ייצוב!G65="",$BA$1,ייצוב!G65))</f>
        <v/>
      </c>
      <c r="F65" s="149"/>
      <c r="G65" s="148" t="str">
        <f t="shared" si="39"/>
        <v/>
      </c>
      <c r="H65" s="407" t="str">
        <f t="shared" si="55"/>
        <v/>
      </c>
      <c r="I65" s="408" t="str">
        <f t="shared" si="56"/>
        <v/>
      </c>
      <c r="J65" s="408" t="str">
        <f t="shared" si="57"/>
        <v/>
      </c>
      <c r="K65" s="409" t="str">
        <f t="shared" si="58"/>
        <v/>
      </c>
      <c r="L65" s="409" t="str">
        <f t="shared" si="59"/>
        <v/>
      </c>
      <c r="M65" s="410" t="str">
        <f t="shared" si="60"/>
        <v/>
      </c>
      <c r="N65" s="410" t="str">
        <f t="shared" si="61"/>
        <v/>
      </c>
      <c r="O65" s="409" t="str">
        <f t="shared" si="62"/>
        <v/>
      </c>
      <c r="P65" s="409" t="str">
        <f t="shared" si="63"/>
        <v/>
      </c>
      <c r="Q65" s="410" t="str">
        <f t="shared" si="64"/>
        <v/>
      </c>
      <c r="R65" s="410" t="str">
        <f t="shared" si="65"/>
        <v/>
      </c>
      <c r="S65" s="409" t="str">
        <f t="shared" si="66"/>
        <v/>
      </c>
      <c r="T65" s="409" t="str">
        <f t="shared" si="67"/>
        <v/>
      </c>
      <c r="U65" s="410" t="str">
        <f t="shared" si="68"/>
        <v/>
      </c>
      <c r="V65" s="410" t="str">
        <f t="shared" si="47"/>
        <v/>
      </c>
      <c r="W65" s="409" t="str">
        <f t="shared" si="69"/>
        <v/>
      </c>
      <c r="X65" s="409" t="str">
        <f t="shared" si="70"/>
        <v/>
      </c>
      <c r="Y65" s="410" t="str">
        <f t="shared" si="71"/>
        <v/>
      </c>
      <c r="Z65" s="410" t="str">
        <f t="shared" si="72"/>
        <v/>
      </c>
      <c r="AA65" s="409" t="str">
        <f t="shared" si="73"/>
        <v/>
      </c>
      <c r="AB65" s="409" t="str">
        <f t="shared" si="74"/>
        <v/>
      </c>
      <c r="AC65" s="410" t="str">
        <f t="shared" si="75"/>
        <v/>
      </c>
      <c r="AD65" s="410" t="str">
        <f t="shared" si="76"/>
        <v/>
      </c>
      <c r="AE65" s="409" t="str">
        <f t="shared" si="77"/>
        <v/>
      </c>
      <c r="AF65" s="409" t="str">
        <f t="shared" si="78"/>
        <v/>
      </c>
      <c r="AG65" s="410" t="str">
        <f t="shared" si="79"/>
        <v/>
      </c>
      <c r="AH65" s="410" t="str">
        <f t="shared" si="50"/>
        <v/>
      </c>
      <c r="AI65" s="409" t="str">
        <f t="shared" si="80"/>
        <v/>
      </c>
      <c r="AJ65" s="409" t="str">
        <f t="shared" si="81"/>
        <v/>
      </c>
      <c r="AK65" s="410" t="str">
        <f t="shared" si="82"/>
        <v/>
      </c>
      <c r="AL65" s="410" t="str">
        <f t="shared" si="83"/>
        <v/>
      </c>
      <c r="AM65" s="409" t="str">
        <f t="shared" si="84"/>
        <v/>
      </c>
      <c r="AN65" s="409" t="str">
        <f t="shared" si="85"/>
        <v/>
      </c>
      <c r="AO65" s="410" t="str">
        <f t="shared" si="86"/>
        <v/>
      </c>
      <c r="AP65" s="410" t="str">
        <f t="shared" si="87"/>
        <v/>
      </c>
      <c r="AQ65" s="409" t="str">
        <f t="shared" si="88"/>
        <v/>
      </c>
      <c r="AR65" s="409" t="str">
        <f t="shared" si="89"/>
        <v/>
      </c>
      <c r="AS65" s="410" t="str">
        <f t="shared" si="90"/>
        <v/>
      </c>
      <c r="AT65" s="410" t="str">
        <f t="shared" si="91"/>
        <v/>
      </c>
      <c r="AU65" s="401" t="str">
        <f t="shared" si="41"/>
        <v/>
      </c>
      <c r="AV65" s="139" t="str">
        <f t="shared" si="42"/>
        <v/>
      </c>
      <c r="BA65" s="1" t="str">
        <f t="shared" si="53"/>
        <v/>
      </c>
      <c r="BB65" s="1" t="str">
        <f t="shared" si="53"/>
        <v/>
      </c>
      <c r="BD65" s="238">
        <f t="shared" si="92"/>
        <v>0</v>
      </c>
    </row>
    <row r="66" spans="2:56" hidden="1" x14ac:dyDescent="0.25">
      <c r="B66" s="150" t="str">
        <f t="shared" si="54"/>
        <v/>
      </c>
      <c r="C66" s="406" t="str">
        <f>ייצוב!C66</f>
        <v/>
      </c>
      <c r="D66" s="143" t="str">
        <f>IF($C66="","",IF(ייצוב!I66="",$BA$1,ייצוב!I66))</f>
        <v/>
      </c>
      <c r="E66" s="143" t="str">
        <f>IF($C66="","",IF(ייצוב!G66="",$BA$1,ייצוב!G66))</f>
        <v/>
      </c>
      <c r="F66" s="149"/>
      <c r="G66" s="148" t="str">
        <f t="shared" si="39"/>
        <v/>
      </c>
      <c r="H66" s="407" t="str">
        <f t="shared" si="55"/>
        <v/>
      </c>
      <c r="I66" s="408" t="str">
        <f t="shared" si="56"/>
        <v/>
      </c>
      <c r="J66" s="408" t="str">
        <f t="shared" si="57"/>
        <v/>
      </c>
      <c r="K66" s="409" t="str">
        <f t="shared" si="58"/>
        <v/>
      </c>
      <c r="L66" s="409" t="str">
        <f t="shared" si="59"/>
        <v/>
      </c>
      <c r="M66" s="410" t="str">
        <f t="shared" si="60"/>
        <v/>
      </c>
      <c r="N66" s="410" t="str">
        <f t="shared" si="61"/>
        <v/>
      </c>
      <c r="O66" s="409" t="str">
        <f t="shared" si="62"/>
        <v/>
      </c>
      <c r="P66" s="409" t="str">
        <f t="shared" si="63"/>
        <v/>
      </c>
      <c r="Q66" s="410" t="str">
        <f t="shared" si="64"/>
        <v/>
      </c>
      <c r="R66" s="410" t="str">
        <f t="shared" si="65"/>
        <v/>
      </c>
      <c r="S66" s="409" t="str">
        <f t="shared" si="66"/>
        <v/>
      </c>
      <c r="T66" s="409" t="str">
        <f t="shared" si="67"/>
        <v/>
      </c>
      <c r="U66" s="410" t="str">
        <f t="shared" si="68"/>
        <v/>
      </c>
      <c r="V66" s="410" t="str">
        <f t="shared" si="47"/>
        <v/>
      </c>
      <c r="W66" s="409" t="str">
        <f t="shared" si="69"/>
        <v/>
      </c>
      <c r="X66" s="409" t="str">
        <f t="shared" si="70"/>
        <v/>
      </c>
      <c r="Y66" s="410" t="str">
        <f t="shared" si="71"/>
        <v/>
      </c>
      <c r="Z66" s="410" t="str">
        <f t="shared" si="72"/>
        <v/>
      </c>
      <c r="AA66" s="409" t="str">
        <f t="shared" si="73"/>
        <v/>
      </c>
      <c r="AB66" s="409" t="str">
        <f t="shared" si="74"/>
        <v/>
      </c>
      <c r="AC66" s="410" t="str">
        <f t="shared" si="75"/>
        <v/>
      </c>
      <c r="AD66" s="410" t="str">
        <f t="shared" si="76"/>
        <v/>
      </c>
      <c r="AE66" s="409" t="str">
        <f t="shared" si="77"/>
        <v/>
      </c>
      <c r="AF66" s="409" t="str">
        <f t="shared" si="78"/>
        <v/>
      </c>
      <c r="AG66" s="410" t="str">
        <f t="shared" si="79"/>
        <v/>
      </c>
      <c r="AH66" s="410" t="str">
        <f t="shared" si="50"/>
        <v/>
      </c>
      <c r="AI66" s="409" t="str">
        <f t="shared" si="80"/>
        <v/>
      </c>
      <c r="AJ66" s="409" t="str">
        <f t="shared" si="81"/>
        <v/>
      </c>
      <c r="AK66" s="410" t="str">
        <f t="shared" si="82"/>
        <v/>
      </c>
      <c r="AL66" s="410" t="str">
        <f t="shared" si="83"/>
        <v/>
      </c>
      <c r="AM66" s="409" t="str">
        <f t="shared" si="84"/>
        <v/>
      </c>
      <c r="AN66" s="409" t="str">
        <f t="shared" si="85"/>
        <v/>
      </c>
      <c r="AO66" s="410" t="str">
        <f t="shared" si="86"/>
        <v/>
      </c>
      <c r="AP66" s="410" t="str">
        <f t="shared" si="87"/>
        <v/>
      </c>
      <c r="AQ66" s="409" t="str">
        <f t="shared" si="88"/>
        <v/>
      </c>
      <c r="AR66" s="409" t="str">
        <f t="shared" si="89"/>
        <v/>
      </c>
      <c r="AS66" s="410" t="str">
        <f t="shared" si="90"/>
        <v/>
      </c>
      <c r="AT66" s="410" t="str">
        <f t="shared" si="91"/>
        <v/>
      </c>
      <c r="AU66" s="401" t="str">
        <f t="shared" si="41"/>
        <v/>
      </c>
      <c r="AV66" s="139" t="str">
        <f t="shared" si="42"/>
        <v/>
      </c>
      <c r="BA66" s="1" t="str">
        <f t="shared" si="53"/>
        <v/>
      </c>
      <c r="BB66" s="1" t="str">
        <f t="shared" si="53"/>
        <v/>
      </c>
      <c r="BD66" s="238">
        <f t="shared" si="92"/>
        <v>0</v>
      </c>
    </row>
    <row r="67" spans="2:56" hidden="1" x14ac:dyDescent="0.25">
      <c r="B67" s="150" t="str">
        <f t="shared" si="54"/>
        <v/>
      </c>
      <c r="C67" s="406" t="str">
        <f>ייצוב!C67</f>
        <v/>
      </c>
      <c r="D67" s="143" t="str">
        <f>IF($C67="","",IF(ייצוב!I67="",$BA$1,ייצוב!I67))</f>
        <v/>
      </c>
      <c r="E67" s="143" t="str">
        <f>IF($C67="","",IF(ייצוב!G67="",$BA$1,ייצוב!G67))</f>
        <v/>
      </c>
      <c r="F67" s="149"/>
      <c r="G67" s="148" t="str">
        <f t="shared" si="39"/>
        <v/>
      </c>
      <c r="H67" s="407" t="str">
        <f t="shared" si="55"/>
        <v/>
      </c>
      <c r="I67" s="408" t="str">
        <f t="shared" si="56"/>
        <v/>
      </c>
      <c r="J67" s="408" t="str">
        <f t="shared" si="57"/>
        <v/>
      </c>
      <c r="K67" s="409" t="str">
        <f t="shared" si="58"/>
        <v/>
      </c>
      <c r="L67" s="409" t="str">
        <f t="shared" si="59"/>
        <v/>
      </c>
      <c r="M67" s="410" t="str">
        <f t="shared" si="60"/>
        <v/>
      </c>
      <c r="N67" s="410" t="str">
        <f t="shared" si="61"/>
        <v/>
      </c>
      <c r="O67" s="409" t="str">
        <f t="shared" si="62"/>
        <v/>
      </c>
      <c r="P67" s="409" t="str">
        <f t="shared" si="63"/>
        <v/>
      </c>
      <c r="Q67" s="410" t="str">
        <f t="shared" si="64"/>
        <v/>
      </c>
      <c r="R67" s="410" t="str">
        <f t="shared" si="65"/>
        <v/>
      </c>
      <c r="S67" s="409" t="str">
        <f t="shared" si="66"/>
        <v/>
      </c>
      <c r="T67" s="409" t="str">
        <f t="shared" si="67"/>
        <v/>
      </c>
      <c r="U67" s="410" t="str">
        <f t="shared" si="68"/>
        <v/>
      </c>
      <c r="V67" s="410" t="str">
        <f t="shared" si="47"/>
        <v/>
      </c>
      <c r="W67" s="409" t="str">
        <f t="shared" si="69"/>
        <v/>
      </c>
      <c r="X67" s="409" t="str">
        <f t="shared" si="70"/>
        <v/>
      </c>
      <c r="Y67" s="410" t="str">
        <f t="shared" si="71"/>
        <v/>
      </c>
      <c r="Z67" s="410" t="str">
        <f t="shared" si="72"/>
        <v/>
      </c>
      <c r="AA67" s="409" t="str">
        <f t="shared" si="73"/>
        <v/>
      </c>
      <c r="AB67" s="409" t="str">
        <f t="shared" si="74"/>
        <v/>
      </c>
      <c r="AC67" s="410" t="str">
        <f t="shared" si="75"/>
        <v/>
      </c>
      <c r="AD67" s="410" t="str">
        <f t="shared" si="76"/>
        <v/>
      </c>
      <c r="AE67" s="409" t="str">
        <f t="shared" si="77"/>
        <v/>
      </c>
      <c r="AF67" s="409" t="str">
        <f t="shared" si="78"/>
        <v/>
      </c>
      <c r="AG67" s="410" t="str">
        <f t="shared" si="79"/>
        <v/>
      </c>
      <c r="AH67" s="410" t="str">
        <f t="shared" si="50"/>
        <v/>
      </c>
      <c r="AI67" s="409" t="str">
        <f t="shared" si="80"/>
        <v/>
      </c>
      <c r="AJ67" s="409" t="str">
        <f t="shared" si="81"/>
        <v/>
      </c>
      <c r="AK67" s="410" t="str">
        <f t="shared" si="82"/>
        <v/>
      </c>
      <c r="AL67" s="410" t="str">
        <f t="shared" si="83"/>
        <v/>
      </c>
      <c r="AM67" s="409" t="str">
        <f t="shared" si="84"/>
        <v/>
      </c>
      <c r="AN67" s="409" t="str">
        <f t="shared" si="85"/>
        <v/>
      </c>
      <c r="AO67" s="410" t="str">
        <f t="shared" si="86"/>
        <v/>
      </c>
      <c r="AP67" s="410" t="str">
        <f t="shared" si="87"/>
        <v/>
      </c>
      <c r="AQ67" s="409" t="str">
        <f t="shared" si="88"/>
        <v/>
      </c>
      <c r="AR67" s="409" t="str">
        <f t="shared" si="89"/>
        <v/>
      </c>
      <c r="AS67" s="410" t="str">
        <f t="shared" si="90"/>
        <v/>
      </c>
      <c r="AT67" s="410" t="str">
        <f t="shared" si="91"/>
        <v/>
      </c>
      <c r="AU67" s="401" t="str">
        <f t="shared" si="41"/>
        <v/>
      </c>
      <c r="AV67" s="139" t="str">
        <f t="shared" si="42"/>
        <v/>
      </c>
      <c r="BA67" s="1" t="str">
        <f t="shared" si="53"/>
        <v/>
      </c>
      <c r="BB67" s="1" t="str">
        <f t="shared" si="53"/>
        <v/>
      </c>
      <c r="BD67" s="238">
        <f t="shared" si="92"/>
        <v>0</v>
      </c>
    </row>
    <row r="68" spans="2:56" hidden="1" x14ac:dyDescent="0.25">
      <c r="B68" s="150" t="str">
        <f t="shared" si="54"/>
        <v/>
      </c>
      <c r="C68" s="406" t="str">
        <f>ייצוב!C68</f>
        <v/>
      </c>
      <c r="D68" s="143" t="str">
        <f>IF($C68="","",IF(ייצוב!I68="",$BA$1,ייצוב!I68))</f>
        <v/>
      </c>
      <c r="E68" s="143" t="str">
        <f>IF($C68="","",IF(ייצוב!G68="",$BA$1,ייצוב!G68))</f>
        <v/>
      </c>
      <c r="F68" s="149"/>
      <c r="G68" s="148" t="str">
        <f t="shared" si="39"/>
        <v/>
      </c>
      <c r="H68" s="407" t="str">
        <f t="shared" si="55"/>
        <v/>
      </c>
      <c r="I68" s="408" t="str">
        <f t="shared" si="56"/>
        <v/>
      </c>
      <c r="J68" s="408" t="str">
        <f t="shared" si="57"/>
        <v/>
      </c>
      <c r="K68" s="409" t="str">
        <f t="shared" si="58"/>
        <v/>
      </c>
      <c r="L68" s="409" t="str">
        <f t="shared" si="59"/>
        <v/>
      </c>
      <c r="M68" s="410" t="str">
        <f t="shared" si="60"/>
        <v/>
      </c>
      <c r="N68" s="410" t="str">
        <f t="shared" si="61"/>
        <v/>
      </c>
      <c r="O68" s="409" t="str">
        <f t="shared" si="62"/>
        <v/>
      </c>
      <c r="P68" s="409" t="str">
        <f t="shared" si="63"/>
        <v/>
      </c>
      <c r="Q68" s="410" t="str">
        <f t="shared" si="64"/>
        <v/>
      </c>
      <c r="R68" s="410" t="str">
        <f t="shared" si="65"/>
        <v/>
      </c>
      <c r="S68" s="409" t="str">
        <f t="shared" si="66"/>
        <v/>
      </c>
      <c r="T68" s="409" t="str">
        <f t="shared" si="67"/>
        <v/>
      </c>
      <c r="U68" s="410" t="str">
        <f t="shared" si="68"/>
        <v/>
      </c>
      <c r="V68" s="410" t="str">
        <f t="shared" si="47"/>
        <v/>
      </c>
      <c r="W68" s="409" t="str">
        <f t="shared" si="69"/>
        <v/>
      </c>
      <c r="X68" s="409" t="str">
        <f t="shared" si="70"/>
        <v/>
      </c>
      <c r="Y68" s="410" t="str">
        <f t="shared" si="71"/>
        <v/>
      </c>
      <c r="Z68" s="410" t="str">
        <f t="shared" si="72"/>
        <v/>
      </c>
      <c r="AA68" s="409" t="str">
        <f t="shared" si="73"/>
        <v/>
      </c>
      <c r="AB68" s="409" t="str">
        <f t="shared" si="74"/>
        <v/>
      </c>
      <c r="AC68" s="410" t="str">
        <f t="shared" si="75"/>
        <v/>
      </c>
      <c r="AD68" s="410" t="str">
        <f t="shared" si="76"/>
        <v/>
      </c>
      <c r="AE68" s="409" t="str">
        <f t="shared" si="77"/>
        <v/>
      </c>
      <c r="AF68" s="409" t="str">
        <f t="shared" si="78"/>
        <v/>
      </c>
      <c r="AG68" s="410" t="str">
        <f t="shared" si="79"/>
        <v/>
      </c>
      <c r="AH68" s="410" t="str">
        <f t="shared" si="50"/>
        <v/>
      </c>
      <c r="AI68" s="409" t="str">
        <f t="shared" si="80"/>
        <v/>
      </c>
      <c r="AJ68" s="409" t="str">
        <f t="shared" si="81"/>
        <v/>
      </c>
      <c r="AK68" s="410" t="str">
        <f t="shared" si="82"/>
        <v/>
      </c>
      <c r="AL68" s="410" t="str">
        <f t="shared" si="83"/>
        <v/>
      </c>
      <c r="AM68" s="409" t="str">
        <f t="shared" si="84"/>
        <v/>
      </c>
      <c r="AN68" s="409" t="str">
        <f t="shared" si="85"/>
        <v/>
      </c>
      <c r="AO68" s="410" t="str">
        <f t="shared" si="86"/>
        <v/>
      </c>
      <c r="AP68" s="410" t="str">
        <f t="shared" si="87"/>
        <v/>
      </c>
      <c r="AQ68" s="409" t="str">
        <f t="shared" si="88"/>
        <v/>
      </c>
      <c r="AR68" s="409" t="str">
        <f t="shared" si="89"/>
        <v/>
      </c>
      <c r="AS68" s="410" t="str">
        <f t="shared" si="90"/>
        <v/>
      </c>
      <c r="AT68" s="410" t="str">
        <f t="shared" si="91"/>
        <v/>
      </c>
      <c r="AU68" s="401" t="str">
        <f t="shared" si="41"/>
        <v/>
      </c>
      <c r="AV68" s="139" t="str">
        <f t="shared" si="42"/>
        <v/>
      </c>
      <c r="BA68" s="1" t="str">
        <f t="shared" si="53"/>
        <v/>
      </c>
      <c r="BB68" s="1" t="str">
        <f t="shared" si="53"/>
        <v/>
      </c>
      <c r="BD68" s="238">
        <f t="shared" si="92"/>
        <v>0</v>
      </c>
    </row>
    <row r="69" spans="2:56" hidden="1" x14ac:dyDescent="0.25">
      <c r="B69" s="150" t="str">
        <f t="shared" si="54"/>
        <v/>
      </c>
      <c r="C69" s="406" t="str">
        <f>ייצוב!C69</f>
        <v/>
      </c>
      <c r="D69" s="143" t="str">
        <f>IF($C69="","",IF(ייצוב!I69="",$BA$1,ייצוב!I69))</f>
        <v/>
      </c>
      <c r="E69" s="143" t="str">
        <f>IF($C69="","",IF(ייצוב!G69="",$BA$1,ייצוב!G69))</f>
        <v/>
      </c>
      <c r="F69" s="149"/>
      <c r="G69" s="148" t="str">
        <f t="shared" si="39"/>
        <v/>
      </c>
      <c r="H69" s="407" t="str">
        <f t="shared" si="55"/>
        <v/>
      </c>
      <c r="I69" s="408" t="str">
        <f t="shared" si="56"/>
        <v/>
      </c>
      <c r="J69" s="408" t="str">
        <f t="shared" si="57"/>
        <v/>
      </c>
      <c r="K69" s="409" t="str">
        <f t="shared" si="58"/>
        <v/>
      </c>
      <c r="L69" s="409" t="str">
        <f t="shared" si="59"/>
        <v/>
      </c>
      <c r="M69" s="410" t="str">
        <f t="shared" si="60"/>
        <v/>
      </c>
      <c r="N69" s="410" t="str">
        <f t="shared" si="61"/>
        <v/>
      </c>
      <c r="O69" s="409" t="str">
        <f t="shared" si="62"/>
        <v/>
      </c>
      <c r="P69" s="409" t="str">
        <f t="shared" si="63"/>
        <v/>
      </c>
      <c r="Q69" s="410" t="str">
        <f t="shared" si="64"/>
        <v/>
      </c>
      <c r="R69" s="410" t="str">
        <f t="shared" si="65"/>
        <v/>
      </c>
      <c r="S69" s="409" t="str">
        <f t="shared" si="66"/>
        <v/>
      </c>
      <c r="T69" s="409" t="str">
        <f t="shared" si="67"/>
        <v/>
      </c>
      <c r="U69" s="410" t="str">
        <f t="shared" si="68"/>
        <v/>
      </c>
      <c r="V69" s="410" t="str">
        <f t="shared" si="47"/>
        <v/>
      </c>
      <c r="W69" s="409" t="str">
        <f t="shared" si="69"/>
        <v/>
      </c>
      <c r="X69" s="409" t="str">
        <f t="shared" si="70"/>
        <v/>
      </c>
      <c r="Y69" s="410" t="str">
        <f t="shared" si="71"/>
        <v/>
      </c>
      <c r="Z69" s="410" t="str">
        <f t="shared" si="72"/>
        <v/>
      </c>
      <c r="AA69" s="409" t="str">
        <f t="shared" si="73"/>
        <v/>
      </c>
      <c r="AB69" s="409" t="str">
        <f t="shared" si="74"/>
        <v/>
      </c>
      <c r="AC69" s="410" t="str">
        <f t="shared" si="75"/>
        <v/>
      </c>
      <c r="AD69" s="410" t="str">
        <f t="shared" si="76"/>
        <v/>
      </c>
      <c r="AE69" s="409" t="str">
        <f t="shared" si="77"/>
        <v/>
      </c>
      <c r="AF69" s="409" t="str">
        <f t="shared" si="78"/>
        <v/>
      </c>
      <c r="AG69" s="410" t="str">
        <f t="shared" si="79"/>
        <v/>
      </c>
      <c r="AH69" s="410" t="str">
        <f t="shared" si="50"/>
        <v/>
      </c>
      <c r="AI69" s="409" t="str">
        <f t="shared" si="80"/>
        <v/>
      </c>
      <c r="AJ69" s="409" t="str">
        <f t="shared" si="81"/>
        <v/>
      </c>
      <c r="AK69" s="410" t="str">
        <f t="shared" si="82"/>
        <v/>
      </c>
      <c r="AL69" s="410" t="str">
        <f t="shared" si="83"/>
        <v/>
      </c>
      <c r="AM69" s="409" t="str">
        <f t="shared" si="84"/>
        <v/>
      </c>
      <c r="AN69" s="409" t="str">
        <f t="shared" si="85"/>
        <v/>
      </c>
      <c r="AO69" s="410" t="str">
        <f t="shared" si="86"/>
        <v/>
      </c>
      <c r="AP69" s="410" t="str">
        <f t="shared" si="87"/>
        <v/>
      </c>
      <c r="AQ69" s="409" t="str">
        <f t="shared" si="88"/>
        <v/>
      </c>
      <c r="AR69" s="409" t="str">
        <f t="shared" si="89"/>
        <v/>
      </c>
      <c r="AS69" s="410" t="str">
        <f t="shared" si="90"/>
        <v/>
      </c>
      <c r="AT69" s="410" t="str">
        <f t="shared" si="91"/>
        <v/>
      </c>
      <c r="AU69" s="401" t="str">
        <f t="shared" si="41"/>
        <v/>
      </c>
      <c r="AV69" s="139" t="str">
        <f t="shared" si="42"/>
        <v/>
      </c>
      <c r="BA69" s="1" t="str">
        <f t="shared" si="53"/>
        <v/>
      </c>
      <c r="BB69" s="1" t="str">
        <f t="shared" si="53"/>
        <v/>
      </c>
      <c r="BD69" s="238">
        <f t="shared" si="92"/>
        <v>0</v>
      </c>
    </row>
    <row r="70" spans="2:56" hidden="1" x14ac:dyDescent="0.25">
      <c r="B70" s="150" t="str">
        <f t="shared" si="54"/>
        <v/>
      </c>
      <c r="C70" s="406" t="str">
        <f>ייצוב!C70</f>
        <v/>
      </c>
      <c r="D70" s="143" t="str">
        <f>IF($C70="","",IF(ייצוב!I70="",$BA$1,ייצוב!I70))</f>
        <v/>
      </c>
      <c r="E70" s="143" t="str">
        <f>IF($C70="","",IF(ייצוב!G70="",$BA$1,ייצוב!G70))</f>
        <v/>
      </c>
      <c r="F70" s="149"/>
      <c r="G70" s="148" t="str">
        <f t="shared" si="39"/>
        <v/>
      </c>
      <c r="H70" s="407" t="str">
        <f t="shared" si="55"/>
        <v/>
      </c>
      <c r="I70" s="408" t="str">
        <f t="shared" si="56"/>
        <v/>
      </c>
      <c r="J70" s="408" t="str">
        <f t="shared" si="57"/>
        <v/>
      </c>
      <c r="K70" s="409" t="str">
        <f t="shared" si="58"/>
        <v/>
      </c>
      <c r="L70" s="409" t="str">
        <f t="shared" si="59"/>
        <v/>
      </c>
      <c r="M70" s="410" t="str">
        <f t="shared" si="60"/>
        <v/>
      </c>
      <c r="N70" s="410" t="str">
        <f t="shared" si="61"/>
        <v/>
      </c>
      <c r="O70" s="409" t="str">
        <f t="shared" si="62"/>
        <v/>
      </c>
      <c r="P70" s="409" t="str">
        <f t="shared" si="63"/>
        <v/>
      </c>
      <c r="Q70" s="410" t="str">
        <f t="shared" si="64"/>
        <v/>
      </c>
      <c r="R70" s="410" t="str">
        <f t="shared" si="65"/>
        <v/>
      </c>
      <c r="S70" s="409" t="str">
        <f t="shared" si="66"/>
        <v/>
      </c>
      <c r="T70" s="409" t="str">
        <f t="shared" si="67"/>
        <v/>
      </c>
      <c r="U70" s="410" t="str">
        <f t="shared" si="68"/>
        <v/>
      </c>
      <c r="V70" s="410" t="str">
        <f t="shared" si="47"/>
        <v/>
      </c>
      <c r="W70" s="409" t="str">
        <f t="shared" si="69"/>
        <v/>
      </c>
      <c r="X70" s="409" t="str">
        <f t="shared" si="70"/>
        <v/>
      </c>
      <c r="Y70" s="410" t="str">
        <f t="shared" si="71"/>
        <v/>
      </c>
      <c r="Z70" s="410" t="str">
        <f t="shared" si="72"/>
        <v/>
      </c>
      <c r="AA70" s="409" t="str">
        <f t="shared" si="73"/>
        <v/>
      </c>
      <c r="AB70" s="409" t="str">
        <f t="shared" si="74"/>
        <v/>
      </c>
      <c r="AC70" s="410" t="str">
        <f t="shared" si="75"/>
        <v/>
      </c>
      <c r="AD70" s="410" t="str">
        <f t="shared" si="76"/>
        <v/>
      </c>
      <c r="AE70" s="409" t="str">
        <f t="shared" si="77"/>
        <v/>
      </c>
      <c r="AF70" s="409" t="str">
        <f t="shared" si="78"/>
        <v/>
      </c>
      <c r="AG70" s="410" t="str">
        <f t="shared" si="79"/>
        <v/>
      </c>
      <c r="AH70" s="410" t="str">
        <f t="shared" si="50"/>
        <v/>
      </c>
      <c r="AI70" s="409" t="str">
        <f t="shared" si="80"/>
        <v/>
      </c>
      <c r="AJ70" s="409" t="str">
        <f t="shared" si="81"/>
        <v/>
      </c>
      <c r="AK70" s="410" t="str">
        <f t="shared" si="82"/>
        <v/>
      </c>
      <c r="AL70" s="410" t="str">
        <f t="shared" si="83"/>
        <v/>
      </c>
      <c r="AM70" s="409" t="str">
        <f t="shared" si="84"/>
        <v/>
      </c>
      <c r="AN70" s="409" t="str">
        <f t="shared" si="85"/>
        <v/>
      </c>
      <c r="AO70" s="410" t="str">
        <f t="shared" si="86"/>
        <v/>
      </c>
      <c r="AP70" s="410" t="str">
        <f t="shared" si="87"/>
        <v/>
      </c>
      <c r="AQ70" s="409" t="str">
        <f t="shared" si="88"/>
        <v/>
      </c>
      <c r="AR70" s="409" t="str">
        <f t="shared" si="89"/>
        <v/>
      </c>
      <c r="AS70" s="410" t="str">
        <f t="shared" si="90"/>
        <v/>
      </c>
      <c r="AT70" s="410" t="str">
        <f t="shared" si="91"/>
        <v/>
      </c>
      <c r="AU70" s="401" t="str">
        <f t="shared" si="41"/>
        <v/>
      </c>
      <c r="AV70" s="139" t="str">
        <f t="shared" si="42"/>
        <v/>
      </c>
      <c r="BA70" s="1" t="str">
        <f t="shared" si="53"/>
        <v/>
      </c>
      <c r="BB70" s="1" t="str">
        <f t="shared" si="53"/>
        <v/>
      </c>
      <c r="BD70" s="238">
        <f t="shared" si="92"/>
        <v>0</v>
      </c>
    </row>
    <row r="71" spans="2:56" hidden="1" x14ac:dyDescent="0.25">
      <c r="B71" s="150" t="str">
        <f t="shared" si="54"/>
        <v/>
      </c>
      <c r="C71" s="406" t="str">
        <f>ייצוב!C71</f>
        <v/>
      </c>
      <c r="D71" s="143" t="str">
        <f>IF($C71="","",IF(ייצוב!I71="",$BA$1,ייצוב!I71))</f>
        <v/>
      </c>
      <c r="E71" s="143" t="str">
        <f>IF($C71="","",IF(ייצוב!G71="",$BA$1,ייצוב!G71))</f>
        <v/>
      </c>
      <c r="F71" s="149"/>
      <c r="G71" s="148" t="str">
        <f t="shared" si="39"/>
        <v/>
      </c>
      <c r="H71" s="407" t="str">
        <f t="shared" si="55"/>
        <v/>
      </c>
      <c r="I71" s="408" t="str">
        <f t="shared" si="56"/>
        <v/>
      </c>
      <c r="J71" s="408" t="str">
        <f t="shared" si="57"/>
        <v/>
      </c>
      <c r="K71" s="409" t="str">
        <f t="shared" si="58"/>
        <v/>
      </c>
      <c r="L71" s="409" t="str">
        <f t="shared" si="59"/>
        <v/>
      </c>
      <c r="M71" s="410" t="str">
        <f t="shared" si="60"/>
        <v/>
      </c>
      <c r="N71" s="410" t="str">
        <f t="shared" si="61"/>
        <v/>
      </c>
      <c r="O71" s="409" t="str">
        <f t="shared" si="62"/>
        <v/>
      </c>
      <c r="P71" s="409" t="str">
        <f t="shared" si="63"/>
        <v/>
      </c>
      <c r="Q71" s="410" t="str">
        <f t="shared" si="64"/>
        <v/>
      </c>
      <c r="R71" s="410" t="str">
        <f t="shared" si="65"/>
        <v/>
      </c>
      <c r="S71" s="409" t="str">
        <f t="shared" si="66"/>
        <v/>
      </c>
      <c r="T71" s="409" t="str">
        <f t="shared" si="67"/>
        <v/>
      </c>
      <c r="U71" s="410" t="str">
        <f t="shared" si="68"/>
        <v/>
      </c>
      <c r="V71" s="410" t="str">
        <f t="shared" si="47"/>
        <v/>
      </c>
      <c r="W71" s="409" t="str">
        <f t="shared" si="69"/>
        <v/>
      </c>
      <c r="X71" s="409" t="str">
        <f t="shared" si="70"/>
        <v/>
      </c>
      <c r="Y71" s="410" t="str">
        <f t="shared" si="71"/>
        <v/>
      </c>
      <c r="Z71" s="410" t="str">
        <f t="shared" si="72"/>
        <v/>
      </c>
      <c r="AA71" s="409" t="str">
        <f t="shared" si="73"/>
        <v/>
      </c>
      <c r="AB71" s="409" t="str">
        <f t="shared" si="74"/>
        <v/>
      </c>
      <c r="AC71" s="410" t="str">
        <f t="shared" si="75"/>
        <v/>
      </c>
      <c r="AD71" s="410" t="str">
        <f t="shared" si="76"/>
        <v/>
      </c>
      <c r="AE71" s="409" t="str">
        <f t="shared" si="77"/>
        <v/>
      </c>
      <c r="AF71" s="409" t="str">
        <f t="shared" si="78"/>
        <v/>
      </c>
      <c r="AG71" s="410" t="str">
        <f t="shared" si="79"/>
        <v/>
      </c>
      <c r="AH71" s="410" t="str">
        <f t="shared" si="50"/>
        <v/>
      </c>
      <c r="AI71" s="409" t="str">
        <f t="shared" si="80"/>
        <v/>
      </c>
      <c r="AJ71" s="409" t="str">
        <f t="shared" si="81"/>
        <v/>
      </c>
      <c r="AK71" s="410" t="str">
        <f t="shared" si="82"/>
        <v/>
      </c>
      <c r="AL71" s="410" t="str">
        <f t="shared" si="83"/>
        <v/>
      </c>
      <c r="AM71" s="409" t="str">
        <f t="shared" si="84"/>
        <v/>
      </c>
      <c r="AN71" s="409" t="str">
        <f t="shared" si="85"/>
        <v/>
      </c>
      <c r="AO71" s="410" t="str">
        <f t="shared" si="86"/>
        <v/>
      </c>
      <c r="AP71" s="410" t="str">
        <f t="shared" si="87"/>
        <v/>
      </c>
      <c r="AQ71" s="409" t="str">
        <f t="shared" si="88"/>
        <v/>
      </c>
      <c r="AR71" s="409" t="str">
        <f t="shared" si="89"/>
        <v/>
      </c>
      <c r="AS71" s="410" t="str">
        <f t="shared" si="90"/>
        <v/>
      </c>
      <c r="AT71" s="410" t="str">
        <f t="shared" si="91"/>
        <v/>
      </c>
      <c r="AU71" s="401" t="str">
        <f t="shared" si="41"/>
        <v/>
      </c>
      <c r="AV71" s="139" t="str">
        <f t="shared" si="42"/>
        <v/>
      </c>
      <c r="BA71" s="1" t="str">
        <f t="shared" ref="BA71:BB90" si="93">IF($C71="","",BA$30)</f>
        <v/>
      </c>
      <c r="BB71" s="1" t="str">
        <f t="shared" si="93"/>
        <v/>
      </c>
      <c r="BD71" s="238">
        <f t="shared" si="92"/>
        <v>0</v>
      </c>
    </row>
    <row r="72" spans="2:56" hidden="1" x14ac:dyDescent="0.25">
      <c r="B72" s="150" t="str">
        <f t="shared" si="54"/>
        <v/>
      </c>
      <c r="C72" s="406" t="str">
        <f>ייצוב!C72</f>
        <v/>
      </c>
      <c r="D72" s="143" t="str">
        <f>IF($C72="","",IF(ייצוב!I72="",$BA$1,ייצוב!I72))</f>
        <v/>
      </c>
      <c r="E72" s="143" t="str">
        <f>IF($C72="","",IF(ייצוב!G72="",$BA$1,ייצוב!G72))</f>
        <v/>
      </c>
      <c r="F72" s="149"/>
      <c r="G72" s="148" t="str">
        <f t="shared" si="39"/>
        <v/>
      </c>
      <c r="H72" s="407" t="str">
        <f t="shared" si="55"/>
        <v/>
      </c>
      <c r="I72" s="408" t="str">
        <f t="shared" si="56"/>
        <v/>
      </c>
      <c r="J72" s="408" t="str">
        <f t="shared" si="57"/>
        <v/>
      </c>
      <c r="K72" s="409" t="str">
        <f t="shared" si="58"/>
        <v/>
      </c>
      <c r="L72" s="409" t="str">
        <f t="shared" si="59"/>
        <v/>
      </c>
      <c r="M72" s="410" t="str">
        <f t="shared" si="60"/>
        <v/>
      </c>
      <c r="N72" s="410" t="str">
        <f t="shared" si="61"/>
        <v/>
      </c>
      <c r="O72" s="409" t="str">
        <f t="shared" si="62"/>
        <v/>
      </c>
      <c r="P72" s="409" t="str">
        <f t="shared" si="63"/>
        <v/>
      </c>
      <c r="Q72" s="410" t="str">
        <f t="shared" si="64"/>
        <v/>
      </c>
      <c r="R72" s="410" t="str">
        <f t="shared" si="65"/>
        <v/>
      </c>
      <c r="S72" s="409" t="str">
        <f t="shared" si="66"/>
        <v/>
      </c>
      <c r="T72" s="409" t="str">
        <f t="shared" si="67"/>
        <v/>
      </c>
      <c r="U72" s="410" t="str">
        <f t="shared" si="68"/>
        <v/>
      </c>
      <c r="V72" s="410" t="str">
        <f t="shared" si="47"/>
        <v/>
      </c>
      <c r="W72" s="409" t="str">
        <f t="shared" si="69"/>
        <v/>
      </c>
      <c r="X72" s="409" t="str">
        <f t="shared" si="70"/>
        <v/>
      </c>
      <c r="Y72" s="410" t="str">
        <f t="shared" si="71"/>
        <v/>
      </c>
      <c r="Z72" s="410" t="str">
        <f t="shared" si="72"/>
        <v/>
      </c>
      <c r="AA72" s="409" t="str">
        <f t="shared" si="73"/>
        <v/>
      </c>
      <c r="AB72" s="409" t="str">
        <f t="shared" si="74"/>
        <v/>
      </c>
      <c r="AC72" s="410" t="str">
        <f t="shared" si="75"/>
        <v/>
      </c>
      <c r="AD72" s="410" t="str">
        <f t="shared" si="76"/>
        <v/>
      </c>
      <c r="AE72" s="409" t="str">
        <f t="shared" si="77"/>
        <v/>
      </c>
      <c r="AF72" s="409" t="str">
        <f t="shared" si="78"/>
        <v/>
      </c>
      <c r="AG72" s="410" t="str">
        <f t="shared" si="79"/>
        <v/>
      </c>
      <c r="AH72" s="410" t="str">
        <f t="shared" si="50"/>
        <v/>
      </c>
      <c r="AI72" s="409" t="str">
        <f t="shared" si="80"/>
        <v/>
      </c>
      <c r="AJ72" s="409" t="str">
        <f t="shared" si="81"/>
        <v/>
      </c>
      <c r="AK72" s="410" t="str">
        <f t="shared" si="82"/>
        <v/>
      </c>
      <c r="AL72" s="410" t="str">
        <f t="shared" si="83"/>
        <v/>
      </c>
      <c r="AM72" s="409" t="str">
        <f t="shared" si="84"/>
        <v/>
      </c>
      <c r="AN72" s="409" t="str">
        <f t="shared" si="85"/>
        <v/>
      </c>
      <c r="AO72" s="410" t="str">
        <f t="shared" si="86"/>
        <v/>
      </c>
      <c r="AP72" s="410" t="str">
        <f t="shared" si="87"/>
        <v/>
      </c>
      <c r="AQ72" s="409" t="str">
        <f t="shared" si="88"/>
        <v/>
      </c>
      <c r="AR72" s="409" t="str">
        <f t="shared" si="89"/>
        <v/>
      </c>
      <c r="AS72" s="410" t="str">
        <f t="shared" si="90"/>
        <v/>
      </c>
      <c r="AT72" s="410" t="str">
        <f t="shared" si="91"/>
        <v/>
      </c>
      <c r="AU72" s="401" t="str">
        <f t="shared" si="41"/>
        <v/>
      </c>
      <c r="AV72" s="139" t="str">
        <f t="shared" si="42"/>
        <v/>
      </c>
      <c r="BA72" s="1" t="str">
        <f t="shared" si="93"/>
        <v/>
      </c>
      <c r="BB72" s="1" t="str">
        <f t="shared" si="93"/>
        <v/>
      </c>
      <c r="BD72" s="238">
        <f t="shared" si="92"/>
        <v>0</v>
      </c>
    </row>
    <row r="73" spans="2:56" hidden="1" x14ac:dyDescent="0.25">
      <c r="B73" s="150" t="str">
        <f t="shared" si="54"/>
        <v/>
      </c>
      <c r="C73" s="406" t="str">
        <f>ייצוב!C73</f>
        <v/>
      </c>
      <c r="D73" s="143" t="str">
        <f>IF($C73="","",IF(ייצוב!I73="",$BA$1,ייצוב!I73))</f>
        <v/>
      </c>
      <c r="E73" s="143" t="str">
        <f>IF($C73="","",IF(ייצוב!G73="",$BA$1,ייצוב!G73))</f>
        <v/>
      </c>
      <c r="F73" s="149"/>
      <c r="G73" s="148" t="str">
        <f t="shared" si="39"/>
        <v/>
      </c>
      <c r="H73" s="407" t="str">
        <f t="shared" si="55"/>
        <v/>
      </c>
      <c r="I73" s="408" t="str">
        <f t="shared" si="56"/>
        <v/>
      </c>
      <c r="J73" s="408" t="str">
        <f t="shared" si="57"/>
        <v/>
      </c>
      <c r="K73" s="409" t="str">
        <f t="shared" si="58"/>
        <v/>
      </c>
      <c r="L73" s="409" t="str">
        <f t="shared" si="59"/>
        <v/>
      </c>
      <c r="M73" s="410" t="str">
        <f t="shared" si="60"/>
        <v/>
      </c>
      <c r="N73" s="410" t="str">
        <f t="shared" si="61"/>
        <v/>
      </c>
      <c r="O73" s="409" t="str">
        <f t="shared" si="62"/>
        <v/>
      </c>
      <c r="P73" s="409" t="str">
        <f t="shared" si="63"/>
        <v/>
      </c>
      <c r="Q73" s="410" t="str">
        <f t="shared" si="64"/>
        <v/>
      </c>
      <c r="R73" s="410" t="str">
        <f t="shared" si="65"/>
        <v/>
      </c>
      <c r="S73" s="409" t="str">
        <f t="shared" si="66"/>
        <v/>
      </c>
      <c r="T73" s="409" t="str">
        <f t="shared" si="67"/>
        <v/>
      </c>
      <c r="U73" s="410" t="str">
        <f t="shared" si="68"/>
        <v/>
      </c>
      <c r="V73" s="410" t="str">
        <f t="shared" si="47"/>
        <v/>
      </c>
      <c r="W73" s="409" t="str">
        <f t="shared" si="69"/>
        <v/>
      </c>
      <c r="X73" s="409" t="str">
        <f t="shared" si="70"/>
        <v/>
      </c>
      <c r="Y73" s="410" t="str">
        <f t="shared" si="71"/>
        <v/>
      </c>
      <c r="Z73" s="410" t="str">
        <f t="shared" si="72"/>
        <v/>
      </c>
      <c r="AA73" s="409" t="str">
        <f t="shared" si="73"/>
        <v/>
      </c>
      <c r="AB73" s="409" t="str">
        <f t="shared" si="74"/>
        <v/>
      </c>
      <c r="AC73" s="410" t="str">
        <f t="shared" si="75"/>
        <v/>
      </c>
      <c r="AD73" s="410" t="str">
        <f t="shared" si="76"/>
        <v/>
      </c>
      <c r="AE73" s="409" t="str">
        <f t="shared" si="77"/>
        <v/>
      </c>
      <c r="AF73" s="409" t="str">
        <f t="shared" si="78"/>
        <v/>
      </c>
      <c r="AG73" s="410" t="str">
        <f t="shared" si="79"/>
        <v/>
      </c>
      <c r="AH73" s="410" t="str">
        <f t="shared" si="50"/>
        <v/>
      </c>
      <c r="AI73" s="409" t="str">
        <f t="shared" si="80"/>
        <v/>
      </c>
      <c r="AJ73" s="409" t="str">
        <f t="shared" si="81"/>
        <v/>
      </c>
      <c r="AK73" s="410" t="str">
        <f t="shared" si="82"/>
        <v/>
      </c>
      <c r="AL73" s="410" t="str">
        <f t="shared" si="83"/>
        <v/>
      </c>
      <c r="AM73" s="409" t="str">
        <f t="shared" si="84"/>
        <v/>
      </c>
      <c r="AN73" s="409" t="str">
        <f t="shared" si="85"/>
        <v/>
      </c>
      <c r="AO73" s="410" t="str">
        <f t="shared" si="86"/>
        <v/>
      </c>
      <c r="AP73" s="410" t="str">
        <f t="shared" si="87"/>
        <v/>
      </c>
      <c r="AQ73" s="409" t="str">
        <f t="shared" si="88"/>
        <v/>
      </c>
      <c r="AR73" s="409" t="str">
        <f t="shared" si="89"/>
        <v/>
      </c>
      <c r="AS73" s="410" t="str">
        <f t="shared" si="90"/>
        <v/>
      </c>
      <c r="AT73" s="410" t="str">
        <f t="shared" si="91"/>
        <v/>
      </c>
      <c r="AU73" s="401" t="str">
        <f t="shared" si="41"/>
        <v/>
      </c>
      <c r="AV73" s="139" t="str">
        <f t="shared" si="42"/>
        <v/>
      </c>
      <c r="BA73" s="1" t="str">
        <f t="shared" si="93"/>
        <v/>
      </c>
      <c r="BB73" s="1" t="str">
        <f t="shared" si="93"/>
        <v/>
      </c>
      <c r="BD73" s="238">
        <f t="shared" si="92"/>
        <v>0</v>
      </c>
    </row>
    <row r="74" spans="2:56" hidden="1" x14ac:dyDescent="0.25">
      <c r="B74" s="150" t="str">
        <f t="shared" si="54"/>
        <v/>
      </c>
      <c r="C74" s="406" t="str">
        <f>ייצוב!C74</f>
        <v/>
      </c>
      <c r="D74" s="143" t="str">
        <f>IF($C74="","",IF(ייצוב!I74="",$BA$1,ייצוב!I74))</f>
        <v/>
      </c>
      <c r="E74" s="143" t="str">
        <f>IF($C74="","",IF(ייצוב!G74="",$BA$1,ייצוב!G74))</f>
        <v/>
      </c>
      <c r="F74" s="149"/>
      <c r="G74" s="148" t="str">
        <f t="shared" si="39"/>
        <v/>
      </c>
      <c r="H74" s="407" t="str">
        <f t="shared" si="55"/>
        <v/>
      </c>
      <c r="I74" s="408" t="str">
        <f t="shared" si="56"/>
        <v/>
      </c>
      <c r="J74" s="408" t="str">
        <f t="shared" si="57"/>
        <v/>
      </c>
      <c r="K74" s="409" t="str">
        <f t="shared" si="58"/>
        <v/>
      </c>
      <c r="L74" s="409" t="str">
        <f t="shared" si="59"/>
        <v/>
      </c>
      <c r="M74" s="410" t="str">
        <f t="shared" si="60"/>
        <v/>
      </c>
      <c r="N74" s="410" t="str">
        <f t="shared" si="61"/>
        <v/>
      </c>
      <c r="O74" s="409" t="str">
        <f t="shared" si="62"/>
        <v/>
      </c>
      <c r="P74" s="409" t="str">
        <f t="shared" si="63"/>
        <v/>
      </c>
      <c r="Q74" s="410" t="str">
        <f t="shared" si="64"/>
        <v/>
      </c>
      <c r="R74" s="410" t="str">
        <f t="shared" si="65"/>
        <v/>
      </c>
      <c r="S74" s="409" t="str">
        <f t="shared" si="66"/>
        <v/>
      </c>
      <c r="T74" s="409" t="str">
        <f t="shared" si="67"/>
        <v/>
      </c>
      <c r="U74" s="410" t="str">
        <f t="shared" si="68"/>
        <v/>
      </c>
      <c r="V74" s="410" t="str">
        <f t="shared" si="47"/>
        <v/>
      </c>
      <c r="W74" s="409" t="str">
        <f t="shared" si="69"/>
        <v/>
      </c>
      <c r="X74" s="409" t="str">
        <f t="shared" si="70"/>
        <v/>
      </c>
      <c r="Y74" s="410" t="str">
        <f t="shared" si="71"/>
        <v/>
      </c>
      <c r="Z74" s="410" t="str">
        <f t="shared" si="72"/>
        <v/>
      </c>
      <c r="AA74" s="409" t="str">
        <f t="shared" si="73"/>
        <v/>
      </c>
      <c r="AB74" s="409" t="str">
        <f t="shared" si="74"/>
        <v/>
      </c>
      <c r="AC74" s="410" t="str">
        <f t="shared" si="75"/>
        <v/>
      </c>
      <c r="AD74" s="410" t="str">
        <f t="shared" si="76"/>
        <v/>
      </c>
      <c r="AE74" s="409" t="str">
        <f t="shared" si="77"/>
        <v/>
      </c>
      <c r="AF74" s="409" t="str">
        <f t="shared" si="78"/>
        <v/>
      </c>
      <c r="AG74" s="410" t="str">
        <f t="shared" si="79"/>
        <v/>
      </c>
      <c r="AH74" s="410" t="str">
        <f t="shared" si="50"/>
        <v/>
      </c>
      <c r="AI74" s="409" t="str">
        <f t="shared" si="80"/>
        <v/>
      </c>
      <c r="AJ74" s="409" t="str">
        <f t="shared" si="81"/>
        <v/>
      </c>
      <c r="AK74" s="410" t="str">
        <f t="shared" si="82"/>
        <v/>
      </c>
      <c r="AL74" s="410" t="str">
        <f t="shared" si="83"/>
        <v/>
      </c>
      <c r="AM74" s="409" t="str">
        <f t="shared" si="84"/>
        <v/>
      </c>
      <c r="AN74" s="409" t="str">
        <f t="shared" si="85"/>
        <v/>
      </c>
      <c r="AO74" s="410" t="str">
        <f t="shared" si="86"/>
        <v/>
      </c>
      <c r="AP74" s="410" t="str">
        <f t="shared" si="87"/>
        <v/>
      </c>
      <c r="AQ74" s="409" t="str">
        <f t="shared" si="88"/>
        <v/>
      </c>
      <c r="AR74" s="409" t="str">
        <f t="shared" si="89"/>
        <v/>
      </c>
      <c r="AS74" s="410" t="str">
        <f t="shared" si="90"/>
        <v/>
      </c>
      <c r="AT74" s="410" t="str">
        <f t="shared" si="91"/>
        <v/>
      </c>
      <c r="AU74" s="401" t="str">
        <f t="shared" si="41"/>
        <v/>
      </c>
      <c r="AV74" s="139" t="str">
        <f t="shared" si="42"/>
        <v/>
      </c>
      <c r="BA74" s="1" t="str">
        <f t="shared" si="93"/>
        <v/>
      </c>
      <c r="BB74" s="1" t="str">
        <f t="shared" si="93"/>
        <v/>
      </c>
      <c r="BD74" s="238">
        <f t="shared" si="92"/>
        <v>0</v>
      </c>
    </row>
    <row r="75" spans="2:56" hidden="1" x14ac:dyDescent="0.25">
      <c r="B75" s="150" t="str">
        <f t="shared" si="54"/>
        <v/>
      </c>
      <c r="C75" s="406" t="str">
        <f>ייצוב!C75</f>
        <v/>
      </c>
      <c r="D75" s="143" t="str">
        <f>IF($C75="","",IF(ייצוב!I75="",$BA$1,ייצוב!I75))</f>
        <v/>
      </c>
      <c r="E75" s="143" t="str">
        <f>IF($C75="","",IF(ייצוב!G75="",$BA$1,ייצוב!G75))</f>
        <v/>
      </c>
      <c r="F75" s="149"/>
      <c r="G75" s="148" t="str">
        <f t="shared" si="39"/>
        <v/>
      </c>
      <c r="H75" s="407" t="str">
        <f t="shared" si="55"/>
        <v/>
      </c>
      <c r="I75" s="408" t="str">
        <f t="shared" si="56"/>
        <v/>
      </c>
      <c r="J75" s="408" t="str">
        <f t="shared" si="57"/>
        <v/>
      </c>
      <c r="K75" s="409" t="str">
        <f t="shared" si="58"/>
        <v/>
      </c>
      <c r="L75" s="409" t="str">
        <f t="shared" si="59"/>
        <v/>
      </c>
      <c r="M75" s="410" t="str">
        <f t="shared" si="60"/>
        <v/>
      </c>
      <c r="N75" s="410" t="str">
        <f t="shared" si="61"/>
        <v/>
      </c>
      <c r="O75" s="409" t="str">
        <f t="shared" si="62"/>
        <v/>
      </c>
      <c r="P75" s="409" t="str">
        <f t="shared" si="63"/>
        <v/>
      </c>
      <c r="Q75" s="410" t="str">
        <f t="shared" si="64"/>
        <v/>
      </c>
      <c r="R75" s="410" t="str">
        <f t="shared" si="65"/>
        <v/>
      </c>
      <c r="S75" s="409" t="str">
        <f t="shared" si="66"/>
        <v/>
      </c>
      <c r="T75" s="409" t="str">
        <f t="shared" si="67"/>
        <v/>
      </c>
      <c r="U75" s="410" t="str">
        <f t="shared" si="68"/>
        <v/>
      </c>
      <c r="V75" s="410" t="str">
        <f t="shared" si="47"/>
        <v/>
      </c>
      <c r="W75" s="409" t="str">
        <f t="shared" si="69"/>
        <v/>
      </c>
      <c r="X75" s="409" t="str">
        <f t="shared" si="70"/>
        <v/>
      </c>
      <c r="Y75" s="410" t="str">
        <f t="shared" si="71"/>
        <v/>
      </c>
      <c r="Z75" s="410" t="str">
        <f t="shared" si="72"/>
        <v/>
      </c>
      <c r="AA75" s="409" t="str">
        <f t="shared" si="73"/>
        <v/>
      </c>
      <c r="AB75" s="409" t="str">
        <f t="shared" si="74"/>
        <v/>
      </c>
      <c r="AC75" s="410" t="str">
        <f t="shared" si="75"/>
        <v/>
      </c>
      <c r="AD75" s="410" t="str">
        <f t="shared" si="76"/>
        <v/>
      </c>
      <c r="AE75" s="409" t="str">
        <f t="shared" si="77"/>
        <v/>
      </c>
      <c r="AF75" s="409" t="str">
        <f t="shared" si="78"/>
        <v/>
      </c>
      <c r="AG75" s="410" t="str">
        <f t="shared" si="79"/>
        <v/>
      </c>
      <c r="AH75" s="410" t="str">
        <f t="shared" si="50"/>
        <v/>
      </c>
      <c r="AI75" s="409" t="str">
        <f t="shared" si="80"/>
        <v/>
      </c>
      <c r="AJ75" s="409" t="str">
        <f t="shared" si="81"/>
        <v/>
      </c>
      <c r="AK75" s="410" t="str">
        <f t="shared" si="82"/>
        <v/>
      </c>
      <c r="AL75" s="410" t="str">
        <f t="shared" si="83"/>
        <v/>
      </c>
      <c r="AM75" s="409" t="str">
        <f t="shared" si="84"/>
        <v/>
      </c>
      <c r="AN75" s="409" t="str">
        <f t="shared" si="85"/>
        <v/>
      </c>
      <c r="AO75" s="410" t="str">
        <f t="shared" si="86"/>
        <v/>
      </c>
      <c r="AP75" s="410" t="str">
        <f t="shared" si="87"/>
        <v/>
      </c>
      <c r="AQ75" s="409" t="str">
        <f t="shared" si="88"/>
        <v/>
      </c>
      <c r="AR75" s="409" t="str">
        <f t="shared" si="89"/>
        <v/>
      </c>
      <c r="AS75" s="410" t="str">
        <f t="shared" si="90"/>
        <v/>
      </c>
      <c r="AT75" s="410" t="str">
        <f t="shared" si="91"/>
        <v/>
      </c>
      <c r="AU75" s="401" t="str">
        <f t="shared" si="41"/>
        <v/>
      </c>
      <c r="AV75" s="139" t="str">
        <f t="shared" si="42"/>
        <v/>
      </c>
      <c r="BA75" s="1" t="str">
        <f t="shared" si="93"/>
        <v/>
      </c>
      <c r="BB75" s="1" t="str">
        <f t="shared" si="93"/>
        <v/>
      </c>
      <c r="BD75" s="238">
        <f t="shared" si="92"/>
        <v>0</v>
      </c>
    </row>
    <row r="76" spans="2:56" hidden="1" x14ac:dyDescent="0.25">
      <c r="B76" s="150" t="str">
        <f t="shared" si="54"/>
        <v/>
      </c>
      <c r="C76" s="406" t="str">
        <f>ייצוב!C76</f>
        <v/>
      </c>
      <c r="D76" s="143" t="str">
        <f>IF($C76="","",IF(ייצוב!I76="",$BA$1,ייצוב!I76))</f>
        <v/>
      </c>
      <c r="E76" s="143" t="str">
        <f>IF($C76="","",IF(ייצוב!G76="",$BA$1,ייצוב!G76))</f>
        <v/>
      </c>
      <c r="F76" s="149"/>
      <c r="G76" s="148" t="str">
        <f t="shared" si="39"/>
        <v/>
      </c>
      <c r="H76" s="407" t="str">
        <f t="shared" si="55"/>
        <v/>
      </c>
      <c r="I76" s="408" t="str">
        <f t="shared" si="56"/>
        <v/>
      </c>
      <c r="J76" s="408" t="str">
        <f t="shared" si="57"/>
        <v/>
      </c>
      <c r="K76" s="409" t="str">
        <f t="shared" si="58"/>
        <v/>
      </c>
      <c r="L76" s="409" t="str">
        <f t="shared" si="59"/>
        <v/>
      </c>
      <c r="M76" s="410" t="str">
        <f t="shared" si="60"/>
        <v/>
      </c>
      <c r="N76" s="410" t="str">
        <f t="shared" si="61"/>
        <v/>
      </c>
      <c r="O76" s="409" t="str">
        <f t="shared" si="62"/>
        <v/>
      </c>
      <c r="P76" s="409" t="str">
        <f t="shared" si="63"/>
        <v/>
      </c>
      <c r="Q76" s="410" t="str">
        <f t="shared" si="64"/>
        <v/>
      </c>
      <c r="R76" s="410" t="str">
        <f t="shared" si="65"/>
        <v/>
      </c>
      <c r="S76" s="409" t="str">
        <f t="shared" si="66"/>
        <v/>
      </c>
      <c r="T76" s="409" t="str">
        <f t="shared" si="67"/>
        <v/>
      </c>
      <c r="U76" s="410" t="str">
        <f t="shared" si="68"/>
        <v/>
      </c>
      <c r="V76" s="410" t="str">
        <f t="shared" si="47"/>
        <v/>
      </c>
      <c r="W76" s="409" t="str">
        <f t="shared" si="69"/>
        <v/>
      </c>
      <c r="X76" s="409" t="str">
        <f t="shared" si="70"/>
        <v/>
      </c>
      <c r="Y76" s="410" t="str">
        <f t="shared" si="71"/>
        <v/>
      </c>
      <c r="Z76" s="410" t="str">
        <f t="shared" si="72"/>
        <v/>
      </c>
      <c r="AA76" s="409" t="str">
        <f t="shared" si="73"/>
        <v/>
      </c>
      <c r="AB76" s="409" t="str">
        <f t="shared" si="74"/>
        <v/>
      </c>
      <c r="AC76" s="410" t="str">
        <f t="shared" si="75"/>
        <v/>
      </c>
      <c r="AD76" s="410" t="str">
        <f t="shared" si="76"/>
        <v/>
      </c>
      <c r="AE76" s="409" t="str">
        <f t="shared" si="77"/>
        <v/>
      </c>
      <c r="AF76" s="409" t="str">
        <f t="shared" si="78"/>
        <v/>
      </c>
      <c r="AG76" s="410" t="str">
        <f t="shared" si="79"/>
        <v/>
      </c>
      <c r="AH76" s="410" t="str">
        <f t="shared" si="50"/>
        <v/>
      </c>
      <c r="AI76" s="409" t="str">
        <f t="shared" si="80"/>
        <v/>
      </c>
      <c r="AJ76" s="409" t="str">
        <f t="shared" si="81"/>
        <v/>
      </c>
      <c r="AK76" s="410" t="str">
        <f t="shared" si="82"/>
        <v/>
      </c>
      <c r="AL76" s="410" t="str">
        <f t="shared" si="83"/>
        <v/>
      </c>
      <c r="AM76" s="409" t="str">
        <f t="shared" si="84"/>
        <v/>
      </c>
      <c r="AN76" s="409" t="str">
        <f t="shared" si="85"/>
        <v/>
      </c>
      <c r="AO76" s="410" t="str">
        <f t="shared" si="86"/>
        <v/>
      </c>
      <c r="AP76" s="410" t="str">
        <f t="shared" si="87"/>
        <v/>
      </c>
      <c r="AQ76" s="409" t="str">
        <f t="shared" si="88"/>
        <v/>
      </c>
      <c r="AR76" s="409" t="str">
        <f t="shared" si="89"/>
        <v/>
      </c>
      <c r="AS76" s="410" t="str">
        <f t="shared" si="90"/>
        <v/>
      </c>
      <c r="AT76" s="410" t="str">
        <f t="shared" si="91"/>
        <v/>
      </c>
      <c r="AU76" s="401" t="str">
        <f t="shared" si="41"/>
        <v/>
      </c>
      <c r="AV76" s="139" t="str">
        <f t="shared" si="42"/>
        <v/>
      </c>
      <c r="BA76" s="1" t="str">
        <f t="shared" si="93"/>
        <v/>
      </c>
      <c r="BB76" s="1" t="str">
        <f t="shared" si="93"/>
        <v/>
      </c>
      <c r="BD76" s="238">
        <f t="shared" si="92"/>
        <v>0</v>
      </c>
    </row>
    <row r="77" spans="2:56" hidden="1" x14ac:dyDescent="0.25">
      <c r="B77" s="150" t="str">
        <f t="shared" si="54"/>
        <v/>
      </c>
      <c r="C77" s="406" t="str">
        <f>ייצוב!C77</f>
        <v/>
      </c>
      <c r="D77" s="143" t="str">
        <f>IF($C77="","",IF(ייצוב!I77="",$BA$1,ייצוב!I77))</f>
        <v/>
      </c>
      <c r="E77" s="143" t="str">
        <f>IF($C77="","",IF(ייצוב!G77="",$BA$1,ייצוב!G77))</f>
        <v/>
      </c>
      <c r="F77" s="149"/>
      <c r="G77" s="148" t="str">
        <f t="shared" si="39"/>
        <v/>
      </c>
      <c r="H77" s="407" t="str">
        <f t="shared" si="55"/>
        <v/>
      </c>
      <c r="I77" s="408" t="str">
        <f t="shared" si="56"/>
        <v/>
      </c>
      <c r="J77" s="408" t="str">
        <f t="shared" si="57"/>
        <v/>
      </c>
      <c r="K77" s="409" t="str">
        <f t="shared" si="58"/>
        <v/>
      </c>
      <c r="L77" s="409" t="str">
        <f t="shared" si="59"/>
        <v/>
      </c>
      <c r="M77" s="410" t="str">
        <f t="shared" si="60"/>
        <v/>
      </c>
      <c r="N77" s="410" t="str">
        <f t="shared" si="61"/>
        <v/>
      </c>
      <c r="O77" s="409" t="str">
        <f t="shared" si="62"/>
        <v/>
      </c>
      <c r="P77" s="409" t="str">
        <f t="shared" si="63"/>
        <v/>
      </c>
      <c r="Q77" s="410" t="str">
        <f t="shared" si="64"/>
        <v/>
      </c>
      <c r="R77" s="410" t="str">
        <f t="shared" si="65"/>
        <v/>
      </c>
      <c r="S77" s="409" t="str">
        <f t="shared" si="66"/>
        <v/>
      </c>
      <c r="T77" s="409" t="str">
        <f t="shared" si="67"/>
        <v/>
      </c>
      <c r="U77" s="410" t="str">
        <f t="shared" si="68"/>
        <v/>
      </c>
      <c r="V77" s="410" t="str">
        <f t="shared" si="47"/>
        <v/>
      </c>
      <c r="W77" s="409" t="str">
        <f t="shared" si="69"/>
        <v/>
      </c>
      <c r="X77" s="409" t="str">
        <f t="shared" si="70"/>
        <v/>
      </c>
      <c r="Y77" s="410" t="str">
        <f t="shared" si="71"/>
        <v/>
      </c>
      <c r="Z77" s="410" t="str">
        <f t="shared" si="72"/>
        <v/>
      </c>
      <c r="AA77" s="409" t="str">
        <f t="shared" si="73"/>
        <v/>
      </c>
      <c r="AB77" s="409" t="str">
        <f t="shared" si="74"/>
        <v/>
      </c>
      <c r="AC77" s="410" t="str">
        <f t="shared" si="75"/>
        <v/>
      </c>
      <c r="AD77" s="410" t="str">
        <f t="shared" si="76"/>
        <v/>
      </c>
      <c r="AE77" s="409" t="str">
        <f t="shared" si="77"/>
        <v/>
      </c>
      <c r="AF77" s="409" t="str">
        <f t="shared" si="78"/>
        <v/>
      </c>
      <c r="AG77" s="410" t="str">
        <f t="shared" si="79"/>
        <v/>
      </c>
      <c r="AH77" s="410" t="str">
        <f t="shared" si="50"/>
        <v/>
      </c>
      <c r="AI77" s="409" t="str">
        <f t="shared" si="80"/>
        <v/>
      </c>
      <c r="AJ77" s="409" t="str">
        <f t="shared" si="81"/>
        <v/>
      </c>
      <c r="AK77" s="410" t="str">
        <f t="shared" si="82"/>
        <v/>
      </c>
      <c r="AL77" s="410" t="str">
        <f t="shared" si="83"/>
        <v/>
      </c>
      <c r="AM77" s="409" t="str">
        <f t="shared" si="84"/>
        <v/>
      </c>
      <c r="AN77" s="409" t="str">
        <f t="shared" si="85"/>
        <v/>
      </c>
      <c r="AO77" s="410" t="str">
        <f t="shared" si="86"/>
        <v/>
      </c>
      <c r="AP77" s="410" t="str">
        <f t="shared" si="87"/>
        <v/>
      </c>
      <c r="AQ77" s="409" t="str">
        <f t="shared" si="88"/>
        <v/>
      </c>
      <c r="AR77" s="409" t="str">
        <f t="shared" si="89"/>
        <v/>
      </c>
      <c r="AS77" s="410" t="str">
        <f t="shared" si="90"/>
        <v/>
      </c>
      <c r="AT77" s="410" t="str">
        <f t="shared" si="91"/>
        <v/>
      </c>
      <c r="AU77" s="401" t="str">
        <f t="shared" si="41"/>
        <v/>
      </c>
      <c r="AV77" s="139" t="str">
        <f t="shared" si="42"/>
        <v/>
      </c>
      <c r="BA77" s="1" t="str">
        <f t="shared" si="93"/>
        <v/>
      </c>
      <c r="BB77" s="1" t="str">
        <f t="shared" si="93"/>
        <v/>
      </c>
      <c r="BD77" s="238">
        <f t="shared" si="92"/>
        <v>0</v>
      </c>
    </row>
    <row r="78" spans="2:56" hidden="1" x14ac:dyDescent="0.25">
      <c r="B78" s="150" t="str">
        <f t="shared" si="54"/>
        <v/>
      </c>
      <c r="C78" s="406" t="str">
        <f>ייצוב!C78</f>
        <v/>
      </c>
      <c r="D78" s="143" t="str">
        <f>IF($C78="","",IF(ייצוב!I78="",$BA$1,ייצוב!I78))</f>
        <v/>
      </c>
      <c r="E78" s="143" t="str">
        <f>IF($C78="","",IF(ייצוב!G78="",$BA$1,ייצוב!G78))</f>
        <v/>
      </c>
      <c r="F78" s="149"/>
      <c r="G78" s="148" t="str">
        <f t="shared" si="39"/>
        <v/>
      </c>
      <c r="H78" s="407" t="str">
        <f t="shared" si="55"/>
        <v/>
      </c>
      <c r="I78" s="408" t="str">
        <f t="shared" si="56"/>
        <v/>
      </c>
      <c r="J78" s="408" t="str">
        <f t="shared" si="57"/>
        <v/>
      </c>
      <c r="K78" s="409" t="str">
        <f t="shared" si="58"/>
        <v/>
      </c>
      <c r="L78" s="409" t="str">
        <f t="shared" si="59"/>
        <v/>
      </c>
      <c r="M78" s="410" t="str">
        <f t="shared" si="60"/>
        <v/>
      </c>
      <c r="N78" s="410" t="str">
        <f t="shared" si="61"/>
        <v/>
      </c>
      <c r="O78" s="409" t="str">
        <f t="shared" si="62"/>
        <v/>
      </c>
      <c r="P78" s="409" t="str">
        <f t="shared" si="63"/>
        <v/>
      </c>
      <c r="Q78" s="410" t="str">
        <f t="shared" si="64"/>
        <v/>
      </c>
      <c r="R78" s="410" t="str">
        <f t="shared" si="65"/>
        <v/>
      </c>
      <c r="S78" s="409" t="str">
        <f t="shared" si="66"/>
        <v/>
      </c>
      <c r="T78" s="409" t="str">
        <f t="shared" si="67"/>
        <v/>
      </c>
      <c r="U78" s="410" t="str">
        <f t="shared" si="68"/>
        <v/>
      </c>
      <c r="V78" s="410" t="str">
        <f t="shared" si="47"/>
        <v/>
      </c>
      <c r="W78" s="409" t="str">
        <f t="shared" si="69"/>
        <v/>
      </c>
      <c r="X78" s="409" t="str">
        <f t="shared" si="70"/>
        <v/>
      </c>
      <c r="Y78" s="410" t="str">
        <f t="shared" si="71"/>
        <v/>
      </c>
      <c r="Z78" s="410" t="str">
        <f t="shared" si="72"/>
        <v/>
      </c>
      <c r="AA78" s="409" t="str">
        <f t="shared" si="73"/>
        <v/>
      </c>
      <c r="AB78" s="409" t="str">
        <f t="shared" si="74"/>
        <v/>
      </c>
      <c r="AC78" s="410" t="str">
        <f t="shared" si="75"/>
        <v/>
      </c>
      <c r="AD78" s="410" t="str">
        <f t="shared" si="76"/>
        <v/>
      </c>
      <c r="AE78" s="409" t="str">
        <f t="shared" si="77"/>
        <v/>
      </c>
      <c r="AF78" s="409" t="str">
        <f t="shared" si="78"/>
        <v/>
      </c>
      <c r="AG78" s="410" t="str">
        <f t="shared" si="79"/>
        <v/>
      </c>
      <c r="AH78" s="410" t="str">
        <f t="shared" si="50"/>
        <v/>
      </c>
      <c r="AI78" s="409" t="str">
        <f t="shared" si="80"/>
        <v/>
      </c>
      <c r="AJ78" s="409" t="str">
        <f t="shared" si="81"/>
        <v/>
      </c>
      <c r="AK78" s="410" t="str">
        <f t="shared" si="82"/>
        <v/>
      </c>
      <c r="AL78" s="410" t="str">
        <f t="shared" si="83"/>
        <v/>
      </c>
      <c r="AM78" s="409" t="str">
        <f t="shared" si="84"/>
        <v/>
      </c>
      <c r="AN78" s="409" t="str">
        <f t="shared" si="85"/>
        <v/>
      </c>
      <c r="AO78" s="410" t="str">
        <f t="shared" si="86"/>
        <v/>
      </c>
      <c r="AP78" s="410" t="str">
        <f t="shared" si="87"/>
        <v/>
      </c>
      <c r="AQ78" s="409" t="str">
        <f t="shared" si="88"/>
        <v/>
      </c>
      <c r="AR78" s="409" t="str">
        <f t="shared" si="89"/>
        <v/>
      </c>
      <c r="AS78" s="410" t="str">
        <f t="shared" si="90"/>
        <v/>
      </c>
      <c r="AT78" s="410" t="str">
        <f t="shared" si="91"/>
        <v/>
      </c>
      <c r="AU78" s="401" t="str">
        <f t="shared" si="41"/>
        <v/>
      </c>
      <c r="AV78" s="139" t="str">
        <f t="shared" si="42"/>
        <v/>
      </c>
      <c r="BA78" s="1" t="str">
        <f t="shared" si="93"/>
        <v/>
      </c>
      <c r="BB78" s="1" t="str">
        <f t="shared" si="93"/>
        <v/>
      </c>
      <c r="BD78" s="238">
        <f t="shared" si="92"/>
        <v>0</v>
      </c>
    </row>
    <row r="79" spans="2:56" hidden="1" x14ac:dyDescent="0.25">
      <c r="B79" s="150" t="str">
        <f t="shared" si="54"/>
        <v/>
      </c>
      <c r="C79" s="406" t="str">
        <f>ייצוב!C79</f>
        <v/>
      </c>
      <c r="D79" s="143" t="str">
        <f>IF($C79="","",IF(ייצוב!I79="",$BA$1,ייצוב!I79))</f>
        <v/>
      </c>
      <c r="E79" s="143" t="str">
        <f>IF($C79="","",IF(ייצוב!G79="",$BA$1,ייצוב!G79))</f>
        <v/>
      </c>
      <c r="F79" s="149"/>
      <c r="G79" s="148" t="str">
        <f t="shared" si="39"/>
        <v/>
      </c>
      <c r="H79" s="407" t="str">
        <f t="shared" si="55"/>
        <v/>
      </c>
      <c r="I79" s="408" t="str">
        <f t="shared" si="56"/>
        <v/>
      </c>
      <c r="J79" s="408" t="str">
        <f t="shared" si="57"/>
        <v/>
      </c>
      <c r="K79" s="409" t="str">
        <f t="shared" si="58"/>
        <v/>
      </c>
      <c r="L79" s="409" t="str">
        <f t="shared" si="59"/>
        <v/>
      </c>
      <c r="M79" s="410" t="str">
        <f t="shared" si="60"/>
        <v/>
      </c>
      <c r="N79" s="410" t="str">
        <f t="shared" si="61"/>
        <v/>
      </c>
      <c r="O79" s="409" t="str">
        <f t="shared" si="62"/>
        <v/>
      </c>
      <c r="P79" s="409" t="str">
        <f t="shared" si="63"/>
        <v/>
      </c>
      <c r="Q79" s="410" t="str">
        <f t="shared" si="64"/>
        <v/>
      </c>
      <c r="R79" s="410" t="str">
        <f t="shared" si="65"/>
        <v/>
      </c>
      <c r="S79" s="409" t="str">
        <f t="shared" si="66"/>
        <v/>
      </c>
      <c r="T79" s="409" t="str">
        <f t="shared" si="67"/>
        <v/>
      </c>
      <c r="U79" s="410" t="str">
        <f t="shared" si="68"/>
        <v/>
      </c>
      <c r="V79" s="410" t="str">
        <f t="shared" si="47"/>
        <v/>
      </c>
      <c r="W79" s="409" t="str">
        <f t="shared" si="69"/>
        <v/>
      </c>
      <c r="X79" s="409" t="str">
        <f t="shared" si="70"/>
        <v/>
      </c>
      <c r="Y79" s="410" t="str">
        <f t="shared" si="71"/>
        <v/>
      </c>
      <c r="Z79" s="410" t="str">
        <f t="shared" si="72"/>
        <v/>
      </c>
      <c r="AA79" s="409" t="str">
        <f t="shared" si="73"/>
        <v/>
      </c>
      <c r="AB79" s="409" t="str">
        <f t="shared" si="74"/>
        <v/>
      </c>
      <c r="AC79" s="410" t="str">
        <f t="shared" si="75"/>
        <v/>
      </c>
      <c r="AD79" s="410" t="str">
        <f t="shared" si="76"/>
        <v/>
      </c>
      <c r="AE79" s="409" t="str">
        <f t="shared" si="77"/>
        <v/>
      </c>
      <c r="AF79" s="409" t="str">
        <f t="shared" si="78"/>
        <v/>
      </c>
      <c r="AG79" s="410" t="str">
        <f t="shared" si="79"/>
        <v/>
      </c>
      <c r="AH79" s="410" t="str">
        <f t="shared" si="50"/>
        <v/>
      </c>
      <c r="AI79" s="409" t="str">
        <f t="shared" si="80"/>
        <v/>
      </c>
      <c r="AJ79" s="409" t="str">
        <f t="shared" si="81"/>
        <v/>
      </c>
      <c r="AK79" s="410" t="str">
        <f t="shared" si="82"/>
        <v/>
      </c>
      <c r="AL79" s="410" t="str">
        <f t="shared" si="83"/>
        <v/>
      </c>
      <c r="AM79" s="409" t="str">
        <f t="shared" si="84"/>
        <v/>
      </c>
      <c r="AN79" s="409" t="str">
        <f t="shared" si="85"/>
        <v/>
      </c>
      <c r="AO79" s="410" t="str">
        <f t="shared" si="86"/>
        <v/>
      </c>
      <c r="AP79" s="410" t="str">
        <f t="shared" si="87"/>
        <v/>
      </c>
      <c r="AQ79" s="409" t="str">
        <f t="shared" si="88"/>
        <v/>
      </c>
      <c r="AR79" s="409" t="str">
        <f t="shared" si="89"/>
        <v/>
      </c>
      <c r="AS79" s="410" t="str">
        <f t="shared" si="90"/>
        <v/>
      </c>
      <c r="AT79" s="410" t="str">
        <f t="shared" si="91"/>
        <v/>
      </c>
      <c r="AU79" s="401" t="str">
        <f t="shared" si="41"/>
        <v/>
      </c>
      <c r="AV79" s="139" t="str">
        <f t="shared" si="42"/>
        <v/>
      </c>
      <c r="BA79" s="1" t="str">
        <f t="shared" si="93"/>
        <v/>
      </c>
      <c r="BB79" s="1" t="str">
        <f t="shared" si="93"/>
        <v/>
      </c>
      <c r="BD79" s="238">
        <f t="shared" si="92"/>
        <v>0</v>
      </c>
    </row>
    <row r="80" spans="2:56" hidden="1" x14ac:dyDescent="0.25">
      <c r="B80" s="150" t="str">
        <f t="shared" si="54"/>
        <v/>
      </c>
      <c r="C80" s="406" t="str">
        <f>ייצוב!C80</f>
        <v/>
      </c>
      <c r="D80" s="143" t="str">
        <f>IF($C80="","",IF(ייצוב!I80="",$BA$1,ייצוב!I80))</f>
        <v/>
      </c>
      <c r="E80" s="143" t="str">
        <f>IF($C80="","",IF(ייצוב!G80="",$BA$1,ייצוב!G80))</f>
        <v/>
      </c>
      <c r="F80" s="149"/>
      <c r="G80" s="148" t="str">
        <f t="shared" si="39"/>
        <v/>
      </c>
      <c r="H80" s="407" t="str">
        <f t="shared" si="55"/>
        <v/>
      </c>
      <c r="I80" s="408" t="str">
        <f t="shared" si="56"/>
        <v/>
      </c>
      <c r="J80" s="408" t="str">
        <f t="shared" si="57"/>
        <v/>
      </c>
      <c r="K80" s="409" t="str">
        <f t="shared" si="58"/>
        <v/>
      </c>
      <c r="L80" s="409" t="str">
        <f t="shared" si="59"/>
        <v/>
      </c>
      <c r="M80" s="410" t="str">
        <f t="shared" si="60"/>
        <v/>
      </c>
      <c r="N80" s="410" t="str">
        <f t="shared" si="61"/>
        <v/>
      </c>
      <c r="O80" s="409" t="str">
        <f t="shared" si="62"/>
        <v/>
      </c>
      <c r="P80" s="409" t="str">
        <f t="shared" si="63"/>
        <v/>
      </c>
      <c r="Q80" s="410" t="str">
        <f t="shared" si="64"/>
        <v/>
      </c>
      <c r="R80" s="410" t="str">
        <f t="shared" si="65"/>
        <v/>
      </c>
      <c r="S80" s="409" t="str">
        <f t="shared" si="66"/>
        <v/>
      </c>
      <c r="T80" s="409" t="str">
        <f t="shared" si="67"/>
        <v/>
      </c>
      <c r="U80" s="410" t="str">
        <f t="shared" si="68"/>
        <v/>
      </c>
      <c r="V80" s="410" t="str">
        <f t="shared" si="47"/>
        <v/>
      </c>
      <c r="W80" s="409" t="str">
        <f t="shared" si="69"/>
        <v/>
      </c>
      <c r="X80" s="409" t="str">
        <f t="shared" si="70"/>
        <v/>
      </c>
      <c r="Y80" s="410" t="str">
        <f t="shared" si="71"/>
        <v/>
      </c>
      <c r="Z80" s="410" t="str">
        <f t="shared" si="72"/>
        <v/>
      </c>
      <c r="AA80" s="409" t="str">
        <f t="shared" si="73"/>
        <v/>
      </c>
      <c r="AB80" s="409" t="str">
        <f t="shared" si="74"/>
        <v/>
      </c>
      <c r="AC80" s="410" t="str">
        <f t="shared" si="75"/>
        <v/>
      </c>
      <c r="AD80" s="410" t="str">
        <f t="shared" si="76"/>
        <v/>
      </c>
      <c r="AE80" s="409" t="str">
        <f t="shared" si="77"/>
        <v/>
      </c>
      <c r="AF80" s="409" t="str">
        <f t="shared" si="78"/>
        <v/>
      </c>
      <c r="AG80" s="410" t="str">
        <f t="shared" si="79"/>
        <v/>
      </c>
      <c r="AH80" s="410" t="str">
        <f t="shared" si="50"/>
        <v/>
      </c>
      <c r="AI80" s="409" t="str">
        <f t="shared" si="80"/>
        <v/>
      </c>
      <c r="AJ80" s="409" t="str">
        <f t="shared" si="81"/>
        <v/>
      </c>
      <c r="AK80" s="410" t="str">
        <f t="shared" si="82"/>
        <v/>
      </c>
      <c r="AL80" s="410" t="str">
        <f t="shared" si="83"/>
        <v/>
      </c>
      <c r="AM80" s="409" t="str">
        <f t="shared" si="84"/>
        <v/>
      </c>
      <c r="AN80" s="409" t="str">
        <f t="shared" si="85"/>
        <v/>
      </c>
      <c r="AO80" s="410" t="str">
        <f t="shared" si="86"/>
        <v/>
      </c>
      <c r="AP80" s="410" t="str">
        <f t="shared" si="87"/>
        <v/>
      </c>
      <c r="AQ80" s="409" t="str">
        <f t="shared" si="88"/>
        <v/>
      </c>
      <c r="AR80" s="409" t="str">
        <f t="shared" si="89"/>
        <v/>
      </c>
      <c r="AS80" s="410" t="str">
        <f t="shared" si="90"/>
        <v/>
      </c>
      <c r="AT80" s="410" t="str">
        <f t="shared" si="91"/>
        <v/>
      </c>
      <c r="AU80" s="401" t="str">
        <f t="shared" si="41"/>
        <v/>
      </c>
      <c r="AV80" s="139" t="str">
        <f t="shared" si="42"/>
        <v/>
      </c>
      <c r="BA80" s="1" t="str">
        <f t="shared" si="93"/>
        <v/>
      </c>
      <c r="BB80" s="1" t="str">
        <f t="shared" si="93"/>
        <v/>
      </c>
      <c r="BD80" s="238">
        <f t="shared" si="92"/>
        <v>0</v>
      </c>
    </row>
    <row r="81" spans="2:56" hidden="1" x14ac:dyDescent="0.25">
      <c r="B81" s="150" t="str">
        <f t="shared" si="54"/>
        <v/>
      </c>
      <c r="C81" s="406" t="str">
        <f>ייצוב!C81</f>
        <v/>
      </c>
      <c r="D81" s="143" t="str">
        <f>IF($C81="","",IF(ייצוב!I81="",$BA$1,ייצוב!I81))</f>
        <v/>
      </c>
      <c r="E81" s="143" t="str">
        <f>IF($C81="","",IF(ייצוב!G81="",$BA$1,ייצוב!G81))</f>
        <v/>
      </c>
      <c r="F81" s="149"/>
      <c r="G81" s="148" t="str">
        <f t="shared" si="39"/>
        <v/>
      </c>
      <c r="H81" s="407" t="str">
        <f t="shared" si="55"/>
        <v/>
      </c>
      <c r="I81" s="408" t="str">
        <f t="shared" si="56"/>
        <v/>
      </c>
      <c r="J81" s="408" t="str">
        <f t="shared" si="57"/>
        <v/>
      </c>
      <c r="K81" s="409" t="str">
        <f t="shared" si="58"/>
        <v/>
      </c>
      <c r="L81" s="409" t="str">
        <f t="shared" si="59"/>
        <v/>
      </c>
      <c r="M81" s="410" t="str">
        <f t="shared" si="60"/>
        <v/>
      </c>
      <c r="N81" s="410" t="str">
        <f t="shared" si="61"/>
        <v/>
      </c>
      <c r="O81" s="409" t="str">
        <f t="shared" si="62"/>
        <v/>
      </c>
      <c r="P81" s="409" t="str">
        <f t="shared" si="63"/>
        <v/>
      </c>
      <c r="Q81" s="410" t="str">
        <f t="shared" si="64"/>
        <v/>
      </c>
      <c r="R81" s="410" t="str">
        <f t="shared" si="65"/>
        <v/>
      </c>
      <c r="S81" s="409" t="str">
        <f t="shared" si="66"/>
        <v/>
      </c>
      <c r="T81" s="409" t="str">
        <f t="shared" si="67"/>
        <v/>
      </c>
      <c r="U81" s="410" t="str">
        <f t="shared" si="68"/>
        <v/>
      </c>
      <c r="V81" s="410" t="str">
        <f t="shared" si="47"/>
        <v/>
      </c>
      <c r="W81" s="409" t="str">
        <f t="shared" si="69"/>
        <v/>
      </c>
      <c r="X81" s="409" t="str">
        <f t="shared" si="70"/>
        <v/>
      </c>
      <c r="Y81" s="410" t="str">
        <f t="shared" si="71"/>
        <v/>
      </c>
      <c r="Z81" s="410" t="str">
        <f t="shared" si="72"/>
        <v/>
      </c>
      <c r="AA81" s="409" t="str">
        <f t="shared" si="73"/>
        <v/>
      </c>
      <c r="AB81" s="409" t="str">
        <f t="shared" si="74"/>
        <v/>
      </c>
      <c r="AC81" s="410" t="str">
        <f t="shared" si="75"/>
        <v/>
      </c>
      <c r="AD81" s="410" t="str">
        <f t="shared" si="76"/>
        <v/>
      </c>
      <c r="AE81" s="409" t="str">
        <f t="shared" si="77"/>
        <v/>
      </c>
      <c r="AF81" s="409" t="str">
        <f t="shared" si="78"/>
        <v/>
      </c>
      <c r="AG81" s="410" t="str">
        <f t="shared" si="79"/>
        <v/>
      </c>
      <c r="AH81" s="410" t="str">
        <f t="shared" si="50"/>
        <v/>
      </c>
      <c r="AI81" s="409" t="str">
        <f t="shared" si="80"/>
        <v/>
      </c>
      <c r="AJ81" s="409" t="str">
        <f t="shared" si="81"/>
        <v/>
      </c>
      <c r="AK81" s="410" t="str">
        <f t="shared" si="82"/>
        <v/>
      </c>
      <c r="AL81" s="410" t="str">
        <f t="shared" si="83"/>
        <v/>
      </c>
      <c r="AM81" s="409" t="str">
        <f t="shared" si="84"/>
        <v/>
      </c>
      <c r="AN81" s="409" t="str">
        <f t="shared" si="85"/>
        <v/>
      </c>
      <c r="AO81" s="410" t="str">
        <f t="shared" si="86"/>
        <v/>
      </c>
      <c r="AP81" s="410" t="str">
        <f t="shared" si="87"/>
        <v/>
      </c>
      <c r="AQ81" s="409" t="str">
        <f t="shared" si="88"/>
        <v/>
      </c>
      <c r="AR81" s="409" t="str">
        <f t="shared" si="89"/>
        <v/>
      </c>
      <c r="AS81" s="410" t="str">
        <f t="shared" si="90"/>
        <v/>
      </c>
      <c r="AT81" s="410" t="str">
        <f t="shared" si="91"/>
        <v/>
      </c>
      <c r="AU81" s="401" t="str">
        <f t="shared" si="41"/>
        <v/>
      </c>
      <c r="AV81" s="139" t="str">
        <f t="shared" si="42"/>
        <v/>
      </c>
      <c r="BA81" s="1" t="str">
        <f t="shared" si="93"/>
        <v/>
      </c>
      <c r="BB81" s="1" t="str">
        <f t="shared" si="93"/>
        <v/>
      </c>
      <c r="BD81" s="238">
        <f t="shared" si="92"/>
        <v>0</v>
      </c>
    </row>
    <row r="82" spans="2:56" hidden="1" x14ac:dyDescent="0.25">
      <c r="B82" s="150" t="str">
        <f t="shared" si="54"/>
        <v/>
      </c>
      <c r="C82" s="406" t="str">
        <f>ייצוב!C82</f>
        <v/>
      </c>
      <c r="D82" s="143" t="str">
        <f>IF($C82="","",IF(ייצוב!I82="",$BA$1,ייצוב!I82))</f>
        <v/>
      </c>
      <c r="E82" s="143" t="str">
        <f>IF($C82="","",IF(ייצוב!G82="",$BA$1,ייצוב!G82))</f>
        <v/>
      </c>
      <c r="F82" s="149"/>
      <c r="G82" s="148" t="str">
        <f t="shared" si="39"/>
        <v/>
      </c>
      <c r="H82" s="407" t="str">
        <f t="shared" si="55"/>
        <v/>
      </c>
      <c r="I82" s="408" t="str">
        <f t="shared" si="56"/>
        <v/>
      </c>
      <c r="J82" s="408" t="str">
        <f t="shared" si="57"/>
        <v/>
      </c>
      <c r="K82" s="409" t="str">
        <f t="shared" si="58"/>
        <v/>
      </c>
      <c r="L82" s="409" t="str">
        <f t="shared" si="59"/>
        <v/>
      </c>
      <c r="M82" s="410" t="str">
        <f t="shared" si="60"/>
        <v/>
      </c>
      <c r="N82" s="410" t="str">
        <f t="shared" si="61"/>
        <v/>
      </c>
      <c r="O82" s="409" t="str">
        <f t="shared" si="62"/>
        <v/>
      </c>
      <c r="P82" s="409" t="str">
        <f t="shared" si="63"/>
        <v/>
      </c>
      <c r="Q82" s="410" t="str">
        <f t="shared" si="64"/>
        <v/>
      </c>
      <c r="R82" s="410" t="str">
        <f t="shared" si="65"/>
        <v/>
      </c>
      <c r="S82" s="409" t="str">
        <f t="shared" si="66"/>
        <v/>
      </c>
      <c r="T82" s="409" t="str">
        <f t="shared" si="67"/>
        <v/>
      </c>
      <c r="U82" s="410" t="str">
        <f t="shared" si="68"/>
        <v/>
      </c>
      <c r="V82" s="410" t="str">
        <f t="shared" si="47"/>
        <v/>
      </c>
      <c r="W82" s="409" t="str">
        <f t="shared" si="69"/>
        <v/>
      </c>
      <c r="X82" s="409" t="str">
        <f t="shared" si="70"/>
        <v/>
      </c>
      <c r="Y82" s="410" t="str">
        <f t="shared" si="71"/>
        <v/>
      </c>
      <c r="Z82" s="410" t="str">
        <f t="shared" si="72"/>
        <v/>
      </c>
      <c r="AA82" s="409" t="str">
        <f t="shared" si="73"/>
        <v/>
      </c>
      <c r="AB82" s="409" t="str">
        <f t="shared" si="74"/>
        <v/>
      </c>
      <c r="AC82" s="410" t="str">
        <f t="shared" si="75"/>
        <v/>
      </c>
      <c r="AD82" s="410" t="str">
        <f t="shared" si="76"/>
        <v/>
      </c>
      <c r="AE82" s="409" t="str">
        <f t="shared" si="77"/>
        <v/>
      </c>
      <c r="AF82" s="409" t="str">
        <f t="shared" si="78"/>
        <v/>
      </c>
      <c r="AG82" s="410" t="str">
        <f t="shared" si="79"/>
        <v/>
      </c>
      <c r="AH82" s="410" t="str">
        <f t="shared" si="50"/>
        <v/>
      </c>
      <c r="AI82" s="409" t="str">
        <f t="shared" si="80"/>
        <v/>
      </c>
      <c r="AJ82" s="409" t="str">
        <f t="shared" si="81"/>
        <v/>
      </c>
      <c r="AK82" s="410" t="str">
        <f t="shared" si="82"/>
        <v/>
      </c>
      <c r="AL82" s="410" t="str">
        <f t="shared" si="83"/>
        <v/>
      </c>
      <c r="AM82" s="409" t="str">
        <f t="shared" si="84"/>
        <v/>
      </c>
      <c r="AN82" s="409" t="str">
        <f t="shared" si="85"/>
        <v/>
      </c>
      <c r="AO82" s="410" t="str">
        <f t="shared" si="86"/>
        <v/>
      </c>
      <c r="AP82" s="410" t="str">
        <f t="shared" si="87"/>
        <v/>
      </c>
      <c r="AQ82" s="409" t="str">
        <f t="shared" si="88"/>
        <v/>
      </c>
      <c r="AR82" s="409" t="str">
        <f t="shared" si="89"/>
        <v/>
      </c>
      <c r="AS82" s="410" t="str">
        <f t="shared" si="90"/>
        <v/>
      </c>
      <c r="AT82" s="410" t="str">
        <f t="shared" si="91"/>
        <v/>
      </c>
      <c r="AU82" s="401" t="str">
        <f t="shared" si="41"/>
        <v/>
      </c>
      <c r="AV82" s="139" t="str">
        <f t="shared" si="42"/>
        <v/>
      </c>
      <c r="BA82" s="1" t="str">
        <f t="shared" si="93"/>
        <v/>
      </c>
      <c r="BB82" s="1" t="str">
        <f t="shared" si="93"/>
        <v/>
      </c>
      <c r="BD82" s="238">
        <f t="shared" si="92"/>
        <v>0</v>
      </c>
    </row>
    <row r="83" spans="2:56" hidden="1" x14ac:dyDescent="0.25">
      <c r="B83" s="150" t="str">
        <f t="shared" si="54"/>
        <v/>
      </c>
      <c r="C83" s="406" t="str">
        <f>ייצוב!C83</f>
        <v/>
      </c>
      <c r="D83" s="143" t="str">
        <f>IF($C83="","",IF(ייצוב!I83="",$BA$1,ייצוב!I83))</f>
        <v/>
      </c>
      <c r="E83" s="143" t="str">
        <f>IF($C83="","",IF(ייצוב!G83="",$BA$1,ייצוב!G83))</f>
        <v/>
      </c>
      <c r="F83" s="149"/>
      <c r="G83" s="148" t="str">
        <f t="shared" si="39"/>
        <v/>
      </c>
      <c r="H83" s="407" t="str">
        <f t="shared" si="55"/>
        <v/>
      </c>
      <c r="I83" s="408" t="str">
        <f t="shared" si="56"/>
        <v/>
      </c>
      <c r="J83" s="408" t="str">
        <f t="shared" si="57"/>
        <v/>
      </c>
      <c r="K83" s="409" t="str">
        <f t="shared" si="58"/>
        <v/>
      </c>
      <c r="L83" s="409" t="str">
        <f t="shared" si="59"/>
        <v/>
      </c>
      <c r="M83" s="410" t="str">
        <f t="shared" si="60"/>
        <v/>
      </c>
      <c r="N83" s="410" t="str">
        <f t="shared" si="61"/>
        <v/>
      </c>
      <c r="O83" s="409" t="str">
        <f t="shared" si="62"/>
        <v/>
      </c>
      <c r="P83" s="409" t="str">
        <f t="shared" si="63"/>
        <v/>
      </c>
      <c r="Q83" s="410" t="str">
        <f t="shared" si="64"/>
        <v/>
      </c>
      <c r="R83" s="410" t="str">
        <f t="shared" si="65"/>
        <v/>
      </c>
      <c r="S83" s="409" t="str">
        <f t="shared" si="66"/>
        <v/>
      </c>
      <c r="T83" s="409" t="str">
        <f t="shared" si="67"/>
        <v/>
      </c>
      <c r="U83" s="410" t="str">
        <f t="shared" si="68"/>
        <v/>
      </c>
      <c r="V83" s="410" t="str">
        <f t="shared" si="47"/>
        <v/>
      </c>
      <c r="W83" s="409" t="str">
        <f t="shared" si="69"/>
        <v/>
      </c>
      <c r="X83" s="409" t="str">
        <f t="shared" si="70"/>
        <v/>
      </c>
      <c r="Y83" s="410" t="str">
        <f t="shared" si="71"/>
        <v/>
      </c>
      <c r="Z83" s="410" t="str">
        <f t="shared" si="72"/>
        <v/>
      </c>
      <c r="AA83" s="409" t="str">
        <f t="shared" si="73"/>
        <v/>
      </c>
      <c r="AB83" s="409" t="str">
        <f t="shared" si="74"/>
        <v/>
      </c>
      <c r="AC83" s="410" t="str">
        <f t="shared" si="75"/>
        <v/>
      </c>
      <c r="AD83" s="410" t="str">
        <f t="shared" si="76"/>
        <v/>
      </c>
      <c r="AE83" s="409" t="str">
        <f t="shared" si="77"/>
        <v/>
      </c>
      <c r="AF83" s="409" t="str">
        <f t="shared" si="78"/>
        <v/>
      </c>
      <c r="AG83" s="410" t="str">
        <f t="shared" si="79"/>
        <v/>
      </c>
      <c r="AH83" s="410" t="str">
        <f t="shared" si="50"/>
        <v/>
      </c>
      <c r="AI83" s="409" t="str">
        <f t="shared" si="80"/>
        <v/>
      </c>
      <c r="AJ83" s="409" t="str">
        <f t="shared" si="81"/>
        <v/>
      </c>
      <c r="AK83" s="410" t="str">
        <f t="shared" si="82"/>
        <v/>
      </c>
      <c r="AL83" s="410" t="str">
        <f t="shared" si="83"/>
        <v/>
      </c>
      <c r="AM83" s="409" t="str">
        <f t="shared" si="84"/>
        <v/>
      </c>
      <c r="AN83" s="409" t="str">
        <f t="shared" si="85"/>
        <v/>
      </c>
      <c r="AO83" s="410" t="str">
        <f t="shared" si="86"/>
        <v/>
      </c>
      <c r="AP83" s="410" t="str">
        <f t="shared" si="87"/>
        <v/>
      </c>
      <c r="AQ83" s="409" t="str">
        <f t="shared" si="88"/>
        <v/>
      </c>
      <c r="AR83" s="409" t="str">
        <f t="shared" si="89"/>
        <v/>
      </c>
      <c r="AS83" s="410" t="str">
        <f t="shared" si="90"/>
        <v/>
      </c>
      <c r="AT83" s="410" t="str">
        <f t="shared" si="91"/>
        <v/>
      </c>
      <c r="AU83" s="401" t="str">
        <f t="shared" si="41"/>
        <v/>
      </c>
      <c r="AV83" s="139" t="str">
        <f t="shared" si="42"/>
        <v/>
      </c>
      <c r="BA83" s="1" t="str">
        <f t="shared" si="93"/>
        <v/>
      </c>
      <c r="BB83" s="1" t="str">
        <f t="shared" si="93"/>
        <v/>
      </c>
      <c r="BD83" s="238">
        <f t="shared" si="92"/>
        <v>0</v>
      </c>
    </row>
    <row r="84" spans="2:56" hidden="1" x14ac:dyDescent="0.25">
      <c r="B84" s="150" t="str">
        <f t="shared" si="54"/>
        <v/>
      </c>
      <c r="C84" s="406" t="str">
        <f>ייצוב!C84</f>
        <v/>
      </c>
      <c r="D84" s="143" t="str">
        <f>IF($C84="","",IF(ייצוב!I84="",$BA$1,ייצוב!I84))</f>
        <v/>
      </c>
      <c r="E84" s="143" t="str">
        <f>IF($C84="","",IF(ייצוב!G84="",$BA$1,ייצוב!G84))</f>
        <v/>
      </c>
      <c r="F84" s="149"/>
      <c r="G84" s="148" t="str">
        <f t="shared" si="39"/>
        <v/>
      </c>
      <c r="H84" s="407" t="str">
        <f t="shared" si="55"/>
        <v/>
      </c>
      <c r="I84" s="408" t="str">
        <f t="shared" si="56"/>
        <v/>
      </c>
      <c r="J84" s="408" t="str">
        <f t="shared" si="57"/>
        <v/>
      </c>
      <c r="K84" s="409" t="str">
        <f t="shared" si="58"/>
        <v/>
      </c>
      <c r="L84" s="409" t="str">
        <f t="shared" si="59"/>
        <v/>
      </c>
      <c r="M84" s="410" t="str">
        <f t="shared" si="60"/>
        <v/>
      </c>
      <c r="N84" s="410" t="str">
        <f t="shared" si="61"/>
        <v/>
      </c>
      <c r="O84" s="409" t="str">
        <f t="shared" si="62"/>
        <v/>
      </c>
      <c r="P84" s="409" t="str">
        <f t="shared" si="63"/>
        <v/>
      </c>
      <c r="Q84" s="410" t="str">
        <f t="shared" si="64"/>
        <v/>
      </c>
      <c r="R84" s="410" t="str">
        <f t="shared" si="65"/>
        <v/>
      </c>
      <c r="S84" s="409" t="str">
        <f t="shared" si="66"/>
        <v/>
      </c>
      <c r="T84" s="409" t="str">
        <f t="shared" si="67"/>
        <v/>
      </c>
      <c r="U84" s="410" t="str">
        <f t="shared" si="68"/>
        <v/>
      </c>
      <c r="V84" s="410" t="str">
        <f t="shared" si="47"/>
        <v/>
      </c>
      <c r="W84" s="409" t="str">
        <f t="shared" si="69"/>
        <v/>
      </c>
      <c r="X84" s="409" t="str">
        <f t="shared" si="70"/>
        <v/>
      </c>
      <c r="Y84" s="410" t="str">
        <f t="shared" si="71"/>
        <v/>
      </c>
      <c r="Z84" s="410" t="str">
        <f t="shared" si="72"/>
        <v/>
      </c>
      <c r="AA84" s="409" t="str">
        <f t="shared" si="73"/>
        <v/>
      </c>
      <c r="AB84" s="409" t="str">
        <f t="shared" si="74"/>
        <v/>
      </c>
      <c r="AC84" s="410" t="str">
        <f t="shared" si="75"/>
        <v/>
      </c>
      <c r="AD84" s="410" t="str">
        <f t="shared" si="76"/>
        <v/>
      </c>
      <c r="AE84" s="409" t="str">
        <f t="shared" si="77"/>
        <v/>
      </c>
      <c r="AF84" s="409" t="str">
        <f t="shared" si="78"/>
        <v/>
      </c>
      <c r="AG84" s="410" t="str">
        <f t="shared" si="79"/>
        <v/>
      </c>
      <c r="AH84" s="410" t="str">
        <f t="shared" si="50"/>
        <v/>
      </c>
      <c r="AI84" s="409" t="str">
        <f t="shared" si="80"/>
        <v/>
      </c>
      <c r="AJ84" s="409" t="str">
        <f t="shared" si="81"/>
        <v/>
      </c>
      <c r="AK84" s="410" t="str">
        <f t="shared" si="82"/>
        <v/>
      </c>
      <c r="AL84" s="410" t="str">
        <f t="shared" si="83"/>
        <v/>
      </c>
      <c r="AM84" s="409" t="str">
        <f t="shared" si="84"/>
        <v/>
      </c>
      <c r="AN84" s="409" t="str">
        <f t="shared" si="85"/>
        <v/>
      </c>
      <c r="AO84" s="410" t="str">
        <f t="shared" si="86"/>
        <v/>
      </c>
      <c r="AP84" s="410" t="str">
        <f t="shared" si="87"/>
        <v/>
      </c>
      <c r="AQ84" s="409" t="str">
        <f t="shared" si="88"/>
        <v/>
      </c>
      <c r="AR84" s="409" t="str">
        <f t="shared" si="89"/>
        <v/>
      </c>
      <c r="AS84" s="410" t="str">
        <f t="shared" si="90"/>
        <v/>
      </c>
      <c r="AT84" s="410" t="str">
        <f t="shared" si="91"/>
        <v/>
      </c>
      <c r="AU84" s="401" t="str">
        <f t="shared" si="41"/>
        <v/>
      </c>
      <c r="AV84" s="139" t="str">
        <f t="shared" si="42"/>
        <v/>
      </c>
      <c r="BA84" s="1" t="str">
        <f t="shared" si="93"/>
        <v/>
      </c>
      <c r="BB84" s="1" t="str">
        <f t="shared" si="93"/>
        <v/>
      </c>
      <c r="BD84" s="238">
        <f t="shared" si="92"/>
        <v>0</v>
      </c>
    </row>
    <row r="85" spans="2:56" hidden="1" x14ac:dyDescent="0.25">
      <c r="B85" s="150" t="str">
        <f t="shared" si="54"/>
        <v/>
      </c>
      <c r="C85" s="406" t="str">
        <f>ייצוב!C85</f>
        <v/>
      </c>
      <c r="D85" s="143" t="str">
        <f>IF($C85="","",IF(ייצוב!I85="",$BA$1,ייצוב!I85))</f>
        <v/>
      </c>
      <c r="E85" s="143" t="str">
        <f>IF($C85="","",IF(ייצוב!G85="",$BA$1,ייצוב!G85))</f>
        <v/>
      </c>
      <c r="F85" s="149"/>
      <c r="G85" s="148" t="str">
        <f t="shared" si="39"/>
        <v/>
      </c>
      <c r="H85" s="407" t="str">
        <f t="shared" si="55"/>
        <v/>
      </c>
      <c r="I85" s="408" t="str">
        <f t="shared" si="56"/>
        <v/>
      </c>
      <c r="J85" s="408" t="str">
        <f t="shared" si="57"/>
        <v/>
      </c>
      <c r="K85" s="409" t="str">
        <f t="shared" si="58"/>
        <v/>
      </c>
      <c r="L85" s="409" t="str">
        <f t="shared" si="59"/>
        <v/>
      </c>
      <c r="M85" s="410" t="str">
        <f t="shared" si="60"/>
        <v/>
      </c>
      <c r="N85" s="410" t="str">
        <f t="shared" si="61"/>
        <v/>
      </c>
      <c r="O85" s="409" t="str">
        <f t="shared" si="62"/>
        <v/>
      </c>
      <c r="P85" s="409" t="str">
        <f t="shared" si="63"/>
        <v/>
      </c>
      <c r="Q85" s="410" t="str">
        <f t="shared" si="64"/>
        <v/>
      </c>
      <c r="R85" s="410" t="str">
        <f t="shared" si="65"/>
        <v/>
      </c>
      <c r="S85" s="409" t="str">
        <f t="shared" si="66"/>
        <v/>
      </c>
      <c r="T85" s="409" t="str">
        <f t="shared" si="67"/>
        <v/>
      </c>
      <c r="U85" s="410" t="str">
        <f t="shared" si="68"/>
        <v/>
      </c>
      <c r="V85" s="410" t="str">
        <f t="shared" si="47"/>
        <v/>
      </c>
      <c r="W85" s="409" t="str">
        <f t="shared" si="69"/>
        <v/>
      </c>
      <c r="X85" s="409" t="str">
        <f t="shared" si="70"/>
        <v/>
      </c>
      <c r="Y85" s="410" t="str">
        <f t="shared" si="71"/>
        <v/>
      </c>
      <c r="Z85" s="410" t="str">
        <f t="shared" si="72"/>
        <v/>
      </c>
      <c r="AA85" s="409" t="str">
        <f t="shared" si="73"/>
        <v/>
      </c>
      <c r="AB85" s="409" t="str">
        <f t="shared" si="74"/>
        <v/>
      </c>
      <c r="AC85" s="410" t="str">
        <f t="shared" si="75"/>
        <v/>
      </c>
      <c r="AD85" s="410" t="str">
        <f t="shared" si="76"/>
        <v/>
      </c>
      <c r="AE85" s="409" t="str">
        <f t="shared" si="77"/>
        <v/>
      </c>
      <c r="AF85" s="409" t="str">
        <f t="shared" si="78"/>
        <v/>
      </c>
      <c r="AG85" s="410" t="str">
        <f t="shared" si="79"/>
        <v/>
      </c>
      <c r="AH85" s="410" t="str">
        <f t="shared" si="50"/>
        <v/>
      </c>
      <c r="AI85" s="409" t="str">
        <f t="shared" si="80"/>
        <v/>
      </c>
      <c r="AJ85" s="409" t="str">
        <f t="shared" si="81"/>
        <v/>
      </c>
      <c r="AK85" s="410" t="str">
        <f t="shared" si="82"/>
        <v/>
      </c>
      <c r="AL85" s="410" t="str">
        <f t="shared" si="83"/>
        <v/>
      </c>
      <c r="AM85" s="409" t="str">
        <f t="shared" si="84"/>
        <v/>
      </c>
      <c r="AN85" s="409" t="str">
        <f t="shared" si="85"/>
        <v/>
      </c>
      <c r="AO85" s="410" t="str">
        <f t="shared" si="86"/>
        <v/>
      </c>
      <c r="AP85" s="410" t="str">
        <f t="shared" si="87"/>
        <v/>
      </c>
      <c r="AQ85" s="409" t="str">
        <f t="shared" si="88"/>
        <v/>
      </c>
      <c r="AR85" s="409" t="str">
        <f t="shared" si="89"/>
        <v/>
      </c>
      <c r="AS85" s="410" t="str">
        <f t="shared" si="90"/>
        <v/>
      </c>
      <c r="AT85" s="410" t="str">
        <f t="shared" si="91"/>
        <v/>
      </c>
      <c r="AU85" s="401" t="str">
        <f t="shared" si="41"/>
        <v/>
      </c>
      <c r="AV85" s="139" t="str">
        <f t="shared" si="42"/>
        <v/>
      </c>
      <c r="BA85" s="1" t="str">
        <f t="shared" si="93"/>
        <v/>
      </c>
      <c r="BB85" s="1" t="str">
        <f t="shared" si="93"/>
        <v/>
      </c>
      <c r="BD85" s="238">
        <f t="shared" si="92"/>
        <v>0</v>
      </c>
    </row>
    <row r="86" spans="2:56" hidden="1" x14ac:dyDescent="0.25">
      <c r="B86" s="150" t="str">
        <f t="shared" si="54"/>
        <v/>
      </c>
      <c r="C86" s="406" t="str">
        <f>ייצוב!C86</f>
        <v/>
      </c>
      <c r="D86" s="143" t="str">
        <f>IF($C86="","",IF(ייצוב!I86="",$BA$1,ייצוב!I86))</f>
        <v/>
      </c>
      <c r="E86" s="143" t="str">
        <f>IF($C86="","",IF(ייצוב!G86="",$BA$1,ייצוב!G86))</f>
        <v/>
      </c>
      <c r="F86" s="149"/>
      <c r="G86" s="148" t="str">
        <f t="shared" si="39"/>
        <v/>
      </c>
      <c r="H86" s="407" t="str">
        <f t="shared" si="55"/>
        <v/>
      </c>
      <c r="I86" s="408" t="str">
        <f t="shared" si="56"/>
        <v/>
      </c>
      <c r="J86" s="408" t="str">
        <f t="shared" si="57"/>
        <v/>
      </c>
      <c r="K86" s="409" t="str">
        <f t="shared" si="58"/>
        <v/>
      </c>
      <c r="L86" s="409" t="str">
        <f t="shared" si="59"/>
        <v/>
      </c>
      <c r="M86" s="410" t="str">
        <f t="shared" si="60"/>
        <v/>
      </c>
      <c r="N86" s="410" t="str">
        <f t="shared" si="61"/>
        <v/>
      </c>
      <c r="O86" s="409" t="str">
        <f t="shared" si="62"/>
        <v/>
      </c>
      <c r="P86" s="409" t="str">
        <f t="shared" si="63"/>
        <v/>
      </c>
      <c r="Q86" s="410" t="str">
        <f t="shared" si="64"/>
        <v/>
      </c>
      <c r="R86" s="410" t="str">
        <f t="shared" si="65"/>
        <v/>
      </c>
      <c r="S86" s="409" t="str">
        <f t="shared" si="66"/>
        <v/>
      </c>
      <c r="T86" s="409" t="str">
        <f t="shared" si="67"/>
        <v/>
      </c>
      <c r="U86" s="410" t="str">
        <f t="shared" si="68"/>
        <v/>
      </c>
      <c r="V86" s="410" t="str">
        <f t="shared" si="47"/>
        <v/>
      </c>
      <c r="W86" s="409" t="str">
        <f t="shared" si="69"/>
        <v/>
      </c>
      <c r="X86" s="409" t="str">
        <f t="shared" si="70"/>
        <v/>
      </c>
      <c r="Y86" s="410" t="str">
        <f t="shared" si="71"/>
        <v/>
      </c>
      <c r="Z86" s="410" t="str">
        <f t="shared" si="72"/>
        <v/>
      </c>
      <c r="AA86" s="409" t="str">
        <f t="shared" si="73"/>
        <v/>
      </c>
      <c r="AB86" s="409" t="str">
        <f t="shared" si="74"/>
        <v/>
      </c>
      <c r="AC86" s="410" t="str">
        <f t="shared" si="75"/>
        <v/>
      </c>
      <c r="AD86" s="410" t="str">
        <f t="shared" si="76"/>
        <v/>
      </c>
      <c r="AE86" s="409" t="str">
        <f t="shared" si="77"/>
        <v/>
      </c>
      <c r="AF86" s="409" t="str">
        <f t="shared" si="78"/>
        <v/>
      </c>
      <c r="AG86" s="410" t="str">
        <f t="shared" si="79"/>
        <v/>
      </c>
      <c r="AH86" s="410" t="str">
        <f t="shared" si="50"/>
        <v/>
      </c>
      <c r="AI86" s="409" t="str">
        <f t="shared" si="80"/>
        <v/>
      </c>
      <c r="AJ86" s="409" t="str">
        <f t="shared" si="81"/>
        <v/>
      </c>
      <c r="AK86" s="410" t="str">
        <f t="shared" si="82"/>
        <v/>
      </c>
      <c r="AL86" s="410" t="str">
        <f t="shared" si="83"/>
        <v/>
      </c>
      <c r="AM86" s="409" t="str">
        <f t="shared" si="84"/>
        <v/>
      </c>
      <c r="AN86" s="409" t="str">
        <f t="shared" si="85"/>
        <v/>
      </c>
      <c r="AO86" s="410" t="str">
        <f t="shared" si="86"/>
        <v/>
      </c>
      <c r="AP86" s="410" t="str">
        <f t="shared" si="87"/>
        <v/>
      </c>
      <c r="AQ86" s="409" t="str">
        <f t="shared" si="88"/>
        <v/>
      </c>
      <c r="AR86" s="409" t="str">
        <f t="shared" si="89"/>
        <v/>
      </c>
      <c r="AS86" s="410" t="str">
        <f t="shared" si="90"/>
        <v/>
      </c>
      <c r="AT86" s="410" t="str">
        <f t="shared" si="91"/>
        <v/>
      </c>
      <c r="AU86" s="401" t="str">
        <f t="shared" si="41"/>
        <v/>
      </c>
      <c r="AV86" s="139" t="str">
        <f t="shared" si="42"/>
        <v/>
      </c>
      <c r="BA86" s="1" t="str">
        <f t="shared" si="93"/>
        <v/>
      </c>
      <c r="BB86" s="1" t="str">
        <f t="shared" si="93"/>
        <v/>
      </c>
      <c r="BD86" s="238">
        <f t="shared" si="92"/>
        <v>0</v>
      </c>
    </row>
    <row r="87" spans="2:56" hidden="1" x14ac:dyDescent="0.25">
      <c r="B87" s="150" t="str">
        <f t="shared" si="54"/>
        <v/>
      </c>
      <c r="C87" s="406" t="str">
        <f>ייצוב!C87</f>
        <v/>
      </c>
      <c r="D87" s="143" t="str">
        <f>IF($C87="","",IF(ייצוב!I87="",$BA$1,ייצוב!I87))</f>
        <v/>
      </c>
      <c r="E87" s="143" t="str">
        <f>IF($C87="","",IF(ייצוב!G87="",$BA$1,ייצוב!G87))</f>
        <v/>
      </c>
      <c r="F87" s="149"/>
      <c r="G87" s="148" t="str">
        <f t="shared" si="39"/>
        <v/>
      </c>
      <c r="H87" s="407" t="str">
        <f t="shared" si="55"/>
        <v/>
      </c>
      <c r="I87" s="408" t="str">
        <f t="shared" si="56"/>
        <v/>
      </c>
      <c r="J87" s="408" t="str">
        <f t="shared" si="57"/>
        <v/>
      </c>
      <c r="K87" s="409" t="str">
        <f t="shared" si="58"/>
        <v/>
      </c>
      <c r="L87" s="409" t="str">
        <f t="shared" si="59"/>
        <v/>
      </c>
      <c r="M87" s="410" t="str">
        <f t="shared" si="60"/>
        <v/>
      </c>
      <c r="N87" s="410" t="str">
        <f t="shared" si="61"/>
        <v/>
      </c>
      <c r="O87" s="409" t="str">
        <f t="shared" si="62"/>
        <v/>
      </c>
      <c r="P87" s="409" t="str">
        <f t="shared" si="63"/>
        <v/>
      </c>
      <c r="Q87" s="410" t="str">
        <f t="shared" si="64"/>
        <v/>
      </c>
      <c r="R87" s="410" t="str">
        <f t="shared" si="65"/>
        <v/>
      </c>
      <c r="S87" s="409" t="str">
        <f t="shared" si="66"/>
        <v/>
      </c>
      <c r="T87" s="409" t="str">
        <f t="shared" si="67"/>
        <v/>
      </c>
      <c r="U87" s="410" t="str">
        <f t="shared" si="68"/>
        <v/>
      </c>
      <c r="V87" s="410" t="str">
        <f t="shared" si="47"/>
        <v/>
      </c>
      <c r="W87" s="409" t="str">
        <f t="shared" si="69"/>
        <v/>
      </c>
      <c r="X87" s="409" t="str">
        <f t="shared" si="70"/>
        <v/>
      </c>
      <c r="Y87" s="410" t="str">
        <f t="shared" si="71"/>
        <v/>
      </c>
      <c r="Z87" s="410" t="str">
        <f t="shared" si="72"/>
        <v/>
      </c>
      <c r="AA87" s="409" t="str">
        <f t="shared" si="73"/>
        <v/>
      </c>
      <c r="AB87" s="409" t="str">
        <f t="shared" si="74"/>
        <v/>
      </c>
      <c r="AC87" s="410" t="str">
        <f t="shared" si="75"/>
        <v/>
      </c>
      <c r="AD87" s="410" t="str">
        <f t="shared" si="76"/>
        <v/>
      </c>
      <c r="AE87" s="409" t="str">
        <f t="shared" si="77"/>
        <v/>
      </c>
      <c r="AF87" s="409" t="str">
        <f t="shared" si="78"/>
        <v/>
      </c>
      <c r="AG87" s="410" t="str">
        <f t="shared" si="79"/>
        <v/>
      </c>
      <c r="AH87" s="410" t="str">
        <f t="shared" si="50"/>
        <v/>
      </c>
      <c r="AI87" s="409" t="str">
        <f t="shared" si="80"/>
        <v/>
      </c>
      <c r="AJ87" s="409" t="str">
        <f t="shared" si="81"/>
        <v/>
      </c>
      <c r="AK87" s="410" t="str">
        <f t="shared" si="82"/>
        <v/>
      </c>
      <c r="AL87" s="410" t="str">
        <f t="shared" si="83"/>
        <v/>
      </c>
      <c r="AM87" s="409" t="str">
        <f t="shared" si="84"/>
        <v/>
      </c>
      <c r="AN87" s="409" t="str">
        <f t="shared" si="85"/>
        <v/>
      </c>
      <c r="AO87" s="410" t="str">
        <f t="shared" si="86"/>
        <v/>
      </c>
      <c r="AP87" s="410" t="str">
        <f t="shared" si="87"/>
        <v/>
      </c>
      <c r="AQ87" s="409" t="str">
        <f t="shared" si="88"/>
        <v/>
      </c>
      <c r="AR87" s="409" t="str">
        <f t="shared" si="89"/>
        <v/>
      </c>
      <c r="AS87" s="410" t="str">
        <f t="shared" si="90"/>
        <v/>
      </c>
      <c r="AT87" s="410" t="str">
        <f t="shared" si="91"/>
        <v/>
      </c>
      <c r="AU87" s="401" t="str">
        <f t="shared" si="41"/>
        <v/>
      </c>
      <c r="AV87" s="139" t="str">
        <f t="shared" si="42"/>
        <v/>
      </c>
      <c r="BA87" s="1" t="str">
        <f t="shared" si="93"/>
        <v/>
      </c>
      <c r="BB87" s="1" t="str">
        <f t="shared" si="93"/>
        <v/>
      </c>
      <c r="BD87" s="238">
        <f t="shared" si="92"/>
        <v>0</v>
      </c>
    </row>
    <row r="88" spans="2:56" hidden="1" x14ac:dyDescent="0.25">
      <c r="B88" s="150" t="str">
        <f t="shared" si="54"/>
        <v/>
      </c>
      <c r="C88" s="406" t="str">
        <f>ייצוב!C88</f>
        <v/>
      </c>
      <c r="D88" s="143" t="str">
        <f>IF($C88="","",IF(ייצוב!I88="",$BA$1,ייצוב!I88))</f>
        <v/>
      </c>
      <c r="E88" s="143" t="str">
        <f>IF($C88="","",IF(ייצוב!G88="",$BA$1,ייצוב!G88))</f>
        <v/>
      </c>
      <c r="F88" s="149"/>
      <c r="G88" s="148" t="str">
        <f t="shared" si="39"/>
        <v/>
      </c>
      <c r="H88" s="407" t="str">
        <f t="shared" si="55"/>
        <v/>
      </c>
      <c r="I88" s="408" t="str">
        <f t="shared" si="56"/>
        <v/>
      </c>
      <c r="J88" s="408" t="str">
        <f t="shared" si="57"/>
        <v/>
      </c>
      <c r="K88" s="409" t="str">
        <f t="shared" si="58"/>
        <v/>
      </c>
      <c r="L88" s="409" t="str">
        <f t="shared" si="59"/>
        <v/>
      </c>
      <c r="M88" s="410" t="str">
        <f t="shared" si="60"/>
        <v/>
      </c>
      <c r="N88" s="410" t="str">
        <f t="shared" si="61"/>
        <v/>
      </c>
      <c r="O88" s="409" t="str">
        <f t="shared" si="62"/>
        <v/>
      </c>
      <c r="P88" s="409" t="str">
        <f t="shared" si="63"/>
        <v/>
      </c>
      <c r="Q88" s="410" t="str">
        <f t="shared" si="64"/>
        <v/>
      </c>
      <c r="R88" s="410" t="str">
        <f t="shared" si="65"/>
        <v/>
      </c>
      <c r="S88" s="409" t="str">
        <f t="shared" si="66"/>
        <v/>
      </c>
      <c r="T88" s="409" t="str">
        <f t="shared" si="67"/>
        <v/>
      </c>
      <c r="U88" s="410" t="str">
        <f t="shared" si="68"/>
        <v/>
      </c>
      <c r="V88" s="410" t="str">
        <f t="shared" si="47"/>
        <v/>
      </c>
      <c r="W88" s="409" t="str">
        <f t="shared" si="69"/>
        <v/>
      </c>
      <c r="X88" s="409" t="str">
        <f t="shared" si="70"/>
        <v/>
      </c>
      <c r="Y88" s="410" t="str">
        <f t="shared" si="71"/>
        <v/>
      </c>
      <c r="Z88" s="410" t="str">
        <f t="shared" si="72"/>
        <v/>
      </c>
      <c r="AA88" s="409" t="str">
        <f t="shared" si="73"/>
        <v/>
      </c>
      <c r="AB88" s="409" t="str">
        <f t="shared" si="74"/>
        <v/>
      </c>
      <c r="AC88" s="410" t="str">
        <f t="shared" si="75"/>
        <v/>
      </c>
      <c r="AD88" s="410" t="str">
        <f t="shared" si="76"/>
        <v/>
      </c>
      <c r="AE88" s="409" t="str">
        <f t="shared" si="77"/>
        <v/>
      </c>
      <c r="AF88" s="409" t="str">
        <f t="shared" si="78"/>
        <v/>
      </c>
      <c r="AG88" s="410" t="str">
        <f t="shared" si="79"/>
        <v/>
      </c>
      <c r="AH88" s="410" t="str">
        <f t="shared" si="50"/>
        <v/>
      </c>
      <c r="AI88" s="409" t="str">
        <f t="shared" si="80"/>
        <v/>
      </c>
      <c r="AJ88" s="409" t="str">
        <f t="shared" si="81"/>
        <v/>
      </c>
      <c r="AK88" s="410" t="str">
        <f t="shared" si="82"/>
        <v/>
      </c>
      <c r="AL88" s="410" t="str">
        <f t="shared" si="83"/>
        <v/>
      </c>
      <c r="AM88" s="409" t="str">
        <f t="shared" si="84"/>
        <v/>
      </c>
      <c r="AN88" s="409" t="str">
        <f t="shared" si="85"/>
        <v/>
      </c>
      <c r="AO88" s="410" t="str">
        <f t="shared" si="86"/>
        <v/>
      </c>
      <c r="AP88" s="410" t="str">
        <f t="shared" si="87"/>
        <v/>
      </c>
      <c r="AQ88" s="409" t="str">
        <f t="shared" si="88"/>
        <v/>
      </c>
      <c r="AR88" s="409" t="str">
        <f t="shared" si="89"/>
        <v/>
      </c>
      <c r="AS88" s="410" t="str">
        <f t="shared" si="90"/>
        <v/>
      </c>
      <c r="AT88" s="410" t="str">
        <f t="shared" si="91"/>
        <v/>
      </c>
      <c r="AU88" s="401" t="str">
        <f t="shared" si="41"/>
        <v/>
      </c>
      <c r="AV88" s="139" t="str">
        <f t="shared" si="42"/>
        <v/>
      </c>
      <c r="BA88" s="1" t="str">
        <f t="shared" si="93"/>
        <v/>
      </c>
      <c r="BB88" s="1" t="str">
        <f t="shared" si="93"/>
        <v/>
      </c>
      <c r="BD88" s="238">
        <f t="shared" si="92"/>
        <v>0</v>
      </c>
    </row>
    <row r="89" spans="2:56" hidden="1" x14ac:dyDescent="0.25">
      <c r="B89" s="150" t="str">
        <f t="shared" si="54"/>
        <v/>
      </c>
      <c r="C89" s="406" t="str">
        <f>ייצוב!C89</f>
        <v/>
      </c>
      <c r="D89" s="143" t="str">
        <f>IF($C89="","",IF(ייצוב!I89="",$BA$1,ייצוב!I89))</f>
        <v/>
      </c>
      <c r="E89" s="143" t="str">
        <f>IF($C89="","",IF(ייצוב!G89="",$BA$1,ייצוב!G89))</f>
        <v/>
      </c>
      <c r="F89" s="149"/>
      <c r="G89" s="148" t="str">
        <f t="shared" si="39"/>
        <v/>
      </c>
      <c r="H89" s="407" t="str">
        <f t="shared" si="55"/>
        <v/>
      </c>
      <c r="I89" s="408" t="str">
        <f t="shared" si="56"/>
        <v/>
      </c>
      <c r="J89" s="408" t="str">
        <f t="shared" si="57"/>
        <v/>
      </c>
      <c r="K89" s="409" t="str">
        <f t="shared" si="58"/>
        <v/>
      </c>
      <c r="L89" s="409" t="str">
        <f t="shared" si="59"/>
        <v/>
      </c>
      <c r="M89" s="410" t="str">
        <f t="shared" si="60"/>
        <v/>
      </c>
      <c r="N89" s="410" t="str">
        <f t="shared" si="61"/>
        <v/>
      </c>
      <c r="O89" s="409" t="str">
        <f t="shared" si="62"/>
        <v/>
      </c>
      <c r="P89" s="409" t="str">
        <f t="shared" si="63"/>
        <v/>
      </c>
      <c r="Q89" s="410" t="str">
        <f t="shared" si="64"/>
        <v/>
      </c>
      <c r="R89" s="410" t="str">
        <f t="shared" si="65"/>
        <v/>
      </c>
      <c r="S89" s="409" t="str">
        <f t="shared" si="66"/>
        <v/>
      </c>
      <c r="T89" s="409" t="str">
        <f t="shared" si="67"/>
        <v/>
      </c>
      <c r="U89" s="410" t="str">
        <f t="shared" si="68"/>
        <v/>
      </c>
      <c r="V89" s="410" t="str">
        <f t="shared" si="47"/>
        <v/>
      </c>
      <c r="W89" s="409" t="str">
        <f t="shared" si="69"/>
        <v/>
      </c>
      <c r="X89" s="409" t="str">
        <f t="shared" si="70"/>
        <v/>
      </c>
      <c r="Y89" s="410" t="str">
        <f t="shared" si="71"/>
        <v/>
      </c>
      <c r="Z89" s="410" t="str">
        <f t="shared" si="72"/>
        <v/>
      </c>
      <c r="AA89" s="409" t="str">
        <f t="shared" si="73"/>
        <v/>
      </c>
      <c r="AB89" s="409" t="str">
        <f t="shared" si="74"/>
        <v/>
      </c>
      <c r="AC89" s="410" t="str">
        <f t="shared" si="75"/>
        <v/>
      </c>
      <c r="AD89" s="410" t="str">
        <f t="shared" si="76"/>
        <v/>
      </c>
      <c r="AE89" s="409" t="str">
        <f t="shared" si="77"/>
        <v/>
      </c>
      <c r="AF89" s="409" t="str">
        <f t="shared" si="78"/>
        <v/>
      </c>
      <c r="AG89" s="410" t="str">
        <f t="shared" si="79"/>
        <v/>
      </c>
      <c r="AH89" s="410" t="str">
        <f t="shared" si="50"/>
        <v/>
      </c>
      <c r="AI89" s="409" t="str">
        <f t="shared" si="80"/>
        <v/>
      </c>
      <c r="AJ89" s="409" t="str">
        <f t="shared" si="81"/>
        <v/>
      </c>
      <c r="AK89" s="410" t="str">
        <f t="shared" si="82"/>
        <v/>
      </c>
      <c r="AL89" s="410" t="str">
        <f t="shared" si="83"/>
        <v/>
      </c>
      <c r="AM89" s="409" t="str">
        <f t="shared" si="84"/>
        <v/>
      </c>
      <c r="AN89" s="409" t="str">
        <f t="shared" si="85"/>
        <v/>
      </c>
      <c r="AO89" s="410" t="str">
        <f t="shared" si="86"/>
        <v/>
      </c>
      <c r="AP89" s="410" t="str">
        <f t="shared" si="87"/>
        <v/>
      </c>
      <c r="AQ89" s="409" t="str">
        <f t="shared" si="88"/>
        <v/>
      </c>
      <c r="AR89" s="409" t="str">
        <f t="shared" si="89"/>
        <v/>
      </c>
      <c r="AS89" s="410" t="str">
        <f t="shared" si="90"/>
        <v/>
      </c>
      <c r="AT89" s="410" t="str">
        <f t="shared" si="91"/>
        <v/>
      </c>
      <c r="AU89" s="401" t="str">
        <f t="shared" si="41"/>
        <v/>
      </c>
      <c r="AV89" s="139" t="str">
        <f t="shared" si="42"/>
        <v/>
      </c>
      <c r="BA89" s="1" t="str">
        <f t="shared" si="93"/>
        <v/>
      </c>
      <c r="BB89" s="1" t="str">
        <f t="shared" si="93"/>
        <v/>
      </c>
      <c r="BD89" s="238">
        <f t="shared" si="92"/>
        <v>0</v>
      </c>
    </row>
    <row r="90" spans="2:56" hidden="1" x14ac:dyDescent="0.25">
      <c r="B90" s="150" t="str">
        <f t="shared" si="54"/>
        <v/>
      </c>
      <c r="C90" s="406" t="str">
        <f>ייצוב!C90</f>
        <v/>
      </c>
      <c r="D90" s="143" t="str">
        <f>IF($C90="","",IF(ייצוב!I90="",$BA$1,ייצוב!I90))</f>
        <v/>
      </c>
      <c r="E90" s="143" t="str">
        <f>IF($C90="","",IF(ייצוב!G90="",$BA$1,ייצוב!G90))</f>
        <v/>
      </c>
      <c r="F90" s="149"/>
      <c r="G90" s="148" t="str">
        <f t="shared" si="39"/>
        <v/>
      </c>
      <c r="H90" s="407" t="str">
        <f t="shared" si="55"/>
        <v/>
      </c>
      <c r="I90" s="408" t="str">
        <f t="shared" si="56"/>
        <v/>
      </c>
      <c r="J90" s="408" t="str">
        <f t="shared" si="57"/>
        <v/>
      </c>
      <c r="K90" s="409" t="str">
        <f t="shared" si="58"/>
        <v/>
      </c>
      <c r="L90" s="409" t="str">
        <f t="shared" si="59"/>
        <v/>
      </c>
      <c r="M90" s="410" t="str">
        <f t="shared" si="60"/>
        <v/>
      </c>
      <c r="N90" s="410" t="str">
        <f t="shared" si="61"/>
        <v/>
      </c>
      <c r="O90" s="409" t="str">
        <f t="shared" si="62"/>
        <v/>
      </c>
      <c r="P90" s="409" t="str">
        <f t="shared" si="63"/>
        <v/>
      </c>
      <c r="Q90" s="410" t="str">
        <f t="shared" si="64"/>
        <v/>
      </c>
      <c r="R90" s="410" t="str">
        <f t="shared" si="65"/>
        <v/>
      </c>
      <c r="S90" s="409" t="str">
        <f t="shared" si="66"/>
        <v/>
      </c>
      <c r="T90" s="409" t="str">
        <f t="shared" si="67"/>
        <v/>
      </c>
      <c r="U90" s="410" t="str">
        <f t="shared" si="68"/>
        <v/>
      </c>
      <c r="V90" s="410" t="str">
        <f t="shared" si="47"/>
        <v/>
      </c>
      <c r="W90" s="409" t="str">
        <f t="shared" si="69"/>
        <v/>
      </c>
      <c r="X90" s="409" t="str">
        <f t="shared" si="70"/>
        <v/>
      </c>
      <c r="Y90" s="410" t="str">
        <f t="shared" si="71"/>
        <v/>
      </c>
      <c r="Z90" s="410" t="str">
        <f t="shared" si="72"/>
        <v/>
      </c>
      <c r="AA90" s="409" t="str">
        <f t="shared" si="73"/>
        <v/>
      </c>
      <c r="AB90" s="409" t="str">
        <f t="shared" si="74"/>
        <v/>
      </c>
      <c r="AC90" s="410" t="str">
        <f t="shared" si="75"/>
        <v/>
      </c>
      <c r="AD90" s="410" t="str">
        <f t="shared" si="76"/>
        <v/>
      </c>
      <c r="AE90" s="409" t="str">
        <f t="shared" si="77"/>
        <v/>
      </c>
      <c r="AF90" s="409" t="str">
        <f t="shared" si="78"/>
        <v/>
      </c>
      <c r="AG90" s="410" t="str">
        <f t="shared" si="79"/>
        <v/>
      </c>
      <c r="AH90" s="410" t="str">
        <f t="shared" si="50"/>
        <v/>
      </c>
      <c r="AI90" s="409" t="str">
        <f t="shared" si="80"/>
        <v/>
      </c>
      <c r="AJ90" s="409" t="str">
        <f t="shared" si="81"/>
        <v/>
      </c>
      <c r="AK90" s="410" t="str">
        <f t="shared" si="82"/>
        <v/>
      </c>
      <c r="AL90" s="410" t="str">
        <f t="shared" si="83"/>
        <v/>
      </c>
      <c r="AM90" s="409" t="str">
        <f t="shared" si="84"/>
        <v/>
      </c>
      <c r="AN90" s="409" t="str">
        <f t="shared" si="85"/>
        <v/>
      </c>
      <c r="AO90" s="410" t="str">
        <f t="shared" si="86"/>
        <v/>
      </c>
      <c r="AP90" s="410" t="str">
        <f t="shared" si="87"/>
        <v/>
      </c>
      <c r="AQ90" s="409" t="str">
        <f t="shared" si="88"/>
        <v/>
      </c>
      <c r="AR90" s="409" t="str">
        <f t="shared" si="89"/>
        <v/>
      </c>
      <c r="AS90" s="410" t="str">
        <f t="shared" si="90"/>
        <v/>
      </c>
      <c r="AT90" s="410" t="str">
        <f t="shared" si="91"/>
        <v/>
      </c>
      <c r="AU90" s="401" t="str">
        <f t="shared" si="41"/>
        <v/>
      </c>
      <c r="AV90" s="139" t="str">
        <f t="shared" si="42"/>
        <v/>
      </c>
      <c r="BA90" s="1" t="str">
        <f t="shared" si="93"/>
        <v/>
      </c>
      <c r="BB90" s="1" t="str">
        <f t="shared" si="93"/>
        <v/>
      </c>
      <c r="BD90" s="238">
        <f t="shared" si="92"/>
        <v>0</v>
      </c>
    </row>
    <row r="91" spans="2:56" hidden="1" x14ac:dyDescent="0.25">
      <c r="B91" s="150" t="str">
        <f t="shared" si="54"/>
        <v/>
      </c>
      <c r="C91" s="406" t="str">
        <f>ייצוב!C91</f>
        <v/>
      </c>
      <c r="D91" s="143" t="str">
        <f>IF($C91="","",IF(ייצוב!I91="",$BA$1,ייצוב!I91))</f>
        <v/>
      </c>
      <c r="E91" s="143" t="str">
        <f>IF($C91="","",IF(ייצוב!G91="",$BA$1,ייצוב!G91))</f>
        <v/>
      </c>
      <c r="F91" s="149"/>
      <c r="G91" s="148" t="str">
        <f t="shared" si="39"/>
        <v/>
      </c>
      <c r="H91" s="407" t="str">
        <f t="shared" si="55"/>
        <v/>
      </c>
      <c r="I91" s="408" t="str">
        <f t="shared" si="56"/>
        <v/>
      </c>
      <c r="J91" s="408" t="str">
        <f t="shared" si="57"/>
        <v/>
      </c>
      <c r="K91" s="409" t="str">
        <f t="shared" si="58"/>
        <v/>
      </c>
      <c r="L91" s="409" t="str">
        <f t="shared" si="59"/>
        <v/>
      </c>
      <c r="M91" s="410" t="str">
        <f t="shared" si="60"/>
        <v/>
      </c>
      <c r="N91" s="410" t="str">
        <f t="shared" si="61"/>
        <v/>
      </c>
      <c r="O91" s="409" t="str">
        <f t="shared" si="62"/>
        <v/>
      </c>
      <c r="P91" s="409" t="str">
        <f t="shared" si="63"/>
        <v/>
      </c>
      <c r="Q91" s="410" t="str">
        <f t="shared" si="64"/>
        <v/>
      </c>
      <c r="R91" s="410" t="str">
        <f t="shared" si="65"/>
        <v/>
      </c>
      <c r="S91" s="409" t="str">
        <f t="shared" si="66"/>
        <v/>
      </c>
      <c r="T91" s="409" t="str">
        <f t="shared" si="67"/>
        <v/>
      </c>
      <c r="U91" s="410" t="str">
        <f t="shared" si="68"/>
        <v/>
      </c>
      <c r="V91" s="410" t="str">
        <f t="shared" si="47"/>
        <v/>
      </c>
      <c r="W91" s="409" t="str">
        <f t="shared" si="69"/>
        <v/>
      </c>
      <c r="X91" s="409" t="str">
        <f t="shared" si="70"/>
        <v/>
      </c>
      <c r="Y91" s="410" t="str">
        <f t="shared" si="71"/>
        <v/>
      </c>
      <c r="Z91" s="410" t="str">
        <f t="shared" si="72"/>
        <v/>
      </c>
      <c r="AA91" s="409" t="str">
        <f t="shared" si="73"/>
        <v/>
      </c>
      <c r="AB91" s="409" t="str">
        <f t="shared" si="74"/>
        <v/>
      </c>
      <c r="AC91" s="410" t="str">
        <f t="shared" si="75"/>
        <v/>
      </c>
      <c r="AD91" s="410" t="str">
        <f t="shared" si="76"/>
        <v/>
      </c>
      <c r="AE91" s="409" t="str">
        <f t="shared" si="77"/>
        <v/>
      </c>
      <c r="AF91" s="409" t="str">
        <f t="shared" si="78"/>
        <v/>
      </c>
      <c r="AG91" s="410" t="str">
        <f t="shared" si="79"/>
        <v/>
      </c>
      <c r="AH91" s="410" t="str">
        <f t="shared" si="50"/>
        <v/>
      </c>
      <c r="AI91" s="409" t="str">
        <f t="shared" si="80"/>
        <v/>
      </c>
      <c r="AJ91" s="409" t="str">
        <f t="shared" si="81"/>
        <v/>
      </c>
      <c r="AK91" s="410" t="str">
        <f t="shared" si="82"/>
        <v/>
      </c>
      <c r="AL91" s="410" t="str">
        <f t="shared" si="83"/>
        <v/>
      </c>
      <c r="AM91" s="409" t="str">
        <f t="shared" si="84"/>
        <v/>
      </c>
      <c r="AN91" s="409" t="str">
        <f t="shared" si="85"/>
        <v/>
      </c>
      <c r="AO91" s="410" t="str">
        <f t="shared" si="86"/>
        <v/>
      </c>
      <c r="AP91" s="410" t="str">
        <f t="shared" si="87"/>
        <v/>
      </c>
      <c r="AQ91" s="409" t="str">
        <f t="shared" si="88"/>
        <v/>
      </c>
      <c r="AR91" s="409" t="str">
        <f t="shared" si="89"/>
        <v/>
      </c>
      <c r="AS91" s="410" t="str">
        <f t="shared" si="90"/>
        <v/>
      </c>
      <c r="AT91" s="410" t="str">
        <f t="shared" si="91"/>
        <v/>
      </c>
      <c r="AU91" s="401" t="str">
        <f t="shared" si="41"/>
        <v/>
      </c>
      <c r="AV91" s="139" t="str">
        <f t="shared" si="42"/>
        <v/>
      </c>
      <c r="BA91" s="1" t="str">
        <f t="shared" ref="BA91:BB110" si="94">IF($C91="","",BA$30)</f>
        <v/>
      </c>
      <c r="BB91" s="1" t="str">
        <f t="shared" si="94"/>
        <v/>
      </c>
      <c r="BD91" s="238">
        <f t="shared" si="92"/>
        <v>0</v>
      </c>
    </row>
    <row r="92" spans="2:56" hidden="1" x14ac:dyDescent="0.25">
      <c r="B92" s="150" t="str">
        <f t="shared" si="54"/>
        <v/>
      </c>
      <c r="C92" s="406" t="str">
        <f>ייצוב!C92</f>
        <v/>
      </c>
      <c r="D92" s="143" t="str">
        <f>IF($C92="","",IF(ייצוב!I92="",$BA$1,ייצוב!I92))</f>
        <v/>
      </c>
      <c r="E92" s="143" t="str">
        <f>IF($C92="","",IF(ייצוב!G92="",$BA$1,ייצוב!G92))</f>
        <v/>
      </c>
      <c r="F92" s="149"/>
      <c r="G92" s="148" t="str">
        <f t="shared" si="39"/>
        <v/>
      </c>
      <c r="H92" s="407" t="str">
        <f t="shared" si="55"/>
        <v/>
      </c>
      <c r="I92" s="408" t="str">
        <f t="shared" si="56"/>
        <v/>
      </c>
      <c r="J92" s="408" t="str">
        <f t="shared" si="57"/>
        <v/>
      </c>
      <c r="K92" s="409" t="str">
        <f t="shared" si="58"/>
        <v/>
      </c>
      <c r="L92" s="409" t="str">
        <f t="shared" si="59"/>
        <v/>
      </c>
      <c r="M92" s="410" t="str">
        <f t="shared" si="60"/>
        <v/>
      </c>
      <c r="N92" s="410" t="str">
        <f t="shared" si="61"/>
        <v/>
      </c>
      <c r="O92" s="409" t="str">
        <f t="shared" si="62"/>
        <v/>
      </c>
      <c r="P92" s="409" t="str">
        <f t="shared" si="63"/>
        <v/>
      </c>
      <c r="Q92" s="410" t="str">
        <f t="shared" si="64"/>
        <v/>
      </c>
      <c r="R92" s="410" t="str">
        <f t="shared" si="65"/>
        <v/>
      </c>
      <c r="S92" s="409" t="str">
        <f t="shared" si="66"/>
        <v/>
      </c>
      <c r="T92" s="409" t="str">
        <f t="shared" si="67"/>
        <v/>
      </c>
      <c r="U92" s="410" t="str">
        <f t="shared" si="68"/>
        <v/>
      </c>
      <c r="V92" s="410" t="str">
        <f t="shared" si="47"/>
        <v/>
      </c>
      <c r="W92" s="409" t="str">
        <f t="shared" si="69"/>
        <v/>
      </c>
      <c r="X92" s="409" t="str">
        <f t="shared" si="70"/>
        <v/>
      </c>
      <c r="Y92" s="410" t="str">
        <f t="shared" si="71"/>
        <v/>
      </c>
      <c r="Z92" s="410" t="str">
        <f t="shared" si="72"/>
        <v/>
      </c>
      <c r="AA92" s="409" t="str">
        <f t="shared" si="73"/>
        <v/>
      </c>
      <c r="AB92" s="409" t="str">
        <f t="shared" si="74"/>
        <v/>
      </c>
      <c r="AC92" s="410" t="str">
        <f t="shared" si="75"/>
        <v/>
      </c>
      <c r="AD92" s="410" t="str">
        <f t="shared" si="76"/>
        <v/>
      </c>
      <c r="AE92" s="409" t="str">
        <f t="shared" si="77"/>
        <v/>
      </c>
      <c r="AF92" s="409" t="str">
        <f t="shared" si="78"/>
        <v/>
      </c>
      <c r="AG92" s="410" t="str">
        <f t="shared" si="79"/>
        <v/>
      </c>
      <c r="AH92" s="410" t="str">
        <f t="shared" si="50"/>
        <v/>
      </c>
      <c r="AI92" s="409" t="str">
        <f t="shared" si="80"/>
        <v/>
      </c>
      <c r="AJ92" s="409" t="str">
        <f t="shared" si="81"/>
        <v/>
      </c>
      <c r="AK92" s="410" t="str">
        <f t="shared" si="82"/>
        <v/>
      </c>
      <c r="AL92" s="410" t="str">
        <f t="shared" si="83"/>
        <v/>
      </c>
      <c r="AM92" s="409" t="str">
        <f t="shared" si="84"/>
        <v/>
      </c>
      <c r="AN92" s="409" t="str">
        <f t="shared" si="85"/>
        <v/>
      </c>
      <c r="AO92" s="410" t="str">
        <f t="shared" si="86"/>
        <v/>
      </c>
      <c r="AP92" s="410" t="str">
        <f t="shared" si="87"/>
        <v/>
      </c>
      <c r="AQ92" s="409" t="str">
        <f t="shared" si="88"/>
        <v/>
      </c>
      <c r="AR92" s="409" t="str">
        <f t="shared" si="89"/>
        <v/>
      </c>
      <c r="AS92" s="410" t="str">
        <f t="shared" si="90"/>
        <v/>
      </c>
      <c r="AT92" s="410" t="str">
        <f t="shared" si="91"/>
        <v/>
      </c>
      <c r="AU92" s="401" t="str">
        <f t="shared" si="41"/>
        <v/>
      </c>
      <c r="AV92" s="139" t="str">
        <f t="shared" si="42"/>
        <v/>
      </c>
      <c r="BA92" s="1" t="str">
        <f t="shared" si="94"/>
        <v/>
      </c>
      <c r="BB92" s="1" t="str">
        <f t="shared" si="94"/>
        <v/>
      </c>
      <c r="BD92" s="238">
        <f t="shared" si="92"/>
        <v>0</v>
      </c>
    </row>
    <row r="93" spans="2:56" hidden="1" x14ac:dyDescent="0.25">
      <c r="B93" s="150" t="str">
        <f t="shared" si="54"/>
        <v/>
      </c>
      <c r="C93" s="406" t="str">
        <f>ייצוב!C93</f>
        <v/>
      </c>
      <c r="D93" s="143" t="str">
        <f>IF($C93="","",IF(ייצוב!I93="",$BA$1,ייצוב!I93))</f>
        <v/>
      </c>
      <c r="E93" s="143" t="str">
        <f>IF($C93="","",IF(ייצוב!G93="",$BA$1,ייצוב!G93))</f>
        <v/>
      </c>
      <c r="F93" s="149"/>
      <c r="G93" s="148" t="str">
        <f t="shared" si="39"/>
        <v/>
      </c>
      <c r="H93" s="407" t="str">
        <f t="shared" si="55"/>
        <v/>
      </c>
      <c r="I93" s="408" t="str">
        <f t="shared" si="56"/>
        <v/>
      </c>
      <c r="J93" s="408" t="str">
        <f t="shared" si="57"/>
        <v/>
      </c>
      <c r="K93" s="409" t="str">
        <f t="shared" si="58"/>
        <v/>
      </c>
      <c r="L93" s="409" t="str">
        <f t="shared" si="59"/>
        <v/>
      </c>
      <c r="M93" s="410" t="str">
        <f t="shared" si="60"/>
        <v/>
      </c>
      <c r="N93" s="410" t="str">
        <f t="shared" si="61"/>
        <v/>
      </c>
      <c r="O93" s="409" t="str">
        <f t="shared" si="62"/>
        <v/>
      </c>
      <c r="P93" s="409" t="str">
        <f t="shared" si="63"/>
        <v/>
      </c>
      <c r="Q93" s="410" t="str">
        <f t="shared" si="64"/>
        <v/>
      </c>
      <c r="R93" s="410" t="str">
        <f t="shared" si="65"/>
        <v/>
      </c>
      <c r="S93" s="409" t="str">
        <f t="shared" si="66"/>
        <v/>
      </c>
      <c r="T93" s="409" t="str">
        <f t="shared" si="67"/>
        <v/>
      </c>
      <c r="U93" s="410" t="str">
        <f t="shared" si="68"/>
        <v/>
      </c>
      <c r="V93" s="410" t="str">
        <f t="shared" si="47"/>
        <v/>
      </c>
      <c r="W93" s="409" t="str">
        <f t="shared" si="69"/>
        <v/>
      </c>
      <c r="X93" s="409" t="str">
        <f t="shared" si="70"/>
        <v/>
      </c>
      <c r="Y93" s="410" t="str">
        <f t="shared" si="71"/>
        <v/>
      </c>
      <c r="Z93" s="410" t="str">
        <f t="shared" si="72"/>
        <v/>
      </c>
      <c r="AA93" s="409" t="str">
        <f t="shared" si="73"/>
        <v/>
      </c>
      <c r="AB93" s="409" t="str">
        <f t="shared" si="74"/>
        <v/>
      </c>
      <c r="AC93" s="410" t="str">
        <f t="shared" si="75"/>
        <v/>
      </c>
      <c r="AD93" s="410" t="str">
        <f t="shared" si="76"/>
        <v/>
      </c>
      <c r="AE93" s="409" t="str">
        <f t="shared" si="77"/>
        <v/>
      </c>
      <c r="AF93" s="409" t="str">
        <f t="shared" si="78"/>
        <v/>
      </c>
      <c r="AG93" s="410" t="str">
        <f t="shared" si="79"/>
        <v/>
      </c>
      <c r="AH93" s="410" t="str">
        <f t="shared" si="50"/>
        <v/>
      </c>
      <c r="AI93" s="409" t="str">
        <f t="shared" si="80"/>
        <v/>
      </c>
      <c r="AJ93" s="409" t="str">
        <f t="shared" si="81"/>
        <v/>
      </c>
      <c r="AK93" s="410" t="str">
        <f t="shared" si="82"/>
        <v/>
      </c>
      <c r="AL93" s="410" t="str">
        <f t="shared" si="83"/>
        <v/>
      </c>
      <c r="AM93" s="409" t="str">
        <f t="shared" si="84"/>
        <v/>
      </c>
      <c r="AN93" s="409" t="str">
        <f t="shared" si="85"/>
        <v/>
      </c>
      <c r="AO93" s="410" t="str">
        <f t="shared" si="86"/>
        <v/>
      </c>
      <c r="AP93" s="410" t="str">
        <f t="shared" si="87"/>
        <v/>
      </c>
      <c r="AQ93" s="409" t="str">
        <f t="shared" si="88"/>
        <v/>
      </c>
      <c r="AR93" s="409" t="str">
        <f t="shared" si="89"/>
        <v/>
      </c>
      <c r="AS93" s="410" t="str">
        <f t="shared" si="90"/>
        <v/>
      </c>
      <c r="AT93" s="410" t="str">
        <f t="shared" si="91"/>
        <v/>
      </c>
      <c r="AU93" s="401" t="str">
        <f t="shared" si="41"/>
        <v/>
      </c>
      <c r="AV93" s="139" t="str">
        <f t="shared" si="42"/>
        <v/>
      </c>
      <c r="BA93" s="1" t="str">
        <f t="shared" si="94"/>
        <v/>
      </c>
      <c r="BB93" s="1" t="str">
        <f t="shared" si="94"/>
        <v/>
      </c>
      <c r="BD93" s="238">
        <f t="shared" si="92"/>
        <v>0</v>
      </c>
    </row>
    <row r="94" spans="2:56" hidden="1" x14ac:dyDescent="0.25">
      <c r="B94" s="150" t="str">
        <f t="shared" si="54"/>
        <v/>
      </c>
      <c r="C94" s="406" t="str">
        <f>ייצוב!C94</f>
        <v/>
      </c>
      <c r="D94" s="143" t="str">
        <f>IF($C94="","",IF(ייצוב!I94="",$BA$1,ייצוב!I94))</f>
        <v/>
      </c>
      <c r="E94" s="143" t="str">
        <f>IF($C94="","",IF(ייצוב!G94="",$BA$1,ייצוב!G94))</f>
        <v/>
      </c>
      <c r="F94" s="149"/>
      <c r="G94" s="148" t="str">
        <f t="shared" si="39"/>
        <v/>
      </c>
      <c r="H94" s="407" t="str">
        <f t="shared" si="55"/>
        <v/>
      </c>
      <c r="I94" s="408" t="str">
        <f t="shared" si="56"/>
        <v/>
      </c>
      <c r="J94" s="408" t="str">
        <f t="shared" si="57"/>
        <v/>
      </c>
      <c r="K94" s="409" t="str">
        <f t="shared" si="58"/>
        <v/>
      </c>
      <c r="L94" s="409" t="str">
        <f t="shared" si="59"/>
        <v/>
      </c>
      <c r="M94" s="410" t="str">
        <f t="shared" si="60"/>
        <v/>
      </c>
      <c r="N94" s="410" t="str">
        <f t="shared" si="61"/>
        <v/>
      </c>
      <c r="O94" s="409" t="str">
        <f t="shared" si="62"/>
        <v/>
      </c>
      <c r="P94" s="409" t="str">
        <f t="shared" si="63"/>
        <v/>
      </c>
      <c r="Q94" s="410" t="str">
        <f t="shared" si="64"/>
        <v/>
      </c>
      <c r="R94" s="410" t="str">
        <f t="shared" si="65"/>
        <v/>
      </c>
      <c r="S94" s="409" t="str">
        <f t="shared" si="66"/>
        <v/>
      </c>
      <c r="T94" s="409" t="str">
        <f t="shared" si="67"/>
        <v/>
      </c>
      <c r="U94" s="410" t="str">
        <f t="shared" si="68"/>
        <v/>
      </c>
      <c r="V94" s="410" t="str">
        <f t="shared" si="47"/>
        <v/>
      </c>
      <c r="W94" s="409" t="str">
        <f t="shared" si="69"/>
        <v/>
      </c>
      <c r="X94" s="409" t="str">
        <f t="shared" si="70"/>
        <v/>
      </c>
      <c r="Y94" s="410" t="str">
        <f t="shared" si="71"/>
        <v/>
      </c>
      <c r="Z94" s="410" t="str">
        <f t="shared" si="72"/>
        <v/>
      </c>
      <c r="AA94" s="409" t="str">
        <f t="shared" si="73"/>
        <v/>
      </c>
      <c r="AB94" s="409" t="str">
        <f t="shared" si="74"/>
        <v/>
      </c>
      <c r="AC94" s="410" t="str">
        <f t="shared" si="75"/>
        <v/>
      </c>
      <c r="AD94" s="410" t="str">
        <f t="shared" si="76"/>
        <v/>
      </c>
      <c r="AE94" s="409" t="str">
        <f t="shared" si="77"/>
        <v/>
      </c>
      <c r="AF94" s="409" t="str">
        <f t="shared" si="78"/>
        <v/>
      </c>
      <c r="AG94" s="410" t="str">
        <f t="shared" si="79"/>
        <v/>
      </c>
      <c r="AH94" s="410" t="str">
        <f t="shared" si="50"/>
        <v/>
      </c>
      <c r="AI94" s="409" t="str">
        <f t="shared" si="80"/>
        <v/>
      </c>
      <c r="AJ94" s="409" t="str">
        <f t="shared" si="81"/>
        <v/>
      </c>
      <c r="AK94" s="410" t="str">
        <f t="shared" si="82"/>
        <v/>
      </c>
      <c r="AL94" s="410" t="str">
        <f t="shared" si="83"/>
        <v/>
      </c>
      <c r="AM94" s="409" t="str">
        <f t="shared" si="84"/>
        <v/>
      </c>
      <c r="AN94" s="409" t="str">
        <f t="shared" si="85"/>
        <v/>
      </c>
      <c r="AO94" s="410" t="str">
        <f t="shared" si="86"/>
        <v/>
      </c>
      <c r="AP94" s="410" t="str">
        <f t="shared" si="87"/>
        <v/>
      </c>
      <c r="AQ94" s="409" t="str">
        <f t="shared" si="88"/>
        <v/>
      </c>
      <c r="AR94" s="409" t="str">
        <f t="shared" si="89"/>
        <v/>
      </c>
      <c r="AS94" s="410" t="str">
        <f t="shared" si="90"/>
        <v/>
      </c>
      <c r="AT94" s="410" t="str">
        <f t="shared" si="91"/>
        <v/>
      </c>
      <c r="AU94" s="401" t="str">
        <f t="shared" si="41"/>
        <v/>
      </c>
      <c r="AV94" s="139" t="str">
        <f t="shared" si="42"/>
        <v/>
      </c>
      <c r="BA94" s="1" t="str">
        <f t="shared" si="94"/>
        <v/>
      </c>
      <c r="BB94" s="1" t="str">
        <f t="shared" si="94"/>
        <v/>
      </c>
      <c r="BD94" s="238">
        <f t="shared" si="92"/>
        <v>0</v>
      </c>
    </row>
    <row r="95" spans="2:56" hidden="1" x14ac:dyDescent="0.25">
      <c r="B95" s="150" t="str">
        <f t="shared" ref="B95:B126" si="95">IF(C95="","",ROW()-30)</f>
        <v/>
      </c>
      <c r="C95" s="406" t="str">
        <f>ייצוב!C95</f>
        <v/>
      </c>
      <c r="D95" s="143" t="str">
        <f>IF($C95="","",IF(ייצוב!I95="",$BA$1,ייצוב!I95))</f>
        <v/>
      </c>
      <c r="E95" s="143" t="str">
        <f>IF($C95="","",IF(ייצוב!G95="",$BA$1,ייצוב!G95))</f>
        <v/>
      </c>
      <c r="F95" s="149"/>
      <c r="G95" s="148" t="str">
        <f t="shared" si="39"/>
        <v/>
      </c>
      <c r="H95" s="407" t="str">
        <f t="shared" ref="H95:H126" si="96">IF($C95="","",IF(G95+$F95=2,1,0))</f>
        <v/>
      </c>
      <c r="I95" s="408" t="str">
        <f t="shared" ref="I95:I126" si="97">IF($C95="","",IF(H95=1,$E95*$E$6,$D95))</f>
        <v/>
      </c>
      <c r="J95" s="408" t="str">
        <f t="shared" ref="J95:J126" si="98">IF(G95="","",IF(H95=1,I95,I95/SUMIF(H$31:H$130,"&lt;&gt;1",I$31:I$130)*(1-SUMIF(H$31:H$130,"=1",I$31:I$130))))</f>
        <v/>
      </c>
      <c r="K95" s="409" t="str">
        <f t="shared" ref="K95:K126" si="99">IF($C95="","",IF(J95&lt;$E95*$E$6,1,0))</f>
        <v/>
      </c>
      <c r="L95" s="409" t="str">
        <f t="shared" ref="L95:L126" si="100">IF($C95="","",IF(K95+$F95=2,1,0))</f>
        <v/>
      </c>
      <c r="M95" s="410" t="str">
        <f t="shared" ref="M95:M126" si="101">IF($C95="","",IF(L95=1,$E95*$E$6,$I95))</f>
        <v/>
      </c>
      <c r="N95" s="410" t="str">
        <f t="shared" ref="N95:N126" si="102">IF(K95="","",IF(L95=1,M95,M95/SUMIF(L$31:L$130,"&lt;&gt;1",M$31:M$130)*(1-SUMIF(L$31:L$130,"=1",M$31:M$130))))</f>
        <v/>
      </c>
      <c r="O95" s="409" t="str">
        <f t="shared" ref="O95:O126" si="103">IF($C95="","",IF(N95&lt;$E95*$E$6,1,0))</f>
        <v/>
      </c>
      <c r="P95" s="409" t="str">
        <f t="shared" ref="P95:P126" si="104">IF($C95="","",IF(O95+$F95=2,1,0))</f>
        <v/>
      </c>
      <c r="Q95" s="410" t="str">
        <f t="shared" ref="Q95:Q126" si="105">IF($C95="","",IF(P95=1,$E95*$E$6,$M95))</f>
        <v/>
      </c>
      <c r="R95" s="410" t="str">
        <f t="shared" ref="R95:R126" si="106">IF(O95="","",IF(P95=1,Q95,Q95/SUMIF(P$31:P$130,"&lt;&gt;1",Q$31:Q$130)*(1-SUMIF(P$31:P$130,"=1",Q$31:Q$130))))</f>
        <v/>
      </c>
      <c r="S95" s="409" t="str">
        <f t="shared" ref="S95:S126" si="107">IF($C95="","",IF(R95&lt;$E95*$E$6,1,0))</f>
        <v/>
      </c>
      <c r="T95" s="409" t="str">
        <f t="shared" ref="T95:T126" si="108">IF($C95="","",IF(S95+$F95=2,1,0))</f>
        <v/>
      </c>
      <c r="U95" s="410" t="str">
        <f t="shared" ref="U95:U126" si="109">IF($C95="","",IF(T95=1,$E95*$E$6,R95))</f>
        <v/>
      </c>
      <c r="V95" s="410" t="str">
        <f t="shared" si="47"/>
        <v/>
      </c>
      <c r="W95" s="409" t="str">
        <f t="shared" ref="W95:W126" si="110">IF($C95="","",IF(V95&lt;$E95*$E$6,1,0))</f>
        <v/>
      </c>
      <c r="X95" s="409" t="str">
        <f t="shared" ref="X95:X126" si="111">IF($C95="","",IF(W95+$F95=2,1,0))</f>
        <v/>
      </c>
      <c r="Y95" s="410" t="str">
        <f t="shared" ref="Y95:Y126" si="112">IF($C95="","",IF(X95=1,$E95*$E$6,V95))</f>
        <v/>
      </c>
      <c r="Z95" s="410" t="str">
        <f t="shared" ref="Z95:Z126" si="113">IF(W95="","",IF(X95=1,Y95,Y95/SUMIF(X$31:X$130,"&lt;&gt;1",Y$31:Y$130)*(1-SUMIF(X$31:X$130,"=1",Y$31:Y$130))))</f>
        <v/>
      </c>
      <c r="AA95" s="409" t="str">
        <f t="shared" ref="AA95:AA126" si="114">IF($C95="","",IF(Z95&lt;$E95*$E$6,1,0))</f>
        <v/>
      </c>
      <c r="AB95" s="409" t="str">
        <f t="shared" ref="AB95:AB126" si="115">IF($C95="","",IF(AA95+$F95=2,1,0))</f>
        <v/>
      </c>
      <c r="AC95" s="410" t="str">
        <f t="shared" ref="AC95:AC126" si="116">IF($C95="","",IF(AB95=1,$E95*$E$6,Z95))</f>
        <v/>
      </c>
      <c r="AD95" s="410" t="str">
        <f t="shared" ref="AD95:AD126" si="117">IF(AA95="","",IF(AB95=1,AC95,AC95/SUMIF(AB$31:AB$130,"&lt;&gt;1",AC$31:AC$130)*(1-SUMIF(AB$31:AB$130,"=1",AC$31:AC$130))))</f>
        <v/>
      </c>
      <c r="AE95" s="409" t="str">
        <f t="shared" ref="AE95:AE126" si="118">IF($C95="","",IF(AD95&lt;$E95*$E$6,1,0))</f>
        <v/>
      </c>
      <c r="AF95" s="409" t="str">
        <f t="shared" ref="AF95:AF126" si="119">IF($C95="","",IF(AE95+$F95=2,1,0))</f>
        <v/>
      </c>
      <c r="AG95" s="410" t="str">
        <f t="shared" ref="AG95:AG126" si="120">IF($C95="","",IF(AF95=1,$E95*$E$6,AD95))</f>
        <v/>
      </c>
      <c r="AH95" s="410" t="str">
        <f t="shared" si="50"/>
        <v/>
      </c>
      <c r="AI95" s="409" t="str">
        <f t="shared" ref="AI95:AI126" si="121">IF($C95="","",IF(AH95&lt;$E95*$E$6,1,0))</f>
        <v/>
      </c>
      <c r="AJ95" s="409" t="str">
        <f t="shared" ref="AJ95:AJ126" si="122">IF($C95="","",IF(AI95+$F95=2,1,0))</f>
        <v/>
      </c>
      <c r="AK95" s="410" t="str">
        <f t="shared" ref="AK95:AK126" si="123">IF($C95="","",IF(AJ95=1,$E95*$E$6,AH95))</f>
        <v/>
      </c>
      <c r="AL95" s="410" t="str">
        <f t="shared" ref="AL95:AL126" si="124">IF(AI95="","",IF(AJ95=1,AK95,AK95/SUMIF(AJ$31:AJ$130,"&lt;&gt;1",AK$31:AK$130)*(1-SUMIF(AJ$31:AJ$130,"=1",AK$31:AK$130))))</f>
        <v/>
      </c>
      <c r="AM95" s="409" t="str">
        <f t="shared" ref="AM95:AM126" si="125">IF($C95="","",IF(AL95&lt;$E95*$E$6,1,0))</f>
        <v/>
      </c>
      <c r="AN95" s="409" t="str">
        <f t="shared" ref="AN95:AN126" si="126">IF($C95="","",IF(AM95+$F95=2,1,0))</f>
        <v/>
      </c>
      <c r="AO95" s="410" t="str">
        <f t="shared" ref="AO95:AO126" si="127">IF($C95="","",IF(AN95=1,$E95*$E$6,AL95))</f>
        <v/>
      </c>
      <c r="AP95" s="410" t="str">
        <f t="shared" ref="AP95:AP126" si="128">IF(AM95="","",IF(AN95=1,AO95,AO95/SUMIF(AN$31:AN$130,"&lt;&gt;1",AO$31:AO$130)*(1-SUMIF(AN$31:AN$130,"=1",AO$31:AO$130))))</f>
        <v/>
      </c>
      <c r="AQ95" s="409" t="str">
        <f t="shared" ref="AQ95:AQ126" si="129">IF($C95="","",IF(OR(AP95&lt;$E95*$E$6,AN95=1,AJ95=1,AF95=1,AB95=1,X95=1,T95=1,P95=1,L95=1,H95=1),1,0))</f>
        <v/>
      </c>
      <c r="AR95" s="409" t="str">
        <f t="shared" ref="AR95:AR126" si="130">IF($C95="","",IF(AQ95+$F95=2,1,0))</f>
        <v/>
      </c>
      <c r="AS95" s="410" t="str">
        <f t="shared" ref="AS95:AS126" si="131">IF($C95="","",IF(AR95=1,$E95*$E$6,AP95))</f>
        <v/>
      </c>
      <c r="AT95" s="410" t="str">
        <f t="shared" ref="AT95:AT126" si="132">IF(AQ95="","",IFERROR(IF(AR95=1,AS95,AS95/SUMIF(AR$31:AR$130,"&lt;&gt;1",AS$31:AS$130)*(1-SUMIF(AR$31:AR$130,"=1",AS$31:AS$130))),0))</f>
        <v/>
      </c>
      <c r="AU95" s="401" t="str">
        <f t="shared" si="41"/>
        <v/>
      </c>
      <c r="AV95" s="139" t="str">
        <f t="shared" si="42"/>
        <v/>
      </c>
      <c r="BA95" s="1" t="str">
        <f t="shared" si="94"/>
        <v/>
      </c>
      <c r="BB95" s="1" t="str">
        <f t="shared" si="94"/>
        <v/>
      </c>
      <c r="BD95" s="238">
        <f t="shared" ref="BD95:BD130" si="133">IF(F95="",0,IF(ISERROR(MATCH(F95,$BA$30:$BB$30,0)),0,1))</f>
        <v>0</v>
      </c>
    </row>
    <row r="96" spans="2:56" hidden="1" x14ac:dyDescent="0.25">
      <c r="B96" s="150" t="str">
        <f t="shared" si="95"/>
        <v/>
      </c>
      <c r="C96" s="406" t="str">
        <f>ייצוב!C96</f>
        <v/>
      </c>
      <c r="D96" s="143" t="str">
        <f>IF($C96="","",IF(ייצוב!I96="",$BA$1,ייצוב!I96))</f>
        <v/>
      </c>
      <c r="E96" s="143" t="str">
        <f>IF($C96="","",IF(ייצוב!G96="",$BA$1,ייצוב!G96))</f>
        <v/>
      </c>
      <c r="F96" s="149"/>
      <c r="G96" s="148" t="str">
        <f t="shared" ref="G96:G130" si="134">IF($C96="","",IF(OR(D96="",E96="",BD96&lt;&gt;1,$BA$1=D96),$BA$1,IF($D96&lt;$E96*$E$6,1,0)))</f>
        <v/>
      </c>
      <c r="H96" s="407" t="str">
        <f t="shared" si="96"/>
        <v/>
      </c>
      <c r="I96" s="408" t="str">
        <f t="shared" si="97"/>
        <v/>
      </c>
      <c r="J96" s="408" t="str">
        <f t="shared" si="98"/>
        <v/>
      </c>
      <c r="K96" s="409" t="str">
        <f t="shared" si="99"/>
        <v/>
      </c>
      <c r="L96" s="409" t="str">
        <f t="shared" si="100"/>
        <v/>
      </c>
      <c r="M96" s="410" t="str">
        <f t="shared" si="101"/>
        <v/>
      </c>
      <c r="N96" s="410" t="str">
        <f t="shared" si="102"/>
        <v/>
      </c>
      <c r="O96" s="409" t="str">
        <f t="shared" si="103"/>
        <v/>
      </c>
      <c r="P96" s="409" t="str">
        <f t="shared" si="104"/>
        <v/>
      </c>
      <c r="Q96" s="410" t="str">
        <f t="shared" si="105"/>
        <v/>
      </c>
      <c r="R96" s="410" t="str">
        <f t="shared" si="106"/>
        <v/>
      </c>
      <c r="S96" s="409" t="str">
        <f t="shared" si="107"/>
        <v/>
      </c>
      <c r="T96" s="409" t="str">
        <f t="shared" si="108"/>
        <v/>
      </c>
      <c r="U96" s="410" t="str">
        <f t="shared" si="109"/>
        <v/>
      </c>
      <c r="V96" s="410" t="str">
        <f t="shared" si="47"/>
        <v/>
      </c>
      <c r="W96" s="409" t="str">
        <f t="shared" si="110"/>
        <v/>
      </c>
      <c r="X96" s="409" t="str">
        <f t="shared" si="111"/>
        <v/>
      </c>
      <c r="Y96" s="410" t="str">
        <f t="shared" si="112"/>
        <v/>
      </c>
      <c r="Z96" s="410" t="str">
        <f t="shared" si="113"/>
        <v/>
      </c>
      <c r="AA96" s="409" t="str">
        <f t="shared" si="114"/>
        <v/>
      </c>
      <c r="AB96" s="409" t="str">
        <f t="shared" si="115"/>
        <v/>
      </c>
      <c r="AC96" s="410" t="str">
        <f t="shared" si="116"/>
        <v/>
      </c>
      <c r="AD96" s="410" t="str">
        <f t="shared" si="117"/>
        <v/>
      </c>
      <c r="AE96" s="409" t="str">
        <f t="shared" si="118"/>
        <v/>
      </c>
      <c r="AF96" s="409" t="str">
        <f t="shared" si="119"/>
        <v/>
      </c>
      <c r="AG96" s="410" t="str">
        <f t="shared" si="120"/>
        <v/>
      </c>
      <c r="AH96" s="410" t="str">
        <f t="shared" si="50"/>
        <v/>
      </c>
      <c r="AI96" s="409" t="str">
        <f t="shared" si="121"/>
        <v/>
      </c>
      <c r="AJ96" s="409" t="str">
        <f t="shared" si="122"/>
        <v/>
      </c>
      <c r="AK96" s="410" t="str">
        <f t="shared" si="123"/>
        <v/>
      </c>
      <c r="AL96" s="410" t="str">
        <f t="shared" si="124"/>
        <v/>
      </c>
      <c r="AM96" s="409" t="str">
        <f t="shared" si="125"/>
        <v/>
      </c>
      <c r="AN96" s="409" t="str">
        <f t="shared" si="126"/>
        <v/>
      </c>
      <c r="AO96" s="410" t="str">
        <f t="shared" si="127"/>
        <v/>
      </c>
      <c r="AP96" s="410" t="str">
        <f t="shared" si="128"/>
        <v/>
      </c>
      <c r="AQ96" s="409" t="str">
        <f t="shared" si="129"/>
        <v/>
      </c>
      <c r="AR96" s="409" t="str">
        <f t="shared" si="130"/>
        <v/>
      </c>
      <c r="AS96" s="410" t="str">
        <f t="shared" si="131"/>
        <v/>
      </c>
      <c r="AT96" s="410" t="str">
        <f t="shared" si="132"/>
        <v/>
      </c>
      <c r="AU96" s="401" t="str">
        <f t="shared" si="41"/>
        <v/>
      </c>
      <c r="AV96" s="139" t="str">
        <f t="shared" si="42"/>
        <v/>
      </c>
      <c r="BA96" s="1" t="str">
        <f t="shared" si="94"/>
        <v/>
      </c>
      <c r="BB96" s="1" t="str">
        <f t="shared" si="94"/>
        <v/>
      </c>
      <c r="BD96" s="238">
        <f t="shared" si="133"/>
        <v>0</v>
      </c>
    </row>
    <row r="97" spans="2:56" hidden="1" x14ac:dyDescent="0.25">
      <c r="B97" s="150" t="str">
        <f t="shared" si="95"/>
        <v/>
      </c>
      <c r="C97" s="406" t="str">
        <f>ייצוב!C97</f>
        <v/>
      </c>
      <c r="D97" s="143" t="str">
        <f>IF($C97="","",IF(ייצוב!I97="",$BA$1,ייצוב!I97))</f>
        <v/>
      </c>
      <c r="E97" s="143" t="str">
        <f>IF($C97="","",IF(ייצוב!G97="",$BA$1,ייצוב!G97))</f>
        <v/>
      </c>
      <c r="F97" s="149"/>
      <c r="G97" s="148" t="str">
        <f t="shared" si="134"/>
        <v/>
      </c>
      <c r="H97" s="407" t="str">
        <f t="shared" si="96"/>
        <v/>
      </c>
      <c r="I97" s="408" t="str">
        <f t="shared" si="97"/>
        <v/>
      </c>
      <c r="J97" s="408" t="str">
        <f t="shared" si="98"/>
        <v/>
      </c>
      <c r="K97" s="409" t="str">
        <f t="shared" si="99"/>
        <v/>
      </c>
      <c r="L97" s="409" t="str">
        <f t="shared" si="100"/>
        <v/>
      </c>
      <c r="M97" s="410" t="str">
        <f t="shared" si="101"/>
        <v/>
      </c>
      <c r="N97" s="410" t="str">
        <f t="shared" si="102"/>
        <v/>
      </c>
      <c r="O97" s="409" t="str">
        <f t="shared" si="103"/>
        <v/>
      </c>
      <c r="P97" s="409" t="str">
        <f t="shared" si="104"/>
        <v/>
      </c>
      <c r="Q97" s="410" t="str">
        <f t="shared" si="105"/>
        <v/>
      </c>
      <c r="R97" s="410" t="str">
        <f t="shared" si="106"/>
        <v/>
      </c>
      <c r="S97" s="409" t="str">
        <f t="shared" si="107"/>
        <v/>
      </c>
      <c r="T97" s="409" t="str">
        <f t="shared" si="108"/>
        <v/>
      </c>
      <c r="U97" s="410" t="str">
        <f t="shared" si="109"/>
        <v/>
      </c>
      <c r="V97" s="410" t="str">
        <f t="shared" si="47"/>
        <v/>
      </c>
      <c r="W97" s="409" t="str">
        <f t="shared" si="110"/>
        <v/>
      </c>
      <c r="X97" s="409" t="str">
        <f t="shared" si="111"/>
        <v/>
      </c>
      <c r="Y97" s="410" t="str">
        <f t="shared" si="112"/>
        <v/>
      </c>
      <c r="Z97" s="410" t="str">
        <f t="shared" si="113"/>
        <v/>
      </c>
      <c r="AA97" s="409" t="str">
        <f t="shared" si="114"/>
        <v/>
      </c>
      <c r="AB97" s="409" t="str">
        <f t="shared" si="115"/>
        <v/>
      </c>
      <c r="AC97" s="410" t="str">
        <f t="shared" si="116"/>
        <v/>
      </c>
      <c r="AD97" s="410" t="str">
        <f t="shared" si="117"/>
        <v/>
      </c>
      <c r="AE97" s="409" t="str">
        <f t="shared" si="118"/>
        <v/>
      </c>
      <c r="AF97" s="409" t="str">
        <f t="shared" si="119"/>
        <v/>
      </c>
      <c r="AG97" s="410" t="str">
        <f t="shared" si="120"/>
        <v/>
      </c>
      <c r="AH97" s="410" t="str">
        <f t="shared" si="50"/>
        <v/>
      </c>
      <c r="AI97" s="409" t="str">
        <f t="shared" si="121"/>
        <v/>
      </c>
      <c r="AJ97" s="409" t="str">
        <f t="shared" si="122"/>
        <v/>
      </c>
      <c r="AK97" s="410" t="str">
        <f t="shared" si="123"/>
        <v/>
      </c>
      <c r="AL97" s="410" t="str">
        <f t="shared" si="124"/>
        <v/>
      </c>
      <c r="AM97" s="409" t="str">
        <f t="shared" si="125"/>
        <v/>
      </c>
      <c r="AN97" s="409" t="str">
        <f t="shared" si="126"/>
        <v/>
      </c>
      <c r="AO97" s="410" t="str">
        <f t="shared" si="127"/>
        <v/>
      </c>
      <c r="AP97" s="410" t="str">
        <f t="shared" si="128"/>
        <v/>
      </c>
      <c r="AQ97" s="409" t="str">
        <f t="shared" si="129"/>
        <v/>
      </c>
      <c r="AR97" s="409" t="str">
        <f t="shared" si="130"/>
        <v/>
      </c>
      <c r="AS97" s="410" t="str">
        <f t="shared" si="131"/>
        <v/>
      </c>
      <c r="AT97" s="410" t="str">
        <f t="shared" si="132"/>
        <v/>
      </c>
      <c r="AU97" s="401" t="str">
        <f t="shared" ref="AU97:AU130" si="135">IF(C97="","",IF($AY$6,D97,IFERROR(AT97/SUM($AT$31:$AT$130),$BA$1)))</f>
        <v/>
      </c>
      <c r="AV97" s="139" t="str">
        <f t="shared" ref="AV97:AV130" si="136">IF(C97="","",IFERROR(AU97*$C$2,$BA$1))</f>
        <v/>
      </c>
      <c r="BA97" s="1" t="str">
        <f t="shared" si="94"/>
        <v/>
      </c>
      <c r="BB97" s="1" t="str">
        <f t="shared" si="94"/>
        <v/>
      </c>
      <c r="BD97" s="238">
        <f t="shared" si="133"/>
        <v>0</v>
      </c>
    </row>
    <row r="98" spans="2:56" hidden="1" x14ac:dyDescent="0.25">
      <c r="B98" s="150" t="str">
        <f t="shared" si="95"/>
        <v/>
      </c>
      <c r="C98" s="406" t="str">
        <f>ייצוב!C98</f>
        <v/>
      </c>
      <c r="D98" s="143" t="str">
        <f>IF($C98="","",IF(ייצוב!I98="",$BA$1,ייצוב!I98))</f>
        <v/>
      </c>
      <c r="E98" s="143" t="str">
        <f>IF($C98="","",IF(ייצוב!G98="",$BA$1,ייצוב!G98))</f>
        <v/>
      </c>
      <c r="F98" s="149"/>
      <c r="G98" s="148" t="str">
        <f t="shared" si="134"/>
        <v/>
      </c>
      <c r="H98" s="407" t="str">
        <f t="shared" si="96"/>
        <v/>
      </c>
      <c r="I98" s="408" t="str">
        <f t="shared" si="97"/>
        <v/>
      </c>
      <c r="J98" s="408" t="str">
        <f t="shared" si="98"/>
        <v/>
      </c>
      <c r="K98" s="409" t="str">
        <f t="shared" si="99"/>
        <v/>
      </c>
      <c r="L98" s="409" t="str">
        <f t="shared" si="100"/>
        <v/>
      </c>
      <c r="M98" s="410" t="str">
        <f t="shared" si="101"/>
        <v/>
      </c>
      <c r="N98" s="410" t="str">
        <f t="shared" si="102"/>
        <v/>
      </c>
      <c r="O98" s="409" t="str">
        <f t="shared" si="103"/>
        <v/>
      </c>
      <c r="P98" s="409" t="str">
        <f t="shared" si="104"/>
        <v/>
      </c>
      <c r="Q98" s="410" t="str">
        <f t="shared" si="105"/>
        <v/>
      </c>
      <c r="R98" s="410" t="str">
        <f t="shared" si="106"/>
        <v/>
      </c>
      <c r="S98" s="409" t="str">
        <f t="shared" si="107"/>
        <v/>
      </c>
      <c r="T98" s="409" t="str">
        <f t="shared" si="108"/>
        <v/>
      </c>
      <c r="U98" s="410" t="str">
        <f t="shared" si="109"/>
        <v/>
      </c>
      <c r="V98" s="410" t="str">
        <f t="shared" si="47"/>
        <v/>
      </c>
      <c r="W98" s="409" t="str">
        <f t="shared" si="110"/>
        <v/>
      </c>
      <c r="X98" s="409" t="str">
        <f t="shared" si="111"/>
        <v/>
      </c>
      <c r="Y98" s="410" t="str">
        <f t="shared" si="112"/>
        <v/>
      </c>
      <c r="Z98" s="410" t="str">
        <f t="shared" si="113"/>
        <v/>
      </c>
      <c r="AA98" s="409" t="str">
        <f t="shared" si="114"/>
        <v/>
      </c>
      <c r="AB98" s="409" t="str">
        <f t="shared" si="115"/>
        <v/>
      </c>
      <c r="AC98" s="410" t="str">
        <f t="shared" si="116"/>
        <v/>
      </c>
      <c r="AD98" s="410" t="str">
        <f t="shared" si="117"/>
        <v/>
      </c>
      <c r="AE98" s="409" t="str">
        <f t="shared" si="118"/>
        <v/>
      </c>
      <c r="AF98" s="409" t="str">
        <f t="shared" si="119"/>
        <v/>
      </c>
      <c r="AG98" s="410" t="str">
        <f t="shared" si="120"/>
        <v/>
      </c>
      <c r="AH98" s="410" t="str">
        <f t="shared" si="50"/>
        <v/>
      </c>
      <c r="AI98" s="409" t="str">
        <f t="shared" si="121"/>
        <v/>
      </c>
      <c r="AJ98" s="409" t="str">
        <f t="shared" si="122"/>
        <v/>
      </c>
      <c r="AK98" s="410" t="str">
        <f t="shared" si="123"/>
        <v/>
      </c>
      <c r="AL98" s="410" t="str">
        <f t="shared" si="124"/>
        <v/>
      </c>
      <c r="AM98" s="409" t="str">
        <f t="shared" si="125"/>
        <v/>
      </c>
      <c r="AN98" s="409" t="str">
        <f t="shared" si="126"/>
        <v/>
      </c>
      <c r="AO98" s="410" t="str">
        <f t="shared" si="127"/>
        <v/>
      </c>
      <c r="AP98" s="410" t="str">
        <f t="shared" si="128"/>
        <v/>
      </c>
      <c r="AQ98" s="409" t="str">
        <f t="shared" si="129"/>
        <v/>
      </c>
      <c r="AR98" s="409" t="str">
        <f t="shared" si="130"/>
        <v/>
      </c>
      <c r="AS98" s="410" t="str">
        <f t="shared" si="131"/>
        <v/>
      </c>
      <c r="AT98" s="410" t="str">
        <f t="shared" si="132"/>
        <v/>
      </c>
      <c r="AU98" s="401" t="str">
        <f t="shared" si="135"/>
        <v/>
      </c>
      <c r="AV98" s="139" t="str">
        <f t="shared" si="136"/>
        <v/>
      </c>
      <c r="BA98" s="1" t="str">
        <f t="shared" si="94"/>
        <v/>
      </c>
      <c r="BB98" s="1" t="str">
        <f t="shared" si="94"/>
        <v/>
      </c>
      <c r="BD98" s="238">
        <f t="shared" si="133"/>
        <v>0</v>
      </c>
    </row>
    <row r="99" spans="2:56" hidden="1" x14ac:dyDescent="0.25">
      <c r="B99" s="150" t="str">
        <f t="shared" si="95"/>
        <v/>
      </c>
      <c r="C99" s="406" t="str">
        <f>ייצוב!C99</f>
        <v/>
      </c>
      <c r="D99" s="143" t="str">
        <f>IF($C99="","",IF(ייצוב!I99="",$BA$1,ייצוב!I99))</f>
        <v/>
      </c>
      <c r="E99" s="143" t="str">
        <f>IF($C99="","",IF(ייצוב!G99="",$BA$1,ייצוב!G99))</f>
        <v/>
      </c>
      <c r="F99" s="149"/>
      <c r="G99" s="148" t="str">
        <f t="shared" si="134"/>
        <v/>
      </c>
      <c r="H99" s="407" t="str">
        <f t="shared" si="96"/>
        <v/>
      </c>
      <c r="I99" s="408" t="str">
        <f t="shared" si="97"/>
        <v/>
      </c>
      <c r="J99" s="408" t="str">
        <f t="shared" si="98"/>
        <v/>
      </c>
      <c r="K99" s="409" t="str">
        <f t="shared" si="99"/>
        <v/>
      </c>
      <c r="L99" s="409" t="str">
        <f t="shared" si="100"/>
        <v/>
      </c>
      <c r="M99" s="410" t="str">
        <f t="shared" si="101"/>
        <v/>
      </c>
      <c r="N99" s="410" t="str">
        <f t="shared" si="102"/>
        <v/>
      </c>
      <c r="O99" s="409" t="str">
        <f t="shared" si="103"/>
        <v/>
      </c>
      <c r="P99" s="409" t="str">
        <f t="shared" si="104"/>
        <v/>
      </c>
      <c r="Q99" s="410" t="str">
        <f t="shared" si="105"/>
        <v/>
      </c>
      <c r="R99" s="410" t="str">
        <f t="shared" si="106"/>
        <v/>
      </c>
      <c r="S99" s="409" t="str">
        <f t="shared" si="107"/>
        <v/>
      </c>
      <c r="T99" s="409" t="str">
        <f t="shared" si="108"/>
        <v/>
      </c>
      <c r="U99" s="410" t="str">
        <f t="shared" si="109"/>
        <v/>
      </c>
      <c r="V99" s="410" t="str">
        <f t="shared" ref="V99:V130" si="137">IF(S99="","",IF(G99=$BA$1,$BA$1,IF(T99=1,U99,U99/SUMIF(T$31:T$130,"&lt;&gt;1",U$31:U$130)*(1-SUMIF(T$31:T$130,"=1",U$31:U$130)))))</f>
        <v/>
      </c>
      <c r="W99" s="409" t="str">
        <f t="shared" si="110"/>
        <v/>
      </c>
      <c r="X99" s="409" t="str">
        <f t="shared" si="111"/>
        <v/>
      </c>
      <c r="Y99" s="410" t="str">
        <f t="shared" si="112"/>
        <v/>
      </c>
      <c r="Z99" s="410" t="str">
        <f t="shared" si="113"/>
        <v/>
      </c>
      <c r="AA99" s="409" t="str">
        <f t="shared" si="114"/>
        <v/>
      </c>
      <c r="AB99" s="409" t="str">
        <f t="shared" si="115"/>
        <v/>
      </c>
      <c r="AC99" s="410" t="str">
        <f t="shared" si="116"/>
        <v/>
      </c>
      <c r="AD99" s="410" t="str">
        <f t="shared" si="117"/>
        <v/>
      </c>
      <c r="AE99" s="409" t="str">
        <f t="shared" si="118"/>
        <v/>
      </c>
      <c r="AF99" s="409" t="str">
        <f t="shared" si="119"/>
        <v/>
      </c>
      <c r="AG99" s="410" t="str">
        <f t="shared" si="120"/>
        <v/>
      </c>
      <c r="AH99" s="410" t="str">
        <f t="shared" ref="AH99:AH130" si="138">IF(AE99="","",IF(G99=$BA$1,$BA$1,IF(AF99=1,AG99,AG99/SUMIF(AF$31:AF$130,"&lt;&gt;1",AG$31:AG$130)*(1-SUMIF(AF$31:AF$130,"=1",AG$31:AG$130)))))</f>
        <v/>
      </c>
      <c r="AI99" s="409" t="str">
        <f t="shared" si="121"/>
        <v/>
      </c>
      <c r="AJ99" s="409" t="str">
        <f t="shared" si="122"/>
        <v/>
      </c>
      <c r="AK99" s="410" t="str">
        <f t="shared" si="123"/>
        <v/>
      </c>
      <c r="AL99" s="410" t="str">
        <f t="shared" si="124"/>
        <v/>
      </c>
      <c r="AM99" s="409" t="str">
        <f t="shared" si="125"/>
        <v/>
      </c>
      <c r="AN99" s="409" t="str">
        <f t="shared" si="126"/>
        <v/>
      </c>
      <c r="AO99" s="410" t="str">
        <f t="shared" si="127"/>
        <v/>
      </c>
      <c r="AP99" s="410" t="str">
        <f t="shared" si="128"/>
        <v/>
      </c>
      <c r="AQ99" s="409" t="str">
        <f t="shared" si="129"/>
        <v/>
      </c>
      <c r="AR99" s="409" t="str">
        <f t="shared" si="130"/>
        <v/>
      </c>
      <c r="AS99" s="410" t="str">
        <f t="shared" si="131"/>
        <v/>
      </c>
      <c r="AT99" s="410" t="str">
        <f t="shared" si="132"/>
        <v/>
      </c>
      <c r="AU99" s="401" t="str">
        <f t="shared" si="135"/>
        <v/>
      </c>
      <c r="AV99" s="139" t="str">
        <f t="shared" si="136"/>
        <v/>
      </c>
      <c r="BA99" s="1" t="str">
        <f t="shared" si="94"/>
        <v/>
      </c>
      <c r="BB99" s="1" t="str">
        <f t="shared" si="94"/>
        <v/>
      </c>
      <c r="BD99" s="238">
        <f t="shared" si="133"/>
        <v>0</v>
      </c>
    </row>
    <row r="100" spans="2:56" hidden="1" x14ac:dyDescent="0.25">
      <c r="B100" s="150" t="str">
        <f t="shared" si="95"/>
        <v/>
      </c>
      <c r="C100" s="406" t="str">
        <f>ייצוב!C100</f>
        <v/>
      </c>
      <c r="D100" s="143" t="str">
        <f>IF($C100="","",IF(ייצוב!I100="",$BA$1,ייצוב!I100))</f>
        <v/>
      </c>
      <c r="E100" s="143" t="str">
        <f>IF($C100="","",IF(ייצוב!G100="",$BA$1,ייצוב!G100))</f>
        <v/>
      </c>
      <c r="F100" s="149"/>
      <c r="G100" s="148" t="str">
        <f t="shared" si="134"/>
        <v/>
      </c>
      <c r="H100" s="407" t="str">
        <f t="shared" si="96"/>
        <v/>
      </c>
      <c r="I100" s="408" t="str">
        <f t="shared" si="97"/>
        <v/>
      </c>
      <c r="J100" s="408" t="str">
        <f t="shared" si="98"/>
        <v/>
      </c>
      <c r="K100" s="409" t="str">
        <f t="shared" si="99"/>
        <v/>
      </c>
      <c r="L100" s="409" t="str">
        <f t="shared" si="100"/>
        <v/>
      </c>
      <c r="M100" s="410" t="str">
        <f t="shared" si="101"/>
        <v/>
      </c>
      <c r="N100" s="410" t="str">
        <f t="shared" si="102"/>
        <v/>
      </c>
      <c r="O100" s="409" t="str">
        <f t="shared" si="103"/>
        <v/>
      </c>
      <c r="P100" s="409" t="str">
        <f t="shared" si="104"/>
        <v/>
      </c>
      <c r="Q100" s="410" t="str">
        <f t="shared" si="105"/>
        <v/>
      </c>
      <c r="R100" s="410" t="str">
        <f t="shared" si="106"/>
        <v/>
      </c>
      <c r="S100" s="409" t="str">
        <f t="shared" si="107"/>
        <v/>
      </c>
      <c r="T100" s="409" t="str">
        <f t="shared" si="108"/>
        <v/>
      </c>
      <c r="U100" s="410" t="str">
        <f t="shared" si="109"/>
        <v/>
      </c>
      <c r="V100" s="410" t="str">
        <f t="shared" si="137"/>
        <v/>
      </c>
      <c r="W100" s="409" t="str">
        <f t="shared" si="110"/>
        <v/>
      </c>
      <c r="X100" s="409" t="str">
        <f t="shared" si="111"/>
        <v/>
      </c>
      <c r="Y100" s="410" t="str">
        <f t="shared" si="112"/>
        <v/>
      </c>
      <c r="Z100" s="410" t="str">
        <f t="shared" si="113"/>
        <v/>
      </c>
      <c r="AA100" s="409" t="str">
        <f t="shared" si="114"/>
        <v/>
      </c>
      <c r="AB100" s="409" t="str">
        <f t="shared" si="115"/>
        <v/>
      </c>
      <c r="AC100" s="410" t="str">
        <f t="shared" si="116"/>
        <v/>
      </c>
      <c r="AD100" s="410" t="str">
        <f t="shared" si="117"/>
        <v/>
      </c>
      <c r="AE100" s="409" t="str">
        <f t="shared" si="118"/>
        <v/>
      </c>
      <c r="AF100" s="409" t="str">
        <f t="shared" si="119"/>
        <v/>
      </c>
      <c r="AG100" s="410" t="str">
        <f t="shared" si="120"/>
        <v/>
      </c>
      <c r="AH100" s="410" t="str">
        <f t="shared" si="138"/>
        <v/>
      </c>
      <c r="AI100" s="409" t="str">
        <f t="shared" si="121"/>
        <v/>
      </c>
      <c r="AJ100" s="409" t="str">
        <f t="shared" si="122"/>
        <v/>
      </c>
      <c r="AK100" s="410" t="str">
        <f t="shared" si="123"/>
        <v/>
      </c>
      <c r="AL100" s="410" t="str">
        <f t="shared" si="124"/>
        <v/>
      </c>
      <c r="AM100" s="409" t="str">
        <f t="shared" si="125"/>
        <v/>
      </c>
      <c r="AN100" s="409" t="str">
        <f t="shared" si="126"/>
        <v/>
      </c>
      <c r="AO100" s="410" t="str">
        <f t="shared" si="127"/>
        <v/>
      </c>
      <c r="AP100" s="410" t="str">
        <f t="shared" si="128"/>
        <v/>
      </c>
      <c r="AQ100" s="409" t="str">
        <f t="shared" si="129"/>
        <v/>
      </c>
      <c r="AR100" s="409" t="str">
        <f t="shared" si="130"/>
        <v/>
      </c>
      <c r="AS100" s="410" t="str">
        <f t="shared" si="131"/>
        <v/>
      </c>
      <c r="AT100" s="410" t="str">
        <f t="shared" si="132"/>
        <v/>
      </c>
      <c r="AU100" s="401" t="str">
        <f t="shared" si="135"/>
        <v/>
      </c>
      <c r="AV100" s="139" t="str">
        <f t="shared" si="136"/>
        <v/>
      </c>
      <c r="BA100" s="1" t="str">
        <f t="shared" si="94"/>
        <v/>
      </c>
      <c r="BB100" s="1" t="str">
        <f t="shared" si="94"/>
        <v/>
      </c>
      <c r="BD100" s="238">
        <f t="shared" si="133"/>
        <v>0</v>
      </c>
    </row>
    <row r="101" spans="2:56" hidden="1" x14ac:dyDescent="0.25">
      <c r="B101" s="150" t="str">
        <f t="shared" si="95"/>
        <v/>
      </c>
      <c r="C101" s="406" t="str">
        <f>ייצוב!C101</f>
        <v/>
      </c>
      <c r="D101" s="143" t="str">
        <f>IF($C101="","",IF(ייצוב!I101="",$BA$1,ייצוב!I101))</f>
        <v/>
      </c>
      <c r="E101" s="143" t="str">
        <f>IF($C101="","",IF(ייצוב!G101="",$BA$1,ייצוב!G101))</f>
        <v/>
      </c>
      <c r="F101" s="149"/>
      <c r="G101" s="148" t="str">
        <f t="shared" si="134"/>
        <v/>
      </c>
      <c r="H101" s="407" t="str">
        <f t="shared" si="96"/>
        <v/>
      </c>
      <c r="I101" s="408" t="str">
        <f t="shared" si="97"/>
        <v/>
      </c>
      <c r="J101" s="408" t="str">
        <f t="shared" si="98"/>
        <v/>
      </c>
      <c r="K101" s="409" t="str">
        <f t="shared" si="99"/>
        <v/>
      </c>
      <c r="L101" s="409" t="str">
        <f t="shared" si="100"/>
        <v/>
      </c>
      <c r="M101" s="410" t="str">
        <f t="shared" si="101"/>
        <v/>
      </c>
      <c r="N101" s="410" t="str">
        <f t="shared" si="102"/>
        <v/>
      </c>
      <c r="O101" s="409" t="str">
        <f t="shared" si="103"/>
        <v/>
      </c>
      <c r="P101" s="409" t="str">
        <f t="shared" si="104"/>
        <v/>
      </c>
      <c r="Q101" s="410" t="str">
        <f t="shared" si="105"/>
        <v/>
      </c>
      <c r="R101" s="410" t="str">
        <f t="shared" si="106"/>
        <v/>
      </c>
      <c r="S101" s="409" t="str">
        <f t="shared" si="107"/>
        <v/>
      </c>
      <c r="T101" s="409" t="str">
        <f t="shared" si="108"/>
        <v/>
      </c>
      <c r="U101" s="410" t="str">
        <f t="shared" si="109"/>
        <v/>
      </c>
      <c r="V101" s="410" t="str">
        <f t="shared" si="137"/>
        <v/>
      </c>
      <c r="W101" s="409" t="str">
        <f t="shared" si="110"/>
        <v/>
      </c>
      <c r="X101" s="409" t="str">
        <f t="shared" si="111"/>
        <v/>
      </c>
      <c r="Y101" s="410" t="str">
        <f t="shared" si="112"/>
        <v/>
      </c>
      <c r="Z101" s="410" t="str">
        <f t="shared" si="113"/>
        <v/>
      </c>
      <c r="AA101" s="409" t="str">
        <f t="shared" si="114"/>
        <v/>
      </c>
      <c r="AB101" s="409" t="str">
        <f t="shared" si="115"/>
        <v/>
      </c>
      <c r="AC101" s="410" t="str">
        <f t="shared" si="116"/>
        <v/>
      </c>
      <c r="AD101" s="410" t="str">
        <f t="shared" si="117"/>
        <v/>
      </c>
      <c r="AE101" s="409" t="str">
        <f t="shared" si="118"/>
        <v/>
      </c>
      <c r="AF101" s="409" t="str">
        <f t="shared" si="119"/>
        <v/>
      </c>
      <c r="AG101" s="410" t="str">
        <f t="shared" si="120"/>
        <v/>
      </c>
      <c r="AH101" s="410" t="str">
        <f t="shared" si="138"/>
        <v/>
      </c>
      <c r="AI101" s="409" t="str">
        <f t="shared" si="121"/>
        <v/>
      </c>
      <c r="AJ101" s="409" t="str">
        <f t="shared" si="122"/>
        <v/>
      </c>
      <c r="AK101" s="410" t="str">
        <f t="shared" si="123"/>
        <v/>
      </c>
      <c r="AL101" s="410" t="str">
        <f t="shared" si="124"/>
        <v/>
      </c>
      <c r="AM101" s="409" t="str">
        <f t="shared" si="125"/>
        <v/>
      </c>
      <c r="AN101" s="409" t="str">
        <f t="shared" si="126"/>
        <v/>
      </c>
      <c r="AO101" s="410" t="str">
        <f t="shared" si="127"/>
        <v/>
      </c>
      <c r="AP101" s="410" t="str">
        <f t="shared" si="128"/>
        <v/>
      </c>
      <c r="AQ101" s="409" t="str">
        <f t="shared" si="129"/>
        <v/>
      </c>
      <c r="AR101" s="409" t="str">
        <f t="shared" si="130"/>
        <v/>
      </c>
      <c r="AS101" s="410" t="str">
        <f t="shared" si="131"/>
        <v/>
      </c>
      <c r="AT101" s="410" t="str">
        <f t="shared" si="132"/>
        <v/>
      </c>
      <c r="AU101" s="401" t="str">
        <f t="shared" si="135"/>
        <v/>
      </c>
      <c r="AV101" s="139" t="str">
        <f t="shared" si="136"/>
        <v/>
      </c>
      <c r="BA101" s="1" t="str">
        <f t="shared" si="94"/>
        <v/>
      </c>
      <c r="BB101" s="1" t="str">
        <f t="shared" si="94"/>
        <v/>
      </c>
      <c r="BD101" s="238">
        <f t="shared" si="133"/>
        <v>0</v>
      </c>
    </row>
    <row r="102" spans="2:56" hidden="1" x14ac:dyDescent="0.25">
      <c r="B102" s="150" t="str">
        <f t="shared" si="95"/>
        <v/>
      </c>
      <c r="C102" s="406" t="str">
        <f>ייצוב!C102</f>
        <v/>
      </c>
      <c r="D102" s="143" t="str">
        <f>IF($C102="","",IF(ייצוב!I102="",$BA$1,ייצוב!I102))</f>
        <v/>
      </c>
      <c r="E102" s="143" t="str">
        <f>IF($C102="","",IF(ייצוב!G102="",$BA$1,ייצוב!G102))</f>
        <v/>
      </c>
      <c r="F102" s="149"/>
      <c r="G102" s="148" t="str">
        <f t="shared" si="134"/>
        <v/>
      </c>
      <c r="H102" s="407" t="str">
        <f t="shared" si="96"/>
        <v/>
      </c>
      <c r="I102" s="408" t="str">
        <f t="shared" si="97"/>
        <v/>
      </c>
      <c r="J102" s="408" t="str">
        <f t="shared" si="98"/>
        <v/>
      </c>
      <c r="K102" s="409" t="str">
        <f t="shared" si="99"/>
        <v/>
      </c>
      <c r="L102" s="409" t="str">
        <f t="shared" si="100"/>
        <v/>
      </c>
      <c r="M102" s="410" t="str">
        <f t="shared" si="101"/>
        <v/>
      </c>
      <c r="N102" s="410" t="str">
        <f t="shared" si="102"/>
        <v/>
      </c>
      <c r="O102" s="409" t="str">
        <f t="shared" si="103"/>
        <v/>
      </c>
      <c r="P102" s="409" t="str">
        <f t="shared" si="104"/>
        <v/>
      </c>
      <c r="Q102" s="410" t="str">
        <f t="shared" si="105"/>
        <v/>
      </c>
      <c r="R102" s="410" t="str">
        <f t="shared" si="106"/>
        <v/>
      </c>
      <c r="S102" s="409" t="str">
        <f t="shared" si="107"/>
        <v/>
      </c>
      <c r="T102" s="409" t="str">
        <f t="shared" si="108"/>
        <v/>
      </c>
      <c r="U102" s="410" t="str">
        <f t="shared" si="109"/>
        <v/>
      </c>
      <c r="V102" s="410" t="str">
        <f t="shared" si="137"/>
        <v/>
      </c>
      <c r="W102" s="409" t="str">
        <f t="shared" si="110"/>
        <v/>
      </c>
      <c r="X102" s="409" t="str">
        <f t="shared" si="111"/>
        <v/>
      </c>
      <c r="Y102" s="410" t="str">
        <f t="shared" si="112"/>
        <v/>
      </c>
      <c r="Z102" s="410" t="str">
        <f t="shared" si="113"/>
        <v/>
      </c>
      <c r="AA102" s="409" t="str">
        <f t="shared" si="114"/>
        <v/>
      </c>
      <c r="AB102" s="409" t="str">
        <f t="shared" si="115"/>
        <v/>
      </c>
      <c r="AC102" s="410" t="str">
        <f t="shared" si="116"/>
        <v/>
      </c>
      <c r="AD102" s="410" t="str">
        <f t="shared" si="117"/>
        <v/>
      </c>
      <c r="AE102" s="409" t="str">
        <f t="shared" si="118"/>
        <v/>
      </c>
      <c r="AF102" s="409" t="str">
        <f t="shared" si="119"/>
        <v/>
      </c>
      <c r="AG102" s="410" t="str">
        <f t="shared" si="120"/>
        <v/>
      </c>
      <c r="AH102" s="410" t="str">
        <f t="shared" si="138"/>
        <v/>
      </c>
      <c r="AI102" s="409" t="str">
        <f t="shared" si="121"/>
        <v/>
      </c>
      <c r="AJ102" s="409" t="str">
        <f t="shared" si="122"/>
        <v/>
      </c>
      <c r="AK102" s="410" t="str">
        <f t="shared" si="123"/>
        <v/>
      </c>
      <c r="AL102" s="410" t="str">
        <f t="shared" si="124"/>
        <v/>
      </c>
      <c r="AM102" s="409" t="str">
        <f t="shared" si="125"/>
        <v/>
      </c>
      <c r="AN102" s="409" t="str">
        <f t="shared" si="126"/>
        <v/>
      </c>
      <c r="AO102" s="410" t="str">
        <f t="shared" si="127"/>
        <v/>
      </c>
      <c r="AP102" s="410" t="str">
        <f t="shared" si="128"/>
        <v/>
      </c>
      <c r="AQ102" s="409" t="str">
        <f t="shared" si="129"/>
        <v/>
      </c>
      <c r="AR102" s="409" t="str">
        <f t="shared" si="130"/>
        <v/>
      </c>
      <c r="AS102" s="410" t="str">
        <f t="shared" si="131"/>
        <v/>
      </c>
      <c r="AT102" s="410" t="str">
        <f t="shared" si="132"/>
        <v/>
      </c>
      <c r="AU102" s="401" t="str">
        <f t="shared" si="135"/>
        <v/>
      </c>
      <c r="AV102" s="139" t="str">
        <f t="shared" si="136"/>
        <v/>
      </c>
      <c r="BA102" s="1" t="str">
        <f t="shared" si="94"/>
        <v/>
      </c>
      <c r="BB102" s="1" t="str">
        <f t="shared" si="94"/>
        <v/>
      </c>
      <c r="BD102" s="238">
        <f t="shared" si="133"/>
        <v>0</v>
      </c>
    </row>
    <row r="103" spans="2:56" hidden="1" x14ac:dyDescent="0.25">
      <c r="B103" s="150" t="str">
        <f t="shared" si="95"/>
        <v/>
      </c>
      <c r="C103" s="406" t="str">
        <f>ייצוב!C103</f>
        <v/>
      </c>
      <c r="D103" s="143" t="str">
        <f>IF($C103="","",IF(ייצוב!I103="",$BA$1,ייצוב!I103))</f>
        <v/>
      </c>
      <c r="E103" s="143" t="str">
        <f>IF($C103="","",IF(ייצוב!G103="",$BA$1,ייצוב!G103))</f>
        <v/>
      </c>
      <c r="F103" s="149"/>
      <c r="G103" s="148" t="str">
        <f t="shared" si="134"/>
        <v/>
      </c>
      <c r="H103" s="407" t="str">
        <f t="shared" si="96"/>
        <v/>
      </c>
      <c r="I103" s="408" t="str">
        <f t="shared" si="97"/>
        <v/>
      </c>
      <c r="J103" s="408" t="str">
        <f t="shared" si="98"/>
        <v/>
      </c>
      <c r="K103" s="409" t="str">
        <f t="shared" si="99"/>
        <v/>
      </c>
      <c r="L103" s="409" t="str">
        <f t="shared" si="100"/>
        <v/>
      </c>
      <c r="M103" s="410" t="str">
        <f t="shared" si="101"/>
        <v/>
      </c>
      <c r="N103" s="410" t="str">
        <f t="shared" si="102"/>
        <v/>
      </c>
      <c r="O103" s="409" t="str">
        <f t="shared" si="103"/>
        <v/>
      </c>
      <c r="P103" s="409" t="str">
        <f t="shared" si="104"/>
        <v/>
      </c>
      <c r="Q103" s="410" t="str">
        <f t="shared" si="105"/>
        <v/>
      </c>
      <c r="R103" s="410" t="str">
        <f t="shared" si="106"/>
        <v/>
      </c>
      <c r="S103" s="409" t="str">
        <f t="shared" si="107"/>
        <v/>
      </c>
      <c r="T103" s="409" t="str">
        <f t="shared" si="108"/>
        <v/>
      </c>
      <c r="U103" s="410" t="str">
        <f t="shared" si="109"/>
        <v/>
      </c>
      <c r="V103" s="410" t="str">
        <f t="shared" si="137"/>
        <v/>
      </c>
      <c r="W103" s="409" t="str">
        <f t="shared" si="110"/>
        <v/>
      </c>
      <c r="X103" s="409" t="str">
        <f t="shared" si="111"/>
        <v/>
      </c>
      <c r="Y103" s="410" t="str">
        <f t="shared" si="112"/>
        <v/>
      </c>
      <c r="Z103" s="410" t="str">
        <f t="shared" si="113"/>
        <v/>
      </c>
      <c r="AA103" s="409" t="str">
        <f t="shared" si="114"/>
        <v/>
      </c>
      <c r="AB103" s="409" t="str">
        <f t="shared" si="115"/>
        <v/>
      </c>
      <c r="AC103" s="410" t="str">
        <f t="shared" si="116"/>
        <v/>
      </c>
      <c r="AD103" s="410" t="str">
        <f t="shared" si="117"/>
        <v/>
      </c>
      <c r="AE103" s="409" t="str">
        <f t="shared" si="118"/>
        <v/>
      </c>
      <c r="AF103" s="409" t="str">
        <f t="shared" si="119"/>
        <v/>
      </c>
      <c r="AG103" s="410" t="str">
        <f t="shared" si="120"/>
        <v/>
      </c>
      <c r="AH103" s="410" t="str">
        <f t="shared" si="138"/>
        <v/>
      </c>
      <c r="AI103" s="409" t="str">
        <f t="shared" si="121"/>
        <v/>
      </c>
      <c r="AJ103" s="409" t="str">
        <f t="shared" si="122"/>
        <v/>
      </c>
      <c r="AK103" s="410" t="str">
        <f t="shared" si="123"/>
        <v/>
      </c>
      <c r="AL103" s="410" t="str">
        <f t="shared" si="124"/>
        <v/>
      </c>
      <c r="AM103" s="409" t="str">
        <f t="shared" si="125"/>
        <v/>
      </c>
      <c r="AN103" s="409" t="str">
        <f t="shared" si="126"/>
        <v/>
      </c>
      <c r="AO103" s="410" t="str">
        <f t="shared" si="127"/>
        <v/>
      </c>
      <c r="AP103" s="410" t="str">
        <f t="shared" si="128"/>
        <v/>
      </c>
      <c r="AQ103" s="409" t="str">
        <f t="shared" si="129"/>
        <v/>
      </c>
      <c r="AR103" s="409" t="str">
        <f t="shared" si="130"/>
        <v/>
      </c>
      <c r="AS103" s="410" t="str">
        <f t="shared" si="131"/>
        <v/>
      </c>
      <c r="AT103" s="410" t="str">
        <f t="shared" si="132"/>
        <v/>
      </c>
      <c r="AU103" s="401" t="str">
        <f t="shared" si="135"/>
        <v/>
      </c>
      <c r="AV103" s="139" t="str">
        <f t="shared" si="136"/>
        <v/>
      </c>
      <c r="BA103" s="1" t="str">
        <f t="shared" si="94"/>
        <v/>
      </c>
      <c r="BB103" s="1" t="str">
        <f t="shared" si="94"/>
        <v/>
      </c>
      <c r="BD103" s="238">
        <f t="shared" si="133"/>
        <v>0</v>
      </c>
    </row>
    <row r="104" spans="2:56" hidden="1" x14ac:dyDescent="0.25">
      <c r="B104" s="150" t="str">
        <f t="shared" si="95"/>
        <v/>
      </c>
      <c r="C104" s="406" t="str">
        <f>ייצוב!C104</f>
        <v/>
      </c>
      <c r="D104" s="143" t="str">
        <f>IF($C104="","",IF(ייצוב!I104="",$BA$1,ייצוב!I104))</f>
        <v/>
      </c>
      <c r="E104" s="143" t="str">
        <f>IF($C104="","",IF(ייצוב!G104="",$BA$1,ייצוב!G104))</f>
        <v/>
      </c>
      <c r="F104" s="149"/>
      <c r="G104" s="148" t="str">
        <f t="shared" si="134"/>
        <v/>
      </c>
      <c r="H104" s="407" t="str">
        <f t="shared" si="96"/>
        <v/>
      </c>
      <c r="I104" s="408" t="str">
        <f t="shared" si="97"/>
        <v/>
      </c>
      <c r="J104" s="408" t="str">
        <f t="shared" si="98"/>
        <v/>
      </c>
      <c r="K104" s="409" t="str">
        <f t="shared" si="99"/>
        <v/>
      </c>
      <c r="L104" s="409" t="str">
        <f t="shared" si="100"/>
        <v/>
      </c>
      <c r="M104" s="410" t="str">
        <f t="shared" si="101"/>
        <v/>
      </c>
      <c r="N104" s="410" t="str">
        <f t="shared" si="102"/>
        <v/>
      </c>
      <c r="O104" s="409" t="str">
        <f t="shared" si="103"/>
        <v/>
      </c>
      <c r="P104" s="409" t="str">
        <f t="shared" si="104"/>
        <v/>
      </c>
      <c r="Q104" s="410" t="str">
        <f t="shared" si="105"/>
        <v/>
      </c>
      <c r="R104" s="410" t="str">
        <f t="shared" si="106"/>
        <v/>
      </c>
      <c r="S104" s="409" t="str">
        <f t="shared" si="107"/>
        <v/>
      </c>
      <c r="T104" s="409" t="str">
        <f t="shared" si="108"/>
        <v/>
      </c>
      <c r="U104" s="410" t="str">
        <f t="shared" si="109"/>
        <v/>
      </c>
      <c r="V104" s="410" t="str">
        <f t="shared" si="137"/>
        <v/>
      </c>
      <c r="W104" s="409" t="str">
        <f t="shared" si="110"/>
        <v/>
      </c>
      <c r="X104" s="409" t="str">
        <f t="shared" si="111"/>
        <v/>
      </c>
      <c r="Y104" s="410" t="str">
        <f t="shared" si="112"/>
        <v/>
      </c>
      <c r="Z104" s="410" t="str">
        <f t="shared" si="113"/>
        <v/>
      </c>
      <c r="AA104" s="409" t="str">
        <f t="shared" si="114"/>
        <v/>
      </c>
      <c r="AB104" s="409" t="str">
        <f t="shared" si="115"/>
        <v/>
      </c>
      <c r="AC104" s="410" t="str">
        <f t="shared" si="116"/>
        <v/>
      </c>
      <c r="AD104" s="410" t="str">
        <f t="shared" si="117"/>
        <v/>
      </c>
      <c r="AE104" s="409" t="str">
        <f t="shared" si="118"/>
        <v/>
      </c>
      <c r="AF104" s="409" t="str">
        <f t="shared" si="119"/>
        <v/>
      </c>
      <c r="AG104" s="410" t="str">
        <f t="shared" si="120"/>
        <v/>
      </c>
      <c r="AH104" s="410" t="str">
        <f t="shared" si="138"/>
        <v/>
      </c>
      <c r="AI104" s="409" t="str">
        <f t="shared" si="121"/>
        <v/>
      </c>
      <c r="AJ104" s="409" t="str">
        <f t="shared" si="122"/>
        <v/>
      </c>
      <c r="AK104" s="410" t="str">
        <f t="shared" si="123"/>
        <v/>
      </c>
      <c r="AL104" s="410" t="str">
        <f t="shared" si="124"/>
        <v/>
      </c>
      <c r="AM104" s="409" t="str">
        <f t="shared" si="125"/>
        <v/>
      </c>
      <c r="AN104" s="409" t="str">
        <f t="shared" si="126"/>
        <v/>
      </c>
      <c r="AO104" s="410" t="str">
        <f t="shared" si="127"/>
        <v/>
      </c>
      <c r="AP104" s="410" t="str">
        <f t="shared" si="128"/>
        <v/>
      </c>
      <c r="AQ104" s="409" t="str">
        <f t="shared" si="129"/>
        <v/>
      </c>
      <c r="AR104" s="409" t="str">
        <f t="shared" si="130"/>
        <v/>
      </c>
      <c r="AS104" s="410" t="str">
        <f t="shared" si="131"/>
        <v/>
      </c>
      <c r="AT104" s="410" t="str">
        <f t="shared" si="132"/>
        <v/>
      </c>
      <c r="AU104" s="401" t="str">
        <f t="shared" si="135"/>
        <v/>
      </c>
      <c r="AV104" s="139" t="str">
        <f t="shared" si="136"/>
        <v/>
      </c>
      <c r="BA104" s="1" t="str">
        <f t="shared" si="94"/>
        <v/>
      </c>
      <c r="BB104" s="1" t="str">
        <f t="shared" si="94"/>
        <v/>
      </c>
      <c r="BD104" s="238">
        <f t="shared" si="133"/>
        <v>0</v>
      </c>
    </row>
    <row r="105" spans="2:56" hidden="1" x14ac:dyDescent="0.25">
      <c r="B105" s="150" t="str">
        <f t="shared" si="95"/>
        <v/>
      </c>
      <c r="C105" s="406" t="str">
        <f>ייצוב!C105</f>
        <v/>
      </c>
      <c r="D105" s="143" t="str">
        <f>IF($C105="","",IF(ייצוב!I105="",$BA$1,ייצוב!I105))</f>
        <v/>
      </c>
      <c r="E105" s="143" t="str">
        <f>IF($C105="","",IF(ייצוב!G105="",$BA$1,ייצוב!G105))</f>
        <v/>
      </c>
      <c r="F105" s="149"/>
      <c r="G105" s="148" t="str">
        <f t="shared" si="134"/>
        <v/>
      </c>
      <c r="H105" s="407" t="str">
        <f t="shared" si="96"/>
        <v/>
      </c>
      <c r="I105" s="408" t="str">
        <f t="shared" si="97"/>
        <v/>
      </c>
      <c r="J105" s="408" t="str">
        <f t="shared" si="98"/>
        <v/>
      </c>
      <c r="K105" s="409" t="str">
        <f t="shared" si="99"/>
        <v/>
      </c>
      <c r="L105" s="409" t="str">
        <f t="shared" si="100"/>
        <v/>
      </c>
      <c r="M105" s="410" t="str">
        <f t="shared" si="101"/>
        <v/>
      </c>
      <c r="N105" s="410" t="str">
        <f t="shared" si="102"/>
        <v/>
      </c>
      <c r="O105" s="409" t="str">
        <f t="shared" si="103"/>
        <v/>
      </c>
      <c r="P105" s="409" t="str">
        <f t="shared" si="104"/>
        <v/>
      </c>
      <c r="Q105" s="410" t="str">
        <f t="shared" si="105"/>
        <v/>
      </c>
      <c r="R105" s="410" t="str">
        <f t="shared" si="106"/>
        <v/>
      </c>
      <c r="S105" s="409" t="str">
        <f t="shared" si="107"/>
        <v/>
      </c>
      <c r="T105" s="409" t="str">
        <f t="shared" si="108"/>
        <v/>
      </c>
      <c r="U105" s="410" t="str">
        <f t="shared" si="109"/>
        <v/>
      </c>
      <c r="V105" s="410" t="str">
        <f t="shared" si="137"/>
        <v/>
      </c>
      <c r="W105" s="409" t="str">
        <f t="shared" si="110"/>
        <v/>
      </c>
      <c r="X105" s="409" t="str">
        <f t="shared" si="111"/>
        <v/>
      </c>
      <c r="Y105" s="410" t="str">
        <f t="shared" si="112"/>
        <v/>
      </c>
      <c r="Z105" s="410" t="str">
        <f t="shared" si="113"/>
        <v/>
      </c>
      <c r="AA105" s="409" t="str">
        <f t="shared" si="114"/>
        <v/>
      </c>
      <c r="AB105" s="409" t="str">
        <f t="shared" si="115"/>
        <v/>
      </c>
      <c r="AC105" s="410" t="str">
        <f t="shared" si="116"/>
        <v/>
      </c>
      <c r="AD105" s="410" t="str">
        <f t="shared" si="117"/>
        <v/>
      </c>
      <c r="AE105" s="409" t="str">
        <f t="shared" si="118"/>
        <v/>
      </c>
      <c r="AF105" s="409" t="str">
        <f t="shared" si="119"/>
        <v/>
      </c>
      <c r="AG105" s="410" t="str">
        <f t="shared" si="120"/>
        <v/>
      </c>
      <c r="AH105" s="410" t="str">
        <f t="shared" si="138"/>
        <v/>
      </c>
      <c r="AI105" s="409" t="str">
        <f t="shared" si="121"/>
        <v/>
      </c>
      <c r="AJ105" s="409" t="str">
        <f t="shared" si="122"/>
        <v/>
      </c>
      <c r="AK105" s="410" t="str">
        <f t="shared" si="123"/>
        <v/>
      </c>
      <c r="AL105" s="410" t="str">
        <f t="shared" si="124"/>
        <v/>
      </c>
      <c r="AM105" s="409" t="str">
        <f t="shared" si="125"/>
        <v/>
      </c>
      <c r="AN105" s="409" t="str">
        <f t="shared" si="126"/>
        <v/>
      </c>
      <c r="AO105" s="410" t="str">
        <f t="shared" si="127"/>
        <v/>
      </c>
      <c r="AP105" s="410" t="str">
        <f t="shared" si="128"/>
        <v/>
      </c>
      <c r="AQ105" s="409" t="str">
        <f t="shared" si="129"/>
        <v/>
      </c>
      <c r="AR105" s="409" t="str">
        <f t="shared" si="130"/>
        <v/>
      </c>
      <c r="AS105" s="410" t="str">
        <f t="shared" si="131"/>
        <v/>
      </c>
      <c r="AT105" s="410" t="str">
        <f t="shared" si="132"/>
        <v/>
      </c>
      <c r="AU105" s="401" t="str">
        <f t="shared" si="135"/>
        <v/>
      </c>
      <c r="AV105" s="139" t="str">
        <f t="shared" si="136"/>
        <v/>
      </c>
      <c r="BA105" s="1" t="str">
        <f t="shared" si="94"/>
        <v/>
      </c>
      <c r="BB105" s="1" t="str">
        <f t="shared" si="94"/>
        <v/>
      </c>
      <c r="BD105" s="238">
        <f t="shared" si="133"/>
        <v>0</v>
      </c>
    </row>
    <row r="106" spans="2:56" hidden="1" x14ac:dyDescent="0.25">
      <c r="B106" s="150" t="str">
        <f t="shared" si="95"/>
        <v/>
      </c>
      <c r="C106" s="406" t="str">
        <f>ייצוב!C106</f>
        <v/>
      </c>
      <c r="D106" s="143" t="str">
        <f>IF($C106="","",IF(ייצוב!I106="",$BA$1,ייצוב!I106))</f>
        <v/>
      </c>
      <c r="E106" s="143" t="str">
        <f>IF($C106="","",IF(ייצוב!G106="",$BA$1,ייצוב!G106))</f>
        <v/>
      </c>
      <c r="F106" s="149"/>
      <c r="G106" s="148" t="str">
        <f t="shared" si="134"/>
        <v/>
      </c>
      <c r="H106" s="407" t="str">
        <f t="shared" si="96"/>
        <v/>
      </c>
      <c r="I106" s="408" t="str">
        <f t="shared" si="97"/>
        <v/>
      </c>
      <c r="J106" s="408" t="str">
        <f t="shared" si="98"/>
        <v/>
      </c>
      <c r="K106" s="409" t="str">
        <f t="shared" si="99"/>
        <v/>
      </c>
      <c r="L106" s="409" t="str">
        <f t="shared" si="100"/>
        <v/>
      </c>
      <c r="M106" s="410" t="str">
        <f t="shared" si="101"/>
        <v/>
      </c>
      <c r="N106" s="410" t="str">
        <f t="shared" si="102"/>
        <v/>
      </c>
      <c r="O106" s="409" t="str">
        <f t="shared" si="103"/>
        <v/>
      </c>
      <c r="P106" s="409" t="str">
        <f t="shared" si="104"/>
        <v/>
      </c>
      <c r="Q106" s="410" t="str">
        <f t="shared" si="105"/>
        <v/>
      </c>
      <c r="R106" s="410" t="str">
        <f t="shared" si="106"/>
        <v/>
      </c>
      <c r="S106" s="409" t="str">
        <f t="shared" si="107"/>
        <v/>
      </c>
      <c r="T106" s="409" t="str">
        <f t="shared" si="108"/>
        <v/>
      </c>
      <c r="U106" s="410" t="str">
        <f t="shared" si="109"/>
        <v/>
      </c>
      <c r="V106" s="410" t="str">
        <f t="shared" si="137"/>
        <v/>
      </c>
      <c r="W106" s="409" t="str">
        <f t="shared" si="110"/>
        <v/>
      </c>
      <c r="X106" s="409" t="str">
        <f t="shared" si="111"/>
        <v/>
      </c>
      <c r="Y106" s="410" t="str">
        <f t="shared" si="112"/>
        <v/>
      </c>
      <c r="Z106" s="410" t="str">
        <f t="shared" si="113"/>
        <v/>
      </c>
      <c r="AA106" s="409" t="str">
        <f t="shared" si="114"/>
        <v/>
      </c>
      <c r="AB106" s="409" t="str">
        <f t="shared" si="115"/>
        <v/>
      </c>
      <c r="AC106" s="410" t="str">
        <f t="shared" si="116"/>
        <v/>
      </c>
      <c r="AD106" s="410" t="str">
        <f t="shared" si="117"/>
        <v/>
      </c>
      <c r="AE106" s="409" t="str">
        <f t="shared" si="118"/>
        <v/>
      </c>
      <c r="AF106" s="409" t="str">
        <f t="shared" si="119"/>
        <v/>
      </c>
      <c r="AG106" s="410" t="str">
        <f t="shared" si="120"/>
        <v/>
      </c>
      <c r="AH106" s="410" t="str">
        <f t="shared" si="138"/>
        <v/>
      </c>
      <c r="AI106" s="409" t="str">
        <f t="shared" si="121"/>
        <v/>
      </c>
      <c r="AJ106" s="409" t="str">
        <f t="shared" si="122"/>
        <v/>
      </c>
      <c r="AK106" s="410" t="str">
        <f t="shared" si="123"/>
        <v/>
      </c>
      <c r="AL106" s="410" t="str">
        <f t="shared" si="124"/>
        <v/>
      </c>
      <c r="AM106" s="409" t="str">
        <f t="shared" si="125"/>
        <v/>
      </c>
      <c r="AN106" s="409" t="str">
        <f t="shared" si="126"/>
        <v/>
      </c>
      <c r="AO106" s="410" t="str">
        <f t="shared" si="127"/>
        <v/>
      </c>
      <c r="AP106" s="410" t="str">
        <f t="shared" si="128"/>
        <v/>
      </c>
      <c r="AQ106" s="409" t="str">
        <f t="shared" si="129"/>
        <v/>
      </c>
      <c r="AR106" s="409" t="str">
        <f t="shared" si="130"/>
        <v/>
      </c>
      <c r="AS106" s="410" t="str">
        <f t="shared" si="131"/>
        <v/>
      </c>
      <c r="AT106" s="410" t="str">
        <f t="shared" si="132"/>
        <v/>
      </c>
      <c r="AU106" s="401" t="str">
        <f t="shared" si="135"/>
        <v/>
      </c>
      <c r="AV106" s="139" t="str">
        <f t="shared" si="136"/>
        <v/>
      </c>
      <c r="BA106" s="1" t="str">
        <f t="shared" si="94"/>
        <v/>
      </c>
      <c r="BB106" s="1" t="str">
        <f t="shared" si="94"/>
        <v/>
      </c>
      <c r="BD106" s="238">
        <f t="shared" si="133"/>
        <v>0</v>
      </c>
    </row>
    <row r="107" spans="2:56" hidden="1" x14ac:dyDescent="0.25">
      <c r="B107" s="150" t="str">
        <f t="shared" si="95"/>
        <v/>
      </c>
      <c r="C107" s="406" t="str">
        <f>ייצוב!C107</f>
        <v/>
      </c>
      <c r="D107" s="143" t="str">
        <f>IF($C107="","",IF(ייצוב!I107="",$BA$1,ייצוב!I107))</f>
        <v/>
      </c>
      <c r="E107" s="143" t="str">
        <f>IF($C107="","",IF(ייצוב!G107="",$BA$1,ייצוב!G107))</f>
        <v/>
      </c>
      <c r="F107" s="149"/>
      <c r="G107" s="148" t="str">
        <f t="shared" si="134"/>
        <v/>
      </c>
      <c r="H107" s="407" t="str">
        <f t="shared" si="96"/>
        <v/>
      </c>
      <c r="I107" s="408" t="str">
        <f t="shared" si="97"/>
        <v/>
      </c>
      <c r="J107" s="408" t="str">
        <f t="shared" si="98"/>
        <v/>
      </c>
      <c r="K107" s="409" t="str">
        <f t="shared" si="99"/>
        <v/>
      </c>
      <c r="L107" s="409" t="str">
        <f t="shared" si="100"/>
        <v/>
      </c>
      <c r="M107" s="410" t="str">
        <f t="shared" si="101"/>
        <v/>
      </c>
      <c r="N107" s="410" t="str">
        <f t="shared" si="102"/>
        <v/>
      </c>
      <c r="O107" s="409" t="str">
        <f t="shared" si="103"/>
        <v/>
      </c>
      <c r="P107" s="409" t="str">
        <f t="shared" si="104"/>
        <v/>
      </c>
      <c r="Q107" s="410" t="str">
        <f t="shared" si="105"/>
        <v/>
      </c>
      <c r="R107" s="410" t="str">
        <f t="shared" si="106"/>
        <v/>
      </c>
      <c r="S107" s="409" t="str">
        <f t="shared" si="107"/>
        <v/>
      </c>
      <c r="T107" s="409" t="str">
        <f t="shared" si="108"/>
        <v/>
      </c>
      <c r="U107" s="410" t="str">
        <f t="shared" si="109"/>
        <v/>
      </c>
      <c r="V107" s="410" t="str">
        <f t="shared" si="137"/>
        <v/>
      </c>
      <c r="W107" s="409" t="str">
        <f t="shared" si="110"/>
        <v/>
      </c>
      <c r="X107" s="409" t="str">
        <f t="shared" si="111"/>
        <v/>
      </c>
      <c r="Y107" s="410" t="str">
        <f t="shared" si="112"/>
        <v/>
      </c>
      <c r="Z107" s="410" t="str">
        <f t="shared" si="113"/>
        <v/>
      </c>
      <c r="AA107" s="409" t="str">
        <f t="shared" si="114"/>
        <v/>
      </c>
      <c r="AB107" s="409" t="str">
        <f t="shared" si="115"/>
        <v/>
      </c>
      <c r="AC107" s="410" t="str">
        <f t="shared" si="116"/>
        <v/>
      </c>
      <c r="AD107" s="410" t="str">
        <f t="shared" si="117"/>
        <v/>
      </c>
      <c r="AE107" s="409" t="str">
        <f t="shared" si="118"/>
        <v/>
      </c>
      <c r="AF107" s="409" t="str">
        <f t="shared" si="119"/>
        <v/>
      </c>
      <c r="AG107" s="410" t="str">
        <f t="shared" si="120"/>
        <v/>
      </c>
      <c r="AH107" s="410" t="str">
        <f t="shared" si="138"/>
        <v/>
      </c>
      <c r="AI107" s="409" t="str">
        <f t="shared" si="121"/>
        <v/>
      </c>
      <c r="AJ107" s="409" t="str">
        <f t="shared" si="122"/>
        <v/>
      </c>
      <c r="AK107" s="410" t="str">
        <f t="shared" si="123"/>
        <v/>
      </c>
      <c r="AL107" s="410" t="str">
        <f t="shared" si="124"/>
        <v/>
      </c>
      <c r="AM107" s="409" t="str">
        <f t="shared" si="125"/>
        <v/>
      </c>
      <c r="AN107" s="409" t="str">
        <f t="shared" si="126"/>
        <v/>
      </c>
      <c r="AO107" s="410" t="str">
        <f t="shared" si="127"/>
        <v/>
      </c>
      <c r="AP107" s="410" t="str">
        <f t="shared" si="128"/>
        <v/>
      </c>
      <c r="AQ107" s="409" t="str">
        <f t="shared" si="129"/>
        <v/>
      </c>
      <c r="AR107" s="409" t="str">
        <f t="shared" si="130"/>
        <v/>
      </c>
      <c r="AS107" s="410" t="str">
        <f t="shared" si="131"/>
        <v/>
      </c>
      <c r="AT107" s="410" t="str">
        <f t="shared" si="132"/>
        <v/>
      </c>
      <c r="AU107" s="401" t="str">
        <f t="shared" si="135"/>
        <v/>
      </c>
      <c r="AV107" s="139" t="str">
        <f t="shared" si="136"/>
        <v/>
      </c>
      <c r="BA107" s="1" t="str">
        <f t="shared" si="94"/>
        <v/>
      </c>
      <c r="BB107" s="1" t="str">
        <f t="shared" si="94"/>
        <v/>
      </c>
      <c r="BD107" s="238">
        <f t="shared" si="133"/>
        <v>0</v>
      </c>
    </row>
    <row r="108" spans="2:56" hidden="1" x14ac:dyDescent="0.25">
      <c r="B108" s="150" t="str">
        <f t="shared" si="95"/>
        <v/>
      </c>
      <c r="C108" s="406" t="str">
        <f>ייצוב!C108</f>
        <v/>
      </c>
      <c r="D108" s="143" t="str">
        <f>IF($C108="","",IF(ייצוב!I108="",$BA$1,ייצוב!I108))</f>
        <v/>
      </c>
      <c r="E108" s="143" t="str">
        <f>IF($C108="","",IF(ייצוב!G108="",$BA$1,ייצוב!G108))</f>
        <v/>
      </c>
      <c r="F108" s="149"/>
      <c r="G108" s="148" t="str">
        <f t="shared" si="134"/>
        <v/>
      </c>
      <c r="H108" s="407" t="str">
        <f t="shared" si="96"/>
        <v/>
      </c>
      <c r="I108" s="408" t="str">
        <f t="shared" si="97"/>
        <v/>
      </c>
      <c r="J108" s="408" t="str">
        <f t="shared" si="98"/>
        <v/>
      </c>
      <c r="K108" s="409" t="str">
        <f t="shared" si="99"/>
        <v/>
      </c>
      <c r="L108" s="409" t="str">
        <f t="shared" si="100"/>
        <v/>
      </c>
      <c r="M108" s="410" t="str">
        <f t="shared" si="101"/>
        <v/>
      </c>
      <c r="N108" s="410" t="str">
        <f t="shared" si="102"/>
        <v/>
      </c>
      <c r="O108" s="409" t="str">
        <f t="shared" si="103"/>
        <v/>
      </c>
      <c r="P108" s="409" t="str">
        <f t="shared" si="104"/>
        <v/>
      </c>
      <c r="Q108" s="410" t="str">
        <f t="shared" si="105"/>
        <v/>
      </c>
      <c r="R108" s="410" t="str">
        <f t="shared" si="106"/>
        <v/>
      </c>
      <c r="S108" s="409" t="str">
        <f t="shared" si="107"/>
        <v/>
      </c>
      <c r="T108" s="409" t="str">
        <f t="shared" si="108"/>
        <v/>
      </c>
      <c r="U108" s="410" t="str">
        <f t="shared" si="109"/>
        <v/>
      </c>
      <c r="V108" s="410" t="str">
        <f t="shared" si="137"/>
        <v/>
      </c>
      <c r="W108" s="409" t="str">
        <f t="shared" si="110"/>
        <v/>
      </c>
      <c r="X108" s="409" t="str">
        <f t="shared" si="111"/>
        <v/>
      </c>
      <c r="Y108" s="410" t="str">
        <f t="shared" si="112"/>
        <v/>
      </c>
      <c r="Z108" s="410" t="str">
        <f t="shared" si="113"/>
        <v/>
      </c>
      <c r="AA108" s="409" t="str">
        <f t="shared" si="114"/>
        <v/>
      </c>
      <c r="AB108" s="409" t="str">
        <f t="shared" si="115"/>
        <v/>
      </c>
      <c r="AC108" s="410" t="str">
        <f t="shared" si="116"/>
        <v/>
      </c>
      <c r="AD108" s="410" t="str">
        <f t="shared" si="117"/>
        <v/>
      </c>
      <c r="AE108" s="409" t="str">
        <f t="shared" si="118"/>
        <v/>
      </c>
      <c r="AF108" s="409" t="str">
        <f t="shared" si="119"/>
        <v/>
      </c>
      <c r="AG108" s="410" t="str">
        <f t="shared" si="120"/>
        <v/>
      </c>
      <c r="AH108" s="410" t="str">
        <f t="shared" si="138"/>
        <v/>
      </c>
      <c r="AI108" s="409" t="str">
        <f t="shared" si="121"/>
        <v/>
      </c>
      <c r="AJ108" s="409" t="str">
        <f t="shared" si="122"/>
        <v/>
      </c>
      <c r="AK108" s="410" t="str">
        <f t="shared" si="123"/>
        <v/>
      </c>
      <c r="AL108" s="410" t="str">
        <f t="shared" si="124"/>
        <v/>
      </c>
      <c r="AM108" s="409" t="str">
        <f t="shared" si="125"/>
        <v/>
      </c>
      <c r="AN108" s="409" t="str">
        <f t="shared" si="126"/>
        <v/>
      </c>
      <c r="AO108" s="410" t="str">
        <f t="shared" si="127"/>
        <v/>
      </c>
      <c r="AP108" s="410" t="str">
        <f t="shared" si="128"/>
        <v/>
      </c>
      <c r="AQ108" s="409" t="str">
        <f t="shared" si="129"/>
        <v/>
      </c>
      <c r="AR108" s="409" t="str">
        <f t="shared" si="130"/>
        <v/>
      </c>
      <c r="AS108" s="410" t="str">
        <f t="shared" si="131"/>
        <v/>
      </c>
      <c r="AT108" s="410" t="str">
        <f t="shared" si="132"/>
        <v/>
      </c>
      <c r="AU108" s="401" t="str">
        <f t="shared" si="135"/>
        <v/>
      </c>
      <c r="AV108" s="139" t="str">
        <f t="shared" si="136"/>
        <v/>
      </c>
      <c r="BA108" s="1" t="str">
        <f t="shared" si="94"/>
        <v/>
      </c>
      <c r="BB108" s="1" t="str">
        <f t="shared" si="94"/>
        <v/>
      </c>
      <c r="BD108" s="238">
        <f t="shared" si="133"/>
        <v>0</v>
      </c>
    </row>
    <row r="109" spans="2:56" hidden="1" x14ac:dyDescent="0.25">
      <c r="B109" s="150" t="str">
        <f t="shared" si="95"/>
        <v/>
      </c>
      <c r="C109" s="406" t="str">
        <f>ייצוב!C109</f>
        <v/>
      </c>
      <c r="D109" s="143" t="str">
        <f>IF($C109="","",IF(ייצוב!I109="",$BA$1,ייצוב!I109))</f>
        <v/>
      </c>
      <c r="E109" s="143" t="str">
        <f>IF($C109="","",IF(ייצוב!G109="",$BA$1,ייצוב!G109))</f>
        <v/>
      </c>
      <c r="F109" s="149"/>
      <c r="G109" s="148" t="str">
        <f t="shared" si="134"/>
        <v/>
      </c>
      <c r="H109" s="407" t="str">
        <f t="shared" si="96"/>
        <v/>
      </c>
      <c r="I109" s="408" t="str">
        <f t="shared" si="97"/>
        <v/>
      </c>
      <c r="J109" s="408" t="str">
        <f t="shared" si="98"/>
        <v/>
      </c>
      <c r="K109" s="409" t="str">
        <f t="shared" si="99"/>
        <v/>
      </c>
      <c r="L109" s="409" t="str">
        <f t="shared" si="100"/>
        <v/>
      </c>
      <c r="M109" s="410" t="str">
        <f t="shared" si="101"/>
        <v/>
      </c>
      <c r="N109" s="410" t="str">
        <f t="shared" si="102"/>
        <v/>
      </c>
      <c r="O109" s="409" t="str">
        <f t="shared" si="103"/>
        <v/>
      </c>
      <c r="P109" s="409" t="str">
        <f t="shared" si="104"/>
        <v/>
      </c>
      <c r="Q109" s="410" t="str">
        <f t="shared" si="105"/>
        <v/>
      </c>
      <c r="R109" s="410" t="str">
        <f t="shared" si="106"/>
        <v/>
      </c>
      <c r="S109" s="409" t="str">
        <f t="shared" si="107"/>
        <v/>
      </c>
      <c r="T109" s="409" t="str">
        <f t="shared" si="108"/>
        <v/>
      </c>
      <c r="U109" s="410" t="str">
        <f t="shared" si="109"/>
        <v/>
      </c>
      <c r="V109" s="410" t="str">
        <f t="shared" si="137"/>
        <v/>
      </c>
      <c r="W109" s="409" t="str">
        <f t="shared" si="110"/>
        <v/>
      </c>
      <c r="X109" s="409" t="str">
        <f t="shared" si="111"/>
        <v/>
      </c>
      <c r="Y109" s="410" t="str">
        <f t="shared" si="112"/>
        <v/>
      </c>
      <c r="Z109" s="410" t="str">
        <f t="shared" si="113"/>
        <v/>
      </c>
      <c r="AA109" s="409" t="str">
        <f t="shared" si="114"/>
        <v/>
      </c>
      <c r="AB109" s="409" t="str">
        <f t="shared" si="115"/>
        <v/>
      </c>
      <c r="AC109" s="410" t="str">
        <f t="shared" si="116"/>
        <v/>
      </c>
      <c r="AD109" s="410" t="str">
        <f t="shared" si="117"/>
        <v/>
      </c>
      <c r="AE109" s="409" t="str">
        <f t="shared" si="118"/>
        <v/>
      </c>
      <c r="AF109" s="409" t="str">
        <f t="shared" si="119"/>
        <v/>
      </c>
      <c r="AG109" s="410" t="str">
        <f t="shared" si="120"/>
        <v/>
      </c>
      <c r="AH109" s="410" t="str">
        <f t="shared" si="138"/>
        <v/>
      </c>
      <c r="AI109" s="409" t="str">
        <f t="shared" si="121"/>
        <v/>
      </c>
      <c r="AJ109" s="409" t="str">
        <f t="shared" si="122"/>
        <v/>
      </c>
      <c r="AK109" s="410" t="str">
        <f t="shared" si="123"/>
        <v/>
      </c>
      <c r="AL109" s="410" t="str">
        <f t="shared" si="124"/>
        <v/>
      </c>
      <c r="AM109" s="409" t="str">
        <f t="shared" si="125"/>
        <v/>
      </c>
      <c r="AN109" s="409" t="str">
        <f t="shared" si="126"/>
        <v/>
      </c>
      <c r="AO109" s="410" t="str">
        <f t="shared" si="127"/>
        <v/>
      </c>
      <c r="AP109" s="410" t="str">
        <f t="shared" si="128"/>
        <v/>
      </c>
      <c r="AQ109" s="409" t="str">
        <f t="shared" si="129"/>
        <v/>
      </c>
      <c r="AR109" s="409" t="str">
        <f t="shared" si="130"/>
        <v/>
      </c>
      <c r="AS109" s="410" t="str">
        <f t="shared" si="131"/>
        <v/>
      </c>
      <c r="AT109" s="410" t="str">
        <f t="shared" si="132"/>
        <v/>
      </c>
      <c r="AU109" s="401" t="str">
        <f t="shared" si="135"/>
        <v/>
      </c>
      <c r="AV109" s="139" t="str">
        <f t="shared" si="136"/>
        <v/>
      </c>
      <c r="BA109" s="1" t="str">
        <f t="shared" si="94"/>
        <v/>
      </c>
      <c r="BB109" s="1" t="str">
        <f t="shared" si="94"/>
        <v/>
      </c>
      <c r="BD109" s="238">
        <f t="shared" si="133"/>
        <v>0</v>
      </c>
    </row>
    <row r="110" spans="2:56" hidden="1" x14ac:dyDescent="0.25">
      <c r="B110" s="150" t="str">
        <f t="shared" si="95"/>
        <v/>
      </c>
      <c r="C110" s="406" t="str">
        <f>ייצוב!C110</f>
        <v/>
      </c>
      <c r="D110" s="143" t="str">
        <f>IF($C110="","",IF(ייצוב!I110="",$BA$1,ייצוב!I110))</f>
        <v/>
      </c>
      <c r="E110" s="143" t="str">
        <f>IF($C110="","",IF(ייצוב!G110="",$BA$1,ייצוב!G110))</f>
        <v/>
      </c>
      <c r="F110" s="149"/>
      <c r="G110" s="148" t="str">
        <f t="shared" si="134"/>
        <v/>
      </c>
      <c r="H110" s="407" t="str">
        <f t="shared" si="96"/>
        <v/>
      </c>
      <c r="I110" s="408" t="str">
        <f t="shared" si="97"/>
        <v/>
      </c>
      <c r="J110" s="408" t="str">
        <f t="shared" si="98"/>
        <v/>
      </c>
      <c r="K110" s="409" t="str">
        <f t="shared" si="99"/>
        <v/>
      </c>
      <c r="L110" s="409" t="str">
        <f t="shared" si="100"/>
        <v/>
      </c>
      <c r="M110" s="410" t="str">
        <f t="shared" si="101"/>
        <v/>
      </c>
      <c r="N110" s="410" t="str">
        <f t="shared" si="102"/>
        <v/>
      </c>
      <c r="O110" s="409" t="str">
        <f t="shared" si="103"/>
        <v/>
      </c>
      <c r="P110" s="409" t="str">
        <f t="shared" si="104"/>
        <v/>
      </c>
      <c r="Q110" s="410" t="str">
        <f t="shared" si="105"/>
        <v/>
      </c>
      <c r="R110" s="410" t="str">
        <f t="shared" si="106"/>
        <v/>
      </c>
      <c r="S110" s="409" t="str">
        <f t="shared" si="107"/>
        <v/>
      </c>
      <c r="T110" s="409" t="str">
        <f t="shared" si="108"/>
        <v/>
      </c>
      <c r="U110" s="410" t="str">
        <f t="shared" si="109"/>
        <v/>
      </c>
      <c r="V110" s="410" t="str">
        <f t="shared" si="137"/>
        <v/>
      </c>
      <c r="W110" s="409" t="str">
        <f t="shared" si="110"/>
        <v/>
      </c>
      <c r="X110" s="409" t="str">
        <f t="shared" si="111"/>
        <v/>
      </c>
      <c r="Y110" s="410" t="str">
        <f t="shared" si="112"/>
        <v/>
      </c>
      <c r="Z110" s="410" t="str">
        <f t="shared" si="113"/>
        <v/>
      </c>
      <c r="AA110" s="409" t="str">
        <f t="shared" si="114"/>
        <v/>
      </c>
      <c r="AB110" s="409" t="str">
        <f t="shared" si="115"/>
        <v/>
      </c>
      <c r="AC110" s="410" t="str">
        <f t="shared" si="116"/>
        <v/>
      </c>
      <c r="AD110" s="410" t="str">
        <f t="shared" si="117"/>
        <v/>
      </c>
      <c r="AE110" s="409" t="str">
        <f t="shared" si="118"/>
        <v/>
      </c>
      <c r="AF110" s="409" t="str">
        <f t="shared" si="119"/>
        <v/>
      </c>
      <c r="AG110" s="410" t="str">
        <f t="shared" si="120"/>
        <v/>
      </c>
      <c r="AH110" s="410" t="str">
        <f t="shared" si="138"/>
        <v/>
      </c>
      <c r="AI110" s="409" t="str">
        <f t="shared" si="121"/>
        <v/>
      </c>
      <c r="AJ110" s="409" t="str">
        <f t="shared" si="122"/>
        <v/>
      </c>
      <c r="AK110" s="410" t="str">
        <f t="shared" si="123"/>
        <v/>
      </c>
      <c r="AL110" s="410" t="str">
        <f t="shared" si="124"/>
        <v/>
      </c>
      <c r="AM110" s="409" t="str">
        <f t="shared" si="125"/>
        <v/>
      </c>
      <c r="AN110" s="409" t="str">
        <f t="shared" si="126"/>
        <v/>
      </c>
      <c r="AO110" s="410" t="str">
        <f t="shared" si="127"/>
        <v/>
      </c>
      <c r="AP110" s="410" t="str">
        <f t="shared" si="128"/>
        <v/>
      </c>
      <c r="AQ110" s="409" t="str">
        <f t="shared" si="129"/>
        <v/>
      </c>
      <c r="AR110" s="409" t="str">
        <f t="shared" si="130"/>
        <v/>
      </c>
      <c r="AS110" s="410" t="str">
        <f t="shared" si="131"/>
        <v/>
      </c>
      <c r="AT110" s="410" t="str">
        <f t="shared" si="132"/>
        <v/>
      </c>
      <c r="AU110" s="401" t="str">
        <f t="shared" si="135"/>
        <v/>
      </c>
      <c r="AV110" s="139" t="str">
        <f t="shared" si="136"/>
        <v/>
      </c>
      <c r="BA110" s="1" t="str">
        <f t="shared" si="94"/>
        <v/>
      </c>
      <c r="BB110" s="1" t="str">
        <f t="shared" si="94"/>
        <v/>
      </c>
      <c r="BD110" s="238">
        <f t="shared" si="133"/>
        <v>0</v>
      </c>
    </row>
    <row r="111" spans="2:56" hidden="1" x14ac:dyDescent="0.25">
      <c r="B111" s="150" t="str">
        <f t="shared" si="95"/>
        <v/>
      </c>
      <c r="C111" s="406" t="str">
        <f>ייצוב!C111</f>
        <v/>
      </c>
      <c r="D111" s="143" t="str">
        <f>IF($C111="","",IF(ייצוב!I111="",$BA$1,ייצוב!I111))</f>
        <v/>
      </c>
      <c r="E111" s="143" t="str">
        <f>IF($C111="","",IF(ייצוב!G111="",$BA$1,ייצוב!G111))</f>
        <v/>
      </c>
      <c r="F111" s="149"/>
      <c r="G111" s="148" t="str">
        <f t="shared" si="134"/>
        <v/>
      </c>
      <c r="H111" s="407" t="str">
        <f t="shared" si="96"/>
        <v/>
      </c>
      <c r="I111" s="408" t="str">
        <f t="shared" si="97"/>
        <v/>
      </c>
      <c r="J111" s="408" t="str">
        <f t="shared" si="98"/>
        <v/>
      </c>
      <c r="K111" s="409" t="str">
        <f t="shared" si="99"/>
        <v/>
      </c>
      <c r="L111" s="409" t="str">
        <f t="shared" si="100"/>
        <v/>
      </c>
      <c r="M111" s="410" t="str">
        <f t="shared" si="101"/>
        <v/>
      </c>
      <c r="N111" s="410" t="str">
        <f t="shared" si="102"/>
        <v/>
      </c>
      <c r="O111" s="409" t="str">
        <f t="shared" si="103"/>
        <v/>
      </c>
      <c r="P111" s="409" t="str">
        <f t="shared" si="104"/>
        <v/>
      </c>
      <c r="Q111" s="410" t="str">
        <f t="shared" si="105"/>
        <v/>
      </c>
      <c r="R111" s="410" t="str">
        <f t="shared" si="106"/>
        <v/>
      </c>
      <c r="S111" s="409" t="str">
        <f t="shared" si="107"/>
        <v/>
      </c>
      <c r="T111" s="409" t="str">
        <f t="shared" si="108"/>
        <v/>
      </c>
      <c r="U111" s="410" t="str">
        <f t="shared" si="109"/>
        <v/>
      </c>
      <c r="V111" s="410" t="str">
        <f t="shared" si="137"/>
        <v/>
      </c>
      <c r="W111" s="409" t="str">
        <f t="shared" si="110"/>
        <v/>
      </c>
      <c r="X111" s="409" t="str">
        <f t="shared" si="111"/>
        <v/>
      </c>
      <c r="Y111" s="410" t="str">
        <f t="shared" si="112"/>
        <v/>
      </c>
      <c r="Z111" s="410" t="str">
        <f t="shared" si="113"/>
        <v/>
      </c>
      <c r="AA111" s="409" t="str">
        <f t="shared" si="114"/>
        <v/>
      </c>
      <c r="AB111" s="409" t="str">
        <f t="shared" si="115"/>
        <v/>
      </c>
      <c r="AC111" s="410" t="str">
        <f t="shared" si="116"/>
        <v/>
      </c>
      <c r="AD111" s="410" t="str">
        <f t="shared" si="117"/>
        <v/>
      </c>
      <c r="AE111" s="409" t="str">
        <f t="shared" si="118"/>
        <v/>
      </c>
      <c r="AF111" s="409" t="str">
        <f t="shared" si="119"/>
        <v/>
      </c>
      <c r="AG111" s="410" t="str">
        <f t="shared" si="120"/>
        <v/>
      </c>
      <c r="AH111" s="410" t="str">
        <f t="shared" si="138"/>
        <v/>
      </c>
      <c r="AI111" s="409" t="str">
        <f t="shared" si="121"/>
        <v/>
      </c>
      <c r="AJ111" s="409" t="str">
        <f t="shared" si="122"/>
        <v/>
      </c>
      <c r="AK111" s="410" t="str">
        <f t="shared" si="123"/>
        <v/>
      </c>
      <c r="AL111" s="410" t="str">
        <f t="shared" si="124"/>
        <v/>
      </c>
      <c r="AM111" s="409" t="str">
        <f t="shared" si="125"/>
        <v/>
      </c>
      <c r="AN111" s="409" t="str">
        <f t="shared" si="126"/>
        <v/>
      </c>
      <c r="AO111" s="410" t="str">
        <f t="shared" si="127"/>
        <v/>
      </c>
      <c r="AP111" s="410" t="str">
        <f t="shared" si="128"/>
        <v/>
      </c>
      <c r="AQ111" s="409" t="str">
        <f t="shared" si="129"/>
        <v/>
      </c>
      <c r="AR111" s="409" t="str">
        <f t="shared" si="130"/>
        <v/>
      </c>
      <c r="AS111" s="410" t="str">
        <f t="shared" si="131"/>
        <v/>
      </c>
      <c r="AT111" s="410" t="str">
        <f t="shared" si="132"/>
        <v/>
      </c>
      <c r="AU111" s="401" t="str">
        <f t="shared" si="135"/>
        <v/>
      </c>
      <c r="AV111" s="139" t="str">
        <f t="shared" si="136"/>
        <v/>
      </c>
      <c r="BA111" s="1" t="str">
        <f t="shared" ref="BA111:BB130" si="139">IF($C111="","",BA$30)</f>
        <v/>
      </c>
      <c r="BB111" s="1" t="str">
        <f t="shared" si="139"/>
        <v/>
      </c>
      <c r="BD111" s="238">
        <f t="shared" si="133"/>
        <v>0</v>
      </c>
    </row>
    <row r="112" spans="2:56" hidden="1" x14ac:dyDescent="0.25">
      <c r="B112" s="150" t="str">
        <f t="shared" si="95"/>
        <v/>
      </c>
      <c r="C112" s="406" t="str">
        <f>ייצוב!C112</f>
        <v/>
      </c>
      <c r="D112" s="143" t="str">
        <f>IF($C112="","",IF(ייצוב!I112="",$BA$1,ייצוב!I112))</f>
        <v/>
      </c>
      <c r="E112" s="143" t="str">
        <f>IF($C112="","",IF(ייצוב!G112="",$BA$1,ייצוב!G112))</f>
        <v/>
      </c>
      <c r="F112" s="149"/>
      <c r="G112" s="148" t="str">
        <f t="shared" si="134"/>
        <v/>
      </c>
      <c r="H112" s="407" t="str">
        <f t="shared" si="96"/>
        <v/>
      </c>
      <c r="I112" s="408" t="str">
        <f t="shared" si="97"/>
        <v/>
      </c>
      <c r="J112" s="408" t="str">
        <f t="shared" si="98"/>
        <v/>
      </c>
      <c r="K112" s="409" t="str">
        <f t="shared" si="99"/>
        <v/>
      </c>
      <c r="L112" s="409" t="str">
        <f t="shared" si="100"/>
        <v/>
      </c>
      <c r="M112" s="410" t="str">
        <f t="shared" si="101"/>
        <v/>
      </c>
      <c r="N112" s="410" t="str">
        <f t="shared" si="102"/>
        <v/>
      </c>
      <c r="O112" s="409" t="str">
        <f t="shared" si="103"/>
        <v/>
      </c>
      <c r="P112" s="409" t="str">
        <f t="shared" si="104"/>
        <v/>
      </c>
      <c r="Q112" s="410" t="str">
        <f t="shared" si="105"/>
        <v/>
      </c>
      <c r="R112" s="410" t="str">
        <f t="shared" si="106"/>
        <v/>
      </c>
      <c r="S112" s="409" t="str">
        <f t="shared" si="107"/>
        <v/>
      </c>
      <c r="T112" s="409" t="str">
        <f t="shared" si="108"/>
        <v/>
      </c>
      <c r="U112" s="410" t="str">
        <f t="shared" si="109"/>
        <v/>
      </c>
      <c r="V112" s="410" t="str">
        <f t="shared" si="137"/>
        <v/>
      </c>
      <c r="W112" s="409" t="str">
        <f t="shared" si="110"/>
        <v/>
      </c>
      <c r="X112" s="409" t="str">
        <f t="shared" si="111"/>
        <v/>
      </c>
      <c r="Y112" s="410" t="str">
        <f t="shared" si="112"/>
        <v/>
      </c>
      <c r="Z112" s="410" t="str">
        <f t="shared" si="113"/>
        <v/>
      </c>
      <c r="AA112" s="409" t="str">
        <f t="shared" si="114"/>
        <v/>
      </c>
      <c r="AB112" s="409" t="str">
        <f t="shared" si="115"/>
        <v/>
      </c>
      <c r="AC112" s="410" t="str">
        <f t="shared" si="116"/>
        <v/>
      </c>
      <c r="AD112" s="410" t="str">
        <f t="shared" si="117"/>
        <v/>
      </c>
      <c r="AE112" s="409" t="str">
        <f t="shared" si="118"/>
        <v/>
      </c>
      <c r="AF112" s="409" t="str">
        <f t="shared" si="119"/>
        <v/>
      </c>
      <c r="AG112" s="410" t="str">
        <f t="shared" si="120"/>
        <v/>
      </c>
      <c r="AH112" s="410" t="str">
        <f t="shared" si="138"/>
        <v/>
      </c>
      <c r="AI112" s="409" t="str">
        <f t="shared" si="121"/>
        <v/>
      </c>
      <c r="AJ112" s="409" t="str">
        <f t="shared" si="122"/>
        <v/>
      </c>
      <c r="AK112" s="410" t="str">
        <f t="shared" si="123"/>
        <v/>
      </c>
      <c r="AL112" s="410" t="str">
        <f t="shared" si="124"/>
        <v/>
      </c>
      <c r="AM112" s="409" t="str">
        <f t="shared" si="125"/>
        <v/>
      </c>
      <c r="AN112" s="409" t="str">
        <f t="shared" si="126"/>
        <v/>
      </c>
      <c r="AO112" s="410" t="str">
        <f t="shared" si="127"/>
        <v/>
      </c>
      <c r="AP112" s="410" t="str">
        <f t="shared" si="128"/>
        <v/>
      </c>
      <c r="AQ112" s="409" t="str">
        <f t="shared" si="129"/>
        <v/>
      </c>
      <c r="AR112" s="409" t="str">
        <f t="shared" si="130"/>
        <v/>
      </c>
      <c r="AS112" s="410" t="str">
        <f t="shared" si="131"/>
        <v/>
      </c>
      <c r="AT112" s="410" t="str">
        <f t="shared" si="132"/>
        <v/>
      </c>
      <c r="AU112" s="401" t="str">
        <f t="shared" si="135"/>
        <v/>
      </c>
      <c r="AV112" s="139" t="str">
        <f t="shared" si="136"/>
        <v/>
      </c>
      <c r="BA112" s="1" t="str">
        <f t="shared" si="139"/>
        <v/>
      </c>
      <c r="BB112" s="1" t="str">
        <f t="shared" si="139"/>
        <v/>
      </c>
      <c r="BD112" s="238">
        <f t="shared" si="133"/>
        <v>0</v>
      </c>
    </row>
    <row r="113" spans="2:56" hidden="1" x14ac:dyDescent="0.25">
      <c r="B113" s="150" t="str">
        <f t="shared" si="95"/>
        <v/>
      </c>
      <c r="C113" s="406" t="str">
        <f>ייצוב!C113</f>
        <v/>
      </c>
      <c r="D113" s="143" t="str">
        <f>IF($C113="","",IF(ייצוב!I113="",$BA$1,ייצוב!I113))</f>
        <v/>
      </c>
      <c r="E113" s="143" t="str">
        <f>IF($C113="","",IF(ייצוב!G113="",$BA$1,ייצוב!G113))</f>
        <v/>
      </c>
      <c r="F113" s="149"/>
      <c r="G113" s="148" t="str">
        <f t="shared" si="134"/>
        <v/>
      </c>
      <c r="H113" s="407" t="str">
        <f t="shared" si="96"/>
        <v/>
      </c>
      <c r="I113" s="408" t="str">
        <f t="shared" si="97"/>
        <v/>
      </c>
      <c r="J113" s="408" t="str">
        <f t="shared" si="98"/>
        <v/>
      </c>
      <c r="K113" s="409" t="str">
        <f t="shared" si="99"/>
        <v/>
      </c>
      <c r="L113" s="409" t="str">
        <f t="shared" si="100"/>
        <v/>
      </c>
      <c r="M113" s="410" t="str">
        <f t="shared" si="101"/>
        <v/>
      </c>
      <c r="N113" s="410" t="str">
        <f t="shared" si="102"/>
        <v/>
      </c>
      <c r="O113" s="409" t="str">
        <f t="shared" si="103"/>
        <v/>
      </c>
      <c r="P113" s="409" t="str">
        <f t="shared" si="104"/>
        <v/>
      </c>
      <c r="Q113" s="410" t="str">
        <f t="shared" si="105"/>
        <v/>
      </c>
      <c r="R113" s="410" t="str">
        <f t="shared" si="106"/>
        <v/>
      </c>
      <c r="S113" s="409" t="str">
        <f t="shared" si="107"/>
        <v/>
      </c>
      <c r="T113" s="409" t="str">
        <f t="shared" si="108"/>
        <v/>
      </c>
      <c r="U113" s="410" t="str">
        <f t="shared" si="109"/>
        <v/>
      </c>
      <c r="V113" s="410" t="str">
        <f t="shared" si="137"/>
        <v/>
      </c>
      <c r="W113" s="409" t="str">
        <f t="shared" si="110"/>
        <v/>
      </c>
      <c r="X113" s="409" t="str">
        <f t="shared" si="111"/>
        <v/>
      </c>
      <c r="Y113" s="410" t="str">
        <f t="shared" si="112"/>
        <v/>
      </c>
      <c r="Z113" s="410" t="str">
        <f t="shared" si="113"/>
        <v/>
      </c>
      <c r="AA113" s="409" t="str">
        <f t="shared" si="114"/>
        <v/>
      </c>
      <c r="AB113" s="409" t="str">
        <f t="shared" si="115"/>
        <v/>
      </c>
      <c r="AC113" s="410" t="str">
        <f t="shared" si="116"/>
        <v/>
      </c>
      <c r="AD113" s="410" t="str">
        <f t="shared" si="117"/>
        <v/>
      </c>
      <c r="AE113" s="409" t="str">
        <f t="shared" si="118"/>
        <v/>
      </c>
      <c r="AF113" s="409" t="str">
        <f t="shared" si="119"/>
        <v/>
      </c>
      <c r="AG113" s="410" t="str">
        <f t="shared" si="120"/>
        <v/>
      </c>
      <c r="AH113" s="410" t="str">
        <f t="shared" si="138"/>
        <v/>
      </c>
      <c r="AI113" s="409" t="str">
        <f t="shared" si="121"/>
        <v/>
      </c>
      <c r="AJ113" s="409" t="str">
        <f t="shared" si="122"/>
        <v/>
      </c>
      <c r="AK113" s="410" t="str">
        <f t="shared" si="123"/>
        <v/>
      </c>
      <c r="AL113" s="410" t="str">
        <f t="shared" si="124"/>
        <v/>
      </c>
      <c r="AM113" s="409" t="str">
        <f t="shared" si="125"/>
        <v/>
      </c>
      <c r="AN113" s="409" t="str">
        <f t="shared" si="126"/>
        <v/>
      </c>
      <c r="AO113" s="410" t="str">
        <f t="shared" si="127"/>
        <v/>
      </c>
      <c r="AP113" s="410" t="str">
        <f t="shared" si="128"/>
        <v/>
      </c>
      <c r="AQ113" s="409" t="str">
        <f t="shared" si="129"/>
        <v/>
      </c>
      <c r="AR113" s="409" t="str">
        <f t="shared" si="130"/>
        <v/>
      </c>
      <c r="AS113" s="410" t="str">
        <f t="shared" si="131"/>
        <v/>
      </c>
      <c r="AT113" s="410" t="str">
        <f t="shared" si="132"/>
        <v/>
      </c>
      <c r="AU113" s="401" t="str">
        <f t="shared" si="135"/>
        <v/>
      </c>
      <c r="AV113" s="139" t="str">
        <f t="shared" si="136"/>
        <v/>
      </c>
      <c r="BA113" s="1" t="str">
        <f t="shared" si="139"/>
        <v/>
      </c>
      <c r="BB113" s="1" t="str">
        <f t="shared" si="139"/>
        <v/>
      </c>
      <c r="BD113" s="238">
        <f t="shared" si="133"/>
        <v>0</v>
      </c>
    </row>
    <row r="114" spans="2:56" hidden="1" x14ac:dyDescent="0.25">
      <c r="B114" s="150" t="str">
        <f t="shared" si="95"/>
        <v/>
      </c>
      <c r="C114" s="406" t="str">
        <f>ייצוב!C114</f>
        <v/>
      </c>
      <c r="D114" s="143" t="str">
        <f>IF($C114="","",IF(ייצוב!I114="",$BA$1,ייצוב!I114))</f>
        <v/>
      </c>
      <c r="E114" s="143" t="str">
        <f>IF($C114="","",IF(ייצוב!G114="",$BA$1,ייצוב!G114))</f>
        <v/>
      </c>
      <c r="F114" s="149"/>
      <c r="G114" s="148" t="str">
        <f t="shared" si="134"/>
        <v/>
      </c>
      <c r="H114" s="407" t="str">
        <f t="shared" si="96"/>
        <v/>
      </c>
      <c r="I114" s="408" t="str">
        <f t="shared" si="97"/>
        <v/>
      </c>
      <c r="J114" s="408" t="str">
        <f t="shared" si="98"/>
        <v/>
      </c>
      <c r="K114" s="409" t="str">
        <f t="shared" si="99"/>
        <v/>
      </c>
      <c r="L114" s="409" t="str">
        <f t="shared" si="100"/>
        <v/>
      </c>
      <c r="M114" s="410" t="str">
        <f t="shared" si="101"/>
        <v/>
      </c>
      <c r="N114" s="410" t="str">
        <f t="shared" si="102"/>
        <v/>
      </c>
      <c r="O114" s="409" t="str">
        <f t="shared" si="103"/>
        <v/>
      </c>
      <c r="P114" s="409" t="str">
        <f t="shared" si="104"/>
        <v/>
      </c>
      <c r="Q114" s="410" t="str">
        <f t="shared" si="105"/>
        <v/>
      </c>
      <c r="R114" s="410" t="str">
        <f t="shared" si="106"/>
        <v/>
      </c>
      <c r="S114" s="409" t="str">
        <f t="shared" si="107"/>
        <v/>
      </c>
      <c r="T114" s="409" t="str">
        <f t="shared" si="108"/>
        <v/>
      </c>
      <c r="U114" s="410" t="str">
        <f t="shared" si="109"/>
        <v/>
      </c>
      <c r="V114" s="410" t="str">
        <f t="shared" si="137"/>
        <v/>
      </c>
      <c r="W114" s="409" t="str">
        <f t="shared" si="110"/>
        <v/>
      </c>
      <c r="X114" s="409" t="str">
        <f t="shared" si="111"/>
        <v/>
      </c>
      <c r="Y114" s="410" t="str">
        <f t="shared" si="112"/>
        <v/>
      </c>
      <c r="Z114" s="410" t="str">
        <f t="shared" si="113"/>
        <v/>
      </c>
      <c r="AA114" s="409" t="str">
        <f t="shared" si="114"/>
        <v/>
      </c>
      <c r="AB114" s="409" t="str">
        <f t="shared" si="115"/>
        <v/>
      </c>
      <c r="AC114" s="410" t="str">
        <f t="shared" si="116"/>
        <v/>
      </c>
      <c r="AD114" s="410" t="str">
        <f t="shared" si="117"/>
        <v/>
      </c>
      <c r="AE114" s="409" t="str">
        <f t="shared" si="118"/>
        <v/>
      </c>
      <c r="AF114" s="409" t="str">
        <f t="shared" si="119"/>
        <v/>
      </c>
      <c r="AG114" s="410" t="str">
        <f t="shared" si="120"/>
        <v/>
      </c>
      <c r="AH114" s="410" t="str">
        <f t="shared" si="138"/>
        <v/>
      </c>
      <c r="AI114" s="409" t="str">
        <f t="shared" si="121"/>
        <v/>
      </c>
      <c r="AJ114" s="409" t="str">
        <f t="shared" si="122"/>
        <v/>
      </c>
      <c r="AK114" s="410" t="str">
        <f t="shared" si="123"/>
        <v/>
      </c>
      <c r="AL114" s="410" t="str">
        <f t="shared" si="124"/>
        <v/>
      </c>
      <c r="AM114" s="409" t="str">
        <f t="shared" si="125"/>
        <v/>
      </c>
      <c r="AN114" s="409" t="str">
        <f t="shared" si="126"/>
        <v/>
      </c>
      <c r="AO114" s="410" t="str">
        <f t="shared" si="127"/>
        <v/>
      </c>
      <c r="AP114" s="410" t="str">
        <f t="shared" si="128"/>
        <v/>
      </c>
      <c r="AQ114" s="409" t="str">
        <f t="shared" si="129"/>
        <v/>
      </c>
      <c r="AR114" s="409" t="str">
        <f t="shared" si="130"/>
        <v/>
      </c>
      <c r="AS114" s="410" t="str">
        <f t="shared" si="131"/>
        <v/>
      </c>
      <c r="AT114" s="410" t="str">
        <f t="shared" si="132"/>
        <v/>
      </c>
      <c r="AU114" s="401" t="str">
        <f t="shared" si="135"/>
        <v/>
      </c>
      <c r="AV114" s="139" t="str">
        <f t="shared" si="136"/>
        <v/>
      </c>
      <c r="BA114" s="1" t="str">
        <f t="shared" si="139"/>
        <v/>
      </c>
      <c r="BB114" s="1" t="str">
        <f t="shared" si="139"/>
        <v/>
      </c>
      <c r="BD114" s="238">
        <f t="shared" si="133"/>
        <v>0</v>
      </c>
    </row>
    <row r="115" spans="2:56" hidden="1" x14ac:dyDescent="0.25">
      <c r="B115" s="150" t="str">
        <f t="shared" si="95"/>
        <v/>
      </c>
      <c r="C115" s="406" t="str">
        <f>ייצוב!C115</f>
        <v/>
      </c>
      <c r="D115" s="143" t="str">
        <f>IF($C115="","",IF(ייצוב!I115="",$BA$1,ייצוב!I115))</f>
        <v/>
      </c>
      <c r="E115" s="143" t="str">
        <f>IF($C115="","",IF(ייצוב!G115="",$BA$1,ייצוב!G115))</f>
        <v/>
      </c>
      <c r="F115" s="149"/>
      <c r="G115" s="148" t="str">
        <f t="shared" si="134"/>
        <v/>
      </c>
      <c r="H115" s="407" t="str">
        <f t="shared" si="96"/>
        <v/>
      </c>
      <c r="I115" s="408" t="str">
        <f t="shared" si="97"/>
        <v/>
      </c>
      <c r="J115" s="408" t="str">
        <f t="shared" si="98"/>
        <v/>
      </c>
      <c r="K115" s="409" t="str">
        <f t="shared" si="99"/>
        <v/>
      </c>
      <c r="L115" s="409" t="str">
        <f t="shared" si="100"/>
        <v/>
      </c>
      <c r="M115" s="410" t="str">
        <f t="shared" si="101"/>
        <v/>
      </c>
      <c r="N115" s="410" t="str">
        <f t="shared" si="102"/>
        <v/>
      </c>
      <c r="O115" s="409" t="str">
        <f t="shared" si="103"/>
        <v/>
      </c>
      <c r="P115" s="409" t="str">
        <f t="shared" si="104"/>
        <v/>
      </c>
      <c r="Q115" s="410" t="str">
        <f t="shared" si="105"/>
        <v/>
      </c>
      <c r="R115" s="410" t="str">
        <f t="shared" si="106"/>
        <v/>
      </c>
      <c r="S115" s="409" t="str">
        <f t="shared" si="107"/>
        <v/>
      </c>
      <c r="T115" s="409" t="str">
        <f t="shared" si="108"/>
        <v/>
      </c>
      <c r="U115" s="410" t="str">
        <f t="shared" si="109"/>
        <v/>
      </c>
      <c r="V115" s="410" t="str">
        <f t="shared" si="137"/>
        <v/>
      </c>
      <c r="W115" s="409" t="str">
        <f t="shared" si="110"/>
        <v/>
      </c>
      <c r="X115" s="409" t="str">
        <f t="shared" si="111"/>
        <v/>
      </c>
      <c r="Y115" s="410" t="str">
        <f t="shared" si="112"/>
        <v/>
      </c>
      <c r="Z115" s="410" t="str">
        <f t="shared" si="113"/>
        <v/>
      </c>
      <c r="AA115" s="409" t="str">
        <f t="shared" si="114"/>
        <v/>
      </c>
      <c r="AB115" s="409" t="str">
        <f t="shared" si="115"/>
        <v/>
      </c>
      <c r="AC115" s="410" t="str">
        <f t="shared" si="116"/>
        <v/>
      </c>
      <c r="AD115" s="410" t="str">
        <f t="shared" si="117"/>
        <v/>
      </c>
      <c r="AE115" s="409" t="str">
        <f t="shared" si="118"/>
        <v/>
      </c>
      <c r="AF115" s="409" t="str">
        <f t="shared" si="119"/>
        <v/>
      </c>
      <c r="AG115" s="410" t="str">
        <f t="shared" si="120"/>
        <v/>
      </c>
      <c r="AH115" s="410" t="str">
        <f t="shared" si="138"/>
        <v/>
      </c>
      <c r="AI115" s="409" t="str">
        <f t="shared" si="121"/>
        <v/>
      </c>
      <c r="AJ115" s="409" t="str">
        <f t="shared" si="122"/>
        <v/>
      </c>
      <c r="AK115" s="410" t="str">
        <f t="shared" si="123"/>
        <v/>
      </c>
      <c r="AL115" s="410" t="str">
        <f t="shared" si="124"/>
        <v/>
      </c>
      <c r="AM115" s="409" t="str">
        <f t="shared" si="125"/>
        <v/>
      </c>
      <c r="AN115" s="409" t="str">
        <f t="shared" si="126"/>
        <v/>
      </c>
      <c r="AO115" s="410" t="str">
        <f t="shared" si="127"/>
        <v/>
      </c>
      <c r="AP115" s="410" t="str">
        <f t="shared" si="128"/>
        <v/>
      </c>
      <c r="AQ115" s="409" t="str">
        <f t="shared" si="129"/>
        <v/>
      </c>
      <c r="AR115" s="409" t="str">
        <f t="shared" si="130"/>
        <v/>
      </c>
      <c r="AS115" s="410" t="str">
        <f t="shared" si="131"/>
        <v/>
      </c>
      <c r="AT115" s="410" t="str">
        <f t="shared" si="132"/>
        <v/>
      </c>
      <c r="AU115" s="401" t="str">
        <f t="shared" si="135"/>
        <v/>
      </c>
      <c r="AV115" s="139" t="str">
        <f t="shared" si="136"/>
        <v/>
      </c>
      <c r="BA115" s="1" t="str">
        <f t="shared" si="139"/>
        <v/>
      </c>
      <c r="BB115" s="1" t="str">
        <f t="shared" si="139"/>
        <v/>
      </c>
      <c r="BD115" s="238">
        <f t="shared" si="133"/>
        <v>0</v>
      </c>
    </row>
    <row r="116" spans="2:56" hidden="1" x14ac:dyDescent="0.25">
      <c r="B116" s="150" t="str">
        <f t="shared" si="95"/>
        <v/>
      </c>
      <c r="C116" s="406" t="str">
        <f>ייצוב!C116</f>
        <v/>
      </c>
      <c r="D116" s="143" t="str">
        <f>IF($C116="","",IF(ייצוב!I116="",$BA$1,ייצוב!I116))</f>
        <v/>
      </c>
      <c r="E116" s="143" t="str">
        <f>IF($C116="","",IF(ייצוב!G116="",$BA$1,ייצוב!G116))</f>
        <v/>
      </c>
      <c r="F116" s="149"/>
      <c r="G116" s="148" t="str">
        <f t="shared" si="134"/>
        <v/>
      </c>
      <c r="H116" s="407" t="str">
        <f t="shared" si="96"/>
        <v/>
      </c>
      <c r="I116" s="408" t="str">
        <f t="shared" si="97"/>
        <v/>
      </c>
      <c r="J116" s="408" t="str">
        <f t="shared" si="98"/>
        <v/>
      </c>
      <c r="K116" s="409" t="str">
        <f t="shared" si="99"/>
        <v/>
      </c>
      <c r="L116" s="409" t="str">
        <f t="shared" si="100"/>
        <v/>
      </c>
      <c r="M116" s="410" t="str">
        <f t="shared" si="101"/>
        <v/>
      </c>
      <c r="N116" s="410" t="str">
        <f t="shared" si="102"/>
        <v/>
      </c>
      <c r="O116" s="409" t="str">
        <f t="shared" si="103"/>
        <v/>
      </c>
      <c r="P116" s="409" t="str">
        <f t="shared" si="104"/>
        <v/>
      </c>
      <c r="Q116" s="410" t="str">
        <f t="shared" si="105"/>
        <v/>
      </c>
      <c r="R116" s="410" t="str">
        <f t="shared" si="106"/>
        <v/>
      </c>
      <c r="S116" s="409" t="str">
        <f t="shared" si="107"/>
        <v/>
      </c>
      <c r="T116" s="409" t="str">
        <f t="shared" si="108"/>
        <v/>
      </c>
      <c r="U116" s="410" t="str">
        <f t="shared" si="109"/>
        <v/>
      </c>
      <c r="V116" s="410" t="str">
        <f t="shared" si="137"/>
        <v/>
      </c>
      <c r="W116" s="409" t="str">
        <f t="shared" si="110"/>
        <v/>
      </c>
      <c r="X116" s="409" t="str">
        <f t="shared" si="111"/>
        <v/>
      </c>
      <c r="Y116" s="410" t="str">
        <f t="shared" si="112"/>
        <v/>
      </c>
      <c r="Z116" s="410" t="str">
        <f t="shared" si="113"/>
        <v/>
      </c>
      <c r="AA116" s="409" t="str">
        <f t="shared" si="114"/>
        <v/>
      </c>
      <c r="AB116" s="409" t="str">
        <f t="shared" si="115"/>
        <v/>
      </c>
      <c r="AC116" s="410" t="str">
        <f t="shared" si="116"/>
        <v/>
      </c>
      <c r="AD116" s="410" t="str">
        <f t="shared" si="117"/>
        <v/>
      </c>
      <c r="AE116" s="409" t="str">
        <f t="shared" si="118"/>
        <v/>
      </c>
      <c r="AF116" s="409" t="str">
        <f t="shared" si="119"/>
        <v/>
      </c>
      <c r="AG116" s="410" t="str">
        <f t="shared" si="120"/>
        <v/>
      </c>
      <c r="AH116" s="410" t="str">
        <f t="shared" si="138"/>
        <v/>
      </c>
      <c r="AI116" s="409" t="str">
        <f t="shared" si="121"/>
        <v/>
      </c>
      <c r="AJ116" s="409" t="str">
        <f t="shared" si="122"/>
        <v/>
      </c>
      <c r="AK116" s="410" t="str">
        <f t="shared" si="123"/>
        <v/>
      </c>
      <c r="AL116" s="410" t="str">
        <f t="shared" si="124"/>
        <v/>
      </c>
      <c r="AM116" s="409" t="str">
        <f t="shared" si="125"/>
        <v/>
      </c>
      <c r="AN116" s="409" t="str">
        <f t="shared" si="126"/>
        <v/>
      </c>
      <c r="AO116" s="410" t="str">
        <f t="shared" si="127"/>
        <v/>
      </c>
      <c r="AP116" s="410" t="str">
        <f t="shared" si="128"/>
        <v/>
      </c>
      <c r="AQ116" s="409" t="str">
        <f t="shared" si="129"/>
        <v/>
      </c>
      <c r="AR116" s="409" t="str">
        <f t="shared" si="130"/>
        <v/>
      </c>
      <c r="AS116" s="410" t="str">
        <f t="shared" si="131"/>
        <v/>
      </c>
      <c r="AT116" s="410" t="str">
        <f t="shared" si="132"/>
        <v/>
      </c>
      <c r="AU116" s="401" t="str">
        <f t="shared" si="135"/>
        <v/>
      </c>
      <c r="AV116" s="139" t="str">
        <f t="shared" si="136"/>
        <v/>
      </c>
      <c r="BA116" s="1" t="str">
        <f t="shared" si="139"/>
        <v/>
      </c>
      <c r="BB116" s="1" t="str">
        <f t="shared" si="139"/>
        <v/>
      </c>
      <c r="BD116" s="238">
        <f t="shared" si="133"/>
        <v>0</v>
      </c>
    </row>
    <row r="117" spans="2:56" hidden="1" x14ac:dyDescent="0.25">
      <c r="B117" s="150" t="str">
        <f t="shared" si="95"/>
        <v/>
      </c>
      <c r="C117" s="406" t="str">
        <f>ייצוב!C117</f>
        <v/>
      </c>
      <c r="D117" s="143" t="str">
        <f>IF($C117="","",IF(ייצוב!I117="",$BA$1,ייצוב!I117))</f>
        <v/>
      </c>
      <c r="E117" s="143" t="str">
        <f>IF($C117="","",IF(ייצוב!G117="",$BA$1,ייצוב!G117))</f>
        <v/>
      </c>
      <c r="F117" s="149"/>
      <c r="G117" s="148" t="str">
        <f t="shared" si="134"/>
        <v/>
      </c>
      <c r="H117" s="407" t="str">
        <f t="shared" si="96"/>
        <v/>
      </c>
      <c r="I117" s="408" t="str">
        <f t="shared" si="97"/>
        <v/>
      </c>
      <c r="J117" s="408" t="str">
        <f t="shared" si="98"/>
        <v/>
      </c>
      <c r="K117" s="409" t="str">
        <f t="shared" si="99"/>
        <v/>
      </c>
      <c r="L117" s="409" t="str">
        <f t="shared" si="100"/>
        <v/>
      </c>
      <c r="M117" s="410" t="str">
        <f t="shared" si="101"/>
        <v/>
      </c>
      <c r="N117" s="410" t="str">
        <f t="shared" si="102"/>
        <v/>
      </c>
      <c r="O117" s="409" t="str">
        <f t="shared" si="103"/>
        <v/>
      </c>
      <c r="P117" s="409" t="str">
        <f t="shared" si="104"/>
        <v/>
      </c>
      <c r="Q117" s="410" t="str">
        <f t="shared" si="105"/>
        <v/>
      </c>
      <c r="R117" s="410" t="str">
        <f t="shared" si="106"/>
        <v/>
      </c>
      <c r="S117" s="409" t="str">
        <f t="shared" si="107"/>
        <v/>
      </c>
      <c r="T117" s="409" t="str">
        <f t="shared" si="108"/>
        <v/>
      </c>
      <c r="U117" s="410" t="str">
        <f t="shared" si="109"/>
        <v/>
      </c>
      <c r="V117" s="410" t="str">
        <f t="shared" si="137"/>
        <v/>
      </c>
      <c r="W117" s="409" t="str">
        <f t="shared" si="110"/>
        <v/>
      </c>
      <c r="X117" s="409" t="str">
        <f t="shared" si="111"/>
        <v/>
      </c>
      <c r="Y117" s="410" t="str">
        <f t="shared" si="112"/>
        <v/>
      </c>
      <c r="Z117" s="410" t="str">
        <f t="shared" si="113"/>
        <v/>
      </c>
      <c r="AA117" s="409" t="str">
        <f t="shared" si="114"/>
        <v/>
      </c>
      <c r="AB117" s="409" t="str">
        <f t="shared" si="115"/>
        <v/>
      </c>
      <c r="AC117" s="410" t="str">
        <f t="shared" si="116"/>
        <v/>
      </c>
      <c r="AD117" s="410" t="str">
        <f t="shared" si="117"/>
        <v/>
      </c>
      <c r="AE117" s="409" t="str">
        <f t="shared" si="118"/>
        <v/>
      </c>
      <c r="AF117" s="409" t="str">
        <f t="shared" si="119"/>
        <v/>
      </c>
      <c r="AG117" s="410" t="str">
        <f t="shared" si="120"/>
        <v/>
      </c>
      <c r="AH117" s="410" t="str">
        <f t="shared" si="138"/>
        <v/>
      </c>
      <c r="AI117" s="409" t="str">
        <f t="shared" si="121"/>
        <v/>
      </c>
      <c r="AJ117" s="409" t="str">
        <f t="shared" si="122"/>
        <v/>
      </c>
      <c r="AK117" s="410" t="str">
        <f t="shared" si="123"/>
        <v/>
      </c>
      <c r="AL117" s="410" t="str">
        <f t="shared" si="124"/>
        <v/>
      </c>
      <c r="AM117" s="409" t="str">
        <f t="shared" si="125"/>
        <v/>
      </c>
      <c r="AN117" s="409" t="str">
        <f t="shared" si="126"/>
        <v/>
      </c>
      <c r="AO117" s="410" t="str">
        <f t="shared" si="127"/>
        <v/>
      </c>
      <c r="AP117" s="410" t="str">
        <f t="shared" si="128"/>
        <v/>
      </c>
      <c r="AQ117" s="409" t="str">
        <f t="shared" si="129"/>
        <v/>
      </c>
      <c r="AR117" s="409" t="str">
        <f t="shared" si="130"/>
        <v/>
      </c>
      <c r="AS117" s="410" t="str">
        <f t="shared" si="131"/>
        <v/>
      </c>
      <c r="AT117" s="410" t="str">
        <f t="shared" si="132"/>
        <v/>
      </c>
      <c r="AU117" s="401" t="str">
        <f t="shared" si="135"/>
        <v/>
      </c>
      <c r="AV117" s="139" t="str">
        <f t="shared" si="136"/>
        <v/>
      </c>
      <c r="BA117" s="1" t="str">
        <f t="shared" si="139"/>
        <v/>
      </c>
      <c r="BB117" s="1" t="str">
        <f t="shared" si="139"/>
        <v/>
      </c>
      <c r="BD117" s="238">
        <f t="shared" si="133"/>
        <v>0</v>
      </c>
    </row>
    <row r="118" spans="2:56" hidden="1" x14ac:dyDescent="0.25">
      <c r="B118" s="150" t="str">
        <f t="shared" si="95"/>
        <v/>
      </c>
      <c r="C118" s="406" t="str">
        <f>ייצוב!C118</f>
        <v/>
      </c>
      <c r="D118" s="143" t="str">
        <f>IF($C118="","",IF(ייצוב!I118="",$BA$1,ייצוב!I118))</f>
        <v/>
      </c>
      <c r="E118" s="143" t="str">
        <f>IF($C118="","",IF(ייצוב!G118="",$BA$1,ייצוב!G118))</f>
        <v/>
      </c>
      <c r="F118" s="149"/>
      <c r="G118" s="148" t="str">
        <f t="shared" si="134"/>
        <v/>
      </c>
      <c r="H118" s="407" t="str">
        <f t="shared" si="96"/>
        <v/>
      </c>
      <c r="I118" s="408" t="str">
        <f t="shared" si="97"/>
        <v/>
      </c>
      <c r="J118" s="408" t="str">
        <f t="shared" si="98"/>
        <v/>
      </c>
      <c r="K118" s="409" t="str">
        <f t="shared" si="99"/>
        <v/>
      </c>
      <c r="L118" s="409" t="str">
        <f t="shared" si="100"/>
        <v/>
      </c>
      <c r="M118" s="410" t="str">
        <f t="shared" si="101"/>
        <v/>
      </c>
      <c r="N118" s="410" t="str">
        <f t="shared" si="102"/>
        <v/>
      </c>
      <c r="O118" s="409" t="str">
        <f t="shared" si="103"/>
        <v/>
      </c>
      <c r="P118" s="409" t="str">
        <f t="shared" si="104"/>
        <v/>
      </c>
      <c r="Q118" s="410" t="str">
        <f t="shared" si="105"/>
        <v/>
      </c>
      <c r="R118" s="410" t="str">
        <f t="shared" si="106"/>
        <v/>
      </c>
      <c r="S118" s="409" t="str">
        <f t="shared" si="107"/>
        <v/>
      </c>
      <c r="T118" s="409" t="str">
        <f t="shared" si="108"/>
        <v/>
      </c>
      <c r="U118" s="410" t="str">
        <f t="shared" si="109"/>
        <v/>
      </c>
      <c r="V118" s="410" t="str">
        <f t="shared" si="137"/>
        <v/>
      </c>
      <c r="W118" s="409" t="str">
        <f t="shared" si="110"/>
        <v/>
      </c>
      <c r="X118" s="409" t="str">
        <f t="shared" si="111"/>
        <v/>
      </c>
      <c r="Y118" s="410" t="str">
        <f t="shared" si="112"/>
        <v/>
      </c>
      <c r="Z118" s="410" t="str">
        <f t="shared" si="113"/>
        <v/>
      </c>
      <c r="AA118" s="409" t="str">
        <f t="shared" si="114"/>
        <v/>
      </c>
      <c r="AB118" s="409" t="str">
        <f t="shared" si="115"/>
        <v/>
      </c>
      <c r="AC118" s="410" t="str">
        <f t="shared" si="116"/>
        <v/>
      </c>
      <c r="AD118" s="410" t="str">
        <f t="shared" si="117"/>
        <v/>
      </c>
      <c r="AE118" s="409" t="str">
        <f t="shared" si="118"/>
        <v/>
      </c>
      <c r="AF118" s="409" t="str">
        <f t="shared" si="119"/>
        <v/>
      </c>
      <c r="AG118" s="410" t="str">
        <f t="shared" si="120"/>
        <v/>
      </c>
      <c r="AH118" s="410" t="str">
        <f t="shared" si="138"/>
        <v/>
      </c>
      <c r="AI118" s="409" t="str">
        <f t="shared" si="121"/>
        <v/>
      </c>
      <c r="AJ118" s="409" t="str">
        <f t="shared" si="122"/>
        <v/>
      </c>
      <c r="AK118" s="410" t="str">
        <f t="shared" si="123"/>
        <v/>
      </c>
      <c r="AL118" s="410" t="str">
        <f t="shared" si="124"/>
        <v/>
      </c>
      <c r="AM118" s="409" t="str">
        <f t="shared" si="125"/>
        <v/>
      </c>
      <c r="AN118" s="409" t="str">
        <f t="shared" si="126"/>
        <v/>
      </c>
      <c r="AO118" s="410" t="str">
        <f t="shared" si="127"/>
        <v/>
      </c>
      <c r="AP118" s="410" t="str">
        <f t="shared" si="128"/>
        <v/>
      </c>
      <c r="AQ118" s="409" t="str">
        <f t="shared" si="129"/>
        <v/>
      </c>
      <c r="AR118" s="409" t="str">
        <f t="shared" si="130"/>
        <v/>
      </c>
      <c r="AS118" s="410" t="str">
        <f t="shared" si="131"/>
        <v/>
      </c>
      <c r="AT118" s="410" t="str">
        <f t="shared" si="132"/>
        <v/>
      </c>
      <c r="AU118" s="401" t="str">
        <f t="shared" si="135"/>
        <v/>
      </c>
      <c r="AV118" s="139" t="str">
        <f t="shared" si="136"/>
        <v/>
      </c>
      <c r="BA118" s="1" t="str">
        <f t="shared" si="139"/>
        <v/>
      </c>
      <c r="BB118" s="1" t="str">
        <f t="shared" si="139"/>
        <v/>
      </c>
      <c r="BD118" s="238">
        <f t="shared" si="133"/>
        <v>0</v>
      </c>
    </row>
    <row r="119" spans="2:56" hidden="1" x14ac:dyDescent="0.25">
      <c r="B119" s="150" t="str">
        <f t="shared" si="95"/>
        <v/>
      </c>
      <c r="C119" s="406" t="str">
        <f>ייצוב!C119</f>
        <v/>
      </c>
      <c r="D119" s="143" t="str">
        <f>IF($C119="","",IF(ייצוב!I119="",$BA$1,ייצוב!I119))</f>
        <v/>
      </c>
      <c r="E119" s="143" t="str">
        <f>IF($C119="","",IF(ייצוב!G119="",$BA$1,ייצוב!G119))</f>
        <v/>
      </c>
      <c r="F119" s="149"/>
      <c r="G119" s="148" t="str">
        <f t="shared" si="134"/>
        <v/>
      </c>
      <c r="H119" s="407" t="str">
        <f t="shared" si="96"/>
        <v/>
      </c>
      <c r="I119" s="408" t="str">
        <f t="shared" si="97"/>
        <v/>
      </c>
      <c r="J119" s="408" t="str">
        <f t="shared" si="98"/>
        <v/>
      </c>
      <c r="K119" s="409" t="str">
        <f t="shared" si="99"/>
        <v/>
      </c>
      <c r="L119" s="409" t="str">
        <f t="shared" si="100"/>
        <v/>
      </c>
      <c r="M119" s="410" t="str">
        <f t="shared" si="101"/>
        <v/>
      </c>
      <c r="N119" s="410" t="str">
        <f t="shared" si="102"/>
        <v/>
      </c>
      <c r="O119" s="409" t="str">
        <f t="shared" si="103"/>
        <v/>
      </c>
      <c r="P119" s="409" t="str">
        <f t="shared" si="104"/>
        <v/>
      </c>
      <c r="Q119" s="410" t="str">
        <f t="shared" si="105"/>
        <v/>
      </c>
      <c r="R119" s="410" t="str">
        <f t="shared" si="106"/>
        <v/>
      </c>
      <c r="S119" s="409" t="str">
        <f t="shared" si="107"/>
        <v/>
      </c>
      <c r="T119" s="409" t="str">
        <f t="shared" si="108"/>
        <v/>
      </c>
      <c r="U119" s="410" t="str">
        <f t="shared" si="109"/>
        <v/>
      </c>
      <c r="V119" s="410" t="str">
        <f t="shared" si="137"/>
        <v/>
      </c>
      <c r="W119" s="409" t="str">
        <f t="shared" si="110"/>
        <v/>
      </c>
      <c r="X119" s="409" t="str">
        <f t="shared" si="111"/>
        <v/>
      </c>
      <c r="Y119" s="410" t="str">
        <f t="shared" si="112"/>
        <v/>
      </c>
      <c r="Z119" s="410" t="str">
        <f t="shared" si="113"/>
        <v/>
      </c>
      <c r="AA119" s="409" t="str">
        <f t="shared" si="114"/>
        <v/>
      </c>
      <c r="AB119" s="409" t="str">
        <f t="shared" si="115"/>
        <v/>
      </c>
      <c r="AC119" s="410" t="str">
        <f t="shared" si="116"/>
        <v/>
      </c>
      <c r="AD119" s="410" t="str">
        <f t="shared" si="117"/>
        <v/>
      </c>
      <c r="AE119" s="409" t="str">
        <f t="shared" si="118"/>
        <v/>
      </c>
      <c r="AF119" s="409" t="str">
        <f t="shared" si="119"/>
        <v/>
      </c>
      <c r="AG119" s="410" t="str">
        <f t="shared" si="120"/>
        <v/>
      </c>
      <c r="AH119" s="410" t="str">
        <f t="shared" si="138"/>
        <v/>
      </c>
      <c r="AI119" s="409" t="str">
        <f t="shared" si="121"/>
        <v/>
      </c>
      <c r="AJ119" s="409" t="str">
        <f t="shared" si="122"/>
        <v/>
      </c>
      <c r="AK119" s="410" t="str">
        <f t="shared" si="123"/>
        <v/>
      </c>
      <c r="AL119" s="410" t="str">
        <f t="shared" si="124"/>
        <v/>
      </c>
      <c r="AM119" s="409" t="str">
        <f t="shared" si="125"/>
        <v/>
      </c>
      <c r="AN119" s="409" t="str">
        <f t="shared" si="126"/>
        <v/>
      </c>
      <c r="AO119" s="410" t="str">
        <f t="shared" si="127"/>
        <v/>
      </c>
      <c r="AP119" s="410" t="str">
        <f t="shared" si="128"/>
        <v/>
      </c>
      <c r="AQ119" s="409" t="str">
        <f t="shared" si="129"/>
        <v/>
      </c>
      <c r="AR119" s="409" t="str">
        <f t="shared" si="130"/>
        <v/>
      </c>
      <c r="AS119" s="410" t="str">
        <f t="shared" si="131"/>
        <v/>
      </c>
      <c r="AT119" s="410" t="str">
        <f t="shared" si="132"/>
        <v/>
      </c>
      <c r="AU119" s="401" t="str">
        <f t="shared" si="135"/>
        <v/>
      </c>
      <c r="AV119" s="139" t="str">
        <f t="shared" si="136"/>
        <v/>
      </c>
      <c r="BA119" s="1" t="str">
        <f t="shared" si="139"/>
        <v/>
      </c>
      <c r="BB119" s="1" t="str">
        <f t="shared" si="139"/>
        <v/>
      </c>
      <c r="BD119" s="238">
        <f t="shared" si="133"/>
        <v>0</v>
      </c>
    </row>
    <row r="120" spans="2:56" hidden="1" x14ac:dyDescent="0.25">
      <c r="B120" s="150" t="str">
        <f t="shared" si="95"/>
        <v/>
      </c>
      <c r="C120" s="406" t="str">
        <f>ייצוב!C120</f>
        <v/>
      </c>
      <c r="D120" s="143" t="str">
        <f>IF($C120="","",IF(ייצוב!I120="",$BA$1,ייצוב!I120))</f>
        <v/>
      </c>
      <c r="E120" s="143" t="str">
        <f>IF($C120="","",IF(ייצוב!G120="",$BA$1,ייצוב!G120))</f>
        <v/>
      </c>
      <c r="F120" s="149"/>
      <c r="G120" s="148" t="str">
        <f t="shared" si="134"/>
        <v/>
      </c>
      <c r="H120" s="407" t="str">
        <f t="shared" si="96"/>
        <v/>
      </c>
      <c r="I120" s="408" t="str">
        <f t="shared" si="97"/>
        <v/>
      </c>
      <c r="J120" s="408" t="str">
        <f t="shared" si="98"/>
        <v/>
      </c>
      <c r="K120" s="409" t="str">
        <f t="shared" si="99"/>
        <v/>
      </c>
      <c r="L120" s="409" t="str">
        <f t="shared" si="100"/>
        <v/>
      </c>
      <c r="M120" s="410" t="str">
        <f t="shared" si="101"/>
        <v/>
      </c>
      <c r="N120" s="410" t="str">
        <f t="shared" si="102"/>
        <v/>
      </c>
      <c r="O120" s="409" t="str">
        <f t="shared" si="103"/>
        <v/>
      </c>
      <c r="P120" s="409" t="str">
        <f t="shared" si="104"/>
        <v/>
      </c>
      <c r="Q120" s="410" t="str">
        <f t="shared" si="105"/>
        <v/>
      </c>
      <c r="R120" s="410" t="str">
        <f t="shared" si="106"/>
        <v/>
      </c>
      <c r="S120" s="409" t="str">
        <f t="shared" si="107"/>
        <v/>
      </c>
      <c r="T120" s="409" t="str">
        <f t="shared" si="108"/>
        <v/>
      </c>
      <c r="U120" s="410" t="str">
        <f t="shared" si="109"/>
        <v/>
      </c>
      <c r="V120" s="410" t="str">
        <f t="shared" si="137"/>
        <v/>
      </c>
      <c r="W120" s="409" t="str">
        <f t="shared" si="110"/>
        <v/>
      </c>
      <c r="X120" s="409" t="str">
        <f t="shared" si="111"/>
        <v/>
      </c>
      <c r="Y120" s="410" t="str">
        <f t="shared" si="112"/>
        <v/>
      </c>
      <c r="Z120" s="410" t="str">
        <f t="shared" si="113"/>
        <v/>
      </c>
      <c r="AA120" s="409" t="str">
        <f t="shared" si="114"/>
        <v/>
      </c>
      <c r="AB120" s="409" t="str">
        <f t="shared" si="115"/>
        <v/>
      </c>
      <c r="AC120" s="410" t="str">
        <f t="shared" si="116"/>
        <v/>
      </c>
      <c r="AD120" s="410" t="str">
        <f t="shared" si="117"/>
        <v/>
      </c>
      <c r="AE120" s="409" t="str">
        <f t="shared" si="118"/>
        <v/>
      </c>
      <c r="AF120" s="409" t="str">
        <f t="shared" si="119"/>
        <v/>
      </c>
      <c r="AG120" s="410" t="str">
        <f t="shared" si="120"/>
        <v/>
      </c>
      <c r="AH120" s="410" t="str">
        <f t="shared" si="138"/>
        <v/>
      </c>
      <c r="AI120" s="409" t="str">
        <f t="shared" si="121"/>
        <v/>
      </c>
      <c r="AJ120" s="409" t="str">
        <f t="shared" si="122"/>
        <v/>
      </c>
      <c r="AK120" s="410" t="str">
        <f t="shared" si="123"/>
        <v/>
      </c>
      <c r="AL120" s="410" t="str">
        <f t="shared" si="124"/>
        <v/>
      </c>
      <c r="AM120" s="409" t="str">
        <f t="shared" si="125"/>
        <v/>
      </c>
      <c r="AN120" s="409" t="str">
        <f t="shared" si="126"/>
        <v/>
      </c>
      <c r="AO120" s="410" t="str">
        <f t="shared" si="127"/>
        <v/>
      </c>
      <c r="AP120" s="410" t="str">
        <f t="shared" si="128"/>
        <v/>
      </c>
      <c r="AQ120" s="409" t="str">
        <f t="shared" si="129"/>
        <v/>
      </c>
      <c r="AR120" s="409" t="str">
        <f t="shared" si="130"/>
        <v/>
      </c>
      <c r="AS120" s="410" t="str">
        <f t="shared" si="131"/>
        <v/>
      </c>
      <c r="AT120" s="410" t="str">
        <f t="shared" si="132"/>
        <v/>
      </c>
      <c r="AU120" s="401" t="str">
        <f t="shared" si="135"/>
        <v/>
      </c>
      <c r="AV120" s="139" t="str">
        <f t="shared" si="136"/>
        <v/>
      </c>
      <c r="BA120" s="1" t="str">
        <f t="shared" si="139"/>
        <v/>
      </c>
      <c r="BB120" s="1" t="str">
        <f t="shared" si="139"/>
        <v/>
      </c>
      <c r="BD120" s="238">
        <f t="shared" si="133"/>
        <v>0</v>
      </c>
    </row>
    <row r="121" spans="2:56" hidden="1" x14ac:dyDescent="0.25">
      <c r="B121" s="150" t="str">
        <f t="shared" si="95"/>
        <v/>
      </c>
      <c r="C121" s="406" t="str">
        <f>ייצוב!C121</f>
        <v/>
      </c>
      <c r="D121" s="143" t="str">
        <f>IF($C121="","",IF(ייצוב!I121="",$BA$1,ייצוב!I121))</f>
        <v/>
      </c>
      <c r="E121" s="143" t="str">
        <f>IF($C121="","",IF(ייצוב!G121="",$BA$1,ייצוב!G121))</f>
        <v/>
      </c>
      <c r="F121" s="149"/>
      <c r="G121" s="148" t="str">
        <f t="shared" si="134"/>
        <v/>
      </c>
      <c r="H121" s="407" t="str">
        <f t="shared" si="96"/>
        <v/>
      </c>
      <c r="I121" s="408" t="str">
        <f t="shared" si="97"/>
        <v/>
      </c>
      <c r="J121" s="408" t="str">
        <f t="shared" si="98"/>
        <v/>
      </c>
      <c r="K121" s="409" t="str">
        <f t="shared" si="99"/>
        <v/>
      </c>
      <c r="L121" s="409" t="str">
        <f t="shared" si="100"/>
        <v/>
      </c>
      <c r="M121" s="410" t="str">
        <f t="shared" si="101"/>
        <v/>
      </c>
      <c r="N121" s="410" t="str">
        <f t="shared" si="102"/>
        <v/>
      </c>
      <c r="O121" s="409" t="str">
        <f t="shared" si="103"/>
        <v/>
      </c>
      <c r="P121" s="409" t="str">
        <f t="shared" si="104"/>
        <v/>
      </c>
      <c r="Q121" s="410" t="str">
        <f t="shared" si="105"/>
        <v/>
      </c>
      <c r="R121" s="410" t="str">
        <f t="shared" si="106"/>
        <v/>
      </c>
      <c r="S121" s="409" t="str">
        <f t="shared" si="107"/>
        <v/>
      </c>
      <c r="T121" s="409" t="str">
        <f t="shared" si="108"/>
        <v/>
      </c>
      <c r="U121" s="410" t="str">
        <f t="shared" si="109"/>
        <v/>
      </c>
      <c r="V121" s="410" t="str">
        <f t="shared" si="137"/>
        <v/>
      </c>
      <c r="W121" s="409" t="str">
        <f t="shared" si="110"/>
        <v/>
      </c>
      <c r="X121" s="409" t="str">
        <f t="shared" si="111"/>
        <v/>
      </c>
      <c r="Y121" s="410" t="str">
        <f t="shared" si="112"/>
        <v/>
      </c>
      <c r="Z121" s="410" t="str">
        <f t="shared" si="113"/>
        <v/>
      </c>
      <c r="AA121" s="409" t="str">
        <f t="shared" si="114"/>
        <v/>
      </c>
      <c r="AB121" s="409" t="str">
        <f t="shared" si="115"/>
        <v/>
      </c>
      <c r="AC121" s="410" t="str">
        <f t="shared" si="116"/>
        <v/>
      </c>
      <c r="AD121" s="410" t="str">
        <f t="shared" si="117"/>
        <v/>
      </c>
      <c r="AE121" s="409" t="str">
        <f t="shared" si="118"/>
        <v/>
      </c>
      <c r="AF121" s="409" t="str">
        <f t="shared" si="119"/>
        <v/>
      </c>
      <c r="AG121" s="410" t="str">
        <f t="shared" si="120"/>
        <v/>
      </c>
      <c r="AH121" s="410" t="str">
        <f t="shared" si="138"/>
        <v/>
      </c>
      <c r="AI121" s="409" t="str">
        <f t="shared" si="121"/>
        <v/>
      </c>
      <c r="AJ121" s="409" t="str">
        <f t="shared" si="122"/>
        <v/>
      </c>
      <c r="AK121" s="410" t="str">
        <f t="shared" si="123"/>
        <v/>
      </c>
      <c r="AL121" s="410" t="str">
        <f t="shared" si="124"/>
        <v/>
      </c>
      <c r="AM121" s="409" t="str">
        <f t="shared" si="125"/>
        <v/>
      </c>
      <c r="AN121" s="409" t="str">
        <f t="shared" si="126"/>
        <v/>
      </c>
      <c r="AO121" s="410" t="str">
        <f t="shared" si="127"/>
        <v/>
      </c>
      <c r="AP121" s="410" t="str">
        <f t="shared" si="128"/>
        <v/>
      </c>
      <c r="AQ121" s="409" t="str">
        <f t="shared" si="129"/>
        <v/>
      </c>
      <c r="AR121" s="409" t="str">
        <f t="shared" si="130"/>
        <v/>
      </c>
      <c r="AS121" s="410" t="str">
        <f t="shared" si="131"/>
        <v/>
      </c>
      <c r="AT121" s="410" t="str">
        <f t="shared" si="132"/>
        <v/>
      </c>
      <c r="AU121" s="401" t="str">
        <f t="shared" si="135"/>
        <v/>
      </c>
      <c r="AV121" s="139" t="str">
        <f t="shared" si="136"/>
        <v/>
      </c>
      <c r="BA121" s="1" t="str">
        <f t="shared" si="139"/>
        <v/>
      </c>
      <c r="BB121" s="1" t="str">
        <f t="shared" si="139"/>
        <v/>
      </c>
      <c r="BD121" s="238">
        <f t="shared" si="133"/>
        <v>0</v>
      </c>
    </row>
    <row r="122" spans="2:56" hidden="1" x14ac:dyDescent="0.25">
      <c r="B122" s="150" t="str">
        <f t="shared" si="95"/>
        <v/>
      </c>
      <c r="C122" s="406" t="str">
        <f>ייצוב!C122</f>
        <v/>
      </c>
      <c r="D122" s="143" t="str">
        <f>IF($C122="","",IF(ייצוב!I122="",$BA$1,ייצוב!I122))</f>
        <v/>
      </c>
      <c r="E122" s="143" t="str">
        <f>IF($C122="","",IF(ייצוב!G122="",$BA$1,ייצוב!G122))</f>
        <v/>
      </c>
      <c r="F122" s="149"/>
      <c r="G122" s="148" t="str">
        <f t="shared" si="134"/>
        <v/>
      </c>
      <c r="H122" s="407" t="str">
        <f t="shared" si="96"/>
        <v/>
      </c>
      <c r="I122" s="408" t="str">
        <f t="shared" si="97"/>
        <v/>
      </c>
      <c r="J122" s="408" t="str">
        <f t="shared" si="98"/>
        <v/>
      </c>
      <c r="K122" s="409" t="str">
        <f t="shared" si="99"/>
        <v/>
      </c>
      <c r="L122" s="409" t="str">
        <f t="shared" si="100"/>
        <v/>
      </c>
      <c r="M122" s="410" t="str">
        <f t="shared" si="101"/>
        <v/>
      </c>
      <c r="N122" s="410" t="str">
        <f t="shared" si="102"/>
        <v/>
      </c>
      <c r="O122" s="409" t="str">
        <f t="shared" si="103"/>
        <v/>
      </c>
      <c r="P122" s="409" t="str">
        <f t="shared" si="104"/>
        <v/>
      </c>
      <c r="Q122" s="410" t="str">
        <f t="shared" si="105"/>
        <v/>
      </c>
      <c r="R122" s="410" t="str">
        <f t="shared" si="106"/>
        <v/>
      </c>
      <c r="S122" s="409" t="str">
        <f t="shared" si="107"/>
        <v/>
      </c>
      <c r="T122" s="409" t="str">
        <f t="shared" si="108"/>
        <v/>
      </c>
      <c r="U122" s="410" t="str">
        <f t="shared" si="109"/>
        <v/>
      </c>
      <c r="V122" s="410" t="str">
        <f t="shared" si="137"/>
        <v/>
      </c>
      <c r="W122" s="409" t="str">
        <f t="shared" si="110"/>
        <v/>
      </c>
      <c r="X122" s="409" t="str">
        <f t="shared" si="111"/>
        <v/>
      </c>
      <c r="Y122" s="410" t="str">
        <f t="shared" si="112"/>
        <v/>
      </c>
      <c r="Z122" s="410" t="str">
        <f t="shared" si="113"/>
        <v/>
      </c>
      <c r="AA122" s="409" t="str">
        <f t="shared" si="114"/>
        <v/>
      </c>
      <c r="AB122" s="409" t="str">
        <f t="shared" si="115"/>
        <v/>
      </c>
      <c r="AC122" s="410" t="str">
        <f t="shared" si="116"/>
        <v/>
      </c>
      <c r="AD122" s="410" t="str">
        <f t="shared" si="117"/>
        <v/>
      </c>
      <c r="AE122" s="409" t="str">
        <f t="shared" si="118"/>
        <v/>
      </c>
      <c r="AF122" s="409" t="str">
        <f t="shared" si="119"/>
        <v/>
      </c>
      <c r="AG122" s="410" t="str">
        <f t="shared" si="120"/>
        <v/>
      </c>
      <c r="AH122" s="410" t="str">
        <f t="shared" si="138"/>
        <v/>
      </c>
      <c r="AI122" s="409" t="str">
        <f t="shared" si="121"/>
        <v/>
      </c>
      <c r="AJ122" s="409" t="str">
        <f t="shared" si="122"/>
        <v/>
      </c>
      <c r="AK122" s="410" t="str">
        <f t="shared" si="123"/>
        <v/>
      </c>
      <c r="AL122" s="410" t="str">
        <f t="shared" si="124"/>
        <v/>
      </c>
      <c r="AM122" s="409" t="str">
        <f t="shared" si="125"/>
        <v/>
      </c>
      <c r="AN122" s="409" t="str">
        <f t="shared" si="126"/>
        <v/>
      </c>
      <c r="AO122" s="410" t="str">
        <f t="shared" si="127"/>
        <v/>
      </c>
      <c r="AP122" s="410" t="str">
        <f t="shared" si="128"/>
        <v/>
      </c>
      <c r="AQ122" s="409" t="str">
        <f t="shared" si="129"/>
        <v/>
      </c>
      <c r="AR122" s="409" t="str">
        <f t="shared" si="130"/>
        <v/>
      </c>
      <c r="AS122" s="410" t="str">
        <f t="shared" si="131"/>
        <v/>
      </c>
      <c r="AT122" s="410" t="str">
        <f t="shared" si="132"/>
        <v/>
      </c>
      <c r="AU122" s="401" t="str">
        <f t="shared" si="135"/>
        <v/>
      </c>
      <c r="AV122" s="139" t="str">
        <f t="shared" si="136"/>
        <v/>
      </c>
      <c r="BA122" s="1" t="str">
        <f t="shared" si="139"/>
        <v/>
      </c>
      <c r="BB122" s="1" t="str">
        <f t="shared" si="139"/>
        <v/>
      </c>
      <c r="BD122" s="238">
        <f t="shared" si="133"/>
        <v>0</v>
      </c>
    </row>
    <row r="123" spans="2:56" hidden="1" x14ac:dyDescent="0.25">
      <c r="B123" s="150" t="str">
        <f t="shared" si="95"/>
        <v/>
      </c>
      <c r="C123" s="406" t="str">
        <f>ייצוב!C123</f>
        <v/>
      </c>
      <c r="D123" s="143" t="str">
        <f>IF($C123="","",IF(ייצוב!I123="",$BA$1,ייצוב!I123))</f>
        <v/>
      </c>
      <c r="E123" s="143" t="str">
        <f>IF($C123="","",IF(ייצוב!G123="",$BA$1,ייצוב!G123))</f>
        <v/>
      </c>
      <c r="F123" s="149"/>
      <c r="G123" s="148" t="str">
        <f t="shared" si="134"/>
        <v/>
      </c>
      <c r="H123" s="407" t="str">
        <f t="shared" si="96"/>
        <v/>
      </c>
      <c r="I123" s="408" t="str">
        <f t="shared" si="97"/>
        <v/>
      </c>
      <c r="J123" s="408" t="str">
        <f t="shared" si="98"/>
        <v/>
      </c>
      <c r="K123" s="409" t="str">
        <f t="shared" si="99"/>
        <v/>
      </c>
      <c r="L123" s="409" t="str">
        <f t="shared" si="100"/>
        <v/>
      </c>
      <c r="M123" s="410" t="str">
        <f t="shared" si="101"/>
        <v/>
      </c>
      <c r="N123" s="410" t="str">
        <f t="shared" si="102"/>
        <v/>
      </c>
      <c r="O123" s="409" t="str">
        <f t="shared" si="103"/>
        <v/>
      </c>
      <c r="P123" s="409" t="str">
        <f t="shared" si="104"/>
        <v/>
      </c>
      <c r="Q123" s="410" t="str">
        <f t="shared" si="105"/>
        <v/>
      </c>
      <c r="R123" s="410" t="str">
        <f t="shared" si="106"/>
        <v/>
      </c>
      <c r="S123" s="409" t="str">
        <f t="shared" si="107"/>
        <v/>
      </c>
      <c r="T123" s="409" t="str">
        <f t="shared" si="108"/>
        <v/>
      </c>
      <c r="U123" s="410" t="str">
        <f t="shared" si="109"/>
        <v/>
      </c>
      <c r="V123" s="410" t="str">
        <f t="shared" si="137"/>
        <v/>
      </c>
      <c r="W123" s="409" t="str">
        <f t="shared" si="110"/>
        <v/>
      </c>
      <c r="X123" s="409" t="str">
        <f t="shared" si="111"/>
        <v/>
      </c>
      <c r="Y123" s="410" t="str">
        <f t="shared" si="112"/>
        <v/>
      </c>
      <c r="Z123" s="410" t="str">
        <f t="shared" si="113"/>
        <v/>
      </c>
      <c r="AA123" s="409" t="str">
        <f t="shared" si="114"/>
        <v/>
      </c>
      <c r="AB123" s="409" t="str">
        <f t="shared" si="115"/>
        <v/>
      </c>
      <c r="AC123" s="410" t="str">
        <f t="shared" si="116"/>
        <v/>
      </c>
      <c r="AD123" s="410" t="str">
        <f t="shared" si="117"/>
        <v/>
      </c>
      <c r="AE123" s="409" t="str">
        <f t="shared" si="118"/>
        <v/>
      </c>
      <c r="AF123" s="409" t="str">
        <f t="shared" si="119"/>
        <v/>
      </c>
      <c r="AG123" s="410" t="str">
        <f t="shared" si="120"/>
        <v/>
      </c>
      <c r="AH123" s="410" t="str">
        <f t="shared" si="138"/>
        <v/>
      </c>
      <c r="AI123" s="409" t="str">
        <f t="shared" si="121"/>
        <v/>
      </c>
      <c r="AJ123" s="409" t="str">
        <f t="shared" si="122"/>
        <v/>
      </c>
      <c r="AK123" s="410" t="str">
        <f t="shared" si="123"/>
        <v/>
      </c>
      <c r="AL123" s="410" t="str">
        <f t="shared" si="124"/>
        <v/>
      </c>
      <c r="AM123" s="409" t="str">
        <f t="shared" si="125"/>
        <v/>
      </c>
      <c r="AN123" s="409" t="str">
        <f t="shared" si="126"/>
        <v/>
      </c>
      <c r="AO123" s="410" t="str">
        <f t="shared" si="127"/>
        <v/>
      </c>
      <c r="AP123" s="410" t="str">
        <f t="shared" si="128"/>
        <v/>
      </c>
      <c r="AQ123" s="409" t="str">
        <f t="shared" si="129"/>
        <v/>
      </c>
      <c r="AR123" s="409" t="str">
        <f t="shared" si="130"/>
        <v/>
      </c>
      <c r="AS123" s="410" t="str">
        <f t="shared" si="131"/>
        <v/>
      </c>
      <c r="AT123" s="410" t="str">
        <f t="shared" si="132"/>
        <v/>
      </c>
      <c r="AU123" s="401" t="str">
        <f t="shared" si="135"/>
        <v/>
      </c>
      <c r="AV123" s="139" t="str">
        <f t="shared" si="136"/>
        <v/>
      </c>
      <c r="BA123" s="1" t="str">
        <f t="shared" si="139"/>
        <v/>
      </c>
      <c r="BB123" s="1" t="str">
        <f t="shared" si="139"/>
        <v/>
      </c>
      <c r="BD123" s="238">
        <f t="shared" si="133"/>
        <v>0</v>
      </c>
    </row>
    <row r="124" spans="2:56" hidden="1" x14ac:dyDescent="0.25">
      <c r="B124" s="150" t="str">
        <f t="shared" si="95"/>
        <v/>
      </c>
      <c r="C124" s="406" t="str">
        <f>ייצוב!C124</f>
        <v/>
      </c>
      <c r="D124" s="143" t="str">
        <f>IF($C124="","",IF(ייצוב!I124="",$BA$1,ייצוב!I124))</f>
        <v/>
      </c>
      <c r="E124" s="143" t="str">
        <f>IF($C124="","",IF(ייצוב!G124="",$BA$1,ייצוב!G124))</f>
        <v/>
      </c>
      <c r="F124" s="149"/>
      <c r="G124" s="148" t="str">
        <f t="shared" si="134"/>
        <v/>
      </c>
      <c r="H124" s="407" t="str">
        <f t="shared" si="96"/>
        <v/>
      </c>
      <c r="I124" s="408" t="str">
        <f t="shared" si="97"/>
        <v/>
      </c>
      <c r="J124" s="408" t="str">
        <f t="shared" si="98"/>
        <v/>
      </c>
      <c r="K124" s="409" t="str">
        <f t="shared" si="99"/>
        <v/>
      </c>
      <c r="L124" s="409" t="str">
        <f t="shared" si="100"/>
        <v/>
      </c>
      <c r="M124" s="410" t="str">
        <f t="shared" si="101"/>
        <v/>
      </c>
      <c r="N124" s="410" t="str">
        <f t="shared" si="102"/>
        <v/>
      </c>
      <c r="O124" s="409" t="str">
        <f t="shared" si="103"/>
        <v/>
      </c>
      <c r="P124" s="409" t="str">
        <f t="shared" si="104"/>
        <v/>
      </c>
      <c r="Q124" s="410" t="str">
        <f t="shared" si="105"/>
        <v/>
      </c>
      <c r="R124" s="410" t="str">
        <f t="shared" si="106"/>
        <v/>
      </c>
      <c r="S124" s="409" t="str">
        <f t="shared" si="107"/>
        <v/>
      </c>
      <c r="T124" s="409" t="str">
        <f t="shared" si="108"/>
        <v/>
      </c>
      <c r="U124" s="410" t="str">
        <f t="shared" si="109"/>
        <v/>
      </c>
      <c r="V124" s="410" t="str">
        <f t="shared" si="137"/>
        <v/>
      </c>
      <c r="W124" s="409" t="str">
        <f t="shared" si="110"/>
        <v/>
      </c>
      <c r="X124" s="409" t="str">
        <f t="shared" si="111"/>
        <v/>
      </c>
      <c r="Y124" s="410" t="str">
        <f t="shared" si="112"/>
        <v/>
      </c>
      <c r="Z124" s="410" t="str">
        <f t="shared" si="113"/>
        <v/>
      </c>
      <c r="AA124" s="409" t="str">
        <f t="shared" si="114"/>
        <v/>
      </c>
      <c r="AB124" s="409" t="str">
        <f t="shared" si="115"/>
        <v/>
      </c>
      <c r="AC124" s="410" t="str">
        <f t="shared" si="116"/>
        <v/>
      </c>
      <c r="AD124" s="410" t="str">
        <f t="shared" si="117"/>
        <v/>
      </c>
      <c r="AE124" s="409" t="str">
        <f t="shared" si="118"/>
        <v/>
      </c>
      <c r="AF124" s="409" t="str">
        <f t="shared" si="119"/>
        <v/>
      </c>
      <c r="AG124" s="410" t="str">
        <f t="shared" si="120"/>
        <v/>
      </c>
      <c r="AH124" s="410" t="str">
        <f t="shared" si="138"/>
        <v/>
      </c>
      <c r="AI124" s="409" t="str">
        <f t="shared" si="121"/>
        <v/>
      </c>
      <c r="AJ124" s="409" t="str">
        <f t="shared" si="122"/>
        <v/>
      </c>
      <c r="AK124" s="410" t="str">
        <f t="shared" si="123"/>
        <v/>
      </c>
      <c r="AL124" s="410" t="str">
        <f t="shared" si="124"/>
        <v/>
      </c>
      <c r="AM124" s="409" t="str">
        <f t="shared" si="125"/>
        <v/>
      </c>
      <c r="AN124" s="409" t="str">
        <f t="shared" si="126"/>
        <v/>
      </c>
      <c r="AO124" s="410" t="str">
        <f t="shared" si="127"/>
        <v/>
      </c>
      <c r="AP124" s="410" t="str">
        <f t="shared" si="128"/>
        <v/>
      </c>
      <c r="AQ124" s="409" t="str">
        <f t="shared" si="129"/>
        <v/>
      </c>
      <c r="AR124" s="409" t="str">
        <f t="shared" si="130"/>
        <v/>
      </c>
      <c r="AS124" s="410" t="str">
        <f t="shared" si="131"/>
        <v/>
      </c>
      <c r="AT124" s="410" t="str">
        <f t="shared" si="132"/>
        <v/>
      </c>
      <c r="AU124" s="401" t="str">
        <f t="shared" si="135"/>
        <v/>
      </c>
      <c r="AV124" s="139" t="str">
        <f t="shared" si="136"/>
        <v/>
      </c>
      <c r="BA124" s="1" t="str">
        <f t="shared" si="139"/>
        <v/>
      </c>
      <c r="BB124" s="1" t="str">
        <f t="shared" si="139"/>
        <v/>
      </c>
      <c r="BD124" s="238">
        <f t="shared" si="133"/>
        <v>0</v>
      </c>
    </row>
    <row r="125" spans="2:56" hidden="1" x14ac:dyDescent="0.25">
      <c r="B125" s="150" t="str">
        <f t="shared" si="95"/>
        <v/>
      </c>
      <c r="C125" s="406" t="str">
        <f>ייצוב!C125</f>
        <v/>
      </c>
      <c r="D125" s="143" t="str">
        <f>IF($C125="","",IF(ייצוב!I125="",$BA$1,ייצוב!I125))</f>
        <v/>
      </c>
      <c r="E125" s="143" t="str">
        <f>IF($C125="","",IF(ייצוב!G125="",$BA$1,ייצוב!G125))</f>
        <v/>
      </c>
      <c r="F125" s="149"/>
      <c r="G125" s="148" t="str">
        <f t="shared" si="134"/>
        <v/>
      </c>
      <c r="H125" s="407" t="str">
        <f t="shared" si="96"/>
        <v/>
      </c>
      <c r="I125" s="408" t="str">
        <f t="shared" si="97"/>
        <v/>
      </c>
      <c r="J125" s="408" t="str">
        <f t="shared" si="98"/>
        <v/>
      </c>
      <c r="K125" s="409" t="str">
        <f t="shared" si="99"/>
        <v/>
      </c>
      <c r="L125" s="409" t="str">
        <f t="shared" si="100"/>
        <v/>
      </c>
      <c r="M125" s="410" t="str">
        <f t="shared" si="101"/>
        <v/>
      </c>
      <c r="N125" s="410" t="str">
        <f t="shared" si="102"/>
        <v/>
      </c>
      <c r="O125" s="409" t="str">
        <f t="shared" si="103"/>
        <v/>
      </c>
      <c r="P125" s="409" t="str">
        <f t="shared" si="104"/>
        <v/>
      </c>
      <c r="Q125" s="410" t="str">
        <f t="shared" si="105"/>
        <v/>
      </c>
      <c r="R125" s="410" t="str">
        <f t="shared" si="106"/>
        <v/>
      </c>
      <c r="S125" s="409" t="str">
        <f t="shared" si="107"/>
        <v/>
      </c>
      <c r="T125" s="409" t="str">
        <f t="shared" si="108"/>
        <v/>
      </c>
      <c r="U125" s="410" t="str">
        <f t="shared" si="109"/>
        <v/>
      </c>
      <c r="V125" s="410" t="str">
        <f t="shared" si="137"/>
        <v/>
      </c>
      <c r="W125" s="409" t="str">
        <f t="shared" si="110"/>
        <v/>
      </c>
      <c r="X125" s="409" t="str">
        <f t="shared" si="111"/>
        <v/>
      </c>
      <c r="Y125" s="410" t="str">
        <f t="shared" si="112"/>
        <v/>
      </c>
      <c r="Z125" s="410" t="str">
        <f t="shared" si="113"/>
        <v/>
      </c>
      <c r="AA125" s="409" t="str">
        <f t="shared" si="114"/>
        <v/>
      </c>
      <c r="AB125" s="409" t="str">
        <f t="shared" si="115"/>
        <v/>
      </c>
      <c r="AC125" s="410" t="str">
        <f t="shared" si="116"/>
        <v/>
      </c>
      <c r="AD125" s="410" t="str">
        <f t="shared" si="117"/>
        <v/>
      </c>
      <c r="AE125" s="409" t="str">
        <f t="shared" si="118"/>
        <v/>
      </c>
      <c r="AF125" s="409" t="str">
        <f t="shared" si="119"/>
        <v/>
      </c>
      <c r="AG125" s="410" t="str">
        <f t="shared" si="120"/>
        <v/>
      </c>
      <c r="AH125" s="410" t="str">
        <f t="shared" si="138"/>
        <v/>
      </c>
      <c r="AI125" s="409" t="str">
        <f t="shared" si="121"/>
        <v/>
      </c>
      <c r="AJ125" s="409" t="str">
        <f t="shared" si="122"/>
        <v/>
      </c>
      <c r="AK125" s="410" t="str">
        <f t="shared" si="123"/>
        <v/>
      </c>
      <c r="AL125" s="410" t="str">
        <f t="shared" si="124"/>
        <v/>
      </c>
      <c r="AM125" s="409" t="str">
        <f t="shared" si="125"/>
        <v/>
      </c>
      <c r="AN125" s="409" t="str">
        <f t="shared" si="126"/>
        <v/>
      </c>
      <c r="AO125" s="410" t="str">
        <f t="shared" si="127"/>
        <v/>
      </c>
      <c r="AP125" s="410" t="str">
        <f t="shared" si="128"/>
        <v/>
      </c>
      <c r="AQ125" s="409" t="str">
        <f t="shared" si="129"/>
        <v/>
      </c>
      <c r="AR125" s="409" t="str">
        <f t="shared" si="130"/>
        <v/>
      </c>
      <c r="AS125" s="410" t="str">
        <f t="shared" si="131"/>
        <v/>
      </c>
      <c r="AT125" s="410" t="str">
        <f t="shared" si="132"/>
        <v/>
      </c>
      <c r="AU125" s="401" t="str">
        <f t="shared" si="135"/>
        <v/>
      </c>
      <c r="AV125" s="139" t="str">
        <f t="shared" si="136"/>
        <v/>
      </c>
      <c r="BA125" s="1" t="str">
        <f t="shared" si="139"/>
        <v/>
      </c>
      <c r="BB125" s="1" t="str">
        <f t="shared" si="139"/>
        <v/>
      </c>
      <c r="BD125" s="238">
        <f t="shared" si="133"/>
        <v>0</v>
      </c>
    </row>
    <row r="126" spans="2:56" hidden="1" x14ac:dyDescent="0.25">
      <c r="B126" s="150" t="str">
        <f t="shared" si="95"/>
        <v/>
      </c>
      <c r="C126" s="406" t="str">
        <f>ייצוב!C126</f>
        <v/>
      </c>
      <c r="D126" s="143" t="str">
        <f>IF($C126="","",IF(ייצוב!I126="",$BA$1,ייצוב!I126))</f>
        <v/>
      </c>
      <c r="E126" s="143" t="str">
        <f>IF($C126="","",IF(ייצוב!G126="",$BA$1,ייצוב!G126))</f>
        <v/>
      </c>
      <c r="F126" s="149"/>
      <c r="G126" s="148" t="str">
        <f t="shared" si="134"/>
        <v/>
      </c>
      <c r="H126" s="407" t="str">
        <f t="shared" si="96"/>
        <v/>
      </c>
      <c r="I126" s="408" t="str">
        <f t="shared" si="97"/>
        <v/>
      </c>
      <c r="J126" s="408" t="str">
        <f t="shared" si="98"/>
        <v/>
      </c>
      <c r="K126" s="409" t="str">
        <f t="shared" si="99"/>
        <v/>
      </c>
      <c r="L126" s="409" t="str">
        <f t="shared" si="100"/>
        <v/>
      </c>
      <c r="M126" s="410" t="str">
        <f t="shared" si="101"/>
        <v/>
      </c>
      <c r="N126" s="410" t="str">
        <f t="shared" si="102"/>
        <v/>
      </c>
      <c r="O126" s="409" t="str">
        <f t="shared" si="103"/>
        <v/>
      </c>
      <c r="P126" s="409" t="str">
        <f t="shared" si="104"/>
        <v/>
      </c>
      <c r="Q126" s="410" t="str">
        <f t="shared" si="105"/>
        <v/>
      </c>
      <c r="R126" s="410" t="str">
        <f t="shared" si="106"/>
        <v/>
      </c>
      <c r="S126" s="409" t="str">
        <f t="shared" si="107"/>
        <v/>
      </c>
      <c r="T126" s="409" t="str">
        <f t="shared" si="108"/>
        <v/>
      </c>
      <c r="U126" s="410" t="str">
        <f t="shared" si="109"/>
        <v/>
      </c>
      <c r="V126" s="410" t="str">
        <f t="shared" si="137"/>
        <v/>
      </c>
      <c r="W126" s="409" t="str">
        <f t="shared" si="110"/>
        <v/>
      </c>
      <c r="X126" s="409" t="str">
        <f t="shared" si="111"/>
        <v/>
      </c>
      <c r="Y126" s="410" t="str">
        <f t="shared" si="112"/>
        <v/>
      </c>
      <c r="Z126" s="410" t="str">
        <f t="shared" si="113"/>
        <v/>
      </c>
      <c r="AA126" s="409" t="str">
        <f t="shared" si="114"/>
        <v/>
      </c>
      <c r="AB126" s="409" t="str">
        <f t="shared" si="115"/>
        <v/>
      </c>
      <c r="AC126" s="410" t="str">
        <f t="shared" si="116"/>
        <v/>
      </c>
      <c r="AD126" s="410" t="str">
        <f t="shared" si="117"/>
        <v/>
      </c>
      <c r="AE126" s="409" t="str">
        <f t="shared" si="118"/>
        <v/>
      </c>
      <c r="AF126" s="409" t="str">
        <f t="shared" si="119"/>
        <v/>
      </c>
      <c r="AG126" s="410" t="str">
        <f t="shared" si="120"/>
        <v/>
      </c>
      <c r="AH126" s="410" t="str">
        <f t="shared" si="138"/>
        <v/>
      </c>
      <c r="AI126" s="409" t="str">
        <f t="shared" si="121"/>
        <v/>
      </c>
      <c r="AJ126" s="409" t="str">
        <f t="shared" si="122"/>
        <v/>
      </c>
      <c r="AK126" s="410" t="str">
        <f t="shared" si="123"/>
        <v/>
      </c>
      <c r="AL126" s="410" t="str">
        <f t="shared" si="124"/>
        <v/>
      </c>
      <c r="AM126" s="409" t="str">
        <f t="shared" si="125"/>
        <v/>
      </c>
      <c r="AN126" s="409" t="str">
        <f t="shared" si="126"/>
        <v/>
      </c>
      <c r="AO126" s="410" t="str">
        <f t="shared" si="127"/>
        <v/>
      </c>
      <c r="AP126" s="410" t="str">
        <f t="shared" si="128"/>
        <v/>
      </c>
      <c r="AQ126" s="409" t="str">
        <f t="shared" si="129"/>
        <v/>
      </c>
      <c r="AR126" s="409" t="str">
        <f t="shared" si="130"/>
        <v/>
      </c>
      <c r="AS126" s="410" t="str">
        <f t="shared" si="131"/>
        <v/>
      </c>
      <c r="AT126" s="410" t="str">
        <f t="shared" si="132"/>
        <v/>
      </c>
      <c r="AU126" s="401" t="str">
        <f t="shared" si="135"/>
        <v/>
      </c>
      <c r="AV126" s="139" t="str">
        <f t="shared" si="136"/>
        <v/>
      </c>
      <c r="BA126" s="1" t="str">
        <f t="shared" si="139"/>
        <v/>
      </c>
      <c r="BB126" s="1" t="str">
        <f t="shared" si="139"/>
        <v/>
      </c>
      <c r="BD126" s="238">
        <f t="shared" si="133"/>
        <v>0</v>
      </c>
    </row>
    <row r="127" spans="2:56" hidden="1" x14ac:dyDescent="0.25">
      <c r="B127" s="150" t="str">
        <f>IF(C127="","",ROW()-30)</f>
        <v/>
      </c>
      <c r="C127" s="406" t="str">
        <f>ייצוב!C127</f>
        <v/>
      </c>
      <c r="D127" s="143" t="str">
        <f>IF($C127="","",IF(ייצוב!I127="",$BA$1,ייצוב!I127))</f>
        <v/>
      </c>
      <c r="E127" s="143" t="str">
        <f>IF($C127="","",IF(ייצוב!G127="",$BA$1,ייצוב!G127))</f>
        <v/>
      </c>
      <c r="F127" s="149"/>
      <c r="G127" s="148" t="str">
        <f t="shared" si="134"/>
        <v/>
      </c>
      <c r="H127" s="407" t="str">
        <f>IF($C127="","",IF(G127+$F127=2,1,0))</f>
        <v/>
      </c>
      <c r="I127" s="408" t="str">
        <f>IF($C127="","",IF(H127=1,$E127*$E$6,$D127))</f>
        <v/>
      </c>
      <c r="J127" s="408" t="str">
        <f>IF(G127="","",IF(H127=1,I127,I127/SUMIF(H$31:H$130,"&lt;&gt;1",I$31:I$130)*(1-SUMIF(H$31:H$130,"=1",I$31:I$130))))</f>
        <v/>
      </c>
      <c r="K127" s="409" t="str">
        <f>IF($C127="","",IF(J127&lt;$E127*$E$6,1,0))</f>
        <v/>
      </c>
      <c r="L127" s="409" t="str">
        <f>IF($C127="","",IF(K127+$F127=2,1,0))</f>
        <v/>
      </c>
      <c r="M127" s="410" t="str">
        <f>IF($C127="","",IF(L127=1,$E127*$E$6,$I127))</f>
        <v/>
      </c>
      <c r="N127" s="410" t="str">
        <f>IF(K127="","",IF(L127=1,M127,M127/SUMIF(L$31:L$130,"&lt;&gt;1",M$31:M$130)*(1-SUMIF(L$31:L$130,"=1",M$31:M$130))))</f>
        <v/>
      </c>
      <c r="O127" s="409" t="str">
        <f>IF($C127="","",IF(N127&lt;$E127*$E$6,1,0))</f>
        <v/>
      </c>
      <c r="P127" s="409" t="str">
        <f>IF($C127="","",IF(O127+$F127=2,1,0))</f>
        <v/>
      </c>
      <c r="Q127" s="410" t="str">
        <f>IF($C127="","",IF(P127=1,$E127*$E$6,$M127))</f>
        <v/>
      </c>
      <c r="R127" s="410" t="str">
        <f>IF(O127="","",IF(P127=1,Q127,Q127/SUMIF(P$31:P$130,"&lt;&gt;1",Q$31:Q$130)*(1-SUMIF(P$31:P$130,"=1",Q$31:Q$130))))</f>
        <v/>
      </c>
      <c r="S127" s="409" t="str">
        <f>IF($C127="","",IF(R127&lt;$E127*$E$6,1,0))</f>
        <v/>
      </c>
      <c r="T127" s="409" t="str">
        <f>IF($C127="","",IF(S127+$F127=2,1,0))</f>
        <v/>
      </c>
      <c r="U127" s="410" t="str">
        <f>IF($C127="","",IF(T127=1,$E127*$E$6,R127))</f>
        <v/>
      </c>
      <c r="V127" s="410" t="str">
        <f t="shared" si="137"/>
        <v/>
      </c>
      <c r="W127" s="409" t="str">
        <f>IF($C127="","",IF(V127&lt;$E127*$E$6,1,0))</f>
        <v/>
      </c>
      <c r="X127" s="409" t="str">
        <f>IF($C127="","",IF(W127+$F127=2,1,0))</f>
        <v/>
      </c>
      <c r="Y127" s="410" t="str">
        <f>IF($C127="","",IF(X127=1,$E127*$E$6,V127))</f>
        <v/>
      </c>
      <c r="Z127" s="410" t="str">
        <f>IF(W127="","",IF(X127=1,Y127,Y127/SUMIF(X$31:X$130,"&lt;&gt;1",Y$31:Y$130)*(1-SUMIF(X$31:X$130,"=1",Y$31:Y$130))))</f>
        <v/>
      </c>
      <c r="AA127" s="409" t="str">
        <f>IF($C127="","",IF(Z127&lt;$E127*$E$6,1,0))</f>
        <v/>
      </c>
      <c r="AB127" s="409" t="str">
        <f>IF($C127="","",IF(AA127+$F127=2,1,0))</f>
        <v/>
      </c>
      <c r="AC127" s="410" t="str">
        <f>IF($C127="","",IF(AB127=1,$E127*$E$6,Z127))</f>
        <v/>
      </c>
      <c r="AD127" s="410" t="str">
        <f>IF(AA127="","",IF(AB127=1,AC127,AC127/SUMIF(AB$31:AB$130,"&lt;&gt;1",AC$31:AC$130)*(1-SUMIF(AB$31:AB$130,"=1",AC$31:AC$130))))</f>
        <v/>
      </c>
      <c r="AE127" s="409" t="str">
        <f>IF($C127="","",IF(AD127&lt;$E127*$E$6,1,0))</f>
        <v/>
      </c>
      <c r="AF127" s="409" t="str">
        <f>IF($C127="","",IF(AE127+$F127=2,1,0))</f>
        <v/>
      </c>
      <c r="AG127" s="410" t="str">
        <f>IF($C127="","",IF(AF127=1,$E127*$E$6,AD127))</f>
        <v/>
      </c>
      <c r="AH127" s="410" t="str">
        <f t="shared" si="138"/>
        <v/>
      </c>
      <c r="AI127" s="409" t="str">
        <f>IF($C127="","",IF(AH127&lt;$E127*$E$6,1,0))</f>
        <v/>
      </c>
      <c r="AJ127" s="409" t="str">
        <f>IF($C127="","",IF(AI127+$F127=2,1,0))</f>
        <v/>
      </c>
      <c r="AK127" s="410" t="str">
        <f>IF($C127="","",IF(AJ127=1,$E127*$E$6,AH127))</f>
        <v/>
      </c>
      <c r="AL127" s="410" t="str">
        <f>IF(AI127="","",IF(AJ127=1,AK127,AK127/SUMIF(AJ$31:AJ$130,"&lt;&gt;1",AK$31:AK$130)*(1-SUMIF(AJ$31:AJ$130,"=1",AK$31:AK$130))))</f>
        <v/>
      </c>
      <c r="AM127" s="409" t="str">
        <f>IF($C127="","",IF(AL127&lt;$E127*$E$6,1,0))</f>
        <v/>
      </c>
      <c r="AN127" s="409" t="str">
        <f>IF($C127="","",IF(AM127+$F127=2,1,0))</f>
        <v/>
      </c>
      <c r="AO127" s="410" t="str">
        <f>IF($C127="","",IF(AN127=1,$E127*$E$6,AL127))</f>
        <v/>
      </c>
      <c r="AP127" s="410" t="str">
        <f>IF(AM127="","",IF(AN127=1,AO127,AO127/SUMIF(AN$31:AN$130,"&lt;&gt;1",AO$31:AO$130)*(1-SUMIF(AN$31:AN$130,"=1",AO$31:AO$130))))</f>
        <v/>
      </c>
      <c r="AQ127" s="409" t="str">
        <f>IF($C127="","",IF(OR(AP127&lt;$E127*$E$6,AN127=1,AJ127=1,AF127=1,AB127=1,X127=1,T127=1,P127=1,L127=1,H127=1),1,0))</f>
        <v/>
      </c>
      <c r="AR127" s="409" t="str">
        <f>IF($C127="","",IF(AQ127+$F127=2,1,0))</f>
        <v/>
      </c>
      <c r="AS127" s="410" t="str">
        <f>IF($C127="","",IF(AR127=1,$E127*$E$6,AP127))</f>
        <v/>
      </c>
      <c r="AT127" s="410" t="str">
        <f>IF(AQ127="","",IFERROR(IF(AR127=1,AS127,AS127/SUMIF(AR$31:AR$130,"&lt;&gt;1",AS$31:AS$130)*(1-SUMIF(AR$31:AR$130,"=1",AS$31:AS$130))),0))</f>
        <v/>
      </c>
      <c r="AU127" s="401" t="str">
        <f t="shared" si="135"/>
        <v/>
      </c>
      <c r="AV127" s="139" t="str">
        <f t="shared" si="136"/>
        <v/>
      </c>
      <c r="BA127" s="1" t="str">
        <f t="shared" si="139"/>
        <v/>
      </c>
      <c r="BB127" s="1" t="str">
        <f t="shared" si="139"/>
        <v/>
      </c>
      <c r="BD127" s="238">
        <f t="shared" si="133"/>
        <v>0</v>
      </c>
    </row>
    <row r="128" spans="2:56" hidden="1" x14ac:dyDescent="0.25">
      <c r="B128" s="150" t="str">
        <f>IF(C128="","",ROW()-30)</f>
        <v/>
      </c>
      <c r="C128" s="406" t="str">
        <f>ייצוב!C128</f>
        <v/>
      </c>
      <c r="D128" s="143" t="str">
        <f>IF($C128="","",IF(ייצוב!I128="",$BA$1,ייצוב!I128))</f>
        <v/>
      </c>
      <c r="E128" s="143" t="str">
        <f>IF($C128="","",IF(ייצוב!G128="",$BA$1,ייצוב!G128))</f>
        <v/>
      </c>
      <c r="F128" s="149"/>
      <c r="G128" s="148" t="str">
        <f t="shared" si="134"/>
        <v/>
      </c>
      <c r="H128" s="407" t="str">
        <f>IF($C128="","",IF(G128+$F128=2,1,0))</f>
        <v/>
      </c>
      <c r="I128" s="408" t="str">
        <f>IF($C128="","",IF(H128=1,$E128*$E$6,$D128))</f>
        <v/>
      </c>
      <c r="J128" s="408" t="str">
        <f>IF(G128="","",IF(H128=1,I128,I128/SUMIF(H$31:H$130,"&lt;&gt;1",I$31:I$130)*(1-SUMIF(H$31:H$130,"=1",I$31:I$130))))</f>
        <v/>
      </c>
      <c r="K128" s="409" t="str">
        <f>IF($C128="","",IF(J128&lt;$E128*$E$6,1,0))</f>
        <v/>
      </c>
      <c r="L128" s="409" t="str">
        <f>IF($C128="","",IF(K128+$F128=2,1,0))</f>
        <v/>
      </c>
      <c r="M128" s="410" t="str">
        <f>IF($C128="","",IF(L128=1,$E128*$E$6,$I128))</f>
        <v/>
      </c>
      <c r="N128" s="410" t="str">
        <f>IF(K128="","",IF(L128=1,M128,M128/SUMIF(L$31:L$130,"&lt;&gt;1",M$31:M$130)*(1-SUMIF(L$31:L$130,"=1",M$31:M$130))))</f>
        <v/>
      </c>
      <c r="O128" s="409" t="str">
        <f>IF($C128="","",IF(N128&lt;$E128*$E$6,1,0))</f>
        <v/>
      </c>
      <c r="P128" s="409" t="str">
        <f>IF($C128="","",IF(O128+$F128=2,1,0))</f>
        <v/>
      </c>
      <c r="Q128" s="410" t="str">
        <f>IF($C128="","",IF(P128=1,$E128*$E$6,$M128))</f>
        <v/>
      </c>
      <c r="R128" s="410" t="str">
        <f>IF(O128="","",IF(P128=1,Q128,Q128/SUMIF(P$31:P$130,"&lt;&gt;1",Q$31:Q$130)*(1-SUMIF(P$31:P$130,"=1",Q$31:Q$130))))</f>
        <v/>
      </c>
      <c r="S128" s="409" t="str">
        <f>IF($C128="","",IF(R128&lt;$E128*$E$6,1,0))</f>
        <v/>
      </c>
      <c r="T128" s="409" t="str">
        <f>IF($C128="","",IF(S128+$F128=2,1,0))</f>
        <v/>
      </c>
      <c r="U128" s="410" t="str">
        <f>IF($C128="","",IF(T128=1,$E128*$E$6,R128))</f>
        <v/>
      </c>
      <c r="V128" s="410" t="str">
        <f t="shared" si="137"/>
        <v/>
      </c>
      <c r="W128" s="409" t="str">
        <f>IF($C128="","",IF(V128&lt;$E128*$E$6,1,0))</f>
        <v/>
      </c>
      <c r="X128" s="409" t="str">
        <f>IF($C128="","",IF(W128+$F128=2,1,0))</f>
        <v/>
      </c>
      <c r="Y128" s="410" t="str">
        <f>IF($C128="","",IF(X128=1,$E128*$E$6,V128))</f>
        <v/>
      </c>
      <c r="Z128" s="410" t="str">
        <f>IF(W128="","",IF(X128=1,Y128,Y128/SUMIF(X$31:X$130,"&lt;&gt;1",Y$31:Y$130)*(1-SUMIF(X$31:X$130,"=1",Y$31:Y$130))))</f>
        <v/>
      </c>
      <c r="AA128" s="409" t="str">
        <f>IF($C128="","",IF(Z128&lt;$E128*$E$6,1,0))</f>
        <v/>
      </c>
      <c r="AB128" s="409" t="str">
        <f>IF($C128="","",IF(AA128+$F128=2,1,0))</f>
        <v/>
      </c>
      <c r="AC128" s="410" t="str">
        <f>IF($C128="","",IF(AB128=1,$E128*$E$6,Z128))</f>
        <v/>
      </c>
      <c r="AD128" s="410" t="str">
        <f>IF(AA128="","",IF(AB128=1,AC128,AC128/SUMIF(AB$31:AB$130,"&lt;&gt;1",AC$31:AC$130)*(1-SUMIF(AB$31:AB$130,"=1",AC$31:AC$130))))</f>
        <v/>
      </c>
      <c r="AE128" s="409" t="str">
        <f>IF($C128="","",IF(AD128&lt;$E128*$E$6,1,0))</f>
        <v/>
      </c>
      <c r="AF128" s="409" t="str">
        <f>IF($C128="","",IF(AE128+$F128=2,1,0))</f>
        <v/>
      </c>
      <c r="AG128" s="410" t="str">
        <f>IF($C128="","",IF(AF128=1,$E128*$E$6,AD128))</f>
        <v/>
      </c>
      <c r="AH128" s="410" t="str">
        <f t="shared" si="138"/>
        <v/>
      </c>
      <c r="AI128" s="409" t="str">
        <f>IF($C128="","",IF(AH128&lt;$E128*$E$6,1,0))</f>
        <v/>
      </c>
      <c r="AJ128" s="409" t="str">
        <f>IF($C128="","",IF(AI128+$F128=2,1,0))</f>
        <v/>
      </c>
      <c r="AK128" s="410" t="str">
        <f>IF($C128="","",IF(AJ128=1,$E128*$E$6,AH128))</f>
        <v/>
      </c>
      <c r="AL128" s="410" t="str">
        <f>IF(AI128="","",IF(AJ128=1,AK128,AK128/SUMIF(AJ$31:AJ$130,"&lt;&gt;1",AK$31:AK$130)*(1-SUMIF(AJ$31:AJ$130,"=1",AK$31:AK$130))))</f>
        <v/>
      </c>
      <c r="AM128" s="409" t="str">
        <f>IF($C128="","",IF(AL128&lt;$E128*$E$6,1,0))</f>
        <v/>
      </c>
      <c r="AN128" s="409" t="str">
        <f>IF($C128="","",IF(AM128+$F128=2,1,0))</f>
        <v/>
      </c>
      <c r="AO128" s="410" t="str">
        <f>IF($C128="","",IF(AN128=1,$E128*$E$6,AL128))</f>
        <v/>
      </c>
      <c r="AP128" s="410" t="str">
        <f>IF(AM128="","",IF(AN128=1,AO128,AO128/SUMIF(AN$31:AN$130,"&lt;&gt;1",AO$31:AO$130)*(1-SUMIF(AN$31:AN$130,"=1",AO$31:AO$130))))</f>
        <v/>
      </c>
      <c r="AQ128" s="409" t="str">
        <f>IF($C128="","",IF(OR(AP128&lt;$E128*$E$6,AN128=1,AJ128=1,AF128=1,AB128=1,X128=1,T128=1,P128=1,L128=1,H128=1),1,0))</f>
        <v/>
      </c>
      <c r="AR128" s="409" t="str">
        <f>IF($C128="","",IF(AQ128+$F128=2,1,0))</f>
        <v/>
      </c>
      <c r="AS128" s="410" t="str">
        <f>IF($C128="","",IF(AR128=1,$E128*$E$6,AP128))</f>
        <v/>
      </c>
      <c r="AT128" s="410" t="str">
        <f>IF(AQ128="","",IFERROR(IF(AR128=1,AS128,AS128/SUMIF(AR$31:AR$130,"&lt;&gt;1",AS$31:AS$130)*(1-SUMIF(AR$31:AR$130,"=1",AS$31:AS$130))),0))</f>
        <v/>
      </c>
      <c r="AU128" s="401" t="str">
        <f t="shared" si="135"/>
        <v/>
      </c>
      <c r="AV128" s="139" t="str">
        <f t="shared" si="136"/>
        <v/>
      </c>
      <c r="BA128" s="1" t="str">
        <f t="shared" si="139"/>
        <v/>
      </c>
      <c r="BB128" s="1" t="str">
        <f t="shared" si="139"/>
        <v/>
      </c>
      <c r="BD128" s="238">
        <f t="shared" si="133"/>
        <v>0</v>
      </c>
    </row>
    <row r="129" spans="2:56" hidden="1" x14ac:dyDescent="0.25">
      <c r="B129" s="150" t="str">
        <f>IF(C129="","",ROW()-30)</f>
        <v/>
      </c>
      <c r="C129" s="406" t="str">
        <f>ייצוב!C129</f>
        <v/>
      </c>
      <c r="D129" s="143" t="str">
        <f>IF($C129="","",IF(ייצוב!I129="",$BA$1,ייצוב!I129))</f>
        <v/>
      </c>
      <c r="E129" s="143" t="str">
        <f>IF($C129="","",IF(ייצוב!G129="",$BA$1,ייצוב!G129))</f>
        <v/>
      </c>
      <c r="F129" s="149"/>
      <c r="G129" s="148" t="str">
        <f t="shared" si="134"/>
        <v/>
      </c>
      <c r="H129" s="407" t="str">
        <f>IF($C129="","",IF(G129+$F129=2,1,0))</f>
        <v/>
      </c>
      <c r="I129" s="408" t="str">
        <f>IF($C129="","",IF(H129=1,$E129*$E$6,$D129))</f>
        <v/>
      </c>
      <c r="J129" s="408" t="str">
        <f>IF(G129="","",IF(H129=1,I129,I129/SUMIF(H$31:H$130,"&lt;&gt;1",I$31:I$130)*(1-SUMIF(H$31:H$130,"=1",I$31:I$130))))</f>
        <v/>
      </c>
      <c r="K129" s="409" t="str">
        <f>IF($C129="","",IF(J129&lt;$E129*$E$6,1,0))</f>
        <v/>
      </c>
      <c r="L129" s="409" t="str">
        <f>IF($C129="","",IF(K129+$F129=2,1,0))</f>
        <v/>
      </c>
      <c r="M129" s="410" t="str">
        <f>IF($C129="","",IF(L129=1,$E129*$E$6,$I129))</f>
        <v/>
      </c>
      <c r="N129" s="410" t="str">
        <f>IF(K129="","",IF(L129=1,M129,M129/SUMIF(L$31:L$130,"&lt;&gt;1",M$31:M$130)*(1-SUMIF(L$31:L$130,"=1",M$31:M$130))))</f>
        <v/>
      </c>
      <c r="O129" s="409" t="str">
        <f>IF($C129="","",IF(N129&lt;$E129*$E$6,1,0))</f>
        <v/>
      </c>
      <c r="P129" s="409" t="str">
        <f>IF($C129="","",IF(O129+$F129=2,1,0))</f>
        <v/>
      </c>
      <c r="Q129" s="410" t="str">
        <f>IF($C129="","",IF(P129=1,$E129*$E$6,$M129))</f>
        <v/>
      </c>
      <c r="R129" s="410" t="str">
        <f>IF(O129="","",IF(P129=1,Q129,Q129/SUMIF(P$31:P$130,"&lt;&gt;1",Q$31:Q$130)*(1-SUMIF(P$31:P$130,"=1",Q$31:Q$130))))</f>
        <v/>
      </c>
      <c r="S129" s="409" t="str">
        <f>IF($C129="","",IF(R129&lt;$E129*$E$6,1,0))</f>
        <v/>
      </c>
      <c r="T129" s="409" t="str">
        <f>IF($C129="","",IF(S129+$F129=2,1,0))</f>
        <v/>
      </c>
      <c r="U129" s="410" t="str">
        <f>IF($C129="","",IF(T129=1,$E129*$E$6,R129))</f>
        <v/>
      </c>
      <c r="V129" s="410" t="str">
        <f t="shared" si="137"/>
        <v/>
      </c>
      <c r="W129" s="409" t="str">
        <f>IF($C129="","",IF(V129&lt;$E129*$E$6,1,0))</f>
        <v/>
      </c>
      <c r="X129" s="409" t="str">
        <f>IF($C129="","",IF(W129+$F129=2,1,0))</f>
        <v/>
      </c>
      <c r="Y129" s="410" t="str">
        <f>IF($C129="","",IF(X129=1,$E129*$E$6,V129))</f>
        <v/>
      </c>
      <c r="Z129" s="410" t="str">
        <f>IF(W129="","",IF(X129=1,Y129,Y129/SUMIF(X$31:X$130,"&lt;&gt;1",Y$31:Y$130)*(1-SUMIF(X$31:X$130,"=1",Y$31:Y$130))))</f>
        <v/>
      </c>
      <c r="AA129" s="409" t="str">
        <f>IF($C129="","",IF(Z129&lt;$E129*$E$6,1,0))</f>
        <v/>
      </c>
      <c r="AB129" s="409" t="str">
        <f>IF($C129="","",IF(AA129+$F129=2,1,0))</f>
        <v/>
      </c>
      <c r="AC129" s="410" t="str">
        <f>IF($C129="","",IF(AB129=1,$E129*$E$6,Z129))</f>
        <v/>
      </c>
      <c r="AD129" s="410" t="str">
        <f>IF(AA129="","",IF(AB129=1,AC129,AC129/SUMIF(AB$31:AB$130,"&lt;&gt;1",AC$31:AC$130)*(1-SUMIF(AB$31:AB$130,"=1",AC$31:AC$130))))</f>
        <v/>
      </c>
      <c r="AE129" s="409" t="str">
        <f>IF($C129="","",IF(AD129&lt;$E129*$E$6,1,0))</f>
        <v/>
      </c>
      <c r="AF129" s="409" t="str">
        <f>IF($C129="","",IF(AE129+$F129=2,1,0))</f>
        <v/>
      </c>
      <c r="AG129" s="410" t="str">
        <f>IF($C129="","",IF(AF129=1,$E129*$E$6,AD129))</f>
        <v/>
      </c>
      <c r="AH129" s="410" t="str">
        <f t="shared" si="138"/>
        <v/>
      </c>
      <c r="AI129" s="409" t="str">
        <f>IF($C129="","",IF(AH129&lt;$E129*$E$6,1,0))</f>
        <v/>
      </c>
      <c r="AJ129" s="409" t="str">
        <f>IF($C129="","",IF(AI129+$F129=2,1,0))</f>
        <v/>
      </c>
      <c r="AK129" s="410" t="str">
        <f>IF($C129="","",IF(AJ129=1,$E129*$E$6,AH129))</f>
        <v/>
      </c>
      <c r="AL129" s="410" t="str">
        <f>IF(AI129="","",IF(AJ129=1,AK129,AK129/SUMIF(AJ$31:AJ$130,"&lt;&gt;1",AK$31:AK$130)*(1-SUMIF(AJ$31:AJ$130,"=1",AK$31:AK$130))))</f>
        <v/>
      </c>
      <c r="AM129" s="409" t="str">
        <f>IF($C129="","",IF(AL129&lt;$E129*$E$6,1,0))</f>
        <v/>
      </c>
      <c r="AN129" s="409" t="str">
        <f>IF($C129="","",IF(AM129+$F129=2,1,0))</f>
        <v/>
      </c>
      <c r="AO129" s="410" t="str">
        <f>IF($C129="","",IF(AN129=1,$E129*$E$6,AL129))</f>
        <v/>
      </c>
      <c r="AP129" s="410" t="str">
        <f>IF(AM129="","",IF(AN129=1,AO129,AO129/SUMIF(AN$31:AN$130,"&lt;&gt;1",AO$31:AO$130)*(1-SUMIF(AN$31:AN$130,"=1",AO$31:AO$130))))</f>
        <v/>
      </c>
      <c r="AQ129" s="409" t="str">
        <f>IF($C129="","",IF(OR(AP129&lt;$E129*$E$6,AN129=1,AJ129=1,AF129=1,AB129=1,X129=1,T129=1,P129=1,L129=1,H129=1),1,0))</f>
        <v/>
      </c>
      <c r="AR129" s="409" t="str">
        <f>IF($C129="","",IF(AQ129+$F129=2,1,0))</f>
        <v/>
      </c>
      <c r="AS129" s="410" t="str">
        <f>IF($C129="","",IF(AR129=1,$E129*$E$6,AP129))</f>
        <v/>
      </c>
      <c r="AT129" s="410" t="str">
        <f>IF(AQ129="","",IFERROR(IF(AR129=1,AS129,AS129/SUMIF(AR$31:AR$130,"&lt;&gt;1",AS$31:AS$130)*(1-SUMIF(AR$31:AR$130,"=1",AS$31:AS$130))),0))</f>
        <v/>
      </c>
      <c r="AU129" s="401" t="str">
        <f t="shared" si="135"/>
        <v/>
      </c>
      <c r="AV129" s="139" t="str">
        <f t="shared" si="136"/>
        <v/>
      </c>
      <c r="BA129" s="1" t="str">
        <f t="shared" si="139"/>
        <v/>
      </c>
      <c r="BB129" s="1" t="str">
        <f t="shared" si="139"/>
        <v/>
      </c>
      <c r="BD129" s="238">
        <f t="shared" si="133"/>
        <v>0</v>
      </c>
    </row>
    <row r="130" spans="2:56" ht="16.5" hidden="1" thickBot="1" x14ac:dyDescent="0.3">
      <c r="B130" s="368" t="str">
        <f>IF(C130="","",ROW()-30)</f>
        <v/>
      </c>
      <c r="C130" s="406" t="str">
        <f>ייצוב!C130</f>
        <v/>
      </c>
      <c r="D130" s="143" t="str">
        <f>IF($C130="","",IF(ייצוב!I130="",$BA$1,ייצוב!I130))</f>
        <v/>
      </c>
      <c r="E130" s="143" t="str">
        <f>IF($C130="","",IF(ייצוב!G130="",$BA$1,ייצוב!G130))</f>
        <v/>
      </c>
      <c r="F130" s="147"/>
      <c r="G130" s="148" t="str">
        <f t="shared" si="134"/>
        <v/>
      </c>
      <c r="H130" s="369" t="str">
        <f>IF($C130="","",IF(G130+$F130=2,1,0))</f>
        <v/>
      </c>
      <c r="I130" s="370" t="str">
        <f>IF($C130="","",IF(H130=1,$E130*$E$6,$D130))</f>
        <v/>
      </c>
      <c r="J130" s="370" t="str">
        <f>IF(G130="","",IF(H130=1,I130,I130/SUMIF(H$31:H$130,"&lt;&gt;1",I$31:I$130)*(1-SUMIF(H$31:H$130,"=1",I$31:I$130))))</f>
        <v/>
      </c>
      <c r="K130" s="371" t="str">
        <f>IF($C130="","",IF(J130&lt;$E130*$E$6,1,0))</f>
        <v/>
      </c>
      <c r="L130" s="371" t="str">
        <f>IF($C130="","",IF(K130+$F130=2,1,0))</f>
        <v/>
      </c>
      <c r="M130" s="372" t="str">
        <f>IF($C130="","",IF(L130=1,$E130*$E$6,$I130))</f>
        <v/>
      </c>
      <c r="N130" s="372" t="str">
        <f>IF(K130="","",IF(L130=1,M130,M130/SUMIF(L$31:L$130,"&lt;&gt;1",M$31:M$130)*(1-SUMIF(L$31:L$130,"=1",M$31:M$130))))</f>
        <v/>
      </c>
      <c r="O130" s="371" t="str">
        <f>IF($C130="","",IF(N130&lt;$E130*$E$6,1,0))</f>
        <v/>
      </c>
      <c r="P130" s="371" t="str">
        <f>IF($C130="","",IF(O130+$F130=2,1,0))</f>
        <v/>
      </c>
      <c r="Q130" s="372" t="str">
        <f>IF($C130="","",IF(P130=1,$E130*$E$6,$M130))</f>
        <v/>
      </c>
      <c r="R130" s="372" t="str">
        <f>IF(O130="","",IF(P130=1,Q130,Q130/SUMIF(P$31:P$130,"&lt;&gt;1",Q$31:Q$130)*(1-SUMIF(P$31:P$130,"=1",Q$31:Q$130))))</f>
        <v/>
      </c>
      <c r="S130" s="371" t="str">
        <f>IF($C130="","",IF(R130&lt;$E130*$E$6,1,0))</f>
        <v/>
      </c>
      <c r="T130" s="371" t="str">
        <f>IF($C130="","",IF(S130+$F130=2,1,0))</f>
        <v/>
      </c>
      <c r="U130" s="372" t="str">
        <f>IF($C130="","",IF(T130=1,$E130*$E$6,R130))</f>
        <v/>
      </c>
      <c r="V130" s="410" t="str">
        <f t="shared" si="137"/>
        <v/>
      </c>
      <c r="W130" s="371" t="str">
        <f>IF($C130="","",IF(V130&lt;$E130*$E$6,1,0))</f>
        <v/>
      </c>
      <c r="X130" s="371" t="str">
        <f>IF($C130="","",IF(W130+$F130=2,1,0))</f>
        <v/>
      </c>
      <c r="Y130" s="372" t="str">
        <f>IF($C130="","",IF(X130=1,$E130*$E$6,V130))</f>
        <v/>
      </c>
      <c r="Z130" s="372" t="str">
        <f>IF(W130="","",IF(X130=1,Y130,Y130/SUMIF(X$31:X$130,"&lt;&gt;1",Y$31:Y$130)*(1-SUMIF(X$31:X$130,"=1",Y$31:Y$130))))</f>
        <v/>
      </c>
      <c r="AA130" s="371" t="str">
        <f>IF($C130="","",IF(Z130&lt;$E130*$E$6,1,0))</f>
        <v/>
      </c>
      <c r="AB130" s="371" t="str">
        <f>IF($C130="","",IF(AA130+$F130=2,1,0))</f>
        <v/>
      </c>
      <c r="AC130" s="372" t="str">
        <f>IF($C130="","",IF(AB130=1,$E130*$E$6,Z130))</f>
        <v/>
      </c>
      <c r="AD130" s="372" t="str">
        <f>IF(AA130="","",IF(AB130=1,AC130,AC130/SUMIF(AB$31:AB$130,"&lt;&gt;1",AC$31:AC$130)*(1-SUMIF(AB$31:AB$130,"=1",AC$31:AC$130))))</f>
        <v/>
      </c>
      <c r="AE130" s="371" t="str">
        <f>IF($C130="","",IF(AD130&lt;$E130*$E$6,1,0))</f>
        <v/>
      </c>
      <c r="AF130" s="371" t="str">
        <f>IF($C130="","",IF(AE130+$F130=2,1,0))</f>
        <v/>
      </c>
      <c r="AG130" s="372" t="str">
        <f>IF($C130="","",IF(AF130=1,$E130*$E$6,AD130))</f>
        <v/>
      </c>
      <c r="AH130" s="410" t="str">
        <f t="shared" si="138"/>
        <v/>
      </c>
      <c r="AI130" s="371" t="str">
        <f>IF($C130="","",IF(AH130&lt;$E130*$E$6,1,0))</f>
        <v/>
      </c>
      <c r="AJ130" s="371" t="str">
        <f>IF($C130="","",IF(AI130+$F130=2,1,0))</f>
        <v/>
      </c>
      <c r="AK130" s="372" t="str">
        <f>IF($C130="","",IF(AJ130=1,$E130*$E$6,AH130))</f>
        <v/>
      </c>
      <c r="AL130" s="372" t="str">
        <f>IF(AI130="","",IF(AJ130=1,AK130,AK130/SUMIF(AJ$31:AJ$130,"&lt;&gt;1",AK$31:AK$130)*(1-SUMIF(AJ$31:AJ$130,"=1",AK$31:AK$130))))</f>
        <v/>
      </c>
      <c r="AM130" s="371" t="str">
        <f>IF($C130="","",IF(AL130&lt;$E130*$E$6,1,0))</f>
        <v/>
      </c>
      <c r="AN130" s="371" t="str">
        <f>IF($C130="","",IF(AM130+$F130=2,1,0))</f>
        <v/>
      </c>
      <c r="AO130" s="372" t="str">
        <f>IF($C130="","",IF(AN130=1,$E130*$E$6,AL130))</f>
        <v/>
      </c>
      <c r="AP130" s="372" t="str">
        <f>IF(AM130="","",IF(AN130=1,AO130,AO130/SUMIF(AN$31:AN$130,"&lt;&gt;1",AO$31:AO$130)*(1-SUMIF(AN$31:AN$130,"=1",AO$31:AO$130))))</f>
        <v/>
      </c>
      <c r="AQ130" s="371" t="str">
        <f>IF($C130="","",IF(OR(AP130&lt;$E130*$E$6,AN130=1,AJ130=1,AF130=1,AB130=1,X130=1,T130=1,P130=1,L130=1,H130=1),1,0))</f>
        <v/>
      </c>
      <c r="AR130" s="371" t="str">
        <f>IF($C130="","",IF(AQ130+$F130=2,1,0))</f>
        <v/>
      </c>
      <c r="AS130" s="372" t="str">
        <f>IF($C130="","",IF(AR130=1,$E130*$E$6,AP130))</f>
        <v/>
      </c>
      <c r="AT130" s="410" t="str">
        <f>IF(AQ130="","",IFERROR(IF(AR130=1,AS130,AS130/SUMIF(AR$31:AR$130,"&lt;&gt;1",AS$31:AS$130)*(1-SUMIF(AR$31:AR$130,"=1",AS$31:AS$130))),0))</f>
        <v/>
      </c>
      <c r="AU130" s="401" t="str">
        <f t="shared" si="135"/>
        <v/>
      </c>
      <c r="AV130" s="139" t="str">
        <f t="shared" si="136"/>
        <v/>
      </c>
      <c r="BA130" s="1" t="str">
        <f t="shared" si="139"/>
        <v/>
      </c>
      <c r="BB130" s="1" t="str">
        <f t="shared" si="139"/>
        <v/>
      </c>
      <c r="BD130" s="238">
        <f t="shared" si="133"/>
        <v>0</v>
      </c>
    </row>
    <row r="131" spans="2:56" ht="16.5" thickBot="1" x14ac:dyDescent="0.3">
      <c r="B131" s="542" t="s">
        <v>73</v>
      </c>
      <c r="C131" s="543"/>
      <c r="D131" s="146">
        <f t="shared" ref="D131:AV131" ca="1" si="140">SUM(D31:D130)</f>
        <v>1</v>
      </c>
      <c r="E131" s="142">
        <f t="shared" ca="1" si="140"/>
        <v>1</v>
      </c>
      <c r="F131" s="141">
        <f t="shared" si="140"/>
        <v>3</v>
      </c>
      <c r="G131" s="141">
        <f t="shared" ca="1" si="140"/>
        <v>0</v>
      </c>
      <c r="H131" s="141">
        <f t="shared" ca="1" si="140"/>
        <v>0</v>
      </c>
      <c r="I131" s="145">
        <f t="shared" ca="1" si="140"/>
        <v>1</v>
      </c>
      <c r="J131" s="145">
        <f t="shared" ca="1" si="140"/>
        <v>1</v>
      </c>
      <c r="K131" s="141">
        <f t="shared" ca="1" si="140"/>
        <v>0</v>
      </c>
      <c r="L131" s="141">
        <f t="shared" ca="1" si="140"/>
        <v>0</v>
      </c>
      <c r="M131" s="145">
        <f t="shared" ca="1" si="140"/>
        <v>1</v>
      </c>
      <c r="N131" s="145">
        <f t="shared" ca="1" si="140"/>
        <v>1</v>
      </c>
      <c r="O131" s="141">
        <f t="shared" ca="1" si="140"/>
        <v>0</v>
      </c>
      <c r="P131" s="141">
        <f t="shared" ca="1" si="140"/>
        <v>0</v>
      </c>
      <c r="Q131" s="145">
        <f t="shared" ca="1" si="140"/>
        <v>1</v>
      </c>
      <c r="R131" s="145">
        <f t="shared" ca="1" si="140"/>
        <v>1</v>
      </c>
      <c r="S131" s="141">
        <f t="shared" ca="1" si="140"/>
        <v>0</v>
      </c>
      <c r="T131" s="141">
        <f t="shared" ca="1" si="140"/>
        <v>0</v>
      </c>
      <c r="U131" s="145">
        <f t="shared" ca="1" si="140"/>
        <v>1</v>
      </c>
      <c r="V131" s="145">
        <f t="shared" ca="1" si="140"/>
        <v>1</v>
      </c>
      <c r="W131" s="141">
        <f t="shared" ca="1" si="140"/>
        <v>0</v>
      </c>
      <c r="X131" s="141">
        <f t="shared" ca="1" si="140"/>
        <v>0</v>
      </c>
      <c r="Y131" s="145">
        <f t="shared" ca="1" si="140"/>
        <v>1</v>
      </c>
      <c r="Z131" s="145">
        <f t="shared" ca="1" si="140"/>
        <v>1</v>
      </c>
      <c r="AA131" s="141">
        <f t="shared" ca="1" si="140"/>
        <v>0</v>
      </c>
      <c r="AB131" s="141">
        <f t="shared" ca="1" si="140"/>
        <v>0</v>
      </c>
      <c r="AC131" s="145">
        <f t="shared" ca="1" si="140"/>
        <v>1</v>
      </c>
      <c r="AD131" s="145">
        <f t="shared" ca="1" si="140"/>
        <v>1</v>
      </c>
      <c r="AE131" s="141">
        <f t="shared" ca="1" si="140"/>
        <v>0</v>
      </c>
      <c r="AF131" s="141">
        <f t="shared" ca="1" si="140"/>
        <v>0</v>
      </c>
      <c r="AG131" s="145">
        <f t="shared" ca="1" si="140"/>
        <v>1</v>
      </c>
      <c r="AH131" s="145">
        <f t="shared" ca="1" si="140"/>
        <v>1</v>
      </c>
      <c r="AI131" s="141">
        <f t="shared" ca="1" si="140"/>
        <v>0</v>
      </c>
      <c r="AJ131" s="141">
        <f t="shared" ca="1" si="140"/>
        <v>0</v>
      </c>
      <c r="AK131" s="145">
        <f t="shared" ca="1" si="140"/>
        <v>1</v>
      </c>
      <c r="AL131" s="145">
        <f t="shared" ca="1" si="140"/>
        <v>1</v>
      </c>
      <c r="AM131" s="141">
        <f t="shared" ca="1" si="140"/>
        <v>0</v>
      </c>
      <c r="AN131" s="141">
        <f t="shared" ca="1" si="140"/>
        <v>0</v>
      </c>
      <c r="AO131" s="145">
        <f t="shared" ca="1" si="140"/>
        <v>1</v>
      </c>
      <c r="AP131" s="145">
        <f t="shared" ca="1" si="140"/>
        <v>1</v>
      </c>
      <c r="AQ131" s="141">
        <f t="shared" ca="1" si="140"/>
        <v>0</v>
      </c>
      <c r="AR131" s="141">
        <f t="shared" ca="1" si="140"/>
        <v>0</v>
      </c>
      <c r="AS131" s="145">
        <f t="shared" ca="1" si="140"/>
        <v>1</v>
      </c>
      <c r="AT131" s="145">
        <f t="shared" ca="1" si="140"/>
        <v>1</v>
      </c>
      <c r="AU131" s="145">
        <f t="shared" ca="1" si="140"/>
        <v>1</v>
      </c>
      <c r="AV131" s="239">
        <f t="shared" ca="1" si="140"/>
        <v>2951409.0000000005</v>
      </c>
    </row>
  </sheetData>
  <sheetProtection algorithmName="SHA-512" hashValue="mBJkvGFwADxVkbl2FrfuI9RvsVmYCEcj7vpGIk+Ik3ZaJnCW19bA1L+OnGIJDP2SsC1w8JR5nrM+LXxiQno+Gw==" saltValue="aljFNjx2tMaK00iXqmEuHw==" spinCount="100000" sheet="1" scenarios="1" formatColumns="0" formatRows="0"/>
  <mergeCells count="50">
    <mergeCell ref="AM29:AM30"/>
    <mergeCell ref="AT29:AT30"/>
    <mergeCell ref="AU29:AU30"/>
    <mergeCell ref="AV29:AV30"/>
    <mergeCell ref="B131:C131"/>
    <mergeCell ref="AN29:AN30"/>
    <mergeCell ref="AO29:AO30"/>
    <mergeCell ref="AP29:AP30"/>
    <mergeCell ref="AQ29:AQ30"/>
    <mergeCell ref="AR29:AR30"/>
    <mergeCell ref="AS29:AS30"/>
    <mergeCell ref="AH29:AH30"/>
    <mergeCell ref="AI29:AI30"/>
    <mergeCell ref="AJ29:AJ30"/>
    <mergeCell ref="AK29:AK30"/>
    <mergeCell ref="AL29:AL30"/>
    <mergeCell ref="R29:R30"/>
    <mergeCell ref="S29:S30"/>
    <mergeCell ref="U29:U30"/>
    <mergeCell ref="T29:T30"/>
    <mergeCell ref="AG29:AG30"/>
    <mergeCell ref="V29:V30"/>
    <mergeCell ref="W29:W30"/>
    <mergeCell ref="X29:X30"/>
    <mergeCell ref="Y29:Y30"/>
    <mergeCell ref="Z29:Z30"/>
    <mergeCell ref="AA29:AA30"/>
    <mergeCell ref="AB29:AB30"/>
    <mergeCell ref="AC29:AC30"/>
    <mergeCell ref="C5:D5"/>
    <mergeCell ref="C6:D6"/>
    <mergeCell ref="B28:AV28"/>
    <mergeCell ref="B29:B30"/>
    <mergeCell ref="C29:C30"/>
    <mergeCell ref="D29:D30"/>
    <mergeCell ref="E29:E30"/>
    <mergeCell ref="G29:G30"/>
    <mergeCell ref="H29:H30"/>
    <mergeCell ref="I29:I30"/>
    <mergeCell ref="AD29:AD30"/>
    <mergeCell ref="AE29:AE30"/>
    <mergeCell ref="AF29:AF30"/>
    <mergeCell ref="O29:O30"/>
    <mergeCell ref="P29:P30"/>
    <mergeCell ref="Q29:Q30"/>
    <mergeCell ref="J29:J30"/>
    <mergeCell ref="K29:K30"/>
    <mergeCell ref="L29:L30"/>
    <mergeCell ref="M29:M30"/>
    <mergeCell ref="N29:N30"/>
  </mergeCells>
  <conditionalFormatting sqref="B31:E130">
    <cfRule type="containsBlanks" dxfId="137" priority="3">
      <formula>LEN(TRIM(B31))=0</formula>
    </cfRule>
  </conditionalFormatting>
  <conditionalFormatting sqref="C1:C2">
    <cfRule type="containsBlanks" dxfId="136" priority="12">
      <formula>LEN(TRIM(C1))=0</formula>
    </cfRule>
  </conditionalFormatting>
  <conditionalFormatting sqref="D31:E130">
    <cfRule type="expression" dxfId="135" priority="1">
      <formula>D31=$BA$1</formula>
    </cfRule>
  </conditionalFormatting>
  <conditionalFormatting sqref="F31:F130">
    <cfRule type="expression" dxfId="134" priority="9">
      <formula>AND($C31="",F31&lt;&gt;"")</formula>
    </cfRule>
    <cfRule type="expression" dxfId="133" priority="10">
      <formula>$C31=""</formula>
    </cfRule>
    <cfRule type="expression" dxfId="132" priority="11">
      <formula>$C31&lt;&gt;""</formula>
    </cfRule>
  </conditionalFormatting>
  <conditionalFormatting sqref="G31:G130">
    <cfRule type="expression" dxfId="131" priority="4">
      <formula>G31=$BA$1</formula>
    </cfRule>
  </conditionalFormatting>
  <conditionalFormatting sqref="G31:J130">
    <cfRule type="containsBlanks" dxfId="130" priority="5">
      <formula>LEN(TRIM(G31))=0</formula>
    </cfRule>
  </conditionalFormatting>
  <conditionalFormatting sqref="K31:AT130">
    <cfRule type="containsText" dxfId="129" priority="15" operator="containsText" text="הזנה שגויה">
      <formula>NOT(ISERROR(SEARCH("הזנה שגויה",K31)))</formula>
    </cfRule>
  </conditionalFormatting>
  <conditionalFormatting sqref="AU31:AV130">
    <cfRule type="expression" dxfId="128" priority="6">
      <formula>AU31=$BA$1</formula>
    </cfRule>
    <cfRule type="containsBlanks" dxfId="127" priority="8">
      <formula>LEN(TRIM(AU31))=0</formula>
    </cfRule>
  </conditionalFormatting>
  <dataValidations count="1">
    <dataValidation type="list" allowBlank="1" showInputMessage="1" showErrorMessage="1" error="יש להזין 0 או 1 _x000a_0  = לא זכאי להגנה_x000a_1 - זכאי להגנה" sqref="F31:F130" xr:uid="{00000000-0002-0000-1100-000000000000}">
      <formula1>$BA31:$BB31</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tabColor theme="4" tint="-0.249977111117893"/>
  </sheetPr>
  <dimension ref="A1:T131"/>
  <sheetViews>
    <sheetView rightToLeft="1" view="pageBreakPreview" topLeftCell="B1" zoomScaleNormal="100" zoomScaleSheetLayoutView="100" workbookViewId="0">
      <pane xSplit="2" ySplit="30" topLeftCell="D31" activePane="bottomRight" state="frozen"/>
      <selection pane="topRight" activeCell="H35" sqref="H35"/>
      <selection pane="bottomLeft" activeCell="H35" sqref="H35"/>
      <selection pane="bottomRight" activeCell="E31" sqref="E31"/>
    </sheetView>
  </sheetViews>
  <sheetFormatPr defaultColWidth="9.140625" defaultRowHeight="12.75" x14ac:dyDescent="0.2"/>
  <cols>
    <col min="1" max="1" width="4" style="1" hidden="1" customWidth="1"/>
    <col min="2" max="2" width="8.5703125" style="1" bestFit="1" customWidth="1"/>
    <col min="3" max="3" width="28.85546875" style="1" customWidth="1"/>
    <col min="4" max="4" width="17.140625" style="1" hidden="1" customWidth="1"/>
    <col min="5" max="5" width="17.42578125" style="1" customWidth="1"/>
    <col min="6" max="6" width="18.140625" style="156" customWidth="1"/>
    <col min="7" max="7" width="18.85546875" style="1" customWidth="1"/>
    <col min="8" max="8" width="22.42578125" style="1" customWidth="1"/>
    <col min="9" max="9" width="19.5703125" style="1" bestFit="1" customWidth="1"/>
    <col min="10" max="10" width="17.140625" style="1" customWidth="1"/>
    <col min="11" max="11" width="15.85546875" style="1" customWidth="1"/>
    <col min="12" max="12" width="18.140625" style="1" customWidth="1"/>
    <col min="13" max="13" width="10.140625" style="1" hidden="1" customWidth="1"/>
    <col min="14" max="19" width="9.140625" style="1"/>
    <col min="20" max="20" width="0" style="1" hidden="1" customWidth="1"/>
    <col min="21" max="16384" width="9.140625" style="1"/>
  </cols>
  <sheetData>
    <row r="1" spans="2:20" ht="18.75" x14ac:dyDescent="0.3">
      <c r="B1" s="163"/>
      <c r="C1" s="50" t="str">
        <f>'פרמטרים לעקרונות חישוב התמיכה'!$B$1</f>
        <v>שנה</v>
      </c>
      <c r="D1" s="5">
        <f>'פרמטרים לעקרונות חישוב התמיכה'!$C$1</f>
        <v>2025</v>
      </c>
      <c r="E1" s="5">
        <f>D1</f>
        <v>2025</v>
      </c>
      <c r="F1" s="1"/>
      <c r="M1" s="1" t="s">
        <v>115</v>
      </c>
      <c r="T1" s="1" t="s">
        <v>290</v>
      </c>
    </row>
    <row r="2" spans="2:20" ht="19.5" thickBot="1" x14ac:dyDescent="0.35">
      <c r="B2" s="163"/>
      <c r="C2" s="52" t="str">
        <f>'פרמטרים לעקרונות חישוב התמיכה'!$B$2</f>
        <v>תקציב התמיכה</v>
      </c>
      <c r="D2" s="7">
        <f>'פרמטרים לעקרונות חישוב התמיכה'!$C$2</f>
        <v>2951409</v>
      </c>
      <c r="E2" s="7">
        <f>D2</f>
        <v>2951409</v>
      </c>
      <c r="F2" s="1"/>
    </row>
    <row r="3" spans="2:20" x14ac:dyDescent="0.2">
      <c r="F3" s="1"/>
    </row>
    <row r="4" spans="2:20" ht="15.75" hidden="1" customHeight="1" x14ac:dyDescent="0.2">
      <c r="F4" s="1"/>
    </row>
    <row r="5" spans="2:20" ht="15.75" hidden="1" customHeight="1" x14ac:dyDescent="0.2">
      <c r="F5" s="1"/>
    </row>
    <row r="6" spans="2:20" ht="15.75" hidden="1" customHeight="1" x14ac:dyDescent="0.2">
      <c r="F6" s="1"/>
    </row>
    <row r="7" spans="2:20" ht="15.75" hidden="1" customHeight="1" x14ac:dyDescent="0.2">
      <c r="F7" s="1"/>
    </row>
    <row r="8" spans="2:20" ht="15.75" hidden="1" customHeight="1" x14ac:dyDescent="0.2">
      <c r="F8" s="1"/>
    </row>
    <row r="9" spans="2:20" ht="15.75" hidden="1" customHeight="1" x14ac:dyDescent="0.2">
      <c r="F9" s="1"/>
    </row>
    <row r="10" spans="2:20" ht="15.75" hidden="1" customHeight="1" x14ac:dyDescent="0.2">
      <c r="F10" s="1"/>
    </row>
    <row r="11" spans="2:20" ht="15.75" hidden="1" customHeight="1" x14ac:dyDescent="0.2">
      <c r="F11" s="1"/>
    </row>
    <row r="12" spans="2:20" ht="15.75" hidden="1" customHeight="1" x14ac:dyDescent="0.2">
      <c r="F12" s="1"/>
    </row>
    <row r="13" spans="2:20" ht="15.75" hidden="1" customHeight="1" x14ac:dyDescent="0.2">
      <c r="F13" s="1"/>
    </row>
    <row r="14" spans="2:20" ht="15.75" hidden="1" customHeight="1" x14ac:dyDescent="0.2">
      <c r="F14" s="1"/>
    </row>
    <row r="15" spans="2:20" ht="15.75" hidden="1" customHeight="1" x14ac:dyDescent="0.2">
      <c r="F15" s="1"/>
    </row>
    <row r="16" spans="2:20" ht="15.75" hidden="1" customHeight="1" x14ac:dyDescent="0.2">
      <c r="F16" s="1"/>
    </row>
    <row r="17" spans="1:12" ht="15.75" hidden="1" customHeight="1" x14ac:dyDescent="0.2">
      <c r="F17" s="1"/>
    </row>
    <row r="18" spans="1:12" ht="15.75" hidden="1" customHeight="1" x14ac:dyDescent="0.2">
      <c r="F18" s="1"/>
    </row>
    <row r="19" spans="1:12" ht="15.75" hidden="1" customHeight="1" x14ac:dyDescent="0.2">
      <c r="F19" s="1"/>
    </row>
    <row r="20" spans="1:12" ht="15.75" hidden="1" customHeight="1" x14ac:dyDescent="0.2">
      <c r="F20" s="1"/>
    </row>
    <row r="21" spans="1:12" ht="15.75" hidden="1" customHeight="1" x14ac:dyDescent="0.2">
      <c r="F21" s="1"/>
    </row>
    <row r="22" spans="1:12" ht="15.75" hidden="1" customHeight="1" x14ac:dyDescent="0.2">
      <c r="F22" s="1"/>
    </row>
    <row r="23" spans="1:12" ht="15.75" hidden="1" customHeight="1" x14ac:dyDescent="0.2">
      <c r="F23" s="1"/>
    </row>
    <row r="24" spans="1:12" ht="15.75" hidden="1" customHeight="1" x14ac:dyDescent="0.2">
      <c r="F24" s="1"/>
    </row>
    <row r="25" spans="1:12" ht="15.75" hidden="1" customHeight="1" x14ac:dyDescent="0.2">
      <c r="F25" s="1"/>
    </row>
    <row r="26" spans="1:12" hidden="1" x14ac:dyDescent="0.2">
      <c r="F26" s="1"/>
    </row>
    <row r="27" spans="1:12" hidden="1" x14ac:dyDescent="0.2">
      <c r="F27" s="1"/>
    </row>
    <row r="28" spans="1:12" ht="27" thickBot="1" x14ac:dyDescent="0.45">
      <c r="A28" s="544" t="s">
        <v>291</v>
      </c>
      <c r="B28" s="544"/>
      <c r="C28" s="544"/>
      <c r="D28" s="544"/>
      <c r="E28" s="544"/>
      <c r="F28" s="544"/>
      <c r="G28" s="544"/>
      <c r="H28" s="544"/>
      <c r="I28" s="544"/>
      <c r="J28" s="544"/>
      <c r="K28" s="544"/>
      <c r="L28" s="544"/>
    </row>
    <row r="29" spans="1:12" ht="16.5" customHeight="1" x14ac:dyDescent="0.2">
      <c r="A29" s="162"/>
      <c r="B29" s="527" t="s">
        <v>197</v>
      </c>
      <c r="C29" s="538" t="s">
        <v>131</v>
      </c>
      <c r="D29" s="527" t="s">
        <v>292</v>
      </c>
      <c r="E29" s="527" t="s">
        <v>293</v>
      </c>
      <c r="F29" s="527" t="s">
        <v>294</v>
      </c>
      <c r="G29" s="527" t="s">
        <v>295</v>
      </c>
      <c r="H29" s="546" t="s">
        <v>296</v>
      </c>
      <c r="I29" s="536" t="s">
        <v>297</v>
      </c>
      <c r="J29" s="527" t="s">
        <v>298</v>
      </c>
      <c r="K29" s="527" t="s">
        <v>299</v>
      </c>
      <c r="L29" s="527" t="s">
        <v>300</v>
      </c>
    </row>
    <row r="30" spans="1:12" ht="56.25" customHeight="1" thickBot="1" x14ac:dyDescent="0.25">
      <c r="A30" s="161"/>
      <c r="B30" s="528"/>
      <c r="C30" s="539"/>
      <c r="D30" s="528"/>
      <c r="E30" s="528"/>
      <c r="F30" s="528"/>
      <c r="G30" s="528"/>
      <c r="H30" s="547"/>
      <c r="I30" s="537"/>
      <c r="J30" s="528"/>
      <c r="K30" s="528"/>
      <c r="L30" s="528"/>
    </row>
    <row r="31" spans="1:12" ht="15.75" x14ac:dyDescent="0.25">
      <c r="B31" s="144">
        <f t="shared" ref="B31:B62" ca="1" si="0">IF(C31="","",ROW()-30)</f>
        <v>1</v>
      </c>
      <c r="C31" s="140" t="str">
        <f ca="1">הגנה!C31</f>
        <v>כוריאוגרפים</v>
      </c>
      <c r="D31" s="223">
        <f ca="1">IF(C31="","",IF(ייצוב!E31="",$M$1,ייצוב!E31))</f>
        <v>1807697</v>
      </c>
      <c r="E31" s="225">
        <f ca="1">IF(C31="","",IF(ייצוב!E31="",$M$1,ייצוב!E31))</f>
        <v>1807697</v>
      </c>
      <c r="F31" s="225">
        <f ca="1">'התחשיב הבסיסי'!AF31</f>
        <v>1857443.9936162445</v>
      </c>
      <c r="G31" s="10">
        <f ca="1">הגנה!AU31</f>
        <v>0.61171044054468804</v>
      </c>
      <c r="H31" s="228">
        <f ca="1">הגנה!AV31</f>
        <v>1805407.6996175572</v>
      </c>
      <c r="I31" s="229">
        <f ca="1">IF($C31="","",'הגבלה לסכום מבוקש (1)'!D31)</f>
        <v>5000000</v>
      </c>
      <c r="J31" s="230">
        <f ca="1">'הגבלה לסכום מבוקש (2)'!V31</f>
        <v>1805407.6996175568</v>
      </c>
      <c r="K31" s="159">
        <f t="shared" ref="K31:K62" ca="1" si="1">IFERROR(IF(C31="","",J31-E31),$M$1)</f>
        <v>-2289.300382443238</v>
      </c>
      <c r="L31" s="158">
        <f t="shared" ref="L31:L62" ca="1" si="2">IFERROR(IF(C31="","",K31/E31),$M$1)</f>
        <v>-1.2664182008617806E-3</v>
      </c>
    </row>
    <row r="32" spans="1:12" ht="15.75" x14ac:dyDescent="0.25">
      <c r="B32" s="150">
        <f t="shared" ca="1" si="0"/>
        <v>2</v>
      </c>
      <c r="C32" s="140" t="str">
        <f ca="1">הגנה!C32</f>
        <v>פ. בלומנטל</v>
      </c>
      <c r="D32" s="223">
        <f ca="1">IF(C32="","",IF(ייצוב!E32="",$M$1,ייצוב!E32))</f>
        <v>532780</v>
      </c>
      <c r="E32" s="225">
        <f ca="1">IF(C32="","",IF(ייצוב!E32="",$M$1,ייצוב!E32))</f>
        <v>532780</v>
      </c>
      <c r="F32" s="225">
        <f ca="1">'התחשיב הבסיסי'!AF32</f>
        <v>430977.43953058257</v>
      </c>
      <c r="G32" s="10">
        <f ca="1">הגנה!AU32</f>
        <v>0.16055825087878473</v>
      </c>
      <c r="H32" s="228">
        <f ca="1">הגנה!AV32</f>
        <v>473873.06666790316</v>
      </c>
      <c r="I32" s="231">
        <f ca="1">IF($C32="","",'הגבלה לסכום מבוקש (1)'!D32)</f>
        <v>1100000</v>
      </c>
      <c r="J32" s="230">
        <f ca="1">'הגבלה לסכום מבוקש (2)'!V32</f>
        <v>473873.06666790304</v>
      </c>
      <c r="K32" s="411">
        <f t="shared" ca="1" si="1"/>
        <v>-58906.93333209696</v>
      </c>
      <c r="L32" s="157">
        <f t="shared" ca="1" si="2"/>
        <v>-0.11056521140451399</v>
      </c>
    </row>
    <row r="33" spans="2:12" ht="15.75" x14ac:dyDescent="0.25">
      <c r="B33" s="150">
        <f t="shared" ca="1" si="0"/>
        <v>3</v>
      </c>
      <c r="C33" s="140" t="str">
        <f ca="1">הגנה!C33</f>
        <v>איב</v>
      </c>
      <c r="D33" s="223">
        <f ca="1">IF(C33="","",IF(ייצוב!E33="",$M$1,ייצוב!E33))</f>
        <v>702377</v>
      </c>
      <c r="E33" s="225">
        <f ca="1">IF(C33="","",IF(ייצוב!E33="",$M$1,ייצוב!E33))</f>
        <v>702377</v>
      </c>
      <c r="F33" s="225">
        <f ca="1">'התחשיב הבסיסי'!AF33</f>
        <v>662987.56685317319</v>
      </c>
      <c r="G33" s="10">
        <f ca="1">הגנה!AU33</f>
        <v>0.22773130857652735</v>
      </c>
      <c r="H33" s="228">
        <f ca="1">הגנה!AV33</f>
        <v>672128.23371454002</v>
      </c>
      <c r="I33" s="231">
        <f ca="1">IF($C33="","",'הגבלה לסכום מבוקש (1)'!D33)</f>
        <v>2500000</v>
      </c>
      <c r="J33" s="230">
        <f ca="1">'הגבלה לסכום מבוקש (2)'!V33</f>
        <v>672128.23371453991</v>
      </c>
      <c r="K33" s="411">
        <f t="shared" ca="1" si="1"/>
        <v>-30248.766285460093</v>
      </c>
      <c r="L33" s="157">
        <f t="shared" ca="1" si="2"/>
        <v>-4.3066282474312358E-2</v>
      </c>
    </row>
    <row r="34" spans="2:12" ht="15.75" x14ac:dyDescent="0.25">
      <c r="B34" s="150" t="str">
        <f t="shared" ca="1" si="0"/>
        <v/>
      </c>
      <c r="C34" s="140" t="str">
        <f ca="1">הגנה!C34</f>
        <v/>
      </c>
      <c r="D34" s="223" t="str">
        <f ca="1">IF(C34="","",IF(ייצוב!E34="",$M$1,ייצוב!E34))</f>
        <v/>
      </c>
      <c r="E34" s="225" t="str">
        <f ca="1">IF(C34="","",IF(ייצוב!E34="",$M$1,ייצוב!E34))</f>
        <v/>
      </c>
      <c r="F34" s="225" t="str">
        <f ca="1">'התחשיב הבסיסי'!AF34</f>
        <v/>
      </c>
      <c r="G34" s="10" t="str">
        <f ca="1">הגנה!AU34</f>
        <v/>
      </c>
      <c r="H34" s="228" t="str">
        <f ca="1">הגנה!AV34</f>
        <v/>
      </c>
      <c r="I34" s="231" t="str">
        <f ca="1">IF($C34="","",'הגבלה לסכום מבוקש (1)'!D34)</f>
        <v/>
      </c>
      <c r="J34" s="230" t="str">
        <f ca="1">'הגבלה לסכום מבוקש (2)'!V34</f>
        <v/>
      </c>
      <c r="K34" s="411" t="str">
        <f t="shared" ca="1" si="1"/>
        <v/>
      </c>
      <c r="L34" s="157" t="str">
        <f t="shared" ca="1" si="2"/>
        <v/>
      </c>
    </row>
    <row r="35" spans="2:12" ht="15.75" x14ac:dyDescent="0.25">
      <c r="B35" s="150" t="str">
        <f t="shared" ca="1" si="0"/>
        <v/>
      </c>
      <c r="C35" s="140" t="str">
        <f ca="1">הגנה!C35</f>
        <v/>
      </c>
      <c r="D35" s="223" t="str">
        <f ca="1">IF(C35="","",IF(ייצוב!E35="",$M$1,ייצוב!E35))</f>
        <v/>
      </c>
      <c r="E35" s="225" t="str">
        <f ca="1">IF(C35="","",IF(ייצוב!E35="",$M$1,ייצוב!E35))</f>
        <v/>
      </c>
      <c r="F35" s="225" t="str">
        <f ca="1">'התחשיב הבסיסי'!AF35</f>
        <v/>
      </c>
      <c r="G35" s="10" t="str">
        <f ca="1">הגנה!AU35</f>
        <v/>
      </c>
      <c r="H35" s="228" t="str">
        <f ca="1">הגנה!AV35</f>
        <v/>
      </c>
      <c r="I35" s="231" t="str">
        <f ca="1">IF($C35="","",'הגבלה לסכום מבוקש (1)'!D35)</f>
        <v/>
      </c>
      <c r="J35" s="230" t="str">
        <f ca="1">'הגבלה לסכום מבוקש (2)'!V35</f>
        <v/>
      </c>
      <c r="K35" s="411" t="str">
        <f t="shared" ca="1" si="1"/>
        <v/>
      </c>
      <c r="L35" s="157" t="str">
        <f t="shared" ca="1" si="2"/>
        <v/>
      </c>
    </row>
    <row r="36" spans="2:12" ht="15.75" x14ac:dyDescent="0.25">
      <c r="B36" s="150" t="str">
        <f t="shared" ca="1" si="0"/>
        <v/>
      </c>
      <c r="C36" s="140" t="str">
        <f ca="1">הגנה!C36</f>
        <v/>
      </c>
      <c r="D36" s="223" t="str">
        <f ca="1">IF(C36="","",IF(ייצוב!E36="",$M$1,ייצוב!E36))</f>
        <v/>
      </c>
      <c r="E36" s="225" t="str">
        <f ca="1">IF(C36="","",IF(ייצוב!E36="",$M$1,ייצוב!E36))</f>
        <v/>
      </c>
      <c r="F36" s="225" t="str">
        <f ca="1">'התחשיב הבסיסי'!AF36</f>
        <v/>
      </c>
      <c r="G36" s="10" t="str">
        <f ca="1">הגנה!AU36</f>
        <v/>
      </c>
      <c r="H36" s="228" t="str">
        <f ca="1">הגנה!AV36</f>
        <v/>
      </c>
      <c r="I36" s="231" t="str">
        <f ca="1">IF($C36="","",'הגבלה לסכום מבוקש (1)'!D36)</f>
        <v/>
      </c>
      <c r="J36" s="230" t="str">
        <f ca="1">'הגבלה לסכום מבוקש (2)'!V36</f>
        <v/>
      </c>
      <c r="K36" s="411" t="str">
        <f t="shared" ca="1" si="1"/>
        <v/>
      </c>
      <c r="L36" s="157" t="str">
        <f t="shared" ca="1" si="2"/>
        <v/>
      </c>
    </row>
    <row r="37" spans="2:12" ht="15.75" x14ac:dyDescent="0.25">
      <c r="B37" s="150" t="str">
        <f t="shared" ca="1" si="0"/>
        <v/>
      </c>
      <c r="C37" s="140" t="str">
        <f ca="1">הגנה!C37</f>
        <v/>
      </c>
      <c r="D37" s="223" t="str">
        <f ca="1">IF(C37="","",IF(ייצוב!E37="",$M$1,ייצוב!E37))</f>
        <v/>
      </c>
      <c r="E37" s="225" t="str">
        <f ca="1">IF(C37="","",IF(ייצוב!E37="",$M$1,ייצוב!E37))</f>
        <v/>
      </c>
      <c r="F37" s="225" t="str">
        <f ca="1">'התחשיב הבסיסי'!AF37</f>
        <v/>
      </c>
      <c r="G37" s="10" t="str">
        <f ca="1">הגנה!AU37</f>
        <v/>
      </c>
      <c r="H37" s="228" t="str">
        <f ca="1">הגנה!AV37</f>
        <v/>
      </c>
      <c r="I37" s="231" t="str">
        <f ca="1">IF($C37="","",'הגבלה לסכום מבוקש (1)'!D37)</f>
        <v/>
      </c>
      <c r="J37" s="230" t="str">
        <f ca="1">'הגבלה לסכום מבוקש (2)'!V37</f>
        <v/>
      </c>
      <c r="K37" s="411" t="str">
        <f t="shared" ca="1" si="1"/>
        <v/>
      </c>
      <c r="L37" s="157" t="str">
        <f t="shared" ca="1" si="2"/>
        <v/>
      </c>
    </row>
    <row r="38" spans="2:12" ht="15.75" x14ac:dyDescent="0.25">
      <c r="B38" s="150" t="str">
        <f t="shared" ca="1" si="0"/>
        <v/>
      </c>
      <c r="C38" s="140" t="str">
        <f ca="1">הגנה!C38</f>
        <v/>
      </c>
      <c r="D38" s="223" t="str">
        <f ca="1">IF(C38="","",IF(ייצוב!E38="",$M$1,ייצוב!E38))</f>
        <v/>
      </c>
      <c r="E38" s="225" t="str">
        <f ca="1">IF(C38="","",IF(ייצוב!E38="",$M$1,ייצוב!E38))</f>
        <v/>
      </c>
      <c r="F38" s="225" t="str">
        <f ca="1">'התחשיב הבסיסי'!AF38</f>
        <v/>
      </c>
      <c r="G38" s="10" t="str">
        <f ca="1">הגנה!AU38</f>
        <v/>
      </c>
      <c r="H38" s="228" t="str">
        <f ca="1">הגנה!AV38</f>
        <v/>
      </c>
      <c r="I38" s="231" t="str">
        <f ca="1">IF($C38="","",'הגבלה לסכום מבוקש (1)'!D38)</f>
        <v/>
      </c>
      <c r="J38" s="230" t="str">
        <f ca="1">'הגבלה לסכום מבוקש (2)'!V38</f>
        <v/>
      </c>
      <c r="K38" s="411" t="str">
        <f t="shared" ca="1" si="1"/>
        <v/>
      </c>
      <c r="L38" s="157" t="str">
        <f t="shared" ca="1" si="2"/>
        <v/>
      </c>
    </row>
    <row r="39" spans="2:12" ht="15.75" x14ac:dyDescent="0.25">
      <c r="B39" s="150" t="str">
        <f t="shared" ca="1" si="0"/>
        <v/>
      </c>
      <c r="C39" s="140" t="str">
        <f ca="1">הגנה!C39</f>
        <v/>
      </c>
      <c r="D39" s="223" t="str">
        <f ca="1">IF(C39="","",IF(ייצוב!E39="",$M$1,ייצוב!E39))</f>
        <v/>
      </c>
      <c r="E39" s="225" t="str">
        <f ca="1">IF(C39="","",IF(ייצוב!E39="",$M$1,ייצוב!E39))</f>
        <v/>
      </c>
      <c r="F39" s="225" t="str">
        <f ca="1">'התחשיב הבסיסי'!AF39</f>
        <v/>
      </c>
      <c r="G39" s="10" t="str">
        <f ca="1">הגנה!AU39</f>
        <v/>
      </c>
      <c r="H39" s="228" t="str">
        <f ca="1">הגנה!AV39</f>
        <v/>
      </c>
      <c r="I39" s="231" t="str">
        <f ca="1">IF($C39="","",'הגבלה לסכום מבוקש (1)'!D39)</f>
        <v/>
      </c>
      <c r="J39" s="230" t="str">
        <f ca="1">'הגבלה לסכום מבוקש (2)'!V39</f>
        <v/>
      </c>
      <c r="K39" s="411" t="str">
        <f t="shared" ca="1" si="1"/>
        <v/>
      </c>
      <c r="L39" s="157" t="str">
        <f t="shared" ca="1" si="2"/>
        <v/>
      </c>
    </row>
    <row r="40" spans="2:12" ht="16.5" thickBot="1" x14ac:dyDescent="0.3">
      <c r="B40" s="150" t="str">
        <f t="shared" ca="1" si="0"/>
        <v/>
      </c>
      <c r="C40" s="140" t="str">
        <f ca="1">הגנה!C40</f>
        <v/>
      </c>
      <c r="D40" s="223" t="str">
        <f ca="1">IF(C40="","",IF(ייצוב!E40="",$M$1,ייצוב!E40))</f>
        <v/>
      </c>
      <c r="E40" s="225" t="str">
        <f ca="1">IF(C40="","",IF(ייצוב!E40="",$M$1,ייצוב!E40))</f>
        <v/>
      </c>
      <c r="F40" s="225" t="str">
        <f ca="1">'התחשיב הבסיסי'!AF40</f>
        <v/>
      </c>
      <c r="G40" s="10" t="str">
        <f ca="1">הגנה!AU40</f>
        <v/>
      </c>
      <c r="H40" s="228" t="str">
        <f ca="1">הגנה!AV40</f>
        <v/>
      </c>
      <c r="I40" s="231" t="str">
        <f ca="1">IF($C40="","",'הגבלה לסכום מבוקש (1)'!D40)</f>
        <v/>
      </c>
      <c r="J40" s="230" t="str">
        <f ca="1">'הגבלה לסכום מבוקש (2)'!V40</f>
        <v/>
      </c>
      <c r="K40" s="411" t="str">
        <f t="shared" ca="1" si="1"/>
        <v/>
      </c>
      <c r="L40" s="157" t="str">
        <f t="shared" ca="1" si="2"/>
        <v/>
      </c>
    </row>
    <row r="41" spans="2:12" ht="15.75" hidden="1" x14ac:dyDescent="0.25">
      <c r="B41" s="150" t="str">
        <f t="shared" si="0"/>
        <v/>
      </c>
      <c r="C41" s="140" t="str">
        <f>הגנה!C41</f>
        <v/>
      </c>
      <c r="D41" s="223" t="str">
        <f>IF(C41="","",IF(ייצוב!E41="",$M$1,ייצוב!E41))</f>
        <v/>
      </c>
      <c r="E41" s="225" t="str">
        <f>IF(C41="","",IF(ייצוב!E41="",$M$1,ייצוב!E41))</f>
        <v/>
      </c>
      <c r="F41" s="225" t="str">
        <f>'התחשיב הבסיסי'!AF41</f>
        <v/>
      </c>
      <c r="G41" s="10" t="str">
        <f>הגנה!AU41</f>
        <v/>
      </c>
      <c r="H41" s="228" t="str">
        <f>הגנה!AV41</f>
        <v/>
      </c>
      <c r="I41" s="231" t="str">
        <f>IF($C41="","",'הגבלה לסכום מבוקש (1)'!D41)</f>
        <v/>
      </c>
      <c r="J41" s="230" t="str">
        <f>'הגבלה לסכום מבוקש (2)'!V41</f>
        <v/>
      </c>
      <c r="K41" s="411" t="str">
        <f t="shared" si="1"/>
        <v/>
      </c>
      <c r="L41" s="157" t="str">
        <f t="shared" si="2"/>
        <v/>
      </c>
    </row>
    <row r="42" spans="2:12" ht="15.75" hidden="1" x14ac:dyDescent="0.25">
      <c r="B42" s="150" t="str">
        <f t="shared" si="0"/>
        <v/>
      </c>
      <c r="C42" s="140" t="str">
        <f>הגנה!C42</f>
        <v/>
      </c>
      <c r="D42" s="223" t="str">
        <f>IF(C42="","",IF(ייצוב!E42="",$M$1,ייצוב!E42))</f>
        <v/>
      </c>
      <c r="E42" s="225" t="str">
        <f>IF(C42="","",IF(ייצוב!E42="",$M$1,ייצוב!E42))</f>
        <v/>
      </c>
      <c r="F42" s="225" t="str">
        <f>'התחשיב הבסיסי'!AF42</f>
        <v/>
      </c>
      <c r="G42" s="10" t="str">
        <f>הגנה!AU42</f>
        <v/>
      </c>
      <c r="H42" s="228" t="str">
        <f>הגנה!AV42</f>
        <v/>
      </c>
      <c r="I42" s="231" t="str">
        <f>IF($C42="","",'הגבלה לסכום מבוקש (1)'!D42)</f>
        <v/>
      </c>
      <c r="J42" s="230" t="str">
        <f>'הגבלה לסכום מבוקש (2)'!V42</f>
        <v/>
      </c>
      <c r="K42" s="411" t="str">
        <f t="shared" si="1"/>
        <v/>
      </c>
      <c r="L42" s="157" t="str">
        <f t="shared" si="2"/>
        <v/>
      </c>
    </row>
    <row r="43" spans="2:12" ht="15.75" hidden="1" x14ac:dyDescent="0.25">
      <c r="B43" s="150" t="str">
        <f t="shared" si="0"/>
        <v/>
      </c>
      <c r="C43" s="140" t="str">
        <f>הגנה!C43</f>
        <v/>
      </c>
      <c r="D43" s="223" t="str">
        <f>IF(C43="","",IF(ייצוב!E43="",$M$1,ייצוב!E43))</f>
        <v/>
      </c>
      <c r="E43" s="225" t="str">
        <f>IF(C43="","",IF(ייצוב!E43="",$M$1,ייצוב!E43))</f>
        <v/>
      </c>
      <c r="F43" s="225" t="str">
        <f>'התחשיב הבסיסי'!AF43</f>
        <v/>
      </c>
      <c r="G43" s="10" t="str">
        <f>הגנה!AU43</f>
        <v/>
      </c>
      <c r="H43" s="228" t="str">
        <f>הגנה!AV43</f>
        <v/>
      </c>
      <c r="I43" s="231" t="str">
        <f>IF($C43="","",'הגבלה לסכום מבוקש (1)'!D43)</f>
        <v/>
      </c>
      <c r="J43" s="230" t="str">
        <f>'הגבלה לסכום מבוקש (2)'!V43</f>
        <v/>
      </c>
      <c r="K43" s="411" t="str">
        <f t="shared" si="1"/>
        <v/>
      </c>
      <c r="L43" s="157" t="str">
        <f t="shared" si="2"/>
        <v/>
      </c>
    </row>
    <row r="44" spans="2:12" ht="15.75" hidden="1" x14ac:dyDescent="0.25">
      <c r="B44" s="150" t="str">
        <f t="shared" si="0"/>
        <v/>
      </c>
      <c r="C44" s="140" t="str">
        <f>הגנה!C44</f>
        <v/>
      </c>
      <c r="D44" s="223" t="str">
        <f>IF(C44="","",IF(ייצוב!E44="",$M$1,ייצוב!E44))</f>
        <v/>
      </c>
      <c r="E44" s="225" t="str">
        <f>IF(C44="","",IF(ייצוב!E44="",$M$1,ייצוב!E44))</f>
        <v/>
      </c>
      <c r="F44" s="225" t="str">
        <f>'התחשיב הבסיסי'!AF44</f>
        <v/>
      </c>
      <c r="G44" s="10" t="str">
        <f>הגנה!AU44</f>
        <v/>
      </c>
      <c r="H44" s="228" t="str">
        <f>הגנה!AV44</f>
        <v/>
      </c>
      <c r="I44" s="231" t="str">
        <f>IF($C44="","",'הגבלה לסכום מבוקש (1)'!D44)</f>
        <v/>
      </c>
      <c r="J44" s="230" t="str">
        <f>'הגבלה לסכום מבוקש (2)'!V44</f>
        <v/>
      </c>
      <c r="K44" s="411" t="str">
        <f t="shared" si="1"/>
        <v/>
      </c>
      <c r="L44" s="157" t="str">
        <f t="shared" si="2"/>
        <v/>
      </c>
    </row>
    <row r="45" spans="2:12" ht="15.75" hidden="1" x14ac:dyDescent="0.25">
      <c r="B45" s="150" t="str">
        <f t="shared" si="0"/>
        <v/>
      </c>
      <c r="C45" s="140" t="str">
        <f>הגנה!C45</f>
        <v/>
      </c>
      <c r="D45" s="223" t="str">
        <f>IF(C45="","",IF(ייצוב!E45="",$M$1,ייצוב!E45))</f>
        <v/>
      </c>
      <c r="E45" s="225" t="str">
        <f>IF(C45="","",IF(ייצוב!E45="",$M$1,ייצוב!E45))</f>
        <v/>
      </c>
      <c r="F45" s="225" t="str">
        <f>'התחשיב הבסיסי'!AF45</f>
        <v/>
      </c>
      <c r="G45" s="10" t="str">
        <f>הגנה!AU45</f>
        <v/>
      </c>
      <c r="H45" s="228" t="str">
        <f>הגנה!AV45</f>
        <v/>
      </c>
      <c r="I45" s="231" t="str">
        <f>IF($C45="","",'הגבלה לסכום מבוקש (1)'!D45)</f>
        <v/>
      </c>
      <c r="J45" s="230" t="str">
        <f>'הגבלה לסכום מבוקש (2)'!V45</f>
        <v/>
      </c>
      <c r="K45" s="411" t="str">
        <f t="shared" si="1"/>
        <v/>
      </c>
      <c r="L45" s="157" t="str">
        <f t="shared" si="2"/>
        <v/>
      </c>
    </row>
    <row r="46" spans="2:12" ht="15.75" hidden="1" x14ac:dyDescent="0.25">
      <c r="B46" s="150" t="str">
        <f t="shared" si="0"/>
        <v/>
      </c>
      <c r="C46" s="140" t="str">
        <f>הגנה!C46</f>
        <v/>
      </c>
      <c r="D46" s="223" t="str">
        <f>IF(C46="","",IF(ייצוב!E46="",$M$1,ייצוב!E46))</f>
        <v/>
      </c>
      <c r="E46" s="225" t="str">
        <f>IF(C46="","",IF(ייצוב!E46="",$M$1,ייצוב!E46))</f>
        <v/>
      </c>
      <c r="F46" s="225" t="str">
        <f>'התחשיב הבסיסי'!AF46</f>
        <v/>
      </c>
      <c r="G46" s="10" t="str">
        <f>הגנה!AU46</f>
        <v/>
      </c>
      <c r="H46" s="228" t="str">
        <f>הגנה!AV46</f>
        <v/>
      </c>
      <c r="I46" s="231" t="str">
        <f>IF($C46="","",'הגבלה לסכום מבוקש (1)'!D46)</f>
        <v/>
      </c>
      <c r="J46" s="230" t="str">
        <f>'הגבלה לסכום מבוקש (2)'!V46</f>
        <v/>
      </c>
      <c r="K46" s="411" t="str">
        <f t="shared" si="1"/>
        <v/>
      </c>
      <c r="L46" s="157" t="str">
        <f t="shared" si="2"/>
        <v/>
      </c>
    </row>
    <row r="47" spans="2:12" ht="15.75" hidden="1" x14ac:dyDescent="0.25">
      <c r="B47" s="150" t="str">
        <f t="shared" si="0"/>
        <v/>
      </c>
      <c r="C47" s="140" t="str">
        <f>הגנה!C47</f>
        <v/>
      </c>
      <c r="D47" s="223" t="str">
        <f>IF(C47="","",IF(ייצוב!E47="",$M$1,ייצוב!E47))</f>
        <v/>
      </c>
      <c r="E47" s="225" t="str">
        <f>IF(C47="","",IF(ייצוב!E47="",$M$1,ייצוב!E47))</f>
        <v/>
      </c>
      <c r="F47" s="225" t="str">
        <f>'התחשיב הבסיסי'!AF47</f>
        <v/>
      </c>
      <c r="G47" s="10" t="str">
        <f>הגנה!AU47</f>
        <v/>
      </c>
      <c r="H47" s="228" t="str">
        <f>הגנה!AV47</f>
        <v/>
      </c>
      <c r="I47" s="231" t="str">
        <f>IF($C47="","",'הגבלה לסכום מבוקש (1)'!D47)</f>
        <v/>
      </c>
      <c r="J47" s="230" t="str">
        <f>'הגבלה לסכום מבוקש (2)'!V47</f>
        <v/>
      </c>
      <c r="K47" s="411" t="str">
        <f t="shared" si="1"/>
        <v/>
      </c>
      <c r="L47" s="157" t="str">
        <f t="shared" si="2"/>
        <v/>
      </c>
    </row>
    <row r="48" spans="2:12" ht="15.75" hidden="1" x14ac:dyDescent="0.25">
      <c r="B48" s="150" t="str">
        <f t="shared" si="0"/>
        <v/>
      </c>
      <c r="C48" s="140" t="str">
        <f>הגנה!C48</f>
        <v/>
      </c>
      <c r="D48" s="223" t="str">
        <f>IF(C48="","",IF(ייצוב!E48="",$M$1,ייצוב!E48))</f>
        <v/>
      </c>
      <c r="E48" s="225" t="str">
        <f>IF(C48="","",IF(ייצוב!E48="",$M$1,ייצוב!E48))</f>
        <v/>
      </c>
      <c r="F48" s="225" t="str">
        <f>'התחשיב הבסיסי'!AF48</f>
        <v/>
      </c>
      <c r="G48" s="10" t="str">
        <f>הגנה!AU48</f>
        <v/>
      </c>
      <c r="H48" s="228" t="str">
        <f>הגנה!AV48</f>
        <v/>
      </c>
      <c r="I48" s="231" t="str">
        <f>IF($C48="","",'הגבלה לסכום מבוקש (1)'!D48)</f>
        <v/>
      </c>
      <c r="J48" s="230" t="str">
        <f>'הגבלה לסכום מבוקש (2)'!V48</f>
        <v/>
      </c>
      <c r="K48" s="411" t="str">
        <f t="shared" si="1"/>
        <v/>
      </c>
      <c r="L48" s="157" t="str">
        <f t="shared" si="2"/>
        <v/>
      </c>
    </row>
    <row r="49" spans="2:12" ht="15.75" hidden="1" x14ac:dyDescent="0.25">
      <c r="B49" s="150" t="str">
        <f t="shared" si="0"/>
        <v/>
      </c>
      <c r="C49" s="140" t="str">
        <f>הגנה!C49</f>
        <v/>
      </c>
      <c r="D49" s="223" t="str">
        <f>IF(C49="","",IF(ייצוב!E49="",$M$1,ייצוב!E49))</f>
        <v/>
      </c>
      <c r="E49" s="225" t="str">
        <f>IF(C49="","",IF(ייצוב!E49="",$M$1,ייצוב!E49))</f>
        <v/>
      </c>
      <c r="F49" s="225" t="str">
        <f>'התחשיב הבסיסי'!AF49</f>
        <v/>
      </c>
      <c r="G49" s="10" t="str">
        <f>הגנה!AU49</f>
        <v/>
      </c>
      <c r="H49" s="228" t="str">
        <f>הגנה!AV49</f>
        <v/>
      </c>
      <c r="I49" s="231" t="str">
        <f>IF($C49="","",'הגבלה לסכום מבוקש (1)'!D49)</f>
        <v/>
      </c>
      <c r="J49" s="230" t="str">
        <f>'הגבלה לסכום מבוקש (2)'!V49</f>
        <v/>
      </c>
      <c r="K49" s="411" t="str">
        <f t="shared" si="1"/>
        <v/>
      </c>
      <c r="L49" s="157" t="str">
        <f t="shared" si="2"/>
        <v/>
      </c>
    </row>
    <row r="50" spans="2:12" ht="15.75" hidden="1" x14ac:dyDescent="0.25">
      <c r="B50" s="150" t="str">
        <f t="shared" si="0"/>
        <v/>
      </c>
      <c r="C50" s="140" t="str">
        <f>הגנה!C50</f>
        <v/>
      </c>
      <c r="D50" s="223" t="str">
        <f>IF(C50="","",IF(ייצוב!E50="",$M$1,ייצוב!E50))</f>
        <v/>
      </c>
      <c r="E50" s="225" t="str">
        <f>IF(C50="","",IF(ייצוב!E50="",$M$1,ייצוב!E50))</f>
        <v/>
      </c>
      <c r="F50" s="225" t="str">
        <f>'התחשיב הבסיסי'!AF50</f>
        <v/>
      </c>
      <c r="G50" s="10" t="str">
        <f>הגנה!AU50</f>
        <v/>
      </c>
      <c r="H50" s="228" t="str">
        <f>הגנה!AV50</f>
        <v/>
      </c>
      <c r="I50" s="231" t="str">
        <f>IF($C50="","",'הגבלה לסכום מבוקש (1)'!D50)</f>
        <v/>
      </c>
      <c r="J50" s="230" t="str">
        <f>'הגבלה לסכום מבוקש (2)'!V50</f>
        <v/>
      </c>
      <c r="K50" s="411" t="str">
        <f t="shared" si="1"/>
        <v/>
      </c>
      <c r="L50" s="157" t="str">
        <f t="shared" si="2"/>
        <v/>
      </c>
    </row>
    <row r="51" spans="2:12" ht="15.75" hidden="1" x14ac:dyDescent="0.25">
      <c r="B51" s="150" t="str">
        <f t="shared" si="0"/>
        <v/>
      </c>
      <c r="C51" s="140" t="str">
        <f>הגנה!C51</f>
        <v/>
      </c>
      <c r="D51" s="223" t="str">
        <f>IF(C51="","",IF(ייצוב!E51="",$M$1,ייצוב!E51))</f>
        <v/>
      </c>
      <c r="E51" s="225" t="str">
        <f>IF(C51="","",IF(ייצוב!E51="",$M$1,ייצוב!E51))</f>
        <v/>
      </c>
      <c r="F51" s="225" t="str">
        <f>'התחשיב הבסיסי'!AF51</f>
        <v/>
      </c>
      <c r="G51" s="10" t="str">
        <f>הגנה!AU51</f>
        <v/>
      </c>
      <c r="H51" s="228" t="str">
        <f>הגנה!AV51</f>
        <v/>
      </c>
      <c r="I51" s="231" t="str">
        <f>IF($C51="","",'הגבלה לסכום מבוקש (1)'!D51)</f>
        <v/>
      </c>
      <c r="J51" s="230" t="str">
        <f>'הגבלה לסכום מבוקש (2)'!V51</f>
        <v/>
      </c>
      <c r="K51" s="411" t="str">
        <f t="shared" si="1"/>
        <v/>
      </c>
      <c r="L51" s="157" t="str">
        <f t="shared" si="2"/>
        <v/>
      </c>
    </row>
    <row r="52" spans="2:12" ht="15.75" hidden="1" x14ac:dyDescent="0.25">
      <c r="B52" s="150" t="str">
        <f t="shared" si="0"/>
        <v/>
      </c>
      <c r="C52" s="140" t="str">
        <f>הגנה!C52</f>
        <v/>
      </c>
      <c r="D52" s="223" t="str">
        <f>IF(C52="","",IF(ייצוב!E52="",$M$1,ייצוב!E52))</f>
        <v/>
      </c>
      <c r="E52" s="225" t="str">
        <f>IF(C52="","",IF(ייצוב!E52="",$M$1,ייצוב!E52))</f>
        <v/>
      </c>
      <c r="F52" s="225" t="str">
        <f>'התחשיב הבסיסי'!AF52</f>
        <v/>
      </c>
      <c r="G52" s="10" t="str">
        <f>הגנה!AU52</f>
        <v/>
      </c>
      <c r="H52" s="228" t="str">
        <f>הגנה!AV52</f>
        <v/>
      </c>
      <c r="I52" s="231" t="str">
        <f>IF($C52="","",'הגבלה לסכום מבוקש (1)'!D52)</f>
        <v/>
      </c>
      <c r="J52" s="230" t="str">
        <f>'הגבלה לסכום מבוקש (2)'!V52</f>
        <v/>
      </c>
      <c r="K52" s="411" t="str">
        <f t="shared" si="1"/>
        <v/>
      </c>
      <c r="L52" s="157" t="str">
        <f t="shared" si="2"/>
        <v/>
      </c>
    </row>
    <row r="53" spans="2:12" ht="15.75" hidden="1" x14ac:dyDescent="0.25">
      <c r="B53" s="150" t="str">
        <f t="shared" si="0"/>
        <v/>
      </c>
      <c r="C53" s="140" t="str">
        <f>הגנה!C53</f>
        <v/>
      </c>
      <c r="D53" s="223" t="str">
        <f>IF(C53="","",IF(ייצוב!E53="",$M$1,ייצוב!E53))</f>
        <v/>
      </c>
      <c r="E53" s="225" t="str">
        <f>IF(C53="","",IF(ייצוב!E53="",$M$1,ייצוב!E53))</f>
        <v/>
      </c>
      <c r="F53" s="225" t="str">
        <f>'התחשיב הבסיסי'!AF53</f>
        <v/>
      </c>
      <c r="G53" s="10" t="str">
        <f>הגנה!AU53</f>
        <v/>
      </c>
      <c r="H53" s="228" t="str">
        <f>הגנה!AV53</f>
        <v/>
      </c>
      <c r="I53" s="231" t="str">
        <f>IF($C53="","",'הגבלה לסכום מבוקש (1)'!D53)</f>
        <v/>
      </c>
      <c r="J53" s="230" t="str">
        <f>'הגבלה לסכום מבוקש (2)'!V53</f>
        <v/>
      </c>
      <c r="K53" s="411" t="str">
        <f t="shared" si="1"/>
        <v/>
      </c>
      <c r="L53" s="157" t="str">
        <f t="shared" si="2"/>
        <v/>
      </c>
    </row>
    <row r="54" spans="2:12" ht="15.75" hidden="1" x14ac:dyDescent="0.25">
      <c r="B54" s="150" t="str">
        <f t="shared" si="0"/>
        <v/>
      </c>
      <c r="C54" s="140" t="str">
        <f>הגנה!C54</f>
        <v/>
      </c>
      <c r="D54" s="223" t="str">
        <f>IF(C54="","",IF(ייצוב!E54="",$M$1,ייצוב!E54))</f>
        <v/>
      </c>
      <c r="E54" s="225" t="str">
        <f>IF(C54="","",IF(ייצוב!E54="",$M$1,ייצוב!E54))</f>
        <v/>
      </c>
      <c r="F54" s="225" t="str">
        <f>'התחשיב הבסיסי'!AF54</f>
        <v/>
      </c>
      <c r="G54" s="10" t="str">
        <f>הגנה!AU54</f>
        <v/>
      </c>
      <c r="H54" s="228" t="str">
        <f>הגנה!AV54</f>
        <v/>
      </c>
      <c r="I54" s="231" t="str">
        <f>IF($C54="","",'הגבלה לסכום מבוקש (1)'!D54)</f>
        <v/>
      </c>
      <c r="J54" s="230" t="str">
        <f>'הגבלה לסכום מבוקש (2)'!V54</f>
        <v/>
      </c>
      <c r="K54" s="411" t="str">
        <f t="shared" si="1"/>
        <v/>
      </c>
      <c r="L54" s="157" t="str">
        <f t="shared" si="2"/>
        <v/>
      </c>
    </row>
    <row r="55" spans="2:12" ht="15.75" hidden="1" x14ac:dyDescent="0.25">
      <c r="B55" s="150" t="str">
        <f t="shared" si="0"/>
        <v/>
      </c>
      <c r="C55" s="140" t="str">
        <f>הגנה!C55</f>
        <v/>
      </c>
      <c r="D55" s="223" t="str">
        <f>IF(C55="","",IF(ייצוב!E55="",$M$1,ייצוב!E55))</f>
        <v/>
      </c>
      <c r="E55" s="225" t="str">
        <f>IF(C55="","",IF(ייצוב!E55="",$M$1,ייצוב!E55))</f>
        <v/>
      </c>
      <c r="F55" s="225" t="str">
        <f>'התחשיב הבסיסי'!AF55</f>
        <v/>
      </c>
      <c r="G55" s="10" t="str">
        <f>הגנה!AU55</f>
        <v/>
      </c>
      <c r="H55" s="228" t="str">
        <f>הגנה!AV55</f>
        <v/>
      </c>
      <c r="I55" s="231" t="str">
        <f>IF($C55="","",'הגבלה לסכום מבוקש (1)'!D55)</f>
        <v/>
      </c>
      <c r="J55" s="230" t="str">
        <f>'הגבלה לסכום מבוקש (2)'!V55</f>
        <v/>
      </c>
      <c r="K55" s="411" t="str">
        <f t="shared" si="1"/>
        <v/>
      </c>
      <c r="L55" s="157" t="str">
        <f t="shared" si="2"/>
        <v/>
      </c>
    </row>
    <row r="56" spans="2:12" ht="15.75" hidden="1" x14ac:dyDescent="0.25">
      <c r="B56" s="150" t="str">
        <f t="shared" si="0"/>
        <v/>
      </c>
      <c r="C56" s="140" t="str">
        <f>הגנה!C56</f>
        <v/>
      </c>
      <c r="D56" s="223" t="str">
        <f>IF(C56="","",IF(ייצוב!E56="",$M$1,ייצוב!E56))</f>
        <v/>
      </c>
      <c r="E56" s="225" t="str">
        <f>IF(C56="","",IF(ייצוב!E56="",$M$1,ייצוב!E56))</f>
        <v/>
      </c>
      <c r="F56" s="225" t="str">
        <f>'התחשיב הבסיסי'!AF56</f>
        <v/>
      </c>
      <c r="G56" s="10" t="str">
        <f>הגנה!AU56</f>
        <v/>
      </c>
      <c r="H56" s="228" t="str">
        <f>הגנה!AV56</f>
        <v/>
      </c>
      <c r="I56" s="231" t="str">
        <f>IF($C56="","",'הגבלה לסכום מבוקש (1)'!D56)</f>
        <v/>
      </c>
      <c r="J56" s="230" t="str">
        <f>'הגבלה לסכום מבוקש (2)'!V56</f>
        <v/>
      </c>
      <c r="K56" s="411" t="str">
        <f t="shared" si="1"/>
        <v/>
      </c>
      <c r="L56" s="157" t="str">
        <f t="shared" si="2"/>
        <v/>
      </c>
    </row>
    <row r="57" spans="2:12" ht="15.75" hidden="1" x14ac:dyDescent="0.25">
      <c r="B57" s="150" t="str">
        <f t="shared" si="0"/>
        <v/>
      </c>
      <c r="C57" s="140" t="str">
        <f>הגנה!C57</f>
        <v/>
      </c>
      <c r="D57" s="223" t="str">
        <f>IF(C57="","",IF(ייצוב!E57="",$M$1,ייצוב!E57))</f>
        <v/>
      </c>
      <c r="E57" s="225" t="str">
        <f>IF(C57="","",IF(ייצוב!E57="",$M$1,ייצוב!E57))</f>
        <v/>
      </c>
      <c r="F57" s="225" t="str">
        <f>'התחשיב הבסיסי'!AF57</f>
        <v/>
      </c>
      <c r="G57" s="10" t="str">
        <f>הגנה!AU57</f>
        <v/>
      </c>
      <c r="H57" s="228" t="str">
        <f>הגנה!AV57</f>
        <v/>
      </c>
      <c r="I57" s="231" t="str">
        <f>IF($C57="","",'הגבלה לסכום מבוקש (1)'!D57)</f>
        <v/>
      </c>
      <c r="J57" s="230" t="str">
        <f>'הגבלה לסכום מבוקש (2)'!V57</f>
        <v/>
      </c>
      <c r="K57" s="411" t="str">
        <f t="shared" si="1"/>
        <v/>
      </c>
      <c r="L57" s="157" t="str">
        <f t="shared" si="2"/>
        <v/>
      </c>
    </row>
    <row r="58" spans="2:12" ht="15.75" hidden="1" x14ac:dyDescent="0.25">
      <c r="B58" s="150" t="str">
        <f t="shared" si="0"/>
        <v/>
      </c>
      <c r="C58" s="140" t="str">
        <f>הגנה!C58</f>
        <v/>
      </c>
      <c r="D58" s="223" t="str">
        <f>IF(C58="","",IF(ייצוב!E58="",$M$1,ייצוב!E58))</f>
        <v/>
      </c>
      <c r="E58" s="225" t="str">
        <f>IF(C58="","",IF(ייצוב!E58="",$M$1,ייצוב!E58))</f>
        <v/>
      </c>
      <c r="F58" s="225" t="str">
        <f>'התחשיב הבסיסי'!AF58</f>
        <v/>
      </c>
      <c r="G58" s="10" t="str">
        <f>הגנה!AU58</f>
        <v/>
      </c>
      <c r="H58" s="228" t="str">
        <f>הגנה!AV58</f>
        <v/>
      </c>
      <c r="I58" s="231" t="str">
        <f>IF($C58="","",'הגבלה לסכום מבוקש (1)'!D58)</f>
        <v/>
      </c>
      <c r="J58" s="230" t="str">
        <f>'הגבלה לסכום מבוקש (2)'!V58</f>
        <v/>
      </c>
      <c r="K58" s="411" t="str">
        <f t="shared" si="1"/>
        <v/>
      </c>
      <c r="L58" s="157" t="str">
        <f t="shared" si="2"/>
        <v/>
      </c>
    </row>
    <row r="59" spans="2:12" ht="15.75" hidden="1" x14ac:dyDescent="0.25">
      <c r="B59" s="150" t="str">
        <f t="shared" si="0"/>
        <v/>
      </c>
      <c r="C59" s="140" t="str">
        <f>הגנה!C59</f>
        <v/>
      </c>
      <c r="D59" s="223" t="str">
        <f>IF(C59="","",IF(ייצוב!E59="",$M$1,ייצוב!E59))</f>
        <v/>
      </c>
      <c r="E59" s="225" t="str">
        <f>IF(C59="","",IF(ייצוב!E59="",$M$1,ייצוב!E59))</f>
        <v/>
      </c>
      <c r="F59" s="225" t="str">
        <f>'התחשיב הבסיסי'!AF59</f>
        <v/>
      </c>
      <c r="G59" s="10" t="str">
        <f>הגנה!AU59</f>
        <v/>
      </c>
      <c r="H59" s="228" t="str">
        <f>הגנה!AV59</f>
        <v/>
      </c>
      <c r="I59" s="231" t="str">
        <f>IF($C59="","",'הגבלה לסכום מבוקש (1)'!D59)</f>
        <v/>
      </c>
      <c r="J59" s="230" t="str">
        <f>'הגבלה לסכום מבוקש (2)'!V59</f>
        <v/>
      </c>
      <c r="K59" s="411" t="str">
        <f t="shared" si="1"/>
        <v/>
      </c>
      <c r="L59" s="157" t="str">
        <f t="shared" si="2"/>
        <v/>
      </c>
    </row>
    <row r="60" spans="2:12" ht="15.75" hidden="1" x14ac:dyDescent="0.25">
      <c r="B60" s="150" t="str">
        <f t="shared" si="0"/>
        <v/>
      </c>
      <c r="C60" s="140" t="str">
        <f>הגנה!C60</f>
        <v/>
      </c>
      <c r="D60" s="223" t="str">
        <f>IF(C60="","",IF(ייצוב!E60="",$M$1,ייצוב!E60))</f>
        <v/>
      </c>
      <c r="E60" s="225" t="str">
        <f>IF(C60="","",IF(ייצוב!E60="",$M$1,ייצוב!E60))</f>
        <v/>
      </c>
      <c r="F60" s="225" t="str">
        <f>'התחשיב הבסיסי'!AF60</f>
        <v/>
      </c>
      <c r="G60" s="10" t="str">
        <f>הגנה!AU60</f>
        <v/>
      </c>
      <c r="H60" s="228" t="str">
        <f>הגנה!AV60</f>
        <v/>
      </c>
      <c r="I60" s="231" t="str">
        <f>IF($C60="","",'הגבלה לסכום מבוקש (1)'!D60)</f>
        <v/>
      </c>
      <c r="J60" s="230" t="str">
        <f>'הגבלה לסכום מבוקש (2)'!V60</f>
        <v/>
      </c>
      <c r="K60" s="411" t="str">
        <f t="shared" si="1"/>
        <v/>
      </c>
      <c r="L60" s="157" t="str">
        <f t="shared" si="2"/>
        <v/>
      </c>
    </row>
    <row r="61" spans="2:12" ht="15.75" hidden="1" x14ac:dyDescent="0.25">
      <c r="B61" s="150" t="str">
        <f t="shared" si="0"/>
        <v/>
      </c>
      <c r="C61" s="140" t="str">
        <f>הגנה!C61</f>
        <v/>
      </c>
      <c r="D61" s="223" t="str">
        <f>IF(C61="","",IF(ייצוב!E61="",$M$1,ייצוב!E61))</f>
        <v/>
      </c>
      <c r="E61" s="225" t="str">
        <f>IF(C61="","",IF(ייצוב!E61="",$M$1,ייצוב!E61))</f>
        <v/>
      </c>
      <c r="F61" s="225" t="str">
        <f>'התחשיב הבסיסי'!AF61</f>
        <v/>
      </c>
      <c r="G61" s="10" t="str">
        <f>הגנה!AU61</f>
        <v/>
      </c>
      <c r="H61" s="228" t="str">
        <f>הגנה!AV61</f>
        <v/>
      </c>
      <c r="I61" s="231" t="str">
        <f>IF($C61="","",'הגבלה לסכום מבוקש (1)'!D61)</f>
        <v/>
      </c>
      <c r="J61" s="230" t="str">
        <f>'הגבלה לסכום מבוקש (2)'!V61</f>
        <v/>
      </c>
      <c r="K61" s="411" t="str">
        <f t="shared" si="1"/>
        <v/>
      </c>
      <c r="L61" s="157" t="str">
        <f t="shared" si="2"/>
        <v/>
      </c>
    </row>
    <row r="62" spans="2:12" ht="15.75" hidden="1" x14ac:dyDescent="0.25">
      <c r="B62" s="150" t="str">
        <f t="shared" si="0"/>
        <v/>
      </c>
      <c r="C62" s="140" t="str">
        <f>הגנה!C62</f>
        <v/>
      </c>
      <c r="D62" s="223" t="str">
        <f>IF(C62="","",IF(ייצוב!E62="",$M$1,ייצוב!E62))</f>
        <v/>
      </c>
      <c r="E62" s="225" t="str">
        <f>IF(C62="","",IF(ייצוב!E62="",$M$1,ייצוב!E62))</f>
        <v/>
      </c>
      <c r="F62" s="225" t="str">
        <f>'התחשיב הבסיסי'!AF62</f>
        <v/>
      </c>
      <c r="G62" s="10" t="str">
        <f>הגנה!AU62</f>
        <v/>
      </c>
      <c r="H62" s="228" t="str">
        <f>הגנה!AV62</f>
        <v/>
      </c>
      <c r="I62" s="231" t="str">
        <f>IF($C62="","",'הגבלה לסכום מבוקש (1)'!D62)</f>
        <v/>
      </c>
      <c r="J62" s="230" t="str">
        <f>'הגבלה לסכום מבוקש (2)'!V62</f>
        <v/>
      </c>
      <c r="K62" s="411" t="str">
        <f t="shared" si="1"/>
        <v/>
      </c>
      <c r="L62" s="157" t="str">
        <f t="shared" si="2"/>
        <v/>
      </c>
    </row>
    <row r="63" spans="2:12" ht="15.75" hidden="1" x14ac:dyDescent="0.25">
      <c r="B63" s="150" t="str">
        <f t="shared" ref="B63:B94" si="3">IF(C63="","",ROW()-30)</f>
        <v/>
      </c>
      <c r="C63" s="140" t="str">
        <f>הגנה!C63</f>
        <v/>
      </c>
      <c r="D63" s="223" t="str">
        <f>IF(C63="","",IF(ייצוב!E63="",$M$1,ייצוב!E63))</f>
        <v/>
      </c>
      <c r="E63" s="225" t="str">
        <f>IF(C63="","",IF(ייצוב!E63="",$M$1,ייצוב!E63))</f>
        <v/>
      </c>
      <c r="F63" s="225" t="str">
        <f>'התחשיב הבסיסי'!AF63</f>
        <v/>
      </c>
      <c r="G63" s="10" t="str">
        <f>הגנה!AU63</f>
        <v/>
      </c>
      <c r="H63" s="228" t="str">
        <f>הגנה!AV63</f>
        <v/>
      </c>
      <c r="I63" s="231" t="str">
        <f>IF($C63="","",'הגבלה לסכום מבוקש (1)'!D63)</f>
        <v/>
      </c>
      <c r="J63" s="230" t="str">
        <f>'הגבלה לסכום מבוקש (2)'!V63</f>
        <v/>
      </c>
      <c r="K63" s="411" t="str">
        <f t="shared" ref="K63:K94" si="4">IFERROR(IF(C63="","",J63-E63),$M$1)</f>
        <v/>
      </c>
      <c r="L63" s="157" t="str">
        <f t="shared" ref="L63:L94" si="5">IFERROR(IF(C63="","",K63/E63),$M$1)</f>
        <v/>
      </c>
    </row>
    <row r="64" spans="2:12" ht="15.75" hidden="1" x14ac:dyDescent="0.25">
      <c r="B64" s="150" t="str">
        <f t="shared" si="3"/>
        <v/>
      </c>
      <c r="C64" s="140" t="str">
        <f>הגנה!C64</f>
        <v/>
      </c>
      <c r="D64" s="223" t="str">
        <f>IF(C64="","",IF(ייצוב!E64="",$M$1,ייצוב!E64))</f>
        <v/>
      </c>
      <c r="E64" s="225" t="str">
        <f>IF(C64="","",IF(ייצוב!E64="",$M$1,ייצוב!E64))</f>
        <v/>
      </c>
      <c r="F64" s="225" t="str">
        <f>'התחשיב הבסיסי'!AF64</f>
        <v/>
      </c>
      <c r="G64" s="10" t="str">
        <f>הגנה!AU64</f>
        <v/>
      </c>
      <c r="H64" s="228" t="str">
        <f>הגנה!AV64</f>
        <v/>
      </c>
      <c r="I64" s="231" t="str">
        <f>IF($C64="","",'הגבלה לסכום מבוקש (1)'!D64)</f>
        <v/>
      </c>
      <c r="J64" s="230" t="str">
        <f>'הגבלה לסכום מבוקש (2)'!V64</f>
        <v/>
      </c>
      <c r="K64" s="411" t="str">
        <f t="shared" si="4"/>
        <v/>
      </c>
      <c r="L64" s="157" t="str">
        <f t="shared" si="5"/>
        <v/>
      </c>
    </row>
    <row r="65" spans="2:12" ht="15.75" hidden="1" x14ac:dyDescent="0.25">
      <c r="B65" s="150" t="str">
        <f t="shared" si="3"/>
        <v/>
      </c>
      <c r="C65" s="140" t="str">
        <f>הגנה!C65</f>
        <v/>
      </c>
      <c r="D65" s="223" t="str">
        <f>IF(C65="","",IF(ייצוב!E65="",$M$1,ייצוב!E65))</f>
        <v/>
      </c>
      <c r="E65" s="225" t="str">
        <f>IF(C65="","",IF(ייצוב!E65="",$M$1,ייצוב!E65))</f>
        <v/>
      </c>
      <c r="F65" s="225" t="str">
        <f>'התחשיב הבסיסי'!AF65</f>
        <v/>
      </c>
      <c r="G65" s="10" t="str">
        <f>הגנה!AU65</f>
        <v/>
      </c>
      <c r="H65" s="228" t="str">
        <f>הגנה!AV65</f>
        <v/>
      </c>
      <c r="I65" s="231" t="str">
        <f>IF($C65="","",'הגבלה לסכום מבוקש (1)'!D65)</f>
        <v/>
      </c>
      <c r="J65" s="230" t="str">
        <f>'הגבלה לסכום מבוקש (2)'!V65</f>
        <v/>
      </c>
      <c r="K65" s="411" t="str">
        <f t="shared" si="4"/>
        <v/>
      </c>
      <c r="L65" s="157" t="str">
        <f t="shared" si="5"/>
        <v/>
      </c>
    </row>
    <row r="66" spans="2:12" ht="15.75" hidden="1" x14ac:dyDescent="0.25">
      <c r="B66" s="150" t="str">
        <f t="shared" si="3"/>
        <v/>
      </c>
      <c r="C66" s="140" t="str">
        <f>הגנה!C66</f>
        <v/>
      </c>
      <c r="D66" s="223" t="str">
        <f>IF(C66="","",IF(ייצוב!E66="",$M$1,ייצוב!E66))</f>
        <v/>
      </c>
      <c r="E66" s="225" t="str">
        <f>IF(C66="","",IF(ייצוב!E66="",$M$1,ייצוב!E66))</f>
        <v/>
      </c>
      <c r="F66" s="225" t="str">
        <f>'התחשיב הבסיסי'!AF66</f>
        <v/>
      </c>
      <c r="G66" s="10" t="str">
        <f>הגנה!AU66</f>
        <v/>
      </c>
      <c r="H66" s="228" t="str">
        <f>הגנה!AV66</f>
        <v/>
      </c>
      <c r="I66" s="231" t="str">
        <f>IF($C66="","",'הגבלה לסכום מבוקש (1)'!D66)</f>
        <v/>
      </c>
      <c r="J66" s="230" t="str">
        <f>'הגבלה לסכום מבוקש (2)'!V66</f>
        <v/>
      </c>
      <c r="K66" s="411" t="str">
        <f t="shared" si="4"/>
        <v/>
      </c>
      <c r="L66" s="157" t="str">
        <f t="shared" si="5"/>
        <v/>
      </c>
    </row>
    <row r="67" spans="2:12" ht="15.75" hidden="1" x14ac:dyDescent="0.25">
      <c r="B67" s="150" t="str">
        <f t="shared" si="3"/>
        <v/>
      </c>
      <c r="C67" s="140" t="str">
        <f>הגנה!C67</f>
        <v/>
      </c>
      <c r="D67" s="223" t="str">
        <f>IF(C67="","",IF(ייצוב!E67="",$M$1,ייצוב!E67))</f>
        <v/>
      </c>
      <c r="E67" s="225" t="str">
        <f>IF(C67="","",IF(ייצוב!E67="",$M$1,ייצוב!E67))</f>
        <v/>
      </c>
      <c r="F67" s="225" t="str">
        <f>'התחשיב הבסיסי'!AF67</f>
        <v/>
      </c>
      <c r="G67" s="10" t="str">
        <f>הגנה!AU67</f>
        <v/>
      </c>
      <c r="H67" s="228" t="str">
        <f>הגנה!AV67</f>
        <v/>
      </c>
      <c r="I67" s="231" t="str">
        <f>IF($C67="","",'הגבלה לסכום מבוקש (1)'!D67)</f>
        <v/>
      </c>
      <c r="J67" s="230" t="str">
        <f>'הגבלה לסכום מבוקש (2)'!V67</f>
        <v/>
      </c>
      <c r="K67" s="411" t="str">
        <f t="shared" si="4"/>
        <v/>
      </c>
      <c r="L67" s="157" t="str">
        <f t="shared" si="5"/>
        <v/>
      </c>
    </row>
    <row r="68" spans="2:12" ht="15.75" hidden="1" x14ac:dyDescent="0.25">
      <c r="B68" s="150" t="str">
        <f t="shared" si="3"/>
        <v/>
      </c>
      <c r="C68" s="140" t="str">
        <f>הגנה!C68</f>
        <v/>
      </c>
      <c r="D68" s="223" t="str">
        <f>IF(C68="","",IF(ייצוב!E68="",$M$1,ייצוב!E68))</f>
        <v/>
      </c>
      <c r="E68" s="225" t="str">
        <f>IF(C68="","",IF(ייצוב!E68="",$M$1,ייצוב!E68))</f>
        <v/>
      </c>
      <c r="F68" s="225" t="str">
        <f>'התחשיב הבסיסי'!AF68</f>
        <v/>
      </c>
      <c r="G68" s="10" t="str">
        <f>הגנה!AU68</f>
        <v/>
      </c>
      <c r="H68" s="228" t="str">
        <f>הגנה!AV68</f>
        <v/>
      </c>
      <c r="I68" s="231" t="str">
        <f>IF($C68="","",'הגבלה לסכום מבוקש (1)'!D68)</f>
        <v/>
      </c>
      <c r="J68" s="230" t="str">
        <f>'הגבלה לסכום מבוקש (2)'!V68</f>
        <v/>
      </c>
      <c r="K68" s="411" t="str">
        <f t="shared" si="4"/>
        <v/>
      </c>
      <c r="L68" s="157" t="str">
        <f t="shared" si="5"/>
        <v/>
      </c>
    </row>
    <row r="69" spans="2:12" ht="15.75" hidden="1" x14ac:dyDescent="0.25">
      <c r="B69" s="150" t="str">
        <f t="shared" si="3"/>
        <v/>
      </c>
      <c r="C69" s="140" t="str">
        <f>הגנה!C69</f>
        <v/>
      </c>
      <c r="D69" s="223" t="str">
        <f>IF(C69="","",IF(ייצוב!E69="",$M$1,ייצוב!E69))</f>
        <v/>
      </c>
      <c r="E69" s="225" t="str">
        <f>IF(C69="","",IF(ייצוב!E69="",$M$1,ייצוב!E69))</f>
        <v/>
      </c>
      <c r="F69" s="225" t="str">
        <f>'התחשיב הבסיסי'!AF69</f>
        <v/>
      </c>
      <c r="G69" s="10" t="str">
        <f>הגנה!AU69</f>
        <v/>
      </c>
      <c r="H69" s="228" t="str">
        <f>הגנה!AV69</f>
        <v/>
      </c>
      <c r="I69" s="231" t="str">
        <f>IF($C69="","",'הגבלה לסכום מבוקש (1)'!D69)</f>
        <v/>
      </c>
      <c r="J69" s="230" t="str">
        <f>'הגבלה לסכום מבוקש (2)'!V69</f>
        <v/>
      </c>
      <c r="K69" s="411" t="str">
        <f t="shared" si="4"/>
        <v/>
      </c>
      <c r="L69" s="157" t="str">
        <f t="shared" si="5"/>
        <v/>
      </c>
    </row>
    <row r="70" spans="2:12" ht="15.75" hidden="1" x14ac:dyDescent="0.25">
      <c r="B70" s="150" t="str">
        <f t="shared" si="3"/>
        <v/>
      </c>
      <c r="C70" s="140" t="str">
        <f>הגנה!C70</f>
        <v/>
      </c>
      <c r="D70" s="223" t="str">
        <f>IF(C70="","",IF(ייצוב!E70="",$M$1,ייצוב!E70))</f>
        <v/>
      </c>
      <c r="E70" s="225" t="str">
        <f>IF(C70="","",IF(ייצוב!E70="",$M$1,ייצוב!E70))</f>
        <v/>
      </c>
      <c r="F70" s="225" t="str">
        <f>'התחשיב הבסיסי'!AF70</f>
        <v/>
      </c>
      <c r="G70" s="10" t="str">
        <f>הגנה!AU70</f>
        <v/>
      </c>
      <c r="H70" s="228" t="str">
        <f>הגנה!AV70</f>
        <v/>
      </c>
      <c r="I70" s="231" t="str">
        <f>IF($C70="","",'הגבלה לסכום מבוקש (1)'!D70)</f>
        <v/>
      </c>
      <c r="J70" s="230" t="str">
        <f>'הגבלה לסכום מבוקש (2)'!V70</f>
        <v/>
      </c>
      <c r="K70" s="411" t="str">
        <f t="shared" si="4"/>
        <v/>
      </c>
      <c r="L70" s="157" t="str">
        <f t="shared" si="5"/>
        <v/>
      </c>
    </row>
    <row r="71" spans="2:12" ht="15.75" hidden="1" x14ac:dyDescent="0.25">
      <c r="B71" s="150" t="str">
        <f t="shared" si="3"/>
        <v/>
      </c>
      <c r="C71" s="140" t="str">
        <f>הגנה!C71</f>
        <v/>
      </c>
      <c r="D71" s="223" t="str">
        <f>IF(C71="","",IF(ייצוב!E71="",$M$1,ייצוב!E71))</f>
        <v/>
      </c>
      <c r="E71" s="225" t="str">
        <f>IF(C71="","",IF(ייצוב!E71="",$M$1,ייצוב!E71))</f>
        <v/>
      </c>
      <c r="F71" s="225" t="str">
        <f>'התחשיב הבסיסי'!AF71</f>
        <v/>
      </c>
      <c r="G71" s="10" t="str">
        <f>הגנה!AU71</f>
        <v/>
      </c>
      <c r="H71" s="228" t="str">
        <f>הגנה!AV71</f>
        <v/>
      </c>
      <c r="I71" s="231" t="str">
        <f>IF($C71="","",'הגבלה לסכום מבוקש (1)'!D71)</f>
        <v/>
      </c>
      <c r="J71" s="230" t="str">
        <f>'הגבלה לסכום מבוקש (2)'!V71</f>
        <v/>
      </c>
      <c r="K71" s="411" t="str">
        <f t="shared" si="4"/>
        <v/>
      </c>
      <c r="L71" s="157" t="str">
        <f t="shared" si="5"/>
        <v/>
      </c>
    </row>
    <row r="72" spans="2:12" ht="15.75" hidden="1" x14ac:dyDescent="0.25">
      <c r="B72" s="150" t="str">
        <f t="shared" si="3"/>
        <v/>
      </c>
      <c r="C72" s="140" t="str">
        <f>הגנה!C72</f>
        <v/>
      </c>
      <c r="D72" s="223" t="str">
        <f>IF(C72="","",IF(ייצוב!E72="",$M$1,ייצוב!E72))</f>
        <v/>
      </c>
      <c r="E72" s="225" t="str">
        <f>IF(C72="","",IF(ייצוב!E72="",$M$1,ייצוב!E72))</f>
        <v/>
      </c>
      <c r="F72" s="225" t="str">
        <f>'התחשיב הבסיסי'!AF72</f>
        <v/>
      </c>
      <c r="G72" s="10" t="str">
        <f>הגנה!AU72</f>
        <v/>
      </c>
      <c r="H72" s="228" t="str">
        <f>הגנה!AV72</f>
        <v/>
      </c>
      <c r="I72" s="231" t="str">
        <f>IF($C72="","",'הגבלה לסכום מבוקש (1)'!D72)</f>
        <v/>
      </c>
      <c r="J72" s="230" t="str">
        <f>'הגבלה לסכום מבוקש (2)'!V72</f>
        <v/>
      </c>
      <c r="K72" s="411" t="str">
        <f t="shared" si="4"/>
        <v/>
      </c>
      <c r="L72" s="157" t="str">
        <f t="shared" si="5"/>
        <v/>
      </c>
    </row>
    <row r="73" spans="2:12" ht="15.75" hidden="1" x14ac:dyDescent="0.25">
      <c r="B73" s="150" t="str">
        <f t="shared" si="3"/>
        <v/>
      </c>
      <c r="C73" s="140" t="str">
        <f>הגנה!C73</f>
        <v/>
      </c>
      <c r="D73" s="223" t="str">
        <f>IF(C73="","",IF(ייצוב!E73="",$M$1,ייצוב!E73))</f>
        <v/>
      </c>
      <c r="E73" s="225" t="str">
        <f>IF(C73="","",IF(ייצוב!E73="",$M$1,ייצוב!E73))</f>
        <v/>
      </c>
      <c r="F73" s="225" t="str">
        <f>'התחשיב הבסיסי'!AF73</f>
        <v/>
      </c>
      <c r="G73" s="10" t="str">
        <f>הגנה!AU73</f>
        <v/>
      </c>
      <c r="H73" s="228" t="str">
        <f>הגנה!AV73</f>
        <v/>
      </c>
      <c r="I73" s="231" t="str">
        <f>IF($C73="","",'הגבלה לסכום מבוקש (1)'!D73)</f>
        <v/>
      </c>
      <c r="J73" s="230" t="str">
        <f>'הגבלה לסכום מבוקש (2)'!V73</f>
        <v/>
      </c>
      <c r="K73" s="411" t="str">
        <f t="shared" si="4"/>
        <v/>
      </c>
      <c r="L73" s="157" t="str">
        <f t="shared" si="5"/>
        <v/>
      </c>
    </row>
    <row r="74" spans="2:12" ht="15.75" hidden="1" x14ac:dyDescent="0.25">
      <c r="B74" s="150" t="str">
        <f t="shared" si="3"/>
        <v/>
      </c>
      <c r="C74" s="140" t="str">
        <f>הגנה!C74</f>
        <v/>
      </c>
      <c r="D74" s="223" t="str">
        <f>IF(C74="","",IF(ייצוב!E74="",$M$1,ייצוב!E74))</f>
        <v/>
      </c>
      <c r="E74" s="225" t="str">
        <f>IF(C74="","",IF(ייצוב!E74="",$M$1,ייצוב!E74))</f>
        <v/>
      </c>
      <c r="F74" s="225" t="str">
        <f>'התחשיב הבסיסי'!AF74</f>
        <v/>
      </c>
      <c r="G74" s="10" t="str">
        <f>הגנה!AU74</f>
        <v/>
      </c>
      <c r="H74" s="228" t="str">
        <f>הגנה!AV74</f>
        <v/>
      </c>
      <c r="I74" s="231" t="str">
        <f>IF($C74="","",'הגבלה לסכום מבוקש (1)'!D74)</f>
        <v/>
      </c>
      <c r="J74" s="230" t="str">
        <f>'הגבלה לסכום מבוקש (2)'!V74</f>
        <v/>
      </c>
      <c r="K74" s="411" t="str">
        <f t="shared" si="4"/>
        <v/>
      </c>
      <c r="L74" s="157" t="str">
        <f t="shared" si="5"/>
        <v/>
      </c>
    </row>
    <row r="75" spans="2:12" ht="15.75" hidden="1" x14ac:dyDescent="0.25">
      <c r="B75" s="150" t="str">
        <f t="shared" si="3"/>
        <v/>
      </c>
      <c r="C75" s="140" t="str">
        <f>הגנה!C75</f>
        <v/>
      </c>
      <c r="D75" s="223" t="str">
        <f>IF(C75="","",IF(ייצוב!E75="",$M$1,ייצוב!E75))</f>
        <v/>
      </c>
      <c r="E75" s="225" t="str">
        <f>IF(C75="","",IF(ייצוב!E75="",$M$1,ייצוב!E75))</f>
        <v/>
      </c>
      <c r="F75" s="225" t="str">
        <f>'התחשיב הבסיסי'!AF75</f>
        <v/>
      </c>
      <c r="G75" s="10" t="str">
        <f>הגנה!AU75</f>
        <v/>
      </c>
      <c r="H75" s="228" t="str">
        <f>הגנה!AV75</f>
        <v/>
      </c>
      <c r="I75" s="231" t="str">
        <f>IF($C75="","",'הגבלה לסכום מבוקש (1)'!D75)</f>
        <v/>
      </c>
      <c r="J75" s="230" t="str">
        <f>'הגבלה לסכום מבוקש (2)'!V75</f>
        <v/>
      </c>
      <c r="K75" s="411" t="str">
        <f t="shared" si="4"/>
        <v/>
      </c>
      <c r="L75" s="157" t="str">
        <f t="shared" si="5"/>
        <v/>
      </c>
    </row>
    <row r="76" spans="2:12" ht="15.75" hidden="1" x14ac:dyDescent="0.25">
      <c r="B76" s="150" t="str">
        <f t="shared" si="3"/>
        <v/>
      </c>
      <c r="C76" s="140" t="str">
        <f>הגנה!C76</f>
        <v/>
      </c>
      <c r="D76" s="223" t="str">
        <f>IF(C76="","",IF(ייצוב!E76="",$M$1,ייצוב!E76))</f>
        <v/>
      </c>
      <c r="E76" s="225" t="str">
        <f>IF(C76="","",IF(ייצוב!E76="",$M$1,ייצוב!E76))</f>
        <v/>
      </c>
      <c r="F76" s="225" t="str">
        <f>'התחשיב הבסיסי'!AF76</f>
        <v/>
      </c>
      <c r="G76" s="10" t="str">
        <f>הגנה!AU76</f>
        <v/>
      </c>
      <c r="H76" s="228" t="str">
        <f>הגנה!AV76</f>
        <v/>
      </c>
      <c r="I76" s="231" t="str">
        <f>IF($C76="","",'הגבלה לסכום מבוקש (1)'!D76)</f>
        <v/>
      </c>
      <c r="J76" s="230" t="str">
        <f>'הגבלה לסכום מבוקש (2)'!V76</f>
        <v/>
      </c>
      <c r="K76" s="411" t="str">
        <f t="shared" si="4"/>
        <v/>
      </c>
      <c r="L76" s="157" t="str">
        <f t="shared" si="5"/>
        <v/>
      </c>
    </row>
    <row r="77" spans="2:12" ht="15.75" hidden="1" x14ac:dyDescent="0.25">
      <c r="B77" s="150" t="str">
        <f t="shared" si="3"/>
        <v/>
      </c>
      <c r="C77" s="140" t="str">
        <f>הגנה!C77</f>
        <v/>
      </c>
      <c r="D77" s="223" t="str">
        <f>IF(C77="","",IF(ייצוב!E77="",$M$1,ייצוב!E77))</f>
        <v/>
      </c>
      <c r="E77" s="225" t="str">
        <f>IF(C77="","",IF(ייצוב!E77="",$M$1,ייצוב!E77))</f>
        <v/>
      </c>
      <c r="F77" s="225" t="str">
        <f>'התחשיב הבסיסי'!AF77</f>
        <v/>
      </c>
      <c r="G77" s="10" t="str">
        <f>הגנה!AU77</f>
        <v/>
      </c>
      <c r="H77" s="228" t="str">
        <f>הגנה!AV77</f>
        <v/>
      </c>
      <c r="I77" s="231" t="str">
        <f>IF($C77="","",'הגבלה לסכום מבוקש (1)'!D77)</f>
        <v/>
      </c>
      <c r="J77" s="230" t="str">
        <f>'הגבלה לסכום מבוקש (2)'!V77</f>
        <v/>
      </c>
      <c r="K77" s="411" t="str">
        <f t="shared" si="4"/>
        <v/>
      </c>
      <c r="L77" s="157" t="str">
        <f t="shared" si="5"/>
        <v/>
      </c>
    </row>
    <row r="78" spans="2:12" ht="15.75" hidden="1" x14ac:dyDescent="0.25">
      <c r="B78" s="150" t="str">
        <f t="shared" si="3"/>
        <v/>
      </c>
      <c r="C78" s="140" t="str">
        <f>הגנה!C78</f>
        <v/>
      </c>
      <c r="D78" s="223" t="str">
        <f>IF(C78="","",IF(ייצוב!E78="",$M$1,ייצוב!E78))</f>
        <v/>
      </c>
      <c r="E78" s="225" t="str">
        <f>IF(C78="","",IF(ייצוב!E78="",$M$1,ייצוב!E78))</f>
        <v/>
      </c>
      <c r="F78" s="225" t="str">
        <f>'התחשיב הבסיסי'!AF78</f>
        <v/>
      </c>
      <c r="G78" s="10" t="str">
        <f>הגנה!AU78</f>
        <v/>
      </c>
      <c r="H78" s="228" t="str">
        <f>הגנה!AV78</f>
        <v/>
      </c>
      <c r="I78" s="231" t="str">
        <f>IF($C78="","",'הגבלה לסכום מבוקש (1)'!D78)</f>
        <v/>
      </c>
      <c r="J78" s="230" t="str">
        <f>'הגבלה לסכום מבוקש (2)'!V78</f>
        <v/>
      </c>
      <c r="K78" s="411" t="str">
        <f t="shared" si="4"/>
        <v/>
      </c>
      <c r="L78" s="157" t="str">
        <f t="shared" si="5"/>
        <v/>
      </c>
    </row>
    <row r="79" spans="2:12" ht="15.75" hidden="1" x14ac:dyDescent="0.25">
      <c r="B79" s="150" t="str">
        <f t="shared" si="3"/>
        <v/>
      </c>
      <c r="C79" s="140" t="str">
        <f>הגנה!C79</f>
        <v/>
      </c>
      <c r="D79" s="223" t="str">
        <f>IF(C79="","",IF(ייצוב!E79="",$M$1,ייצוב!E79))</f>
        <v/>
      </c>
      <c r="E79" s="225" t="str">
        <f>IF(C79="","",IF(ייצוב!E79="",$M$1,ייצוב!E79))</f>
        <v/>
      </c>
      <c r="F79" s="225" t="str">
        <f>'התחשיב הבסיסי'!AF79</f>
        <v/>
      </c>
      <c r="G79" s="10" t="str">
        <f>הגנה!AU79</f>
        <v/>
      </c>
      <c r="H79" s="228" t="str">
        <f>הגנה!AV79</f>
        <v/>
      </c>
      <c r="I79" s="231" t="str">
        <f>IF($C79="","",'הגבלה לסכום מבוקש (1)'!D79)</f>
        <v/>
      </c>
      <c r="J79" s="230" t="str">
        <f>'הגבלה לסכום מבוקש (2)'!V79</f>
        <v/>
      </c>
      <c r="K79" s="411" t="str">
        <f t="shared" si="4"/>
        <v/>
      </c>
      <c r="L79" s="157" t="str">
        <f t="shared" si="5"/>
        <v/>
      </c>
    </row>
    <row r="80" spans="2:12" ht="15.75" hidden="1" x14ac:dyDescent="0.25">
      <c r="B80" s="150" t="str">
        <f t="shared" si="3"/>
        <v/>
      </c>
      <c r="C80" s="140" t="str">
        <f>הגנה!C80</f>
        <v/>
      </c>
      <c r="D80" s="223" t="str">
        <f>IF(C80="","",IF(ייצוב!E80="",$M$1,ייצוב!E80))</f>
        <v/>
      </c>
      <c r="E80" s="225" t="str">
        <f>IF(C80="","",IF(ייצוב!E80="",$M$1,ייצוב!E80))</f>
        <v/>
      </c>
      <c r="F80" s="225" t="str">
        <f>'התחשיב הבסיסי'!AF80</f>
        <v/>
      </c>
      <c r="G80" s="10" t="str">
        <f>הגנה!AU80</f>
        <v/>
      </c>
      <c r="H80" s="228" t="str">
        <f>הגנה!AV80</f>
        <v/>
      </c>
      <c r="I80" s="231" t="str">
        <f>IF($C80="","",'הגבלה לסכום מבוקש (1)'!D80)</f>
        <v/>
      </c>
      <c r="J80" s="230" t="str">
        <f>'הגבלה לסכום מבוקש (2)'!V80</f>
        <v/>
      </c>
      <c r="K80" s="411" t="str">
        <f t="shared" si="4"/>
        <v/>
      </c>
      <c r="L80" s="157" t="str">
        <f t="shared" si="5"/>
        <v/>
      </c>
    </row>
    <row r="81" spans="2:12" ht="15.75" hidden="1" x14ac:dyDescent="0.25">
      <c r="B81" s="150" t="str">
        <f t="shared" si="3"/>
        <v/>
      </c>
      <c r="C81" s="140" t="str">
        <f>הגנה!C81</f>
        <v/>
      </c>
      <c r="D81" s="223" t="str">
        <f>IF(C81="","",IF(ייצוב!E81="",$M$1,ייצוב!E81))</f>
        <v/>
      </c>
      <c r="E81" s="225" t="str">
        <f>IF(C81="","",IF(ייצוב!E81="",$M$1,ייצוב!E81))</f>
        <v/>
      </c>
      <c r="F81" s="225" t="str">
        <f>'התחשיב הבסיסי'!AF81</f>
        <v/>
      </c>
      <c r="G81" s="10" t="str">
        <f>הגנה!AU81</f>
        <v/>
      </c>
      <c r="H81" s="228" t="str">
        <f>הגנה!AV81</f>
        <v/>
      </c>
      <c r="I81" s="231" t="str">
        <f>IF($C81="","",'הגבלה לסכום מבוקש (1)'!D81)</f>
        <v/>
      </c>
      <c r="J81" s="230" t="str">
        <f>'הגבלה לסכום מבוקש (2)'!V81</f>
        <v/>
      </c>
      <c r="K81" s="411" t="str">
        <f t="shared" si="4"/>
        <v/>
      </c>
      <c r="L81" s="157" t="str">
        <f t="shared" si="5"/>
        <v/>
      </c>
    </row>
    <row r="82" spans="2:12" ht="15.75" hidden="1" x14ac:dyDescent="0.25">
      <c r="B82" s="150" t="str">
        <f t="shared" si="3"/>
        <v/>
      </c>
      <c r="C82" s="140" t="str">
        <f>הגנה!C82</f>
        <v/>
      </c>
      <c r="D82" s="223" t="str">
        <f>IF(C82="","",IF(ייצוב!E82="",$M$1,ייצוב!E82))</f>
        <v/>
      </c>
      <c r="E82" s="225" t="str">
        <f>IF(C82="","",IF(ייצוב!E82="",$M$1,ייצוב!E82))</f>
        <v/>
      </c>
      <c r="F82" s="225" t="str">
        <f>'התחשיב הבסיסי'!AF82</f>
        <v/>
      </c>
      <c r="G82" s="10" t="str">
        <f>הגנה!AU82</f>
        <v/>
      </c>
      <c r="H82" s="228" t="str">
        <f>הגנה!AV82</f>
        <v/>
      </c>
      <c r="I82" s="231" t="str">
        <f>IF($C82="","",'הגבלה לסכום מבוקש (1)'!D82)</f>
        <v/>
      </c>
      <c r="J82" s="230" t="str">
        <f>'הגבלה לסכום מבוקש (2)'!V82</f>
        <v/>
      </c>
      <c r="K82" s="411" t="str">
        <f t="shared" si="4"/>
        <v/>
      </c>
      <c r="L82" s="157" t="str">
        <f t="shared" si="5"/>
        <v/>
      </c>
    </row>
    <row r="83" spans="2:12" ht="15.75" hidden="1" x14ac:dyDescent="0.25">
      <c r="B83" s="150" t="str">
        <f t="shared" si="3"/>
        <v/>
      </c>
      <c r="C83" s="140" t="str">
        <f>הגנה!C83</f>
        <v/>
      </c>
      <c r="D83" s="223" t="str">
        <f>IF(C83="","",IF(ייצוב!E83="",$M$1,ייצוב!E83))</f>
        <v/>
      </c>
      <c r="E83" s="225" t="str">
        <f>IF(C83="","",IF(ייצוב!E83="",$M$1,ייצוב!E83))</f>
        <v/>
      </c>
      <c r="F83" s="225" t="str">
        <f>'התחשיב הבסיסי'!AF83</f>
        <v/>
      </c>
      <c r="G83" s="10" t="str">
        <f>הגנה!AU83</f>
        <v/>
      </c>
      <c r="H83" s="228" t="str">
        <f>הגנה!AV83</f>
        <v/>
      </c>
      <c r="I83" s="231" t="str">
        <f>IF($C83="","",'הגבלה לסכום מבוקש (1)'!D83)</f>
        <v/>
      </c>
      <c r="J83" s="230" t="str">
        <f>'הגבלה לסכום מבוקש (2)'!V83</f>
        <v/>
      </c>
      <c r="K83" s="411" t="str">
        <f t="shared" si="4"/>
        <v/>
      </c>
      <c r="L83" s="157" t="str">
        <f t="shared" si="5"/>
        <v/>
      </c>
    </row>
    <row r="84" spans="2:12" ht="15.75" hidden="1" x14ac:dyDescent="0.25">
      <c r="B84" s="150" t="str">
        <f t="shared" si="3"/>
        <v/>
      </c>
      <c r="C84" s="140" t="str">
        <f>הגנה!C84</f>
        <v/>
      </c>
      <c r="D84" s="223" t="str">
        <f>IF(C84="","",IF(ייצוב!E84="",$M$1,ייצוב!E84))</f>
        <v/>
      </c>
      <c r="E84" s="225" t="str">
        <f>IF(C84="","",IF(ייצוב!E84="",$M$1,ייצוב!E84))</f>
        <v/>
      </c>
      <c r="F84" s="225" t="str">
        <f>'התחשיב הבסיסי'!AF84</f>
        <v/>
      </c>
      <c r="G84" s="10" t="str">
        <f>הגנה!AU84</f>
        <v/>
      </c>
      <c r="H84" s="228" t="str">
        <f>הגנה!AV84</f>
        <v/>
      </c>
      <c r="I84" s="231" t="str">
        <f>IF($C84="","",'הגבלה לסכום מבוקש (1)'!D84)</f>
        <v/>
      </c>
      <c r="J84" s="230" t="str">
        <f>'הגבלה לסכום מבוקש (2)'!V84</f>
        <v/>
      </c>
      <c r="K84" s="411" t="str">
        <f t="shared" si="4"/>
        <v/>
      </c>
      <c r="L84" s="157" t="str">
        <f t="shared" si="5"/>
        <v/>
      </c>
    </row>
    <row r="85" spans="2:12" ht="15.75" hidden="1" x14ac:dyDescent="0.25">
      <c r="B85" s="150" t="str">
        <f t="shared" si="3"/>
        <v/>
      </c>
      <c r="C85" s="140" t="str">
        <f>הגנה!C85</f>
        <v/>
      </c>
      <c r="D85" s="223" t="str">
        <f>IF(C85="","",IF(ייצוב!E85="",$M$1,ייצוב!E85))</f>
        <v/>
      </c>
      <c r="E85" s="225" t="str">
        <f>IF(C85="","",IF(ייצוב!E85="",$M$1,ייצוב!E85))</f>
        <v/>
      </c>
      <c r="F85" s="225" t="str">
        <f>'התחשיב הבסיסי'!AF85</f>
        <v/>
      </c>
      <c r="G85" s="10" t="str">
        <f>הגנה!AU85</f>
        <v/>
      </c>
      <c r="H85" s="228" t="str">
        <f>הגנה!AV85</f>
        <v/>
      </c>
      <c r="I85" s="231" t="str">
        <f>IF($C85="","",'הגבלה לסכום מבוקש (1)'!D85)</f>
        <v/>
      </c>
      <c r="J85" s="230" t="str">
        <f>'הגבלה לסכום מבוקש (2)'!V85</f>
        <v/>
      </c>
      <c r="K85" s="411" t="str">
        <f t="shared" si="4"/>
        <v/>
      </c>
      <c r="L85" s="157" t="str">
        <f t="shared" si="5"/>
        <v/>
      </c>
    </row>
    <row r="86" spans="2:12" ht="15.75" hidden="1" x14ac:dyDescent="0.25">
      <c r="B86" s="150" t="str">
        <f t="shared" si="3"/>
        <v/>
      </c>
      <c r="C86" s="140" t="str">
        <f>הגנה!C86</f>
        <v/>
      </c>
      <c r="D86" s="223" t="str">
        <f>IF(C86="","",IF(ייצוב!E86="",$M$1,ייצוב!E86))</f>
        <v/>
      </c>
      <c r="E86" s="225" t="str">
        <f>IF(C86="","",IF(ייצוב!E86="",$M$1,ייצוב!E86))</f>
        <v/>
      </c>
      <c r="F86" s="225" t="str">
        <f>'התחשיב הבסיסי'!AF86</f>
        <v/>
      </c>
      <c r="G86" s="10" t="str">
        <f>הגנה!AU86</f>
        <v/>
      </c>
      <c r="H86" s="228" t="str">
        <f>הגנה!AV86</f>
        <v/>
      </c>
      <c r="I86" s="231" t="str">
        <f>IF($C86="","",'הגבלה לסכום מבוקש (1)'!D86)</f>
        <v/>
      </c>
      <c r="J86" s="230" t="str">
        <f>'הגבלה לסכום מבוקש (2)'!V86</f>
        <v/>
      </c>
      <c r="K86" s="411" t="str">
        <f t="shared" si="4"/>
        <v/>
      </c>
      <c r="L86" s="157" t="str">
        <f t="shared" si="5"/>
        <v/>
      </c>
    </row>
    <row r="87" spans="2:12" ht="15.75" hidden="1" x14ac:dyDescent="0.25">
      <c r="B87" s="150" t="str">
        <f t="shared" si="3"/>
        <v/>
      </c>
      <c r="C87" s="140" t="str">
        <f>הגנה!C87</f>
        <v/>
      </c>
      <c r="D87" s="223" t="str">
        <f>IF(C87="","",IF(ייצוב!E87="",$M$1,ייצוב!E87))</f>
        <v/>
      </c>
      <c r="E87" s="225" t="str">
        <f>IF(C87="","",IF(ייצוב!E87="",$M$1,ייצוב!E87))</f>
        <v/>
      </c>
      <c r="F87" s="225" t="str">
        <f>'התחשיב הבסיסי'!AF87</f>
        <v/>
      </c>
      <c r="G87" s="10" t="str">
        <f>הגנה!AU87</f>
        <v/>
      </c>
      <c r="H87" s="228" t="str">
        <f>הגנה!AV87</f>
        <v/>
      </c>
      <c r="I87" s="231" t="str">
        <f>IF($C87="","",'הגבלה לסכום מבוקש (1)'!D87)</f>
        <v/>
      </c>
      <c r="J87" s="230" t="str">
        <f>'הגבלה לסכום מבוקש (2)'!V87</f>
        <v/>
      </c>
      <c r="K87" s="411" t="str">
        <f t="shared" si="4"/>
        <v/>
      </c>
      <c r="L87" s="157" t="str">
        <f t="shared" si="5"/>
        <v/>
      </c>
    </row>
    <row r="88" spans="2:12" ht="15.75" hidden="1" x14ac:dyDescent="0.25">
      <c r="B88" s="150" t="str">
        <f t="shared" si="3"/>
        <v/>
      </c>
      <c r="C88" s="140" t="str">
        <f>הגנה!C88</f>
        <v/>
      </c>
      <c r="D88" s="223" t="str">
        <f>IF(C88="","",IF(ייצוב!E88="",$M$1,ייצוב!E88))</f>
        <v/>
      </c>
      <c r="E88" s="225" t="str">
        <f>IF(C88="","",IF(ייצוב!E88="",$M$1,ייצוב!E88))</f>
        <v/>
      </c>
      <c r="F88" s="225" t="str">
        <f>'התחשיב הבסיסי'!AF88</f>
        <v/>
      </c>
      <c r="G88" s="10" t="str">
        <f>הגנה!AU88</f>
        <v/>
      </c>
      <c r="H88" s="228" t="str">
        <f>הגנה!AV88</f>
        <v/>
      </c>
      <c r="I88" s="231" t="str">
        <f>IF($C88="","",'הגבלה לסכום מבוקש (1)'!D88)</f>
        <v/>
      </c>
      <c r="J88" s="230" t="str">
        <f>'הגבלה לסכום מבוקש (2)'!V88</f>
        <v/>
      </c>
      <c r="K88" s="411" t="str">
        <f t="shared" si="4"/>
        <v/>
      </c>
      <c r="L88" s="157" t="str">
        <f t="shared" si="5"/>
        <v/>
      </c>
    </row>
    <row r="89" spans="2:12" ht="15.75" hidden="1" x14ac:dyDescent="0.25">
      <c r="B89" s="150" t="str">
        <f t="shared" si="3"/>
        <v/>
      </c>
      <c r="C89" s="140" t="str">
        <f>הגנה!C89</f>
        <v/>
      </c>
      <c r="D89" s="223" t="str">
        <f>IF(C89="","",IF(ייצוב!E89="",$M$1,ייצוב!E89))</f>
        <v/>
      </c>
      <c r="E89" s="225" t="str">
        <f>IF(C89="","",IF(ייצוב!E89="",$M$1,ייצוב!E89))</f>
        <v/>
      </c>
      <c r="F89" s="225" t="str">
        <f>'התחשיב הבסיסי'!AF89</f>
        <v/>
      </c>
      <c r="G89" s="10" t="str">
        <f>הגנה!AU89</f>
        <v/>
      </c>
      <c r="H89" s="228" t="str">
        <f>הגנה!AV89</f>
        <v/>
      </c>
      <c r="I89" s="231" t="str">
        <f>IF($C89="","",'הגבלה לסכום מבוקש (1)'!D89)</f>
        <v/>
      </c>
      <c r="J89" s="230" t="str">
        <f>'הגבלה לסכום מבוקש (2)'!V89</f>
        <v/>
      </c>
      <c r="K89" s="411" t="str">
        <f t="shared" si="4"/>
        <v/>
      </c>
      <c r="L89" s="157" t="str">
        <f t="shared" si="5"/>
        <v/>
      </c>
    </row>
    <row r="90" spans="2:12" ht="15.75" hidden="1" x14ac:dyDescent="0.25">
      <c r="B90" s="150" t="str">
        <f t="shared" si="3"/>
        <v/>
      </c>
      <c r="C90" s="140" t="str">
        <f>הגנה!C90</f>
        <v/>
      </c>
      <c r="D90" s="223" t="str">
        <f>IF(C90="","",IF(ייצוב!E90="",$M$1,ייצוב!E90))</f>
        <v/>
      </c>
      <c r="E90" s="225" t="str">
        <f>IF(C90="","",IF(ייצוב!E90="",$M$1,ייצוב!E90))</f>
        <v/>
      </c>
      <c r="F90" s="225" t="str">
        <f>'התחשיב הבסיסי'!AF90</f>
        <v/>
      </c>
      <c r="G90" s="10" t="str">
        <f>הגנה!AU90</f>
        <v/>
      </c>
      <c r="H90" s="228" t="str">
        <f>הגנה!AV90</f>
        <v/>
      </c>
      <c r="I90" s="231" t="str">
        <f>IF($C90="","",'הגבלה לסכום מבוקש (1)'!D90)</f>
        <v/>
      </c>
      <c r="J90" s="230" t="str">
        <f>'הגבלה לסכום מבוקש (2)'!V90</f>
        <v/>
      </c>
      <c r="K90" s="411" t="str">
        <f t="shared" si="4"/>
        <v/>
      </c>
      <c r="L90" s="157" t="str">
        <f t="shared" si="5"/>
        <v/>
      </c>
    </row>
    <row r="91" spans="2:12" ht="15.75" hidden="1" x14ac:dyDescent="0.25">
      <c r="B91" s="150" t="str">
        <f t="shared" si="3"/>
        <v/>
      </c>
      <c r="C91" s="140" t="str">
        <f>הגנה!C91</f>
        <v/>
      </c>
      <c r="D91" s="223" t="str">
        <f>IF(C91="","",IF(ייצוב!E91="",$M$1,ייצוב!E91))</f>
        <v/>
      </c>
      <c r="E91" s="225" t="str">
        <f>IF(C91="","",IF(ייצוב!E91="",$M$1,ייצוב!E91))</f>
        <v/>
      </c>
      <c r="F91" s="225" t="str">
        <f>'התחשיב הבסיסי'!AF91</f>
        <v/>
      </c>
      <c r="G91" s="10" t="str">
        <f>הגנה!AU91</f>
        <v/>
      </c>
      <c r="H91" s="228" t="str">
        <f>הגנה!AV91</f>
        <v/>
      </c>
      <c r="I91" s="231" t="str">
        <f>IF($C91="","",'הגבלה לסכום מבוקש (1)'!D91)</f>
        <v/>
      </c>
      <c r="J91" s="230" t="str">
        <f>'הגבלה לסכום מבוקש (2)'!V91</f>
        <v/>
      </c>
      <c r="K91" s="411" t="str">
        <f t="shared" si="4"/>
        <v/>
      </c>
      <c r="L91" s="157" t="str">
        <f t="shared" si="5"/>
        <v/>
      </c>
    </row>
    <row r="92" spans="2:12" ht="15.75" hidden="1" x14ac:dyDescent="0.25">
      <c r="B92" s="150" t="str">
        <f t="shared" si="3"/>
        <v/>
      </c>
      <c r="C92" s="140" t="str">
        <f>הגנה!C92</f>
        <v/>
      </c>
      <c r="D92" s="223" t="str">
        <f>IF(C92="","",IF(ייצוב!E92="",$M$1,ייצוב!E92))</f>
        <v/>
      </c>
      <c r="E92" s="225" t="str">
        <f>IF(C92="","",IF(ייצוב!E92="",$M$1,ייצוב!E92))</f>
        <v/>
      </c>
      <c r="F92" s="225" t="str">
        <f>'התחשיב הבסיסי'!AF92</f>
        <v/>
      </c>
      <c r="G92" s="10" t="str">
        <f>הגנה!AU92</f>
        <v/>
      </c>
      <c r="H92" s="228" t="str">
        <f>הגנה!AV92</f>
        <v/>
      </c>
      <c r="I92" s="231" t="str">
        <f>IF($C92="","",'הגבלה לסכום מבוקש (1)'!D92)</f>
        <v/>
      </c>
      <c r="J92" s="230" t="str">
        <f>'הגבלה לסכום מבוקש (2)'!V92</f>
        <v/>
      </c>
      <c r="K92" s="411" t="str">
        <f t="shared" si="4"/>
        <v/>
      </c>
      <c r="L92" s="157" t="str">
        <f t="shared" si="5"/>
        <v/>
      </c>
    </row>
    <row r="93" spans="2:12" ht="15.75" hidden="1" x14ac:dyDescent="0.25">
      <c r="B93" s="150" t="str">
        <f t="shared" si="3"/>
        <v/>
      </c>
      <c r="C93" s="140" t="str">
        <f>הגנה!C93</f>
        <v/>
      </c>
      <c r="D93" s="223" t="str">
        <f>IF(C93="","",IF(ייצוב!E93="",$M$1,ייצוב!E93))</f>
        <v/>
      </c>
      <c r="E93" s="225" t="str">
        <f>IF(C93="","",IF(ייצוב!E93="",$M$1,ייצוב!E93))</f>
        <v/>
      </c>
      <c r="F93" s="225" t="str">
        <f>'התחשיב הבסיסי'!AF93</f>
        <v/>
      </c>
      <c r="G93" s="10" t="str">
        <f>הגנה!AU93</f>
        <v/>
      </c>
      <c r="H93" s="228" t="str">
        <f>הגנה!AV93</f>
        <v/>
      </c>
      <c r="I93" s="231" t="str">
        <f>IF($C93="","",'הגבלה לסכום מבוקש (1)'!D93)</f>
        <v/>
      </c>
      <c r="J93" s="230" t="str">
        <f>'הגבלה לסכום מבוקש (2)'!V93</f>
        <v/>
      </c>
      <c r="K93" s="411" t="str">
        <f t="shared" si="4"/>
        <v/>
      </c>
      <c r="L93" s="157" t="str">
        <f t="shared" si="5"/>
        <v/>
      </c>
    </row>
    <row r="94" spans="2:12" ht="15.75" hidden="1" x14ac:dyDescent="0.25">
      <c r="B94" s="150" t="str">
        <f t="shared" si="3"/>
        <v/>
      </c>
      <c r="C94" s="140" t="str">
        <f>הגנה!C94</f>
        <v/>
      </c>
      <c r="D94" s="223" t="str">
        <f>IF(C94="","",IF(ייצוב!E94="",$M$1,ייצוב!E94))</f>
        <v/>
      </c>
      <c r="E94" s="225" t="str">
        <f>IF(C94="","",IF(ייצוב!E94="",$M$1,ייצוב!E94))</f>
        <v/>
      </c>
      <c r="F94" s="225" t="str">
        <f>'התחשיב הבסיסי'!AF94</f>
        <v/>
      </c>
      <c r="G94" s="10" t="str">
        <f>הגנה!AU94</f>
        <v/>
      </c>
      <c r="H94" s="228" t="str">
        <f>הגנה!AV94</f>
        <v/>
      </c>
      <c r="I94" s="231" t="str">
        <f>IF($C94="","",'הגבלה לסכום מבוקש (1)'!D94)</f>
        <v/>
      </c>
      <c r="J94" s="230" t="str">
        <f>'הגבלה לסכום מבוקש (2)'!V94</f>
        <v/>
      </c>
      <c r="K94" s="411" t="str">
        <f t="shared" si="4"/>
        <v/>
      </c>
      <c r="L94" s="157" t="str">
        <f t="shared" si="5"/>
        <v/>
      </c>
    </row>
    <row r="95" spans="2:12" ht="15.75" hidden="1" x14ac:dyDescent="0.25">
      <c r="B95" s="150" t="str">
        <f t="shared" ref="B95:B126" si="6">IF(C95="","",ROW()-30)</f>
        <v/>
      </c>
      <c r="C95" s="140" t="str">
        <f>הגנה!C95</f>
        <v/>
      </c>
      <c r="D95" s="223" t="str">
        <f>IF(C95="","",IF(ייצוב!E95="",$M$1,ייצוב!E95))</f>
        <v/>
      </c>
      <c r="E95" s="225" t="str">
        <f>IF(C95="","",IF(ייצוב!E95="",$M$1,ייצוב!E95))</f>
        <v/>
      </c>
      <c r="F95" s="225" t="str">
        <f>'התחשיב הבסיסי'!AF95</f>
        <v/>
      </c>
      <c r="G95" s="10" t="str">
        <f>הגנה!AU95</f>
        <v/>
      </c>
      <c r="H95" s="228" t="str">
        <f>הגנה!AV95</f>
        <v/>
      </c>
      <c r="I95" s="231" t="str">
        <f>IF($C95="","",'הגבלה לסכום מבוקש (1)'!D95)</f>
        <v/>
      </c>
      <c r="J95" s="230" t="str">
        <f>'הגבלה לסכום מבוקש (2)'!V95</f>
        <v/>
      </c>
      <c r="K95" s="411" t="str">
        <f t="shared" ref="K95:K126" si="7">IFERROR(IF(C95="","",J95-E95),$M$1)</f>
        <v/>
      </c>
      <c r="L95" s="157" t="str">
        <f t="shared" ref="L95:L126" si="8">IFERROR(IF(C95="","",K95/E95),$M$1)</f>
        <v/>
      </c>
    </row>
    <row r="96" spans="2:12" ht="15.75" hidden="1" x14ac:dyDescent="0.25">
      <c r="B96" s="150" t="str">
        <f t="shared" si="6"/>
        <v/>
      </c>
      <c r="C96" s="140" t="str">
        <f>הגנה!C96</f>
        <v/>
      </c>
      <c r="D96" s="223" t="str">
        <f>IF(C96="","",IF(ייצוב!E96="",$M$1,ייצוב!E96))</f>
        <v/>
      </c>
      <c r="E96" s="225" t="str">
        <f>IF(C96="","",IF(ייצוב!E96="",$M$1,ייצוב!E96))</f>
        <v/>
      </c>
      <c r="F96" s="225" t="str">
        <f>'התחשיב הבסיסי'!AF96</f>
        <v/>
      </c>
      <c r="G96" s="10" t="str">
        <f>הגנה!AU96</f>
        <v/>
      </c>
      <c r="H96" s="228" t="str">
        <f>הגנה!AV96</f>
        <v/>
      </c>
      <c r="I96" s="231" t="str">
        <f>IF($C96="","",'הגבלה לסכום מבוקש (1)'!D96)</f>
        <v/>
      </c>
      <c r="J96" s="230" t="str">
        <f>'הגבלה לסכום מבוקש (2)'!V96</f>
        <v/>
      </c>
      <c r="K96" s="411" t="str">
        <f t="shared" si="7"/>
        <v/>
      </c>
      <c r="L96" s="157" t="str">
        <f t="shared" si="8"/>
        <v/>
      </c>
    </row>
    <row r="97" spans="2:12" ht="15.75" hidden="1" x14ac:dyDescent="0.25">
      <c r="B97" s="150" t="str">
        <f t="shared" si="6"/>
        <v/>
      </c>
      <c r="C97" s="140" t="str">
        <f>הגנה!C97</f>
        <v/>
      </c>
      <c r="D97" s="223" t="str">
        <f>IF(C97="","",IF(ייצוב!E97="",$M$1,ייצוב!E97))</f>
        <v/>
      </c>
      <c r="E97" s="225" t="str">
        <f>IF(C97="","",IF(ייצוב!E97="",$M$1,ייצוב!E97))</f>
        <v/>
      </c>
      <c r="F97" s="225" t="str">
        <f>'התחשיב הבסיסי'!AF97</f>
        <v/>
      </c>
      <c r="G97" s="10" t="str">
        <f>הגנה!AU97</f>
        <v/>
      </c>
      <c r="H97" s="228" t="str">
        <f>הגנה!AV97</f>
        <v/>
      </c>
      <c r="I97" s="231" t="str">
        <f>IF($C97="","",'הגבלה לסכום מבוקש (1)'!D97)</f>
        <v/>
      </c>
      <c r="J97" s="230" t="str">
        <f>'הגבלה לסכום מבוקש (2)'!V97</f>
        <v/>
      </c>
      <c r="K97" s="411" t="str">
        <f t="shared" si="7"/>
        <v/>
      </c>
      <c r="L97" s="157" t="str">
        <f t="shared" si="8"/>
        <v/>
      </c>
    </row>
    <row r="98" spans="2:12" ht="15.75" hidden="1" x14ac:dyDescent="0.25">
      <c r="B98" s="150" t="str">
        <f t="shared" si="6"/>
        <v/>
      </c>
      <c r="C98" s="140" t="str">
        <f>הגנה!C98</f>
        <v/>
      </c>
      <c r="D98" s="223" t="str">
        <f>IF(C98="","",IF(ייצוב!E98="",$M$1,ייצוב!E98))</f>
        <v/>
      </c>
      <c r="E98" s="225" t="str">
        <f>IF(C98="","",IF(ייצוב!E98="",$M$1,ייצוב!E98))</f>
        <v/>
      </c>
      <c r="F98" s="225" t="str">
        <f>'התחשיב הבסיסי'!AF98</f>
        <v/>
      </c>
      <c r="G98" s="10" t="str">
        <f>הגנה!AU98</f>
        <v/>
      </c>
      <c r="H98" s="228" t="str">
        <f>הגנה!AV98</f>
        <v/>
      </c>
      <c r="I98" s="231" t="str">
        <f>IF($C98="","",'הגבלה לסכום מבוקש (1)'!D98)</f>
        <v/>
      </c>
      <c r="J98" s="230" t="str">
        <f>'הגבלה לסכום מבוקש (2)'!V98</f>
        <v/>
      </c>
      <c r="K98" s="411" t="str">
        <f t="shared" si="7"/>
        <v/>
      </c>
      <c r="L98" s="157" t="str">
        <f t="shared" si="8"/>
        <v/>
      </c>
    </row>
    <row r="99" spans="2:12" ht="15.75" hidden="1" x14ac:dyDescent="0.25">
      <c r="B99" s="150" t="str">
        <f t="shared" si="6"/>
        <v/>
      </c>
      <c r="C99" s="140" t="str">
        <f>הגנה!C99</f>
        <v/>
      </c>
      <c r="D99" s="223" t="str">
        <f>IF(C99="","",IF(ייצוב!E99="",$M$1,ייצוב!E99))</f>
        <v/>
      </c>
      <c r="E99" s="225" t="str">
        <f>IF(C99="","",IF(ייצוב!E99="",$M$1,ייצוב!E99))</f>
        <v/>
      </c>
      <c r="F99" s="225" t="str">
        <f>'התחשיב הבסיסי'!AF99</f>
        <v/>
      </c>
      <c r="G99" s="10" t="str">
        <f>הגנה!AU99</f>
        <v/>
      </c>
      <c r="H99" s="228" t="str">
        <f>הגנה!AV99</f>
        <v/>
      </c>
      <c r="I99" s="231" t="str">
        <f>IF($C99="","",'הגבלה לסכום מבוקש (1)'!D99)</f>
        <v/>
      </c>
      <c r="J99" s="230" t="str">
        <f>'הגבלה לסכום מבוקש (2)'!V99</f>
        <v/>
      </c>
      <c r="K99" s="411" t="str">
        <f t="shared" si="7"/>
        <v/>
      </c>
      <c r="L99" s="157" t="str">
        <f t="shared" si="8"/>
        <v/>
      </c>
    </row>
    <row r="100" spans="2:12" ht="15.75" hidden="1" x14ac:dyDescent="0.25">
      <c r="B100" s="150" t="str">
        <f t="shared" si="6"/>
        <v/>
      </c>
      <c r="C100" s="140" t="str">
        <f>הגנה!C100</f>
        <v/>
      </c>
      <c r="D100" s="223" t="str">
        <f>IF(C100="","",IF(ייצוב!E100="",$M$1,ייצוב!E100))</f>
        <v/>
      </c>
      <c r="E100" s="225" t="str">
        <f>IF(C100="","",IF(ייצוב!E100="",$M$1,ייצוב!E100))</f>
        <v/>
      </c>
      <c r="F100" s="225" t="str">
        <f>'התחשיב הבסיסי'!AF100</f>
        <v/>
      </c>
      <c r="G100" s="10" t="str">
        <f>הגנה!AU100</f>
        <v/>
      </c>
      <c r="H100" s="228" t="str">
        <f>הגנה!AV100</f>
        <v/>
      </c>
      <c r="I100" s="231" t="str">
        <f>IF($C100="","",'הגבלה לסכום מבוקש (1)'!D100)</f>
        <v/>
      </c>
      <c r="J100" s="230" t="str">
        <f>'הגבלה לסכום מבוקש (2)'!V100</f>
        <v/>
      </c>
      <c r="K100" s="411" t="str">
        <f t="shared" si="7"/>
        <v/>
      </c>
      <c r="L100" s="157" t="str">
        <f t="shared" si="8"/>
        <v/>
      </c>
    </row>
    <row r="101" spans="2:12" ht="15.75" hidden="1" x14ac:dyDescent="0.25">
      <c r="B101" s="150" t="str">
        <f t="shared" si="6"/>
        <v/>
      </c>
      <c r="C101" s="140" t="str">
        <f>הגנה!C101</f>
        <v/>
      </c>
      <c r="D101" s="223" t="str">
        <f>IF(C101="","",IF(ייצוב!E101="",$M$1,ייצוב!E101))</f>
        <v/>
      </c>
      <c r="E101" s="225" t="str">
        <f>IF(C101="","",IF(ייצוב!E101="",$M$1,ייצוב!E101))</f>
        <v/>
      </c>
      <c r="F101" s="225" t="str">
        <f>'התחשיב הבסיסי'!AF101</f>
        <v/>
      </c>
      <c r="G101" s="10" t="str">
        <f>הגנה!AU101</f>
        <v/>
      </c>
      <c r="H101" s="228" t="str">
        <f>הגנה!AV101</f>
        <v/>
      </c>
      <c r="I101" s="231" t="str">
        <f>IF($C101="","",'הגבלה לסכום מבוקש (1)'!D101)</f>
        <v/>
      </c>
      <c r="J101" s="230" t="str">
        <f>'הגבלה לסכום מבוקש (2)'!V101</f>
        <v/>
      </c>
      <c r="K101" s="411" t="str">
        <f t="shared" si="7"/>
        <v/>
      </c>
      <c r="L101" s="157" t="str">
        <f t="shared" si="8"/>
        <v/>
      </c>
    </row>
    <row r="102" spans="2:12" ht="15.75" hidden="1" x14ac:dyDescent="0.25">
      <c r="B102" s="150" t="str">
        <f t="shared" si="6"/>
        <v/>
      </c>
      <c r="C102" s="140" t="str">
        <f>הגנה!C102</f>
        <v/>
      </c>
      <c r="D102" s="223" t="str">
        <f>IF(C102="","",IF(ייצוב!E102="",$M$1,ייצוב!E102))</f>
        <v/>
      </c>
      <c r="E102" s="225" t="str">
        <f>IF(C102="","",IF(ייצוב!E102="",$M$1,ייצוב!E102))</f>
        <v/>
      </c>
      <c r="F102" s="225" t="str">
        <f>'התחשיב הבסיסי'!AF102</f>
        <v/>
      </c>
      <c r="G102" s="10" t="str">
        <f>הגנה!AU102</f>
        <v/>
      </c>
      <c r="H102" s="228" t="str">
        <f>הגנה!AV102</f>
        <v/>
      </c>
      <c r="I102" s="231" t="str">
        <f>IF($C102="","",'הגבלה לסכום מבוקש (1)'!D102)</f>
        <v/>
      </c>
      <c r="J102" s="230" t="str">
        <f>'הגבלה לסכום מבוקש (2)'!V102</f>
        <v/>
      </c>
      <c r="K102" s="411" t="str">
        <f t="shared" si="7"/>
        <v/>
      </c>
      <c r="L102" s="157" t="str">
        <f t="shared" si="8"/>
        <v/>
      </c>
    </row>
    <row r="103" spans="2:12" ht="15.75" hidden="1" x14ac:dyDescent="0.25">
      <c r="B103" s="150" t="str">
        <f t="shared" si="6"/>
        <v/>
      </c>
      <c r="C103" s="140" t="str">
        <f>הגנה!C103</f>
        <v/>
      </c>
      <c r="D103" s="223" t="str">
        <f>IF(C103="","",IF(ייצוב!E103="",$M$1,ייצוב!E103))</f>
        <v/>
      </c>
      <c r="E103" s="225" t="str">
        <f>IF(C103="","",IF(ייצוב!E103="",$M$1,ייצוב!E103))</f>
        <v/>
      </c>
      <c r="F103" s="225" t="str">
        <f>'התחשיב הבסיסי'!AF103</f>
        <v/>
      </c>
      <c r="G103" s="10" t="str">
        <f>הגנה!AU103</f>
        <v/>
      </c>
      <c r="H103" s="228" t="str">
        <f>הגנה!AV103</f>
        <v/>
      </c>
      <c r="I103" s="231" t="str">
        <f>IF($C103="","",'הגבלה לסכום מבוקש (1)'!D103)</f>
        <v/>
      </c>
      <c r="J103" s="230" t="str">
        <f>'הגבלה לסכום מבוקש (2)'!V103</f>
        <v/>
      </c>
      <c r="K103" s="411" t="str">
        <f t="shared" si="7"/>
        <v/>
      </c>
      <c r="L103" s="157" t="str">
        <f t="shared" si="8"/>
        <v/>
      </c>
    </row>
    <row r="104" spans="2:12" ht="15.75" hidden="1" x14ac:dyDescent="0.25">
      <c r="B104" s="150" t="str">
        <f t="shared" si="6"/>
        <v/>
      </c>
      <c r="C104" s="140" t="str">
        <f>הגנה!C104</f>
        <v/>
      </c>
      <c r="D104" s="223" t="str">
        <f>IF(C104="","",IF(ייצוב!E104="",$M$1,ייצוב!E104))</f>
        <v/>
      </c>
      <c r="E104" s="225" t="str">
        <f>IF(C104="","",IF(ייצוב!E104="",$M$1,ייצוב!E104))</f>
        <v/>
      </c>
      <c r="F104" s="225" t="str">
        <f>'התחשיב הבסיסי'!AF104</f>
        <v/>
      </c>
      <c r="G104" s="10" t="str">
        <f>הגנה!AU104</f>
        <v/>
      </c>
      <c r="H104" s="228" t="str">
        <f>הגנה!AV104</f>
        <v/>
      </c>
      <c r="I104" s="231" t="str">
        <f>IF($C104="","",'הגבלה לסכום מבוקש (1)'!D104)</f>
        <v/>
      </c>
      <c r="J104" s="230" t="str">
        <f>'הגבלה לסכום מבוקש (2)'!V104</f>
        <v/>
      </c>
      <c r="K104" s="411" t="str">
        <f t="shared" si="7"/>
        <v/>
      </c>
      <c r="L104" s="157" t="str">
        <f t="shared" si="8"/>
        <v/>
      </c>
    </row>
    <row r="105" spans="2:12" ht="15.75" hidden="1" x14ac:dyDescent="0.25">
      <c r="B105" s="150" t="str">
        <f t="shared" si="6"/>
        <v/>
      </c>
      <c r="C105" s="140" t="str">
        <f>הגנה!C105</f>
        <v/>
      </c>
      <c r="D105" s="223" t="str">
        <f>IF(C105="","",IF(ייצוב!E105="",$M$1,ייצוב!E105))</f>
        <v/>
      </c>
      <c r="E105" s="225" t="str">
        <f>IF(C105="","",IF(ייצוב!E105="",$M$1,ייצוב!E105))</f>
        <v/>
      </c>
      <c r="F105" s="225" t="str">
        <f>'התחשיב הבסיסי'!AF105</f>
        <v/>
      </c>
      <c r="G105" s="10" t="str">
        <f>הגנה!AU105</f>
        <v/>
      </c>
      <c r="H105" s="228" t="str">
        <f>הגנה!AV105</f>
        <v/>
      </c>
      <c r="I105" s="231" t="str">
        <f>IF($C105="","",'הגבלה לסכום מבוקש (1)'!D105)</f>
        <v/>
      </c>
      <c r="J105" s="230" t="str">
        <f>'הגבלה לסכום מבוקש (2)'!V105</f>
        <v/>
      </c>
      <c r="K105" s="411" t="str">
        <f t="shared" si="7"/>
        <v/>
      </c>
      <c r="L105" s="157" t="str">
        <f t="shared" si="8"/>
        <v/>
      </c>
    </row>
    <row r="106" spans="2:12" ht="15.75" hidden="1" x14ac:dyDescent="0.25">
      <c r="B106" s="150" t="str">
        <f t="shared" si="6"/>
        <v/>
      </c>
      <c r="C106" s="140" t="str">
        <f>הגנה!C106</f>
        <v/>
      </c>
      <c r="D106" s="223" t="str">
        <f>IF(C106="","",IF(ייצוב!E106="",$M$1,ייצוב!E106))</f>
        <v/>
      </c>
      <c r="E106" s="225" t="str">
        <f>IF(C106="","",IF(ייצוב!E106="",$M$1,ייצוב!E106))</f>
        <v/>
      </c>
      <c r="F106" s="225" t="str">
        <f>'התחשיב הבסיסי'!AF106</f>
        <v/>
      </c>
      <c r="G106" s="10" t="str">
        <f>הגנה!AU106</f>
        <v/>
      </c>
      <c r="H106" s="228" t="str">
        <f>הגנה!AV106</f>
        <v/>
      </c>
      <c r="I106" s="231" t="str">
        <f>IF($C106="","",'הגבלה לסכום מבוקש (1)'!D106)</f>
        <v/>
      </c>
      <c r="J106" s="230" t="str">
        <f>'הגבלה לסכום מבוקש (2)'!V106</f>
        <v/>
      </c>
      <c r="K106" s="411" t="str">
        <f t="shared" si="7"/>
        <v/>
      </c>
      <c r="L106" s="157" t="str">
        <f t="shared" si="8"/>
        <v/>
      </c>
    </row>
    <row r="107" spans="2:12" ht="15.75" hidden="1" x14ac:dyDescent="0.25">
      <c r="B107" s="150" t="str">
        <f t="shared" si="6"/>
        <v/>
      </c>
      <c r="C107" s="140" t="str">
        <f>הגנה!C107</f>
        <v/>
      </c>
      <c r="D107" s="223" t="str">
        <f>IF(C107="","",IF(ייצוב!E107="",$M$1,ייצוב!E107))</f>
        <v/>
      </c>
      <c r="E107" s="225" t="str">
        <f>IF(C107="","",IF(ייצוב!E107="",$M$1,ייצוב!E107))</f>
        <v/>
      </c>
      <c r="F107" s="225" t="str">
        <f>'התחשיב הבסיסי'!AF107</f>
        <v/>
      </c>
      <c r="G107" s="10" t="str">
        <f>הגנה!AU107</f>
        <v/>
      </c>
      <c r="H107" s="228" t="str">
        <f>הגנה!AV107</f>
        <v/>
      </c>
      <c r="I107" s="231" t="str">
        <f>IF($C107="","",'הגבלה לסכום מבוקש (1)'!D107)</f>
        <v/>
      </c>
      <c r="J107" s="230" t="str">
        <f>'הגבלה לסכום מבוקש (2)'!V107</f>
        <v/>
      </c>
      <c r="K107" s="411" t="str">
        <f t="shared" si="7"/>
        <v/>
      </c>
      <c r="L107" s="157" t="str">
        <f t="shared" si="8"/>
        <v/>
      </c>
    </row>
    <row r="108" spans="2:12" ht="15.75" hidden="1" x14ac:dyDescent="0.25">
      <c r="B108" s="150" t="str">
        <f t="shared" si="6"/>
        <v/>
      </c>
      <c r="C108" s="140" t="str">
        <f>הגנה!C108</f>
        <v/>
      </c>
      <c r="D108" s="223" t="str">
        <f>IF(C108="","",IF(ייצוב!E108="",$M$1,ייצוב!E108))</f>
        <v/>
      </c>
      <c r="E108" s="225" t="str">
        <f>IF(C108="","",IF(ייצוב!E108="",$M$1,ייצוב!E108))</f>
        <v/>
      </c>
      <c r="F108" s="225" t="str">
        <f>'התחשיב הבסיסי'!AF108</f>
        <v/>
      </c>
      <c r="G108" s="10" t="str">
        <f>הגנה!AU108</f>
        <v/>
      </c>
      <c r="H108" s="228" t="str">
        <f>הגנה!AV108</f>
        <v/>
      </c>
      <c r="I108" s="231" t="str">
        <f>IF($C108="","",'הגבלה לסכום מבוקש (1)'!D108)</f>
        <v/>
      </c>
      <c r="J108" s="230" t="str">
        <f>'הגבלה לסכום מבוקש (2)'!V108</f>
        <v/>
      </c>
      <c r="K108" s="411" t="str">
        <f t="shared" si="7"/>
        <v/>
      </c>
      <c r="L108" s="157" t="str">
        <f t="shared" si="8"/>
        <v/>
      </c>
    </row>
    <row r="109" spans="2:12" ht="15.75" hidden="1" x14ac:dyDescent="0.25">
      <c r="B109" s="150" t="str">
        <f t="shared" si="6"/>
        <v/>
      </c>
      <c r="C109" s="140" t="str">
        <f>הגנה!C109</f>
        <v/>
      </c>
      <c r="D109" s="223" t="str">
        <f>IF(C109="","",IF(ייצוב!E109="",$M$1,ייצוב!E109))</f>
        <v/>
      </c>
      <c r="E109" s="225" t="str">
        <f>IF(C109="","",IF(ייצוב!E109="",$M$1,ייצוב!E109))</f>
        <v/>
      </c>
      <c r="F109" s="225" t="str">
        <f>'התחשיב הבסיסי'!AF109</f>
        <v/>
      </c>
      <c r="G109" s="10" t="str">
        <f>הגנה!AU109</f>
        <v/>
      </c>
      <c r="H109" s="228" t="str">
        <f>הגנה!AV109</f>
        <v/>
      </c>
      <c r="I109" s="231" t="str">
        <f>IF($C109="","",'הגבלה לסכום מבוקש (1)'!D109)</f>
        <v/>
      </c>
      <c r="J109" s="230" t="str">
        <f>'הגבלה לסכום מבוקש (2)'!V109</f>
        <v/>
      </c>
      <c r="K109" s="411" t="str">
        <f t="shared" si="7"/>
        <v/>
      </c>
      <c r="L109" s="157" t="str">
        <f t="shared" si="8"/>
        <v/>
      </c>
    </row>
    <row r="110" spans="2:12" ht="15.75" hidden="1" x14ac:dyDescent="0.25">
      <c r="B110" s="150" t="str">
        <f t="shared" si="6"/>
        <v/>
      </c>
      <c r="C110" s="140" t="str">
        <f>הגנה!C110</f>
        <v/>
      </c>
      <c r="D110" s="223" t="str">
        <f>IF(C110="","",IF(ייצוב!E110="",$M$1,ייצוב!E110))</f>
        <v/>
      </c>
      <c r="E110" s="225" t="str">
        <f>IF(C110="","",IF(ייצוב!E110="",$M$1,ייצוב!E110))</f>
        <v/>
      </c>
      <c r="F110" s="225" t="str">
        <f>'התחשיב הבסיסי'!AF110</f>
        <v/>
      </c>
      <c r="G110" s="10" t="str">
        <f>הגנה!AU110</f>
        <v/>
      </c>
      <c r="H110" s="228" t="str">
        <f>הגנה!AV110</f>
        <v/>
      </c>
      <c r="I110" s="231" t="str">
        <f>IF($C110="","",'הגבלה לסכום מבוקש (1)'!D110)</f>
        <v/>
      </c>
      <c r="J110" s="230" t="str">
        <f>'הגבלה לסכום מבוקש (2)'!V110</f>
        <v/>
      </c>
      <c r="K110" s="411" t="str">
        <f t="shared" si="7"/>
        <v/>
      </c>
      <c r="L110" s="157" t="str">
        <f t="shared" si="8"/>
        <v/>
      </c>
    </row>
    <row r="111" spans="2:12" ht="15.75" hidden="1" x14ac:dyDescent="0.25">
      <c r="B111" s="150" t="str">
        <f t="shared" si="6"/>
        <v/>
      </c>
      <c r="C111" s="140" t="str">
        <f>הגנה!C111</f>
        <v/>
      </c>
      <c r="D111" s="223" t="str">
        <f>IF(C111="","",IF(ייצוב!E111="",$M$1,ייצוב!E111))</f>
        <v/>
      </c>
      <c r="E111" s="225" t="str">
        <f>IF(C111="","",IF(ייצוב!E111="",$M$1,ייצוב!E111))</f>
        <v/>
      </c>
      <c r="F111" s="225" t="str">
        <f>'התחשיב הבסיסי'!AF111</f>
        <v/>
      </c>
      <c r="G111" s="10" t="str">
        <f>הגנה!AU111</f>
        <v/>
      </c>
      <c r="H111" s="228" t="str">
        <f>הגנה!AV111</f>
        <v/>
      </c>
      <c r="I111" s="231" t="str">
        <f>IF($C111="","",'הגבלה לסכום מבוקש (1)'!D111)</f>
        <v/>
      </c>
      <c r="J111" s="230" t="str">
        <f>'הגבלה לסכום מבוקש (2)'!V111</f>
        <v/>
      </c>
      <c r="K111" s="411" t="str">
        <f t="shared" si="7"/>
        <v/>
      </c>
      <c r="L111" s="157" t="str">
        <f t="shared" si="8"/>
        <v/>
      </c>
    </row>
    <row r="112" spans="2:12" ht="15.75" hidden="1" x14ac:dyDescent="0.25">
      <c r="B112" s="150" t="str">
        <f t="shared" si="6"/>
        <v/>
      </c>
      <c r="C112" s="140" t="str">
        <f>הגנה!C112</f>
        <v/>
      </c>
      <c r="D112" s="223" t="str">
        <f>IF(C112="","",IF(ייצוב!E112="",$M$1,ייצוב!E112))</f>
        <v/>
      </c>
      <c r="E112" s="225" t="str">
        <f>IF(C112="","",IF(ייצוב!E112="",$M$1,ייצוב!E112))</f>
        <v/>
      </c>
      <c r="F112" s="225" t="str">
        <f>'התחשיב הבסיסי'!AF112</f>
        <v/>
      </c>
      <c r="G112" s="10" t="str">
        <f>הגנה!AU112</f>
        <v/>
      </c>
      <c r="H112" s="228" t="str">
        <f>הגנה!AV112</f>
        <v/>
      </c>
      <c r="I112" s="231" t="str">
        <f>IF($C112="","",'הגבלה לסכום מבוקש (1)'!D112)</f>
        <v/>
      </c>
      <c r="J112" s="230" t="str">
        <f>'הגבלה לסכום מבוקש (2)'!V112</f>
        <v/>
      </c>
      <c r="K112" s="411" t="str">
        <f t="shared" si="7"/>
        <v/>
      </c>
      <c r="L112" s="157" t="str">
        <f t="shared" si="8"/>
        <v/>
      </c>
    </row>
    <row r="113" spans="2:12" ht="15.75" hidden="1" x14ac:dyDescent="0.25">
      <c r="B113" s="150" t="str">
        <f t="shared" si="6"/>
        <v/>
      </c>
      <c r="C113" s="140" t="str">
        <f>הגנה!C113</f>
        <v/>
      </c>
      <c r="D113" s="223" t="str">
        <f>IF(C113="","",IF(ייצוב!E113="",$M$1,ייצוב!E113))</f>
        <v/>
      </c>
      <c r="E113" s="225" t="str">
        <f>IF(C113="","",IF(ייצוב!E113="",$M$1,ייצוב!E113))</f>
        <v/>
      </c>
      <c r="F113" s="225" t="str">
        <f>'התחשיב הבסיסי'!AF113</f>
        <v/>
      </c>
      <c r="G113" s="10" t="str">
        <f>הגנה!AU113</f>
        <v/>
      </c>
      <c r="H113" s="228" t="str">
        <f>הגנה!AV113</f>
        <v/>
      </c>
      <c r="I113" s="231" t="str">
        <f>IF($C113="","",'הגבלה לסכום מבוקש (1)'!D113)</f>
        <v/>
      </c>
      <c r="J113" s="230" t="str">
        <f>'הגבלה לסכום מבוקש (2)'!V113</f>
        <v/>
      </c>
      <c r="K113" s="411" t="str">
        <f t="shared" si="7"/>
        <v/>
      </c>
      <c r="L113" s="157" t="str">
        <f t="shared" si="8"/>
        <v/>
      </c>
    </row>
    <row r="114" spans="2:12" ht="15.75" hidden="1" x14ac:dyDescent="0.25">
      <c r="B114" s="150" t="str">
        <f t="shared" si="6"/>
        <v/>
      </c>
      <c r="C114" s="140" t="str">
        <f>הגנה!C114</f>
        <v/>
      </c>
      <c r="D114" s="223" t="str">
        <f>IF(C114="","",IF(ייצוב!E114="",$M$1,ייצוב!E114))</f>
        <v/>
      </c>
      <c r="E114" s="225" t="str">
        <f>IF(C114="","",IF(ייצוב!E114="",$M$1,ייצוב!E114))</f>
        <v/>
      </c>
      <c r="F114" s="225" t="str">
        <f>'התחשיב הבסיסי'!AF114</f>
        <v/>
      </c>
      <c r="G114" s="10" t="str">
        <f>הגנה!AU114</f>
        <v/>
      </c>
      <c r="H114" s="228" t="str">
        <f>הגנה!AV114</f>
        <v/>
      </c>
      <c r="I114" s="231" t="str">
        <f>IF($C114="","",'הגבלה לסכום מבוקש (1)'!D114)</f>
        <v/>
      </c>
      <c r="J114" s="230" t="str">
        <f>'הגבלה לסכום מבוקש (2)'!V114</f>
        <v/>
      </c>
      <c r="K114" s="411" t="str">
        <f t="shared" si="7"/>
        <v/>
      </c>
      <c r="L114" s="157" t="str">
        <f t="shared" si="8"/>
        <v/>
      </c>
    </row>
    <row r="115" spans="2:12" ht="15.75" hidden="1" x14ac:dyDescent="0.25">
      <c r="B115" s="150" t="str">
        <f t="shared" si="6"/>
        <v/>
      </c>
      <c r="C115" s="140" t="str">
        <f>הגנה!C115</f>
        <v/>
      </c>
      <c r="D115" s="223" t="str">
        <f>IF(C115="","",IF(ייצוב!E115="",$M$1,ייצוב!E115))</f>
        <v/>
      </c>
      <c r="E115" s="225" t="str">
        <f>IF(C115="","",IF(ייצוב!E115="",$M$1,ייצוב!E115))</f>
        <v/>
      </c>
      <c r="F115" s="225" t="str">
        <f>'התחשיב הבסיסי'!AF115</f>
        <v/>
      </c>
      <c r="G115" s="10" t="str">
        <f>הגנה!AU115</f>
        <v/>
      </c>
      <c r="H115" s="228" t="str">
        <f>הגנה!AV115</f>
        <v/>
      </c>
      <c r="I115" s="231" t="str">
        <f>IF($C115="","",'הגבלה לסכום מבוקש (1)'!D115)</f>
        <v/>
      </c>
      <c r="J115" s="230" t="str">
        <f>'הגבלה לסכום מבוקש (2)'!V115</f>
        <v/>
      </c>
      <c r="K115" s="411" t="str">
        <f t="shared" si="7"/>
        <v/>
      </c>
      <c r="L115" s="157" t="str">
        <f t="shared" si="8"/>
        <v/>
      </c>
    </row>
    <row r="116" spans="2:12" ht="15.75" hidden="1" x14ac:dyDescent="0.25">
      <c r="B116" s="150" t="str">
        <f t="shared" si="6"/>
        <v/>
      </c>
      <c r="C116" s="140" t="str">
        <f>הגנה!C116</f>
        <v/>
      </c>
      <c r="D116" s="223" t="str">
        <f>IF(C116="","",IF(ייצוב!E116="",$M$1,ייצוב!E116))</f>
        <v/>
      </c>
      <c r="E116" s="225" t="str">
        <f>IF(C116="","",IF(ייצוב!E116="",$M$1,ייצוב!E116))</f>
        <v/>
      </c>
      <c r="F116" s="225" t="str">
        <f>'התחשיב הבסיסי'!AF116</f>
        <v/>
      </c>
      <c r="G116" s="10" t="str">
        <f>הגנה!AU116</f>
        <v/>
      </c>
      <c r="H116" s="228" t="str">
        <f>הגנה!AV116</f>
        <v/>
      </c>
      <c r="I116" s="231" t="str">
        <f>IF($C116="","",'הגבלה לסכום מבוקש (1)'!D116)</f>
        <v/>
      </c>
      <c r="J116" s="230" t="str">
        <f>'הגבלה לסכום מבוקש (2)'!V116</f>
        <v/>
      </c>
      <c r="K116" s="411" t="str">
        <f t="shared" si="7"/>
        <v/>
      </c>
      <c r="L116" s="157" t="str">
        <f t="shared" si="8"/>
        <v/>
      </c>
    </row>
    <row r="117" spans="2:12" ht="15.75" hidden="1" x14ac:dyDescent="0.25">
      <c r="B117" s="150" t="str">
        <f t="shared" si="6"/>
        <v/>
      </c>
      <c r="C117" s="140" t="str">
        <f>הגנה!C117</f>
        <v/>
      </c>
      <c r="D117" s="223" t="str">
        <f>IF(C117="","",IF(ייצוב!E117="",$M$1,ייצוב!E117))</f>
        <v/>
      </c>
      <c r="E117" s="225" t="str">
        <f>IF(C117="","",IF(ייצוב!E117="",$M$1,ייצוב!E117))</f>
        <v/>
      </c>
      <c r="F117" s="225" t="str">
        <f>'התחשיב הבסיסי'!AF117</f>
        <v/>
      </c>
      <c r="G117" s="10" t="str">
        <f>הגנה!AU117</f>
        <v/>
      </c>
      <c r="H117" s="228" t="str">
        <f>הגנה!AV117</f>
        <v/>
      </c>
      <c r="I117" s="231" t="str">
        <f>IF($C117="","",'הגבלה לסכום מבוקש (1)'!D117)</f>
        <v/>
      </c>
      <c r="J117" s="230" t="str">
        <f>'הגבלה לסכום מבוקש (2)'!V117</f>
        <v/>
      </c>
      <c r="K117" s="411" t="str">
        <f t="shared" si="7"/>
        <v/>
      </c>
      <c r="L117" s="157" t="str">
        <f t="shared" si="8"/>
        <v/>
      </c>
    </row>
    <row r="118" spans="2:12" ht="15.75" hidden="1" x14ac:dyDescent="0.25">
      <c r="B118" s="150" t="str">
        <f t="shared" si="6"/>
        <v/>
      </c>
      <c r="C118" s="140" t="str">
        <f>הגנה!C118</f>
        <v/>
      </c>
      <c r="D118" s="223" t="str">
        <f>IF(C118="","",IF(ייצוב!E118="",$M$1,ייצוב!E118))</f>
        <v/>
      </c>
      <c r="E118" s="225" t="str">
        <f>IF(C118="","",IF(ייצוב!E118="",$M$1,ייצוב!E118))</f>
        <v/>
      </c>
      <c r="F118" s="225" t="str">
        <f>'התחשיב הבסיסי'!AF118</f>
        <v/>
      </c>
      <c r="G118" s="10" t="str">
        <f>הגנה!AU118</f>
        <v/>
      </c>
      <c r="H118" s="228" t="str">
        <f>הגנה!AV118</f>
        <v/>
      </c>
      <c r="I118" s="231" t="str">
        <f>IF($C118="","",'הגבלה לסכום מבוקש (1)'!D118)</f>
        <v/>
      </c>
      <c r="J118" s="230" t="str">
        <f>'הגבלה לסכום מבוקש (2)'!V118</f>
        <v/>
      </c>
      <c r="K118" s="411" t="str">
        <f t="shared" si="7"/>
        <v/>
      </c>
      <c r="L118" s="157" t="str">
        <f t="shared" si="8"/>
        <v/>
      </c>
    </row>
    <row r="119" spans="2:12" ht="15.75" hidden="1" x14ac:dyDescent="0.25">
      <c r="B119" s="150" t="str">
        <f t="shared" si="6"/>
        <v/>
      </c>
      <c r="C119" s="140" t="str">
        <f>הגנה!C119</f>
        <v/>
      </c>
      <c r="D119" s="223" t="str">
        <f>IF(C119="","",IF(ייצוב!E119="",$M$1,ייצוב!E119))</f>
        <v/>
      </c>
      <c r="E119" s="225" t="str">
        <f>IF(C119="","",IF(ייצוב!E119="",$M$1,ייצוב!E119))</f>
        <v/>
      </c>
      <c r="F119" s="225" t="str">
        <f>'התחשיב הבסיסי'!AF119</f>
        <v/>
      </c>
      <c r="G119" s="10" t="str">
        <f>הגנה!AU119</f>
        <v/>
      </c>
      <c r="H119" s="228" t="str">
        <f>הגנה!AV119</f>
        <v/>
      </c>
      <c r="I119" s="231" t="str">
        <f>IF($C119="","",'הגבלה לסכום מבוקש (1)'!D119)</f>
        <v/>
      </c>
      <c r="J119" s="230" t="str">
        <f>'הגבלה לסכום מבוקש (2)'!V119</f>
        <v/>
      </c>
      <c r="K119" s="411" t="str">
        <f t="shared" si="7"/>
        <v/>
      </c>
      <c r="L119" s="157" t="str">
        <f t="shared" si="8"/>
        <v/>
      </c>
    </row>
    <row r="120" spans="2:12" ht="15.75" hidden="1" x14ac:dyDescent="0.25">
      <c r="B120" s="150" t="str">
        <f t="shared" si="6"/>
        <v/>
      </c>
      <c r="C120" s="140" t="str">
        <f>הגנה!C120</f>
        <v/>
      </c>
      <c r="D120" s="223" t="str">
        <f>IF(C120="","",IF(ייצוב!E120="",$M$1,ייצוב!E120))</f>
        <v/>
      </c>
      <c r="E120" s="225" t="str">
        <f>IF(C120="","",IF(ייצוב!E120="",$M$1,ייצוב!E120))</f>
        <v/>
      </c>
      <c r="F120" s="225" t="str">
        <f>'התחשיב הבסיסי'!AF120</f>
        <v/>
      </c>
      <c r="G120" s="10" t="str">
        <f>הגנה!AU120</f>
        <v/>
      </c>
      <c r="H120" s="228" t="str">
        <f>הגנה!AV120</f>
        <v/>
      </c>
      <c r="I120" s="231" t="str">
        <f>IF($C120="","",'הגבלה לסכום מבוקש (1)'!D120)</f>
        <v/>
      </c>
      <c r="J120" s="230" t="str">
        <f>'הגבלה לסכום מבוקש (2)'!V120</f>
        <v/>
      </c>
      <c r="K120" s="411" t="str">
        <f t="shared" si="7"/>
        <v/>
      </c>
      <c r="L120" s="157" t="str">
        <f t="shared" si="8"/>
        <v/>
      </c>
    </row>
    <row r="121" spans="2:12" ht="15.75" hidden="1" x14ac:dyDescent="0.25">
      <c r="B121" s="150" t="str">
        <f t="shared" si="6"/>
        <v/>
      </c>
      <c r="C121" s="140" t="str">
        <f>הגנה!C121</f>
        <v/>
      </c>
      <c r="D121" s="223" t="str">
        <f>IF(C121="","",IF(ייצוב!E121="",$M$1,ייצוב!E121))</f>
        <v/>
      </c>
      <c r="E121" s="225" t="str">
        <f>IF(C121="","",IF(ייצוב!E121="",$M$1,ייצוב!E121))</f>
        <v/>
      </c>
      <c r="F121" s="225" t="str">
        <f>'התחשיב הבסיסי'!AF121</f>
        <v/>
      </c>
      <c r="G121" s="10" t="str">
        <f>הגנה!AU121</f>
        <v/>
      </c>
      <c r="H121" s="228" t="str">
        <f>הגנה!AV121</f>
        <v/>
      </c>
      <c r="I121" s="231" t="str">
        <f>IF($C121="","",'הגבלה לסכום מבוקש (1)'!D121)</f>
        <v/>
      </c>
      <c r="J121" s="230" t="str">
        <f>'הגבלה לסכום מבוקש (2)'!V121</f>
        <v/>
      </c>
      <c r="K121" s="411" t="str">
        <f t="shared" si="7"/>
        <v/>
      </c>
      <c r="L121" s="157" t="str">
        <f t="shared" si="8"/>
        <v/>
      </c>
    </row>
    <row r="122" spans="2:12" ht="15.75" hidden="1" x14ac:dyDescent="0.25">
      <c r="B122" s="150" t="str">
        <f t="shared" si="6"/>
        <v/>
      </c>
      <c r="C122" s="140" t="str">
        <f>הגנה!C122</f>
        <v/>
      </c>
      <c r="D122" s="223" t="str">
        <f>IF(C122="","",IF(ייצוב!E122="",$M$1,ייצוב!E122))</f>
        <v/>
      </c>
      <c r="E122" s="225" t="str">
        <f>IF(C122="","",IF(ייצוב!E122="",$M$1,ייצוב!E122))</f>
        <v/>
      </c>
      <c r="F122" s="225" t="str">
        <f>'התחשיב הבסיסי'!AF122</f>
        <v/>
      </c>
      <c r="G122" s="10" t="str">
        <f>הגנה!AU122</f>
        <v/>
      </c>
      <c r="H122" s="228" t="str">
        <f>הגנה!AV122</f>
        <v/>
      </c>
      <c r="I122" s="231" t="str">
        <f>IF($C122="","",'הגבלה לסכום מבוקש (1)'!D122)</f>
        <v/>
      </c>
      <c r="J122" s="230" t="str">
        <f>'הגבלה לסכום מבוקש (2)'!V122</f>
        <v/>
      </c>
      <c r="K122" s="411" t="str">
        <f t="shared" si="7"/>
        <v/>
      </c>
      <c r="L122" s="157" t="str">
        <f t="shared" si="8"/>
        <v/>
      </c>
    </row>
    <row r="123" spans="2:12" ht="15.75" hidden="1" x14ac:dyDescent="0.25">
      <c r="B123" s="150" t="str">
        <f t="shared" si="6"/>
        <v/>
      </c>
      <c r="C123" s="140" t="str">
        <f>הגנה!C123</f>
        <v/>
      </c>
      <c r="D123" s="223" t="str">
        <f>IF(C123="","",IF(ייצוב!E123="",$M$1,ייצוב!E123))</f>
        <v/>
      </c>
      <c r="E123" s="225" t="str">
        <f>IF(C123="","",IF(ייצוב!E123="",$M$1,ייצוב!E123))</f>
        <v/>
      </c>
      <c r="F123" s="225" t="str">
        <f>'התחשיב הבסיסי'!AF123</f>
        <v/>
      </c>
      <c r="G123" s="10" t="str">
        <f>הגנה!AU123</f>
        <v/>
      </c>
      <c r="H123" s="228" t="str">
        <f>הגנה!AV123</f>
        <v/>
      </c>
      <c r="I123" s="231" t="str">
        <f>IF($C123="","",'הגבלה לסכום מבוקש (1)'!D123)</f>
        <v/>
      </c>
      <c r="J123" s="230" t="str">
        <f>'הגבלה לסכום מבוקש (2)'!V123</f>
        <v/>
      </c>
      <c r="K123" s="411" t="str">
        <f t="shared" si="7"/>
        <v/>
      </c>
      <c r="L123" s="157" t="str">
        <f t="shared" si="8"/>
        <v/>
      </c>
    </row>
    <row r="124" spans="2:12" ht="15.75" hidden="1" x14ac:dyDescent="0.25">
      <c r="B124" s="150" t="str">
        <f t="shared" si="6"/>
        <v/>
      </c>
      <c r="C124" s="140" t="str">
        <f>הגנה!C124</f>
        <v/>
      </c>
      <c r="D124" s="223" t="str">
        <f>IF(C124="","",IF(ייצוב!E124="",$M$1,ייצוב!E124))</f>
        <v/>
      </c>
      <c r="E124" s="225" t="str">
        <f>IF(C124="","",IF(ייצוב!E124="",$M$1,ייצוב!E124))</f>
        <v/>
      </c>
      <c r="F124" s="225" t="str">
        <f>'התחשיב הבסיסי'!AF124</f>
        <v/>
      </c>
      <c r="G124" s="10" t="str">
        <f>הגנה!AU124</f>
        <v/>
      </c>
      <c r="H124" s="228" t="str">
        <f>הגנה!AV124</f>
        <v/>
      </c>
      <c r="I124" s="231" t="str">
        <f>IF($C124="","",'הגבלה לסכום מבוקש (1)'!D124)</f>
        <v/>
      </c>
      <c r="J124" s="230" t="str">
        <f>'הגבלה לסכום מבוקש (2)'!V124</f>
        <v/>
      </c>
      <c r="K124" s="411" t="str">
        <f t="shared" si="7"/>
        <v/>
      </c>
      <c r="L124" s="157" t="str">
        <f t="shared" si="8"/>
        <v/>
      </c>
    </row>
    <row r="125" spans="2:12" ht="15.75" hidden="1" x14ac:dyDescent="0.25">
      <c r="B125" s="150" t="str">
        <f t="shared" si="6"/>
        <v/>
      </c>
      <c r="C125" s="140" t="str">
        <f>הגנה!C125</f>
        <v/>
      </c>
      <c r="D125" s="223" t="str">
        <f>IF(C125="","",IF(ייצוב!E125="",$M$1,ייצוב!E125))</f>
        <v/>
      </c>
      <c r="E125" s="225" t="str">
        <f>IF(C125="","",IF(ייצוב!E125="",$M$1,ייצוב!E125))</f>
        <v/>
      </c>
      <c r="F125" s="225" t="str">
        <f>'התחשיב הבסיסי'!AF125</f>
        <v/>
      </c>
      <c r="G125" s="10" t="str">
        <f>הגנה!AU125</f>
        <v/>
      </c>
      <c r="H125" s="228" t="str">
        <f>הגנה!AV125</f>
        <v/>
      </c>
      <c r="I125" s="231" t="str">
        <f>IF($C125="","",'הגבלה לסכום מבוקש (1)'!D125)</f>
        <v/>
      </c>
      <c r="J125" s="230" t="str">
        <f>'הגבלה לסכום מבוקש (2)'!V125</f>
        <v/>
      </c>
      <c r="K125" s="411" t="str">
        <f t="shared" si="7"/>
        <v/>
      </c>
      <c r="L125" s="157" t="str">
        <f t="shared" si="8"/>
        <v/>
      </c>
    </row>
    <row r="126" spans="2:12" ht="15.75" hidden="1" x14ac:dyDescent="0.25">
      <c r="B126" s="150" t="str">
        <f t="shared" si="6"/>
        <v/>
      </c>
      <c r="C126" s="140" t="str">
        <f>הגנה!C126</f>
        <v/>
      </c>
      <c r="D126" s="223" t="str">
        <f>IF(C126="","",IF(ייצוב!E126="",$M$1,ייצוב!E126))</f>
        <v/>
      </c>
      <c r="E126" s="225" t="str">
        <f>IF(C126="","",IF(ייצוב!E126="",$M$1,ייצוב!E126))</f>
        <v/>
      </c>
      <c r="F126" s="225" t="str">
        <f>'התחשיב הבסיסי'!AF126</f>
        <v/>
      </c>
      <c r="G126" s="10" t="str">
        <f>הגנה!AU126</f>
        <v/>
      </c>
      <c r="H126" s="228" t="str">
        <f>הגנה!AV126</f>
        <v/>
      </c>
      <c r="I126" s="231" t="str">
        <f>IF($C126="","",'הגבלה לסכום מבוקש (1)'!D126)</f>
        <v/>
      </c>
      <c r="J126" s="230" t="str">
        <f>'הגבלה לסכום מבוקש (2)'!V126</f>
        <v/>
      </c>
      <c r="K126" s="411" t="str">
        <f t="shared" si="7"/>
        <v/>
      </c>
      <c r="L126" s="157" t="str">
        <f t="shared" si="8"/>
        <v/>
      </c>
    </row>
    <row r="127" spans="2:12" ht="15.75" hidden="1" x14ac:dyDescent="0.25">
      <c r="B127" s="150" t="str">
        <f>IF(C127="","",ROW()-30)</f>
        <v/>
      </c>
      <c r="C127" s="140" t="str">
        <f>הגנה!C127</f>
        <v/>
      </c>
      <c r="D127" s="223" t="str">
        <f>IF(C127="","",IF(ייצוב!E127="",$M$1,ייצוב!E127))</f>
        <v/>
      </c>
      <c r="E127" s="225" t="str">
        <f>IF(C127="","",IF(ייצוב!E127="",$M$1,ייצוב!E127))</f>
        <v/>
      </c>
      <c r="F127" s="225" t="str">
        <f>'התחשיב הבסיסי'!AF127</f>
        <v/>
      </c>
      <c r="G127" s="10" t="str">
        <f>הגנה!AU127</f>
        <v/>
      </c>
      <c r="H127" s="228" t="str">
        <f>הגנה!AV127</f>
        <v/>
      </c>
      <c r="I127" s="231" t="str">
        <f>IF($C127="","",'הגבלה לסכום מבוקש (1)'!D127)</f>
        <v/>
      </c>
      <c r="J127" s="230" t="str">
        <f>'הגבלה לסכום מבוקש (2)'!V127</f>
        <v/>
      </c>
      <c r="K127" s="411" t="str">
        <f>IFERROR(IF(C127="","",J127-E127),$M$1)</f>
        <v/>
      </c>
      <c r="L127" s="157" t="str">
        <f>IFERROR(IF(C127="","",K127/E127),$M$1)</f>
        <v/>
      </c>
    </row>
    <row r="128" spans="2:12" ht="15.75" hidden="1" x14ac:dyDescent="0.25">
      <c r="B128" s="150" t="str">
        <f>IF(C128="","",ROW()-30)</f>
        <v/>
      </c>
      <c r="C128" s="140" t="str">
        <f>הגנה!C128</f>
        <v/>
      </c>
      <c r="D128" s="223" t="str">
        <f>IF(C128="","",IF(ייצוב!E128="",$M$1,ייצוב!E128))</f>
        <v/>
      </c>
      <c r="E128" s="225" t="str">
        <f>IF(C128="","",IF(ייצוב!E128="",$M$1,ייצוב!E128))</f>
        <v/>
      </c>
      <c r="F128" s="225" t="str">
        <f>'התחשיב הבסיסי'!AF128</f>
        <v/>
      </c>
      <c r="G128" s="10" t="str">
        <f>הגנה!AU128</f>
        <v/>
      </c>
      <c r="H128" s="228" t="str">
        <f>הגנה!AV128</f>
        <v/>
      </c>
      <c r="I128" s="231" t="str">
        <f>IF($C128="","",'הגבלה לסכום מבוקש (1)'!D128)</f>
        <v/>
      </c>
      <c r="J128" s="230" t="str">
        <f>'הגבלה לסכום מבוקש (2)'!V128</f>
        <v/>
      </c>
      <c r="K128" s="411" t="str">
        <f>IFERROR(IF(C128="","",J128-E128),$M$1)</f>
        <v/>
      </c>
      <c r="L128" s="157" t="str">
        <f>IFERROR(IF(C128="","",K128/E128),$M$1)</f>
        <v/>
      </c>
    </row>
    <row r="129" spans="1:12" ht="15.75" hidden="1" x14ac:dyDescent="0.25">
      <c r="B129" s="150" t="str">
        <f>IF(C129="","",ROW()-30)</f>
        <v/>
      </c>
      <c r="C129" s="140" t="str">
        <f>הגנה!C129</f>
        <v/>
      </c>
      <c r="D129" s="223" t="str">
        <f>IF(C129="","",IF(ייצוב!E129="",$M$1,ייצוב!E129))</f>
        <v/>
      </c>
      <c r="E129" s="225" t="str">
        <f>IF(C129="","",IF(ייצוב!E129="",$M$1,ייצוב!E129))</f>
        <v/>
      </c>
      <c r="F129" s="225" t="str">
        <f>'התחשיב הבסיסי'!AF129</f>
        <v/>
      </c>
      <c r="G129" s="10" t="str">
        <f>הגנה!AU129</f>
        <v/>
      </c>
      <c r="H129" s="228" t="str">
        <f>הגנה!AV129</f>
        <v/>
      </c>
      <c r="I129" s="231" t="str">
        <f>IF($C129="","",'הגבלה לסכום מבוקש (1)'!D129)</f>
        <v/>
      </c>
      <c r="J129" s="230" t="str">
        <f>'הגבלה לסכום מבוקש (2)'!V129</f>
        <v/>
      </c>
      <c r="K129" s="411" t="str">
        <f>IFERROR(IF(C129="","",J129-E129),$M$1)</f>
        <v/>
      </c>
      <c r="L129" s="157" t="str">
        <f>IFERROR(IF(C129="","",K129/E129),$M$1)</f>
        <v/>
      </c>
    </row>
    <row r="130" spans="1:12" ht="16.5" hidden="1" thickBot="1" x14ac:dyDescent="0.3">
      <c r="B130" s="368" t="str">
        <f>IF(C130="","",ROW()-30)</f>
        <v/>
      </c>
      <c r="C130" s="140" t="str">
        <f>הגנה!C130</f>
        <v/>
      </c>
      <c r="D130" s="223" t="str">
        <f>IF(C130="","",IF(ייצוב!E130="",$M$1,ייצוב!E130))</f>
        <v/>
      </c>
      <c r="E130" s="225" t="str">
        <f>IF(C130="","",IF(ייצוב!E130="",$M$1,ייצוב!E130))</f>
        <v/>
      </c>
      <c r="F130" s="226" t="str">
        <f>'התחשיב הבסיסי'!AF130</f>
        <v/>
      </c>
      <c r="G130" s="10" t="str">
        <f>הגנה!AU130</f>
        <v/>
      </c>
      <c r="H130" s="228" t="str">
        <f>הגנה!AV130</f>
        <v/>
      </c>
      <c r="I130" s="373" t="str">
        <f>IF($C130="","",'הגבלה לסכום מבוקש (1)'!D130)</f>
        <v/>
      </c>
      <c r="J130" s="230" t="str">
        <f>'הגבלה לסכום מבוקש (2)'!V130</f>
        <v/>
      </c>
      <c r="K130" s="374" t="str">
        <f>IFERROR(IF(C130="","",J130-E130),$M$1)</f>
        <v/>
      </c>
      <c r="L130" s="375" t="str">
        <f>IFERROR(IF(C130="","",K130/E130),$M$1)</f>
        <v/>
      </c>
    </row>
    <row r="131" spans="1:12" ht="19.5" thickBot="1" x14ac:dyDescent="0.35">
      <c r="A131" s="218"/>
      <c r="B131" s="545" t="s">
        <v>73</v>
      </c>
      <c r="C131" s="545"/>
      <c r="D131" s="222"/>
      <c r="E131" s="227">
        <f t="shared" ref="E131:L131" ca="1" si="9">SUM(E31:E130)</f>
        <v>3042854</v>
      </c>
      <c r="F131" s="227">
        <f t="shared" ca="1" si="9"/>
        <v>2951409</v>
      </c>
      <c r="G131" s="219">
        <f t="shared" ca="1" si="9"/>
        <v>1</v>
      </c>
      <c r="H131" s="221">
        <f t="shared" ca="1" si="9"/>
        <v>2951409.0000000005</v>
      </c>
      <c r="I131" s="221">
        <f t="shared" ca="1" si="9"/>
        <v>8600000</v>
      </c>
      <c r="J131" s="221">
        <f t="shared" ca="1" si="9"/>
        <v>2951409</v>
      </c>
      <c r="K131" s="224">
        <f t="shared" ca="1" si="9"/>
        <v>-91445.000000000291</v>
      </c>
      <c r="L131" s="222">
        <f t="shared" ca="1" si="9"/>
        <v>-0.15489791207968812</v>
      </c>
    </row>
  </sheetData>
  <sheetProtection algorithmName="SHA-512" hashValue="6R868bxjutDJza4qGUpn8YSsddSXK8Ird8EmJO5VBg20lcONhyuYD0X0FHxPNBPQ5GkeBY+mfotEJZsM1gfTxA==" saltValue="zbduuYd2fJTFlMGo9GqOkg==" spinCount="100000" sheet="1" scenarios="1" formatColumns="0" formatRows="0"/>
  <mergeCells count="13">
    <mergeCell ref="A28:L28"/>
    <mergeCell ref="B131:C131"/>
    <mergeCell ref="B29:B30"/>
    <mergeCell ref="C29:C30"/>
    <mergeCell ref="D29:D30"/>
    <mergeCell ref="F29:F30"/>
    <mergeCell ref="G29:G30"/>
    <mergeCell ref="H29:H30"/>
    <mergeCell ref="I29:I30"/>
    <mergeCell ref="E29:E30"/>
    <mergeCell ref="J29:J30"/>
    <mergeCell ref="K29:K30"/>
    <mergeCell ref="L29:L30"/>
  </mergeCells>
  <conditionalFormatting sqref="B31:H130">
    <cfRule type="containsBlanks" dxfId="126" priority="4">
      <formula>LEN(TRIM(B31))=0</formula>
    </cfRule>
  </conditionalFormatting>
  <conditionalFormatting sqref="D1:E2">
    <cfRule type="containsBlanks" dxfId="125" priority="1">
      <formula>LEN(TRIM(D1))=0</formula>
    </cfRule>
  </conditionalFormatting>
  <conditionalFormatting sqref="D31:H130">
    <cfRule type="expression" dxfId="124" priority="3">
      <formula>D31=$M$1</formula>
    </cfRule>
  </conditionalFormatting>
  <conditionalFormatting sqref="I31:J130">
    <cfRule type="expression" dxfId="123" priority="13">
      <formula>I31=$T$1</formula>
    </cfRule>
    <cfRule type="containsBlanks" dxfId="122" priority="14">
      <formula>LEN(TRIM(I31))=0</formula>
    </cfRule>
  </conditionalFormatting>
  <conditionalFormatting sqref="K31:L130">
    <cfRule type="expression" dxfId="121" priority="9">
      <formula>K31=$M$1</formula>
    </cfRule>
    <cfRule type="containsBlanks" dxfId="120" priority="10">
      <formula>LEN(TRIM(K31))=0</formula>
    </cfRule>
  </conditionalFormatting>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0">
    <tabColor theme="8" tint="-0.249977111117893"/>
  </sheetPr>
  <dimension ref="B1:AB131"/>
  <sheetViews>
    <sheetView rightToLeft="1" view="pageBreakPreview" topLeftCell="B1" zoomScaleNormal="100" zoomScaleSheetLayoutView="100" workbookViewId="0">
      <pane xSplit="2" ySplit="30" topLeftCell="D31" activePane="bottomRight" state="frozen"/>
      <selection pane="topRight" activeCell="H35" sqref="H35"/>
      <selection pane="bottomLeft" activeCell="H35" sqref="H35"/>
      <selection pane="bottomRight" activeCell="D31" sqref="D31"/>
    </sheetView>
  </sheetViews>
  <sheetFormatPr defaultColWidth="9.140625" defaultRowHeight="15.75" x14ac:dyDescent="0.25"/>
  <cols>
    <col min="1" max="1" width="0" style="240" hidden="1" customWidth="1"/>
    <col min="2" max="2" width="14.85546875" style="240" customWidth="1"/>
    <col min="3" max="3" width="21.85546875" style="240" customWidth="1"/>
    <col min="4" max="4" width="18.140625" style="240" customWidth="1"/>
    <col min="5" max="5" width="15.5703125" style="240" customWidth="1"/>
    <col min="6" max="6" width="11.85546875" style="240" customWidth="1"/>
    <col min="7" max="7" width="16" style="240" hidden="1" customWidth="1"/>
    <col min="8" max="20" width="27.42578125" style="240" hidden="1" customWidth="1"/>
    <col min="21" max="21" width="16.85546875" style="240" customWidth="1"/>
    <col min="22" max="22" width="10.85546875" style="240" customWidth="1"/>
    <col min="23" max="24" width="9.140625" style="240"/>
    <col min="25" max="28" width="9.140625" style="240" hidden="1" customWidth="1"/>
    <col min="29" max="16384" width="9.140625" style="240"/>
  </cols>
  <sheetData>
    <row r="1" spans="2:28" ht="18.75" x14ac:dyDescent="0.25">
      <c r="B1" s="50" t="str">
        <f>'פרמטרים לעקרונות חישוב התמיכה'!$B$1</f>
        <v>שנה</v>
      </c>
      <c r="C1" s="5">
        <f>'פרמטרים לעקרונות חישוב התמיכה'!$C$1</f>
        <v>2025</v>
      </c>
      <c r="AB1" s="240" t="s">
        <v>115</v>
      </c>
    </row>
    <row r="2" spans="2:28" ht="38.25" thickBot="1" x14ac:dyDescent="0.3">
      <c r="B2" s="52" t="str">
        <f>'פרמטרים לעקרונות חישוב התמיכה'!$B$2</f>
        <v>תקציב התמיכה</v>
      </c>
      <c r="C2" s="7">
        <f>'פרמטרים לעקרונות חישוב התמיכה'!$C$2</f>
        <v>2951409</v>
      </c>
    </row>
    <row r="3" spans="2:28" ht="16.5" thickBot="1" x14ac:dyDescent="0.3"/>
    <row r="4" spans="2:28" hidden="1" x14ac:dyDescent="0.25"/>
    <row r="5" spans="2:28" ht="15.75" hidden="1" customHeight="1" x14ac:dyDescent="0.25"/>
    <row r="6" spans="2:28" hidden="1" x14ac:dyDescent="0.25"/>
    <row r="7" spans="2:28" hidden="1" x14ac:dyDescent="0.25"/>
    <row r="8" spans="2:28" hidden="1" x14ac:dyDescent="0.25"/>
    <row r="9" spans="2:28" hidden="1" x14ac:dyDescent="0.25"/>
    <row r="10" spans="2:28" hidden="1" x14ac:dyDescent="0.25"/>
    <row r="11" spans="2:28" hidden="1" x14ac:dyDescent="0.25"/>
    <row r="12" spans="2:28" hidden="1" x14ac:dyDescent="0.25"/>
    <row r="13" spans="2:28" hidden="1" x14ac:dyDescent="0.25"/>
    <row r="14" spans="2:28" hidden="1" x14ac:dyDescent="0.25"/>
    <row r="15" spans="2:28" hidden="1" x14ac:dyDescent="0.25"/>
    <row r="16" spans="2:28" hidden="1" x14ac:dyDescent="0.25"/>
    <row r="17" spans="2:25" hidden="1" x14ac:dyDescent="0.25"/>
    <row r="18" spans="2:25" hidden="1" x14ac:dyDescent="0.25"/>
    <row r="19" spans="2:25" hidden="1" x14ac:dyDescent="0.25"/>
    <row r="20" spans="2:25" hidden="1" x14ac:dyDescent="0.25"/>
    <row r="21" spans="2:25" hidden="1" x14ac:dyDescent="0.25"/>
    <row r="22" spans="2:25" hidden="1" x14ac:dyDescent="0.25"/>
    <row r="23" spans="2:25" hidden="1" x14ac:dyDescent="0.25"/>
    <row r="24" spans="2:25" hidden="1" x14ac:dyDescent="0.25"/>
    <row r="25" spans="2:25" hidden="1" x14ac:dyDescent="0.25"/>
    <row r="26" spans="2:25" hidden="1" x14ac:dyDescent="0.25"/>
    <row r="27" spans="2:25" ht="16.5" hidden="1" thickBot="1" x14ac:dyDescent="0.3"/>
    <row r="28" spans="2:25" ht="19.5" thickBot="1" x14ac:dyDescent="0.3">
      <c r="B28" s="549" t="str">
        <f ca="1">MID(CELL("filename",B29),FIND("]",CELL("filename",C29),1)+1,99)</f>
        <v>הגבלה לסכום מבוקש (1)</v>
      </c>
      <c r="C28" s="550"/>
      <c r="D28" s="550"/>
      <c r="E28" s="550"/>
      <c r="F28" s="550"/>
      <c r="G28" s="550"/>
      <c r="H28" s="550"/>
      <c r="I28" s="550"/>
      <c r="J28" s="550"/>
      <c r="K28" s="550"/>
      <c r="L28" s="550"/>
      <c r="M28" s="550"/>
      <c r="N28" s="550"/>
      <c r="O28" s="550"/>
      <c r="P28" s="550"/>
      <c r="Q28" s="550"/>
      <c r="R28" s="550"/>
      <c r="S28" s="550"/>
      <c r="T28" s="550"/>
      <c r="U28" s="550"/>
      <c r="V28" s="551"/>
    </row>
    <row r="29" spans="2:25" s="242" customFormat="1" ht="45" customHeight="1" x14ac:dyDescent="0.25">
      <c r="B29" s="552" t="s">
        <v>197</v>
      </c>
      <c r="C29" s="538" t="s">
        <v>131</v>
      </c>
      <c r="D29" s="168" t="s">
        <v>301</v>
      </c>
      <c r="E29" s="554" t="s">
        <v>302</v>
      </c>
      <c r="F29" s="554" t="s">
        <v>303</v>
      </c>
      <c r="G29" s="554" t="s">
        <v>304</v>
      </c>
      <c r="H29" s="554" t="s">
        <v>305</v>
      </c>
      <c r="I29" s="241"/>
      <c r="J29" s="241"/>
      <c r="K29" s="241"/>
      <c r="L29" s="241"/>
      <c r="M29" s="241"/>
      <c r="N29" s="241"/>
      <c r="O29" s="241"/>
      <c r="P29" s="241"/>
      <c r="Q29" s="241"/>
      <c r="R29" s="241"/>
      <c r="S29" s="241"/>
      <c r="T29" s="241"/>
      <c r="U29" s="554" t="s">
        <v>306</v>
      </c>
      <c r="V29" s="556" t="s">
        <v>307</v>
      </c>
      <c r="Y29" s="548" t="s">
        <v>308</v>
      </c>
    </row>
    <row r="30" spans="2:25" s="242" customFormat="1" ht="30.75" customHeight="1" thickBot="1" x14ac:dyDescent="0.3">
      <c r="B30" s="553"/>
      <c r="C30" s="539"/>
      <c r="D30" s="167" t="s">
        <v>120</v>
      </c>
      <c r="E30" s="555"/>
      <c r="F30" s="555"/>
      <c r="G30" s="555"/>
      <c r="H30" s="555"/>
      <c r="I30" s="243" t="s">
        <v>309</v>
      </c>
      <c r="J30" s="243" t="s">
        <v>310</v>
      </c>
      <c r="K30" s="243" t="s">
        <v>311</v>
      </c>
      <c r="L30" s="243" t="s">
        <v>312</v>
      </c>
      <c r="M30" s="243" t="s">
        <v>313</v>
      </c>
      <c r="N30" s="243" t="s">
        <v>314</v>
      </c>
      <c r="O30" s="243" t="s">
        <v>315</v>
      </c>
      <c r="P30" s="243" t="s">
        <v>316</v>
      </c>
      <c r="Q30" s="243" t="s">
        <v>317</v>
      </c>
      <c r="R30" s="243" t="s">
        <v>318</v>
      </c>
      <c r="S30" s="243" t="s">
        <v>319</v>
      </c>
      <c r="T30" s="243" t="s">
        <v>320</v>
      </c>
      <c r="U30" s="555"/>
      <c r="V30" s="557"/>
      <c r="Y30" s="548"/>
    </row>
    <row r="31" spans="2:25" s="242" customFormat="1" x14ac:dyDescent="0.25">
      <c r="B31" s="68">
        <f t="shared" ref="B31:B62" ca="1" si="0">IF(C31="","",ROW()-30)</f>
        <v>1</v>
      </c>
      <c r="C31" s="9" t="str">
        <f ca="1">סיכום!C31</f>
        <v>כוריאוגרפים</v>
      </c>
      <c r="D31" s="155">
        <v>5000000</v>
      </c>
      <c r="E31" s="166">
        <f ca="1">הגנה!AV31</f>
        <v>1805407.6996175572</v>
      </c>
      <c r="F31" s="66">
        <f ca="1">IF(C31="","",IF(E31&gt;$D31,1,0))</f>
        <v>0</v>
      </c>
      <c r="G31" s="166">
        <f t="shared" ref="G31:G62" ca="1" si="1">IF($C31="","",MIN(D31:E31))</f>
        <v>1805407.6996175572</v>
      </c>
      <c r="H31" s="166">
        <f t="shared" ref="H31:H62" ca="1" si="2">IF($C31="","",IF(F31=1,G31,G31/SUMIF(F$31:F$130,0,G$31:G$130)*($C$2-SUMIF(F$31:F$130,1,G$31:G$130))))</f>
        <v>1805407.6996175568</v>
      </c>
      <c r="I31" s="165">
        <f t="shared" ref="I31:I62" ca="1" si="3">IF(OR(H31&gt;$D31,$F31=1),1,0)</f>
        <v>0</v>
      </c>
      <c r="J31" s="164">
        <f t="shared" ref="J31:J62" ca="1" si="4">IF($C31="","",MIN(H31,$D31))</f>
        <v>1805407.6996175568</v>
      </c>
      <c r="K31" s="164">
        <f t="shared" ref="K31:K62" ca="1" si="5">IF($C31="","",IF(I31=1,J31,J31/SUMIF(I$31:I$130,0,J$31:J$130)*($C$2-SUMIF(I$31:I$130,1,J$31:J$130))))</f>
        <v>1805407.6996175568</v>
      </c>
      <c r="L31" s="165">
        <f t="shared" ref="L31:L62" ca="1" si="6">IF(OR(K31&gt;$D31,$F31=1,$I31=1),1,0)</f>
        <v>0</v>
      </c>
      <c r="M31" s="164">
        <f t="shared" ref="M31:M62" ca="1" si="7">IF($C31="","",MIN(K31,$D31))</f>
        <v>1805407.6996175568</v>
      </c>
      <c r="N31" s="164">
        <f t="shared" ref="N31:N62" ca="1" si="8">IF($C31="","",IF(L31=1,M31,M31/SUMIF(L$31:L$130,0,M$31:M$130)*($C$2-SUMIF(L$31:L$130,1,M$31:M$130))))</f>
        <v>1805407.6996175568</v>
      </c>
      <c r="O31" s="165">
        <f t="shared" ref="O31:O62" ca="1" si="9">IF(OR(N31&gt;$D31,$F31=1,$I31=1,$L31=1),1,0)</f>
        <v>0</v>
      </c>
      <c r="P31" s="164">
        <f t="shared" ref="P31:P62" ca="1" si="10">IF($C31="","",MIN(N31,$D31))</f>
        <v>1805407.6996175568</v>
      </c>
      <c r="Q31" s="164">
        <f t="shared" ref="Q31:Q62" ca="1" si="11">IF($C31="","",IF(O31=2,P31,IF(O31=1,P31,P31/SUMIF(O$31:O$130,0,P$31:P$130)*($C$2-SUMIF(O$31:O$130,1,P$31:P$130)-SUMIF(O$31:O$130,2,P$31:P$130)))))</f>
        <v>1805407.6996175568</v>
      </c>
      <c r="R31" s="165">
        <f t="shared" ref="R31:R62" ca="1" si="12">IF(OR(Q31&gt;$D31,$F31=1,$I31=1,$L31=1,$O31=1),1,0)</f>
        <v>0</v>
      </c>
      <c r="S31" s="164">
        <f t="shared" ref="S31:S62" ca="1" si="13">IF($C31="","",MIN(Q31,$D31))</f>
        <v>1805407.6996175568</v>
      </c>
      <c r="T31" s="164">
        <f t="shared" ref="T31:T62" ca="1" si="14">IF($C31="","",IF(R31=2,S31,IF(R31=1,S31,S31/SUMIF(R$31:R$130,0,S$31:S$130)*($C$2-SUMIF(R$31:R$130,1,S$31:S$130)-SUMIF(R$31:R$130,2,S$31:S$130)))))</f>
        <v>1805407.6996175568</v>
      </c>
      <c r="U31" s="160">
        <f t="shared" ref="U31:U62" ca="1" si="15">IFERROR(T31,0)</f>
        <v>1805407.6996175568</v>
      </c>
      <c r="V31" s="10">
        <f t="shared" ref="V31:V62" ca="1" si="16">IF(C31="","",IFERROR(U31/SUMIF($U$31:$U$130,"&lt;&gt;#DIV/0!"),0))</f>
        <v>0.61171044054468793</v>
      </c>
      <c r="Y31" s="13">
        <f t="shared" ref="Y31:Y62" si="17">IFERROR(IF(D31*1&gt;=0,1,0),0)</f>
        <v>1</v>
      </c>
    </row>
    <row r="32" spans="2:25" s="242" customFormat="1" x14ac:dyDescent="0.25">
      <c r="B32" s="68">
        <f t="shared" ca="1" si="0"/>
        <v>2</v>
      </c>
      <c r="C32" s="9" t="str">
        <f ca="1">סיכום!C32</f>
        <v>פ. בלומנטל</v>
      </c>
      <c r="D32" s="155">
        <v>1100000</v>
      </c>
      <c r="E32" s="166">
        <f ca="1">הגנה!AV32</f>
        <v>473873.06666790316</v>
      </c>
      <c r="F32" s="66">
        <f t="shared" ref="F32:F62" ca="1" si="18">IF(C32="","",IF(E32&gt;$D32,1,0))</f>
        <v>0</v>
      </c>
      <c r="G32" s="166">
        <f t="shared" ca="1" si="1"/>
        <v>473873.06666790316</v>
      </c>
      <c r="H32" s="166">
        <f t="shared" ca="1" si="2"/>
        <v>473873.06666790304</v>
      </c>
      <c r="I32" s="165">
        <f t="shared" ca="1" si="3"/>
        <v>0</v>
      </c>
      <c r="J32" s="164">
        <f t="shared" ca="1" si="4"/>
        <v>473873.06666790304</v>
      </c>
      <c r="K32" s="164">
        <f t="shared" ca="1" si="5"/>
        <v>473873.06666790304</v>
      </c>
      <c r="L32" s="165">
        <f t="shared" ca="1" si="6"/>
        <v>0</v>
      </c>
      <c r="M32" s="164">
        <f t="shared" ca="1" si="7"/>
        <v>473873.06666790304</v>
      </c>
      <c r="N32" s="164">
        <f t="shared" ca="1" si="8"/>
        <v>473873.06666790304</v>
      </c>
      <c r="O32" s="165">
        <f t="shared" ca="1" si="9"/>
        <v>0</v>
      </c>
      <c r="P32" s="164">
        <f t="shared" ca="1" si="10"/>
        <v>473873.06666790304</v>
      </c>
      <c r="Q32" s="164">
        <f t="shared" ca="1" si="11"/>
        <v>473873.06666790304</v>
      </c>
      <c r="R32" s="165">
        <f t="shared" ca="1" si="12"/>
        <v>0</v>
      </c>
      <c r="S32" s="164">
        <f t="shared" ca="1" si="13"/>
        <v>473873.06666790304</v>
      </c>
      <c r="T32" s="164">
        <f t="shared" ca="1" si="14"/>
        <v>473873.06666790304</v>
      </c>
      <c r="U32" s="160">
        <f t="shared" ca="1" si="15"/>
        <v>473873.06666790304</v>
      </c>
      <c r="V32" s="10">
        <f t="shared" ca="1" si="16"/>
        <v>0.1605582508787847</v>
      </c>
      <c r="Y32" s="13">
        <f t="shared" si="17"/>
        <v>1</v>
      </c>
    </row>
    <row r="33" spans="2:25" s="242" customFormat="1" x14ac:dyDescent="0.25">
      <c r="B33" s="68">
        <f t="shared" ca="1" si="0"/>
        <v>3</v>
      </c>
      <c r="C33" s="9" t="str">
        <f ca="1">סיכום!C33</f>
        <v>איב</v>
      </c>
      <c r="D33" s="155">
        <v>2500000</v>
      </c>
      <c r="E33" s="166">
        <f ca="1">הגנה!AV33</f>
        <v>672128.23371454002</v>
      </c>
      <c r="F33" s="66">
        <f t="shared" ca="1" si="18"/>
        <v>0</v>
      </c>
      <c r="G33" s="166">
        <f t="shared" ca="1" si="1"/>
        <v>672128.23371454002</v>
      </c>
      <c r="H33" s="166">
        <f t="shared" ca="1" si="2"/>
        <v>672128.23371453991</v>
      </c>
      <c r="I33" s="165">
        <f t="shared" ca="1" si="3"/>
        <v>0</v>
      </c>
      <c r="J33" s="164">
        <f t="shared" ca="1" si="4"/>
        <v>672128.23371453991</v>
      </c>
      <c r="K33" s="164">
        <f t="shared" ca="1" si="5"/>
        <v>672128.23371453991</v>
      </c>
      <c r="L33" s="165">
        <f t="shared" ca="1" si="6"/>
        <v>0</v>
      </c>
      <c r="M33" s="164">
        <f t="shared" ca="1" si="7"/>
        <v>672128.23371453991</v>
      </c>
      <c r="N33" s="164">
        <f t="shared" ca="1" si="8"/>
        <v>672128.23371453991</v>
      </c>
      <c r="O33" s="165">
        <f t="shared" ca="1" si="9"/>
        <v>0</v>
      </c>
      <c r="P33" s="164">
        <f t="shared" ca="1" si="10"/>
        <v>672128.23371453991</v>
      </c>
      <c r="Q33" s="164">
        <f t="shared" ca="1" si="11"/>
        <v>672128.23371453991</v>
      </c>
      <c r="R33" s="165">
        <f t="shared" ca="1" si="12"/>
        <v>0</v>
      </c>
      <c r="S33" s="164">
        <f t="shared" ca="1" si="13"/>
        <v>672128.23371453991</v>
      </c>
      <c r="T33" s="164">
        <f t="shared" ca="1" si="14"/>
        <v>672128.23371453991</v>
      </c>
      <c r="U33" s="160">
        <f t="shared" ca="1" si="15"/>
        <v>672128.23371453991</v>
      </c>
      <c r="V33" s="10">
        <f t="shared" ca="1" si="16"/>
        <v>0.22773130857652732</v>
      </c>
      <c r="Y33" s="13">
        <f t="shared" si="17"/>
        <v>1</v>
      </c>
    </row>
    <row r="34" spans="2:25" s="242" customFormat="1" x14ac:dyDescent="0.25">
      <c r="B34" s="68" t="str">
        <f t="shared" ca="1" si="0"/>
        <v/>
      </c>
      <c r="C34" s="9" t="str">
        <f ca="1">סיכום!C34</f>
        <v/>
      </c>
      <c r="D34" s="155"/>
      <c r="E34" s="166" t="str">
        <f ca="1">הגנה!AV34</f>
        <v/>
      </c>
      <c r="F34" s="66" t="str">
        <f t="shared" ca="1" si="18"/>
        <v/>
      </c>
      <c r="G34" s="166" t="str">
        <f t="shared" ca="1" si="1"/>
        <v/>
      </c>
      <c r="H34" s="166" t="str">
        <f t="shared" ca="1" si="2"/>
        <v/>
      </c>
      <c r="I34" s="165">
        <f t="shared" ca="1" si="3"/>
        <v>0</v>
      </c>
      <c r="J34" s="164" t="str">
        <f t="shared" ca="1" si="4"/>
        <v/>
      </c>
      <c r="K34" s="164" t="str">
        <f t="shared" ca="1" si="5"/>
        <v/>
      </c>
      <c r="L34" s="165">
        <f t="shared" ca="1" si="6"/>
        <v>0</v>
      </c>
      <c r="M34" s="164" t="str">
        <f t="shared" ca="1" si="7"/>
        <v/>
      </c>
      <c r="N34" s="164" t="str">
        <f t="shared" ca="1" si="8"/>
        <v/>
      </c>
      <c r="O34" s="165">
        <f t="shared" ca="1" si="9"/>
        <v>0</v>
      </c>
      <c r="P34" s="164" t="str">
        <f t="shared" ca="1" si="10"/>
        <v/>
      </c>
      <c r="Q34" s="164" t="str">
        <f t="shared" ca="1" si="11"/>
        <v/>
      </c>
      <c r="R34" s="165">
        <f t="shared" ca="1" si="12"/>
        <v>0</v>
      </c>
      <c r="S34" s="164" t="str">
        <f t="shared" ca="1" si="13"/>
        <v/>
      </c>
      <c r="T34" s="164" t="str">
        <f t="shared" ca="1" si="14"/>
        <v/>
      </c>
      <c r="U34" s="160" t="str">
        <f t="shared" ca="1" si="15"/>
        <v/>
      </c>
      <c r="V34" s="10" t="str">
        <f t="shared" ca="1" si="16"/>
        <v/>
      </c>
      <c r="Y34" s="13">
        <f t="shared" si="17"/>
        <v>1</v>
      </c>
    </row>
    <row r="35" spans="2:25" s="242" customFormat="1" x14ac:dyDescent="0.25">
      <c r="B35" s="68" t="str">
        <f t="shared" ca="1" si="0"/>
        <v/>
      </c>
      <c r="C35" s="9" t="str">
        <f ca="1">סיכום!C35</f>
        <v/>
      </c>
      <c r="D35" s="155"/>
      <c r="E35" s="166" t="str">
        <f ca="1">הגנה!AV35</f>
        <v/>
      </c>
      <c r="F35" s="66" t="str">
        <f t="shared" ca="1" si="18"/>
        <v/>
      </c>
      <c r="G35" s="166" t="str">
        <f t="shared" ca="1" si="1"/>
        <v/>
      </c>
      <c r="H35" s="166" t="str">
        <f t="shared" ca="1" si="2"/>
        <v/>
      </c>
      <c r="I35" s="165">
        <f t="shared" ca="1" si="3"/>
        <v>0</v>
      </c>
      <c r="J35" s="164" t="str">
        <f t="shared" ca="1" si="4"/>
        <v/>
      </c>
      <c r="K35" s="164" t="str">
        <f t="shared" ca="1" si="5"/>
        <v/>
      </c>
      <c r="L35" s="165">
        <f t="shared" ca="1" si="6"/>
        <v>0</v>
      </c>
      <c r="M35" s="164" t="str">
        <f t="shared" ca="1" si="7"/>
        <v/>
      </c>
      <c r="N35" s="164" t="str">
        <f t="shared" ca="1" si="8"/>
        <v/>
      </c>
      <c r="O35" s="165">
        <f t="shared" ca="1" si="9"/>
        <v>0</v>
      </c>
      <c r="P35" s="164" t="str">
        <f t="shared" ca="1" si="10"/>
        <v/>
      </c>
      <c r="Q35" s="164" t="str">
        <f t="shared" ca="1" si="11"/>
        <v/>
      </c>
      <c r="R35" s="165">
        <f t="shared" ca="1" si="12"/>
        <v>0</v>
      </c>
      <c r="S35" s="164" t="str">
        <f t="shared" ca="1" si="13"/>
        <v/>
      </c>
      <c r="T35" s="164" t="str">
        <f t="shared" ca="1" si="14"/>
        <v/>
      </c>
      <c r="U35" s="160" t="str">
        <f t="shared" ca="1" si="15"/>
        <v/>
      </c>
      <c r="V35" s="10" t="str">
        <f t="shared" ca="1" si="16"/>
        <v/>
      </c>
      <c r="Y35" s="13">
        <f t="shared" si="17"/>
        <v>1</v>
      </c>
    </row>
    <row r="36" spans="2:25" x14ac:dyDescent="0.25">
      <c r="B36" s="68" t="str">
        <f t="shared" ca="1" si="0"/>
        <v/>
      </c>
      <c r="C36" s="9" t="str">
        <f ca="1">סיכום!C36</f>
        <v/>
      </c>
      <c r="D36" s="155"/>
      <c r="E36" s="166" t="str">
        <f ca="1">הגנה!AV36</f>
        <v/>
      </c>
      <c r="F36" s="66" t="str">
        <f t="shared" ca="1" si="18"/>
        <v/>
      </c>
      <c r="G36" s="166" t="str">
        <f t="shared" ca="1" si="1"/>
        <v/>
      </c>
      <c r="H36" s="166" t="str">
        <f t="shared" ca="1" si="2"/>
        <v/>
      </c>
      <c r="I36" s="165">
        <f t="shared" ca="1" si="3"/>
        <v>0</v>
      </c>
      <c r="J36" s="164" t="str">
        <f t="shared" ca="1" si="4"/>
        <v/>
      </c>
      <c r="K36" s="164" t="str">
        <f t="shared" ca="1" si="5"/>
        <v/>
      </c>
      <c r="L36" s="165">
        <f t="shared" ca="1" si="6"/>
        <v>0</v>
      </c>
      <c r="M36" s="164" t="str">
        <f t="shared" ca="1" si="7"/>
        <v/>
      </c>
      <c r="N36" s="164" t="str">
        <f t="shared" ca="1" si="8"/>
        <v/>
      </c>
      <c r="O36" s="165">
        <f t="shared" ca="1" si="9"/>
        <v>0</v>
      </c>
      <c r="P36" s="164" t="str">
        <f t="shared" ca="1" si="10"/>
        <v/>
      </c>
      <c r="Q36" s="164" t="str">
        <f t="shared" ca="1" si="11"/>
        <v/>
      </c>
      <c r="R36" s="165">
        <f t="shared" ca="1" si="12"/>
        <v>0</v>
      </c>
      <c r="S36" s="164" t="str">
        <f t="shared" ca="1" si="13"/>
        <v/>
      </c>
      <c r="T36" s="164" t="str">
        <f t="shared" ca="1" si="14"/>
        <v/>
      </c>
      <c r="U36" s="160" t="str">
        <f t="shared" ca="1" si="15"/>
        <v/>
      </c>
      <c r="V36" s="10" t="str">
        <f t="shared" ca="1" si="16"/>
        <v/>
      </c>
      <c r="Y36" s="13">
        <f t="shared" si="17"/>
        <v>1</v>
      </c>
    </row>
    <row r="37" spans="2:25" x14ac:dyDescent="0.25">
      <c r="B37" s="68" t="str">
        <f t="shared" ca="1" si="0"/>
        <v/>
      </c>
      <c r="C37" s="9" t="str">
        <f ca="1">סיכום!C37</f>
        <v/>
      </c>
      <c r="D37" s="155"/>
      <c r="E37" s="166" t="str">
        <f ca="1">הגנה!AV37</f>
        <v/>
      </c>
      <c r="F37" s="66" t="str">
        <f t="shared" ca="1" si="18"/>
        <v/>
      </c>
      <c r="G37" s="166" t="str">
        <f t="shared" ca="1" si="1"/>
        <v/>
      </c>
      <c r="H37" s="166" t="str">
        <f t="shared" ca="1" si="2"/>
        <v/>
      </c>
      <c r="I37" s="165">
        <f t="shared" ca="1" si="3"/>
        <v>0</v>
      </c>
      <c r="J37" s="164" t="str">
        <f t="shared" ca="1" si="4"/>
        <v/>
      </c>
      <c r="K37" s="164" t="str">
        <f t="shared" ca="1" si="5"/>
        <v/>
      </c>
      <c r="L37" s="165">
        <f t="shared" ca="1" si="6"/>
        <v>0</v>
      </c>
      <c r="M37" s="164" t="str">
        <f t="shared" ca="1" si="7"/>
        <v/>
      </c>
      <c r="N37" s="164" t="str">
        <f t="shared" ca="1" si="8"/>
        <v/>
      </c>
      <c r="O37" s="165">
        <f t="shared" ca="1" si="9"/>
        <v>0</v>
      </c>
      <c r="P37" s="164" t="str">
        <f t="shared" ca="1" si="10"/>
        <v/>
      </c>
      <c r="Q37" s="164" t="str">
        <f t="shared" ca="1" si="11"/>
        <v/>
      </c>
      <c r="R37" s="165">
        <f t="shared" ca="1" si="12"/>
        <v>0</v>
      </c>
      <c r="S37" s="164" t="str">
        <f t="shared" ca="1" si="13"/>
        <v/>
      </c>
      <c r="T37" s="164" t="str">
        <f t="shared" ca="1" si="14"/>
        <v/>
      </c>
      <c r="U37" s="160" t="str">
        <f t="shared" ca="1" si="15"/>
        <v/>
      </c>
      <c r="V37" s="10" t="str">
        <f t="shared" ca="1" si="16"/>
        <v/>
      </c>
      <c r="Y37" s="13">
        <f t="shared" si="17"/>
        <v>1</v>
      </c>
    </row>
    <row r="38" spans="2:25" x14ac:dyDescent="0.25">
      <c r="B38" s="68" t="str">
        <f t="shared" ca="1" si="0"/>
        <v/>
      </c>
      <c r="C38" s="9" t="str">
        <f ca="1">סיכום!C38</f>
        <v/>
      </c>
      <c r="D38" s="155"/>
      <c r="E38" s="166" t="str">
        <f ca="1">הגנה!AV38</f>
        <v/>
      </c>
      <c r="F38" s="66" t="str">
        <f t="shared" ca="1" si="18"/>
        <v/>
      </c>
      <c r="G38" s="166" t="str">
        <f t="shared" ca="1" si="1"/>
        <v/>
      </c>
      <c r="H38" s="166" t="str">
        <f t="shared" ca="1" si="2"/>
        <v/>
      </c>
      <c r="I38" s="165">
        <f t="shared" ca="1" si="3"/>
        <v>0</v>
      </c>
      <c r="J38" s="164" t="str">
        <f t="shared" ca="1" si="4"/>
        <v/>
      </c>
      <c r="K38" s="164" t="str">
        <f t="shared" ca="1" si="5"/>
        <v/>
      </c>
      <c r="L38" s="165">
        <f t="shared" ca="1" si="6"/>
        <v>0</v>
      </c>
      <c r="M38" s="164" t="str">
        <f t="shared" ca="1" si="7"/>
        <v/>
      </c>
      <c r="N38" s="164" t="str">
        <f t="shared" ca="1" si="8"/>
        <v/>
      </c>
      <c r="O38" s="165">
        <f t="shared" ca="1" si="9"/>
        <v>0</v>
      </c>
      <c r="P38" s="164" t="str">
        <f t="shared" ca="1" si="10"/>
        <v/>
      </c>
      <c r="Q38" s="164" t="str">
        <f t="shared" ca="1" si="11"/>
        <v/>
      </c>
      <c r="R38" s="165">
        <f t="shared" ca="1" si="12"/>
        <v>0</v>
      </c>
      <c r="S38" s="164" t="str">
        <f t="shared" ca="1" si="13"/>
        <v/>
      </c>
      <c r="T38" s="164" t="str">
        <f t="shared" ca="1" si="14"/>
        <v/>
      </c>
      <c r="U38" s="160" t="str">
        <f t="shared" ca="1" si="15"/>
        <v/>
      </c>
      <c r="V38" s="10" t="str">
        <f t="shared" ca="1" si="16"/>
        <v/>
      </c>
      <c r="Y38" s="13">
        <f t="shared" si="17"/>
        <v>1</v>
      </c>
    </row>
    <row r="39" spans="2:25" x14ac:dyDescent="0.25">
      <c r="B39" s="68" t="str">
        <f t="shared" ca="1" si="0"/>
        <v/>
      </c>
      <c r="C39" s="9" t="str">
        <f ca="1">סיכום!C39</f>
        <v/>
      </c>
      <c r="D39" s="155"/>
      <c r="E39" s="166" t="str">
        <f ca="1">הגנה!AV39</f>
        <v/>
      </c>
      <c r="F39" s="66" t="str">
        <f t="shared" ca="1" si="18"/>
        <v/>
      </c>
      <c r="G39" s="166" t="str">
        <f t="shared" ca="1" si="1"/>
        <v/>
      </c>
      <c r="H39" s="166" t="str">
        <f t="shared" ca="1" si="2"/>
        <v/>
      </c>
      <c r="I39" s="165">
        <f t="shared" ca="1" si="3"/>
        <v>0</v>
      </c>
      <c r="J39" s="164" t="str">
        <f t="shared" ca="1" si="4"/>
        <v/>
      </c>
      <c r="K39" s="164" t="str">
        <f t="shared" ca="1" si="5"/>
        <v/>
      </c>
      <c r="L39" s="165">
        <f t="shared" ca="1" si="6"/>
        <v>0</v>
      </c>
      <c r="M39" s="164" t="str">
        <f t="shared" ca="1" si="7"/>
        <v/>
      </c>
      <c r="N39" s="164" t="str">
        <f t="shared" ca="1" si="8"/>
        <v/>
      </c>
      <c r="O39" s="165">
        <f t="shared" ca="1" si="9"/>
        <v>0</v>
      </c>
      <c r="P39" s="164" t="str">
        <f t="shared" ca="1" si="10"/>
        <v/>
      </c>
      <c r="Q39" s="164" t="str">
        <f t="shared" ca="1" si="11"/>
        <v/>
      </c>
      <c r="R39" s="165">
        <f t="shared" ca="1" si="12"/>
        <v>0</v>
      </c>
      <c r="S39" s="164" t="str">
        <f t="shared" ca="1" si="13"/>
        <v/>
      </c>
      <c r="T39" s="164" t="str">
        <f t="shared" ca="1" si="14"/>
        <v/>
      </c>
      <c r="U39" s="160" t="str">
        <f t="shared" ca="1" si="15"/>
        <v/>
      </c>
      <c r="V39" s="10" t="str">
        <f t="shared" ca="1" si="16"/>
        <v/>
      </c>
      <c r="Y39" s="13">
        <f t="shared" si="17"/>
        <v>1</v>
      </c>
    </row>
    <row r="40" spans="2:25" ht="16.5" thickBot="1" x14ac:dyDescent="0.3">
      <c r="B40" s="68" t="str">
        <f t="shared" ca="1" si="0"/>
        <v/>
      </c>
      <c r="C40" s="9" t="str">
        <f ca="1">סיכום!C40</f>
        <v/>
      </c>
      <c r="D40" s="155"/>
      <c r="E40" s="166" t="str">
        <f ca="1">הגנה!AV40</f>
        <v/>
      </c>
      <c r="F40" s="66" t="str">
        <f t="shared" ca="1" si="18"/>
        <v/>
      </c>
      <c r="G40" s="166" t="str">
        <f t="shared" ca="1" si="1"/>
        <v/>
      </c>
      <c r="H40" s="166" t="str">
        <f t="shared" ca="1" si="2"/>
        <v/>
      </c>
      <c r="I40" s="165">
        <f t="shared" ca="1" si="3"/>
        <v>0</v>
      </c>
      <c r="J40" s="164" t="str">
        <f t="shared" ca="1" si="4"/>
        <v/>
      </c>
      <c r="K40" s="164" t="str">
        <f t="shared" ca="1" si="5"/>
        <v/>
      </c>
      <c r="L40" s="165">
        <f t="shared" ca="1" si="6"/>
        <v>0</v>
      </c>
      <c r="M40" s="164" t="str">
        <f t="shared" ca="1" si="7"/>
        <v/>
      </c>
      <c r="N40" s="164" t="str">
        <f t="shared" ca="1" si="8"/>
        <v/>
      </c>
      <c r="O40" s="165">
        <f t="shared" ca="1" si="9"/>
        <v>0</v>
      </c>
      <c r="P40" s="164" t="str">
        <f t="shared" ca="1" si="10"/>
        <v/>
      </c>
      <c r="Q40" s="164" t="str">
        <f t="shared" ca="1" si="11"/>
        <v/>
      </c>
      <c r="R40" s="165">
        <f t="shared" ca="1" si="12"/>
        <v>0</v>
      </c>
      <c r="S40" s="164" t="str">
        <f t="shared" ca="1" si="13"/>
        <v/>
      </c>
      <c r="T40" s="164" t="str">
        <f t="shared" ca="1" si="14"/>
        <v/>
      </c>
      <c r="U40" s="160" t="str">
        <f t="shared" ca="1" si="15"/>
        <v/>
      </c>
      <c r="V40" s="10" t="str">
        <f t="shared" ca="1" si="16"/>
        <v/>
      </c>
      <c r="Y40" s="13">
        <f t="shared" si="17"/>
        <v>1</v>
      </c>
    </row>
    <row r="41" spans="2:25" hidden="1" x14ac:dyDescent="0.25">
      <c r="B41" s="68" t="str">
        <f t="shared" si="0"/>
        <v/>
      </c>
      <c r="C41" s="9" t="str">
        <f>סיכום!C41</f>
        <v/>
      </c>
      <c r="D41" s="155"/>
      <c r="E41" s="166" t="str">
        <f>הגנה!AV41</f>
        <v/>
      </c>
      <c r="F41" s="66" t="str">
        <f t="shared" si="18"/>
        <v/>
      </c>
      <c r="G41" s="166" t="str">
        <f t="shared" si="1"/>
        <v/>
      </c>
      <c r="H41" s="166" t="str">
        <f t="shared" si="2"/>
        <v/>
      </c>
      <c r="I41" s="165">
        <f t="shared" si="3"/>
        <v>0</v>
      </c>
      <c r="J41" s="164" t="str">
        <f t="shared" si="4"/>
        <v/>
      </c>
      <c r="K41" s="164" t="str">
        <f t="shared" si="5"/>
        <v/>
      </c>
      <c r="L41" s="165">
        <f t="shared" si="6"/>
        <v>0</v>
      </c>
      <c r="M41" s="164" t="str">
        <f t="shared" si="7"/>
        <v/>
      </c>
      <c r="N41" s="164" t="str">
        <f t="shared" si="8"/>
        <v/>
      </c>
      <c r="O41" s="165">
        <f t="shared" si="9"/>
        <v>0</v>
      </c>
      <c r="P41" s="164" t="str">
        <f t="shared" si="10"/>
        <v/>
      </c>
      <c r="Q41" s="164" t="str">
        <f t="shared" si="11"/>
        <v/>
      </c>
      <c r="R41" s="165">
        <f t="shared" si="12"/>
        <v>0</v>
      </c>
      <c r="S41" s="164" t="str">
        <f t="shared" si="13"/>
        <v/>
      </c>
      <c r="T41" s="164" t="str">
        <f t="shared" si="14"/>
        <v/>
      </c>
      <c r="U41" s="160" t="str">
        <f t="shared" si="15"/>
        <v/>
      </c>
      <c r="V41" s="10" t="str">
        <f t="shared" si="16"/>
        <v/>
      </c>
      <c r="Y41" s="13">
        <f t="shared" si="17"/>
        <v>1</v>
      </c>
    </row>
    <row r="42" spans="2:25" hidden="1" x14ac:dyDescent="0.25">
      <c r="B42" s="68" t="str">
        <f t="shared" si="0"/>
        <v/>
      </c>
      <c r="C42" s="9" t="str">
        <f>סיכום!C42</f>
        <v/>
      </c>
      <c r="D42" s="155"/>
      <c r="E42" s="166" t="str">
        <f>הגנה!AV42</f>
        <v/>
      </c>
      <c r="F42" s="66" t="str">
        <f t="shared" si="18"/>
        <v/>
      </c>
      <c r="G42" s="166" t="str">
        <f t="shared" si="1"/>
        <v/>
      </c>
      <c r="H42" s="166" t="str">
        <f t="shared" si="2"/>
        <v/>
      </c>
      <c r="I42" s="165">
        <f t="shared" si="3"/>
        <v>0</v>
      </c>
      <c r="J42" s="164" t="str">
        <f t="shared" si="4"/>
        <v/>
      </c>
      <c r="K42" s="164" t="str">
        <f t="shared" si="5"/>
        <v/>
      </c>
      <c r="L42" s="165">
        <f t="shared" si="6"/>
        <v>0</v>
      </c>
      <c r="M42" s="164" t="str">
        <f t="shared" si="7"/>
        <v/>
      </c>
      <c r="N42" s="164" t="str">
        <f t="shared" si="8"/>
        <v/>
      </c>
      <c r="O42" s="165">
        <f t="shared" si="9"/>
        <v>0</v>
      </c>
      <c r="P42" s="164" t="str">
        <f t="shared" si="10"/>
        <v/>
      </c>
      <c r="Q42" s="164" t="str">
        <f t="shared" si="11"/>
        <v/>
      </c>
      <c r="R42" s="165">
        <f t="shared" si="12"/>
        <v>0</v>
      </c>
      <c r="S42" s="164" t="str">
        <f t="shared" si="13"/>
        <v/>
      </c>
      <c r="T42" s="164" t="str">
        <f t="shared" si="14"/>
        <v/>
      </c>
      <c r="U42" s="160" t="str">
        <f t="shared" si="15"/>
        <v/>
      </c>
      <c r="V42" s="10" t="str">
        <f t="shared" si="16"/>
        <v/>
      </c>
      <c r="Y42" s="13">
        <f t="shared" si="17"/>
        <v>1</v>
      </c>
    </row>
    <row r="43" spans="2:25" hidden="1" x14ac:dyDescent="0.25">
      <c r="B43" s="68" t="str">
        <f t="shared" si="0"/>
        <v/>
      </c>
      <c r="C43" s="9" t="str">
        <f>סיכום!C43</f>
        <v/>
      </c>
      <c r="D43" s="155"/>
      <c r="E43" s="166" t="str">
        <f>הגנה!AV43</f>
        <v/>
      </c>
      <c r="F43" s="66" t="str">
        <f t="shared" si="18"/>
        <v/>
      </c>
      <c r="G43" s="166" t="str">
        <f t="shared" si="1"/>
        <v/>
      </c>
      <c r="H43" s="166" t="str">
        <f t="shared" si="2"/>
        <v/>
      </c>
      <c r="I43" s="165">
        <f t="shared" si="3"/>
        <v>0</v>
      </c>
      <c r="J43" s="164" t="str">
        <f t="shared" si="4"/>
        <v/>
      </c>
      <c r="K43" s="164" t="str">
        <f t="shared" si="5"/>
        <v/>
      </c>
      <c r="L43" s="165">
        <f t="shared" si="6"/>
        <v>0</v>
      </c>
      <c r="M43" s="164" t="str">
        <f t="shared" si="7"/>
        <v/>
      </c>
      <c r="N43" s="164" t="str">
        <f t="shared" si="8"/>
        <v/>
      </c>
      <c r="O43" s="165">
        <f t="shared" si="9"/>
        <v>0</v>
      </c>
      <c r="P43" s="164" t="str">
        <f t="shared" si="10"/>
        <v/>
      </c>
      <c r="Q43" s="164" t="str">
        <f t="shared" si="11"/>
        <v/>
      </c>
      <c r="R43" s="165">
        <f t="shared" si="12"/>
        <v>0</v>
      </c>
      <c r="S43" s="164" t="str">
        <f t="shared" si="13"/>
        <v/>
      </c>
      <c r="T43" s="164" t="str">
        <f t="shared" si="14"/>
        <v/>
      </c>
      <c r="U43" s="160" t="str">
        <f t="shared" si="15"/>
        <v/>
      </c>
      <c r="V43" s="10" t="str">
        <f t="shared" si="16"/>
        <v/>
      </c>
      <c r="Y43" s="13">
        <f t="shared" si="17"/>
        <v>1</v>
      </c>
    </row>
    <row r="44" spans="2:25" hidden="1" x14ac:dyDescent="0.25">
      <c r="B44" s="68" t="str">
        <f t="shared" si="0"/>
        <v/>
      </c>
      <c r="C44" s="9" t="str">
        <f>סיכום!C44</f>
        <v/>
      </c>
      <c r="D44" s="155"/>
      <c r="E44" s="166" t="str">
        <f>הגנה!AV44</f>
        <v/>
      </c>
      <c r="F44" s="66" t="str">
        <f t="shared" si="18"/>
        <v/>
      </c>
      <c r="G44" s="166" t="str">
        <f t="shared" si="1"/>
        <v/>
      </c>
      <c r="H44" s="166" t="str">
        <f t="shared" si="2"/>
        <v/>
      </c>
      <c r="I44" s="165">
        <f t="shared" si="3"/>
        <v>0</v>
      </c>
      <c r="J44" s="164" t="str">
        <f t="shared" si="4"/>
        <v/>
      </c>
      <c r="K44" s="164" t="str">
        <f t="shared" si="5"/>
        <v/>
      </c>
      <c r="L44" s="165">
        <f t="shared" si="6"/>
        <v>0</v>
      </c>
      <c r="M44" s="164" t="str">
        <f t="shared" si="7"/>
        <v/>
      </c>
      <c r="N44" s="164" t="str">
        <f t="shared" si="8"/>
        <v/>
      </c>
      <c r="O44" s="165">
        <f t="shared" si="9"/>
        <v>0</v>
      </c>
      <c r="P44" s="164" t="str">
        <f t="shared" si="10"/>
        <v/>
      </c>
      <c r="Q44" s="164" t="str">
        <f t="shared" si="11"/>
        <v/>
      </c>
      <c r="R44" s="165">
        <f t="shared" si="12"/>
        <v>0</v>
      </c>
      <c r="S44" s="164" t="str">
        <f t="shared" si="13"/>
        <v/>
      </c>
      <c r="T44" s="164" t="str">
        <f t="shared" si="14"/>
        <v/>
      </c>
      <c r="U44" s="160" t="str">
        <f t="shared" si="15"/>
        <v/>
      </c>
      <c r="V44" s="10" t="str">
        <f t="shared" si="16"/>
        <v/>
      </c>
      <c r="Y44" s="13">
        <f t="shared" si="17"/>
        <v>1</v>
      </c>
    </row>
    <row r="45" spans="2:25" hidden="1" x14ac:dyDescent="0.25">
      <c r="B45" s="68" t="str">
        <f t="shared" si="0"/>
        <v/>
      </c>
      <c r="C45" s="9" t="str">
        <f>סיכום!C45</f>
        <v/>
      </c>
      <c r="D45" s="155"/>
      <c r="E45" s="166" t="str">
        <f>הגנה!AV45</f>
        <v/>
      </c>
      <c r="F45" s="66" t="str">
        <f t="shared" si="18"/>
        <v/>
      </c>
      <c r="G45" s="166" t="str">
        <f t="shared" si="1"/>
        <v/>
      </c>
      <c r="H45" s="166" t="str">
        <f t="shared" si="2"/>
        <v/>
      </c>
      <c r="I45" s="165">
        <f t="shared" si="3"/>
        <v>0</v>
      </c>
      <c r="J45" s="164" t="str">
        <f t="shared" si="4"/>
        <v/>
      </c>
      <c r="K45" s="164" t="str">
        <f t="shared" si="5"/>
        <v/>
      </c>
      <c r="L45" s="165">
        <f t="shared" si="6"/>
        <v>0</v>
      </c>
      <c r="M45" s="164" t="str">
        <f t="shared" si="7"/>
        <v/>
      </c>
      <c r="N45" s="164" t="str">
        <f t="shared" si="8"/>
        <v/>
      </c>
      <c r="O45" s="165">
        <f t="shared" si="9"/>
        <v>0</v>
      </c>
      <c r="P45" s="164" t="str">
        <f t="shared" si="10"/>
        <v/>
      </c>
      <c r="Q45" s="164" t="str">
        <f t="shared" si="11"/>
        <v/>
      </c>
      <c r="R45" s="165">
        <f t="shared" si="12"/>
        <v>0</v>
      </c>
      <c r="S45" s="164" t="str">
        <f t="shared" si="13"/>
        <v/>
      </c>
      <c r="T45" s="164" t="str">
        <f t="shared" si="14"/>
        <v/>
      </c>
      <c r="U45" s="160" t="str">
        <f t="shared" si="15"/>
        <v/>
      </c>
      <c r="V45" s="10" t="str">
        <f t="shared" si="16"/>
        <v/>
      </c>
      <c r="Y45" s="13">
        <f t="shared" si="17"/>
        <v>1</v>
      </c>
    </row>
    <row r="46" spans="2:25" hidden="1" x14ac:dyDescent="0.25">
      <c r="B46" s="68" t="str">
        <f t="shared" si="0"/>
        <v/>
      </c>
      <c r="C46" s="9" t="str">
        <f>סיכום!C46</f>
        <v/>
      </c>
      <c r="D46" s="155"/>
      <c r="E46" s="166" t="str">
        <f>הגנה!AV46</f>
        <v/>
      </c>
      <c r="F46" s="66" t="str">
        <f t="shared" si="18"/>
        <v/>
      </c>
      <c r="G46" s="166" t="str">
        <f t="shared" si="1"/>
        <v/>
      </c>
      <c r="H46" s="166" t="str">
        <f t="shared" si="2"/>
        <v/>
      </c>
      <c r="I46" s="165">
        <f t="shared" si="3"/>
        <v>0</v>
      </c>
      <c r="J46" s="164" t="str">
        <f t="shared" si="4"/>
        <v/>
      </c>
      <c r="K46" s="164" t="str">
        <f t="shared" si="5"/>
        <v/>
      </c>
      <c r="L46" s="165">
        <f t="shared" si="6"/>
        <v>0</v>
      </c>
      <c r="M46" s="164" t="str">
        <f t="shared" si="7"/>
        <v/>
      </c>
      <c r="N46" s="164" t="str">
        <f t="shared" si="8"/>
        <v/>
      </c>
      <c r="O46" s="165">
        <f t="shared" si="9"/>
        <v>0</v>
      </c>
      <c r="P46" s="164" t="str">
        <f t="shared" si="10"/>
        <v/>
      </c>
      <c r="Q46" s="164" t="str">
        <f t="shared" si="11"/>
        <v/>
      </c>
      <c r="R46" s="165">
        <f t="shared" si="12"/>
        <v>0</v>
      </c>
      <c r="S46" s="164" t="str">
        <f t="shared" si="13"/>
        <v/>
      </c>
      <c r="T46" s="164" t="str">
        <f t="shared" si="14"/>
        <v/>
      </c>
      <c r="U46" s="160" t="str">
        <f t="shared" si="15"/>
        <v/>
      </c>
      <c r="V46" s="10" t="str">
        <f t="shared" si="16"/>
        <v/>
      </c>
      <c r="Y46" s="13">
        <f t="shared" si="17"/>
        <v>1</v>
      </c>
    </row>
    <row r="47" spans="2:25" hidden="1" x14ac:dyDescent="0.25">
      <c r="B47" s="68" t="str">
        <f t="shared" si="0"/>
        <v/>
      </c>
      <c r="C47" s="9" t="str">
        <f>סיכום!C47</f>
        <v/>
      </c>
      <c r="D47" s="155"/>
      <c r="E47" s="166" t="str">
        <f>הגנה!AV47</f>
        <v/>
      </c>
      <c r="F47" s="66" t="str">
        <f t="shared" si="18"/>
        <v/>
      </c>
      <c r="G47" s="166" t="str">
        <f t="shared" si="1"/>
        <v/>
      </c>
      <c r="H47" s="166" t="str">
        <f t="shared" si="2"/>
        <v/>
      </c>
      <c r="I47" s="165">
        <f t="shared" si="3"/>
        <v>0</v>
      </c>
      <c r="J47" s="164" t="str">
        <f t="shared" si="4"/>
        <v/>
      </c>
      <c r="K47" s="164" t="str">
        <f t="shared" si="5"/>
        <v/>
      </c>
      <c r="L47" s="165">
        <f t="shared" si="6"/>
        <v>0</v>
      </c>
      <c r="M47" s="164" t="str">
        <f t="shared" si="7"/>
        <v/>
      </c>
      <c r="N47" s="164" t="str">
        <f t="shared" si="8"/>
        <v/>
      </c>
      <c r="O47" s="165">
        <f t="shared" si="9"/>
        <v>0</v>
      </c>
      <c r="P47" s="164" t="str">
        <f t="shared" si="10"/>
        <v/>
      </c>
      <c r="Q47" s="164" t="str">
        <f t="shared" si="11"/>
        <v/>
      </c>
      <c r="R47" s="165">
        <f t="shared" si="12"/>
        <v>0</v>
      </c>
      <c r="S47" s="164" t="str">
        <f t="shared" si="13"/>
        <v/>
      </c>
      <c r="T47" s="164" t="str">
        <f t="shared" si="14"/>
        <v/>
      </c>
      <c r="U47" s="160" t="str">
        <f t="shared" si="15"/>
        <v/>
      </c>
      <c r="V47" s="10" t="str">
        <f t="shared" si="16"/>
        <v/>
      </c>
      <c r="Y47" s="13">
        <f t="shared" si="17"/>
        <v>1</v>
      </c>
    </row>
    <row r="48" spans="2:25" hidden="1" x14ac:dyDescent="0.25">
      <c r="B48" s="68" t="str">
        <f t="shared" si="0"/>
        <v/>
      </c>
      <c r="C48" s="9" t="str">
        <f>סיכום!C48</f>
        <v/>
      </c>
      <c r="D48" s="155"/>
      <c r="E48" s="166" t="str">
        <f>הגנה!AV48</f>
        <v/>
      </c>
      <c r="F48" s="66" t="str">
        <f t="shared" si="18"/>
        <v/>
      </c>
      <c r="G48" s="166" t="str">
        <f t="shared" si="1"/>
        <v/>
      </c>
      <c r="H48" s="166" t="str">
        <f t="shared" si="2"/>
        <v/>
      </c>
      <c r="I48" s="165">
        <f t="shared" si="3"/>
        <v>0</v>
      </c>
      <c r="J48" s="164" t="str">
        <f t="shared" si="4"/>
        <v/>
      </c>
      <c r="K48" s="164" t="str">
        <f t="shared" si="5"/>
        <v/>
      </c>
      <c r="L48" s="165">
        <f t="shared" si="6"/>
        <v>0</v>
      </c>
      <c r="M48" s="164" t="str">
        <f t="shared" si="7"/>
        <v/>
      </c>
      <c r="N48" s="164" t="str">
        <f t="shared" si="8"/>
        <v/>
      </c>
      <c r="O48" s="165">
        <f t="shared" si="9"/>
        <v>0</v>
      </c>
      <c r="P48" s="164" t="str">
        <f t="shared" si="10"/>
        <v/>
      </c>
      <c r="Q48" s="164" t="str">
        <f t="shared" si="11"/>
        <v/>
      </c>
      <c r="R48" s="165">
        <f t="shared" si="12"/>
        <v>0</v>
      </c>
      <c r="S48" s="164" t="str">
        <f t="shared" si="13"/>
        <v/>
      </c>
      <c r="T48" s="164" t="str">
        <f t="shared" si="14"/>
        <v/>
      </c>
      <c r="U48" s="160" t="str">
        <f t="shared" si="15"/>
        <v/>
      </c>
      <c r="V48" s="10" t="str">
        <f t="shared" si="16"/>
        <v/>
      </c>
      <c r="Y48" s="13">
        <f t="shared" si="17"/>
        <v>1</v>
      </c>
    </row>
    <row r="49" spans="2:25" hidden="1" x14ac:dyDescent="0.25">
      <c r="B49" s="68" t="str">
        <f t="shared" si="0"/>
        <v/>
      </c>
      <c r="C49" s="9" t="str">
        <f>סיכום!C49</f>
        <v/>
      </c>
      <c r="D49" s="155"/>
      <c r="E49" s="166" t="str">
        <f>הגנה!AV49</f>
        <v/>
      </c>
      <c r="F49" s="66" t="str">
        <f t="shared" si="18"/>
        <v/>
      </c>
      <c r="G49" s="166" t="str">
        <f t="shared" si="1"/>
        <v/>
      </c>
      <c r="H49" s="166" t="str">
        <f t="shared" si="2"/>
        <v/>
      </c>
      <c r="I49" s="165">
        <f t="shared" si="3"/>
        <v>0</v>
      </c>
      <c r="J49" s="164" t="str">
        <f t="shared" si="4"/>
        <v/>
      </c>
      <c r="K49" s="164" t="str">
        <f t="shared" si="5"/>
        <v/>
      </c>
      <c r="L49" s="165">
        <f t="shared" si="6"/>
        <v>0</v>
      </c>
      <c r="M49" s="164" t="str">
        <f t="shared" si="7"/>
        <v/>
      </c>
      <c r="N49" s="164" t="str">
        <f t="shared" si="8"/>
        <v/>
      </c>
      <c r="O49" s="165">
        <f t="shared" si="9"/>
        <v>0</v>
      </c>
      <c r="P49" s="164" t="str">
        <f t="shared" si="10"/>
        <v/>
      </c>
      <c r="Q49" s="164" t="str">
        <f t="shared" si="11"/>
        <v/>
      </c>
      <c r="R49" s="165">
        <f t="shared" si="12"/>
        <v>0</v>
      </c>
      <c r="S49" s="164" t="str">
        <f t="shared" si="13"/>
        <v/>
      </c>
      <c r="T49" s="164" t="str">
        <f t="shared" si="14"/>
        <v/>
      </c>
      <c r="U49" s="160" t="str">
        <f t="shared" si="15"/>
        <v/>
      </c>
      <c r="V49" s="10" t="str">
        <f t="shared" si="16"/>
        <v/>
      </c>
      <c r="Y49" s="13">
        <f t="shared" si="17"/>
        <v>1</v>
      </c>
    </row>
    <row r="50" spans="2:25" hidden="1" x14ac:dyDescent="0.25">
      <c r="B50" s="68" t="str">
        <f t="shared" si="0"/>
        <v/>
      </c>
      <c r="C50" s="9" t="str">
        <f>סיכום!C50</f>
        <v/>
      </c>
      <c r="D50" s="155"/>
      <c r="E50" s="166" t="str">
        <f>הגנה!AV50</f>
        <v/>
      </c>
      <c r="F50" s="66" t="str">
        <f t="shared" si="18"/>
        <v/>
      </c>
      <c r="G50" s="166" t="str">
        <f t="shared" si="1"/>
        <v/>
      </c>
      <c r="H50" s="166" t="str">
        <f t="shared" si="2"/>
        <v/>
      </c>
      <c r="I50" s="165">
        <f t="shared" si="3"/>
        <v>0</v>
      </c>
      <c r="J50" s="164" t="str">
        <f t="shared" si="4"/>
        <v/>
      </c>
      <c r="K50" s="164" t="str">
        <f t="shared" si="5"/>
        <v/>
      </c>
      <c r="L50" s="165">
        <f t="shared" si="6"/>
        <v>0</v>
      </c>
      <c r="M50" s="164" t="str">
        <f t="shared" si="7"/>
        <v/>
      </c>
      <c r="N50" s="164" t="str">
        <f t="shared" si="8"/>
        <v/>
      </c>
      <c r="O50" s="165">
        <f t="shared" si="9"/>
        <v>0</v>
      </c>
      <c r="P50" s="164" t="str">
        <f t="shared" si="10"/>
        <v/>
      </c>
      <c r="Q50" s="164" t="str">
        <f t="shared" si="11"/>
        <v/>
      </c>
      <c r="R50" s="165">
        <f t="shared" si="12"/>
        <v>0</v>
      </c>
      <c r="S50" s="164" t="str">
        <f t="shared" si="13"/>
        <v/>
      </c>
      <c r="T50" s="164" t="str">
        <f t="shared" si="14"/>
        <v/>
      </c>
      <c r="U50" s="160" t="str">
        <f t="shared" si="15"/>
        <v/>
      </c>
      <c r="V50" s="10" t="str">
        <f t="shared" si="16"/>
        <v/>
      </c>
      <c r="Y50" s="13">
        <f t="shared" si="17"/>
        <v>1</v>
      </c>
    </row>
    <row r="51" spans="2:25" hidden="1" x14ac:dyDescent="0.25">
      <c r="B51" s="68" t="str">
        <f t="shared" si="0"/>
        <v/>
      </c>
      <c r="C51" s="9" t="str">
        <f>סיכום!C51</f>
        <v/>
      </c>
      <c r="D51" s="155"/>
      <c r="E51" s="166" t="str">
        <f>הגנה!AV51</f>
        <v/>
      </c>
      <c r="F51" s="66" t="str">
        <f t="shared" si="18"/>
        <v/>
      </c>
      <c r="G51" s="166" t="str">
        <f t="shared" si="1"/>
        <v/>
      </c>
      <c r="H51" s="166" t="str">
        <f t="shared" si="2"/>
        <v/>
      </c>
      <c r="I51" s="165">
        <f t="shared" si="3"/>
        <v>0</v>
      </c>
      <c r="J51" s="164" t="str">
        <f t="shared" si="4"/>
        <v/>
      </c>
      <c r="K51" s="164" t="str">
        <f t="shared" si="5"/>
        <v/>
      </c>
      <c r="L51" s="165">
        <f t="shared" si="6"/>
        <v>0</v>
      </c>
      <c r="M51" s="164" t="str">
        <f t="shared" si="7"/>
        <v/>
      </c>
      <c r="N51" s="164" t="str">
        <f t="shared" si="8"/>
        <v/>
      </c>
      <c r="O51" s="165">
        <f t="shared" si="9"/>
        <v>0</v>
      </c>
      <c r="P51" s="164" t="str">
        <f t="shared" si="10"/>
        <v/>
      </c>
      <c r="Q51" s="164" t="str">
        <f t="shared" si="11"/>
        <v/>
      </c>
      <c r="R51" s="165">
        <f t="shared" si="12"/>
        <v>0</v>
      </c>
      <c r="S51" s="164" t="str">
        <f t="shared" si="13"/>
        <v/>
      </c>
      <c r="T51" s="164" t="str">
        <f t="shared" si="14"/>
        <v/>
      </c>
      <c r="U51" s="160" t="str">
        <f t="shared" si="15"/>
        <v/>
      </c>
      <c r="V51" s="10" t="str">
        <f t="shared" si="16"/>
        <v/>
      </c>
      <c r="Y51" s="13">
        <f t="shared" si="17"/>
        <v>1</v>
      </c>
    </row>
    <row r="52" spans="2:25" hidden="1" x14ac:dyDescent="0.25">
      <c r="B52" s="68" t="str">
        <f t="shared" si="0"/>
        <v/>
      </c>
      <c r="C52" s="9" t="str">
        <f>סיכום!C52</f>
        <v/>
      </c>
      <c r="D52" s="155"/>
      <c r="E52" s="166" t="str">
        <f>הגנה!AV52</f>
        <v/>
      </c>
      <c r="F52" s="66" t="str">
        <f t="shared" si="18"/>
        <v/>
      </c>
      <c r="G52" s="166" t="str">
        <f t="shared" si="1"/>
        <v/>
      </c>
      <c r="H52" s="166" t="str">
        <f t="shared" si="2"/>
        <v/>
      </c>
      <c r="I52" s="165">
        <f t="shared" si="3"/>
        <v>0</v>
      </c>
      <c r="J52" s="164" t="str">
        <f t="shared" si="4"/>
        <v/>
      </c>
      <c r="K52" s="164" t="str">
        <f t="shared" si="5"/>
        <v/>
      </c>
      <c r="L52" s="165">
        <f t="shared" si="6"/>
        <v>0</v>
      </c>
      <c r="M52" s="164" t="str">
        <f t="shared" si="7"/>
        <v/>
      </c>
      <c r="N52" s="164" t="str">
        <f t="shared" si="8"/>
        <v/>
      </c>
      <c r="O52" s="165">
        <f t="shared" si="9"/>
        <v>0</v>
      </c>
      <c r="P52" s="164" t="str">
        <f t="shared" si="10"/>
        <v/>
      </c>
      <c r="Q52" s="164" t="str">
        <f t="shared" si="11"/>
        <v/>
      </c>
      <c r="R52" s="165">
        <f t="shared" si="12"/>
        <v>0</v>
      </c>
      <c r="S52" s="164" t="str">
        <f t="shared" si="13"/>
        <v/>
      </c>
      <c r="T52" s="164" t="str">
        <f t="shared" si="14"/>
        <v/>
      </c>
      <c r="U52" s="160" t="str">
        <f t="shared" si="15"/>
        <v/>
      </c>
      <c r="V52" s="10" t="str">
        <f t="shared" si="16"/>
        <v/>
      </c>
      <c r="Y52" s="13">
        <f t="shared" si="17"/>
        <v>1</v>
      </c>
    </row>
    <row r="53" spans="2:25" hidden="1" x14ac:dyDescent="0.25">
      <c r="B53" s="68" t="str">
        <f t="shared" si="0"/>
        <v/>
      </c>
      <c r="C53" s="9" t="str">
        <f>סיכום!C53</f>
        <v/>
      </c>
      <c r="D53" s="155"/>
      <c r="E53" s="166" t="str">
        <f>הגנה!AV53</f>
        <v/>
      </c>
      <c r="F53" s="66" t="str">
        <f t="shared" si="18"/>
        <v/>
      </c>
      <c r="G53" s="166" t="str">
        <f t="shared" si="1"/>
        <v/>
      </c>
      <c r="H53" s="166" t="str">
        <f t="shared" si="2"/>
        <v/>
      </c>
      <c r="I53" s="165">
        <f t="shared" si="3"/>
        <v>0</v>
      </c>
      <c r="J53" s="164" t="str">
        <f t="shared" si="4"/>
        <v/>
      </c>
      <c r="K53" s="164" t="str">
        <f t="shared" si="5"/>
        <v/>
      </c>
      <c r="L53" s="165">
        <f t="shared" si="6"/>
        <v>0</v>
      </c>
      <c r="M53" s="164" t="str">
        <f t="shared" si="7"/>
        <v/>
      </c>
      <c r="N53" s="164" t="str">
        <f t="shared" si="8"/>
        <v/>
      </c>
      <c r="O53" s="165">
        <f t="shared" si="9"/>
        <v>0</v>
      </c>
      <c r="P53" s="164" t="str">
        <f t="shared" si="10"/>
        <v/>
      </c>
      <c r="Q53" s="164" t="str">
        <f t="shared" si="11"/>
        <v/>
      </c>
      <c r="R53" s="165">
        <f t="shared" si="12"/>
        <v>0</v>
      </c>
      <c r="S53" s="164" t="str">
        <f t="shared" si="13"/>
        <v/>
      </c>
      <c r="T53" s="164" t="str">
        <f t="shared" si="14"/>
        <v/>
      </c>
      <c r="U53" s="160" t="str">
        <f t="shared" si="15"/>
        <v/>
      </c>
      <c r="V53" s="10" t="str">
        <f t="shared" si="16"/>
        <v/>
      </c>
      <c r="Y53" s="13">
        <f t="shared" si="17"/>
        <v>1</v>
      </c>
    </row>
    <row r="54" spans="2:25" hidden="1" x14ac:dyDescent="0.25">
      <c r="B54" s="68" t="str">
        <f t="shared" si="0"/>
        <v/>
      </c>
      <c r="C54" s="9" t="str">
        <f>סיכום!C54</f>
        <v/>
      </c>
      <c r="D54" s="155"/>
      <c r="E54" s="166" t="str">
        <f>הגנה!AV54</f>
        <v/>
      </c>
      <c r="F54" s="66" t="str">
        <f t="shared" si="18"/>
        <v/>
      </c>
      <c r="G54" s="166" t="str">
        <f t="shared" si="1"/>
        <v/>
      </c>
      <c r="H54" s="166" t="str">
        <f t="shared" si="2"/>
        <v/>
      </c>
      <c r="I54" s="165">
        <f t="shared" si="3"/>
        <v>0</v>
      </c>
      <c r="J54" s="164" t="str">
        <f t="shared" si="4"/>
        <v/>
      </c>
      <c r="K54" s="164" t="str">
        <f t="shared" si="5"/>
        <v/>
      </c>
      <c r="L54" s="165">
        <f t="shared" si="6"/>
        <v>0</v>
      </c>
      <c r="M54" s="164" t="str">
        <f t="shared" si="7"/>
        <v/>
      </c>
      <c r="N54" s="164" t="str">
        <f t="shared" si="8"/>
        <v/>
      </c>
      <c r="O54" s="165">
        <f t="shared" si="9"/>
        <v>0</v>
      </c>
      <c r="P54" s="164" t="str">
        <f t="shared" si="10"/>
        <v/>
      </c>
      <c r="Q54" s="164" t="str">
        <f t="shared" si="11"/>
        <v/>
      </c>
      <c r="R54" s="165">
        <f t="shared" si="12"/>
        <v>0</v>
      </c>
      <c r="S54" s="164" t="str">
        <f t="shared" si="13"/>
        <v/>
      </c>
      <c r="T54" s="164" t="str">
        <f t="shared" si="14"/>
        <v/>
      </c>
      <c r="U54" s="160" t="str">
        <f t="shared" si="15"/>
        <v/>
      </c>
      <c r="V54" s="10" t="str">
        <f t="shared" si="16"/>
        <v/>
      </c>
      <c r="Y54" s="13">
        <f t="shared" si="17"/>
        <v>1</v>
      </c>
    </row>
    <row r="55" spans="2:25" hidden="1" x14ac:dyDescent="0.25">
      <c r="B55" s="68" t="str">
        <f t="shared" si="0"/>
        <v/>
      </c>
      <c r="C55" s="9" t="str">
        <f>סיכום!C55</f>
        <v/>
      </c>
      <c r="D55" s="155"/>
      <c r="E55" s="166" t="str">
        <f>הגנה!AV55</f>
        <v/>
      </c>
      <c r="F55" s="66" t="str">
        <f t="shared" si="18"/>
        <v/>
      </c>
      <c r="G55" s="166" t="str">
        <f t="shared" si="1"/>
        <v/>
      </c>
      <c r="H55" s="166" t="str">
        <f t="shared" si="2"/>
        <v/>
      </c>
      <c r="I55" s="165">
        <f t="shared" si="3"/>
        <v>0</v>
      </c>
      <c r="J55" s="164" t="str">
        <f t="shared" si="4"/>
        <v/>
      </c>
      <c r="K55" s="164" t="str">
        <f t="shared" si="5"/>
        <v/>
      </c>
      <c r="L55" s="165">
        <f t="shared" si="6"/>
        <v>0</v>
      </c>
      <c r="M55" s="164" t="str">
        <f t="shared" si="7"/>
        <v/>
      </c>
      <c r="N55" s="164" t="str">
        <f t="shared" si="8"/>
        <v/>
      </c>
      <c r="O55" s="165">
        <f t="shared" si="9"/>
        <v>0</v>
      </c>
      <c r="P55" s="164" t="str">
        <f t="shared" si="10"/>
        <v/>
      </c>
      <c r="Q55" s="164" t="str">
        <f t="shared" si="11"/>
        <v/>
      </c>
      <c r="R55" s="165">
        <f t="shared" si="12"/>
        <v>0</v>
      </c>
      <c r="S55" s="164" t="str">
        <f t="shared" si="13"/>
        <v/>
      </c>
      <c r="T55" s="164" t="str">
        <f t="shared" si="14"/>
        <v/>
      </c>
      <c r="U55" s="160" t="str">
        <f t="shared" si="15"/>
        <v/>
      </c>
      <c r="V55" s="10" t="str">
        <f t="shared" si="16"/>
        <v/>
      </c>
      <c r="Y55" s="13">
        <f t="shared" si="17"/>
        <v>1</v>
      </c>
    </row>
    <row r="56" spans="2:25" hidden="1" x14ac:dyDescent="0.25">
      <c r="B56" s="68" t="str">
        <f t="shared" si="0"/>
        <v/>
      </c>
      <c r="C56" s="9" t="str">
        <f>סיכום!C56</f>
        <v/>
      </c>
      <c r="D56" s="155"/>
      <c r="E56" s="166" t="str">
        <f>הגנה!AV56</f>
        <v/>
      </c>
      <c r="F56" s="66" t="str">
        <f t="shared" si="18"/>
        <v/>
      </c>
      <c r="G56" s="166" t="str">
        <f t="shared" si="1"/>
        <v/>
      </c>
      <c r="H56" s="166" t="str">
        <f t="shared" si="2"/>
        <v/>
      </c>
      <c r="I56" s="165">
        <f t="shared" si="3"/>
        <v>0</v>
      </c>
      <c r="J56" s="164" t="str">
        <f t="shared" si="4"/>
        <v/>
      </c>
      <c r="K56" s="164" t="str">
        <f t="shared" si="5"/>
        <v/>
      </c>
      <c r="L56" s="165">
        <f t="shared" si="6"/>
        <v>0</v>
      </c>
      <c r="M56" s="164" t="str">
        <f t="shared" si="7"/>
        <v/>
      </c>
      <c r="N56" s="164" t="str">
        <f t="shared" si="8"/>
        <v/>
      </c>
      <c r="O56" s="165">
        <f t="shared" si="9"/>
        <v>0</v>
      </c>
      <c r="P56" s="164" t="str">
        <f t="shared" si="10"/>
        <v/>
      </c>
      <c r="Q56" s="164" t="str">
        <f t="shared" si="11"/>
        <v/>
      </c>
      <c r="R56" s="165">
        <f t="shared" si="12"/>
        <v>0</v>
      </c>
      <c r="S56" s="164" t="str">
        <f t="shared" si="13"/>
        <v/>
      </c>
      <c r="T56" s="164" t="str">
        <f t="shared" si="14"/>
        <v/>
      </c>
      <c r="U56" s="160" t="str">
        <f t="shared" si="15"/>
        <v/>
      </c>
      <c r="V56" s="10" t="str">
        <f t="shared" si="16"/>
        <v/>
      </c>
      <c r="Y56" s="13">
        <f t="shared" si="17"/>
        <v>1</v>
      </c>
    </row>
    <row r="57" spans="2:25" hidden="1" x14ac:dyDescent="0.25">
      <c r="B57" s="68" t="str">
        <f t="shared" si="0"/>
        <v/>
      </c>
      <c r="C57" s="9" t="str">
        <f>סיכום!C57</f>
        <v/>
      </c>
      <c r="D57" s="155"/>
      <c r="E57" s="166" t="str">
        <f>הגנה!AV57</f>
        <v/>
      </c>
      <c r="F57" s="66" t="str">
        <f t="shared" si="18"/>
        <v/>
      </c>
      <c r="G57" s="166" t="str">
        <f t="shared" si="1"/>
        <v/>
      </c>
      <c r="H57" s="166" t="str">
        <f t="shared" si="2"/>
        <v/>
      </c>
      <c r="I57" s="165">
        <f t="shared" si="3"/>
        <v>0</v>
      </c>
      <c r="J57" s="164" t="str">
        <f t="shared" si="4"/>
        <v/>
      </c>
      <c r="K57" s="164" t="str">
        <f t="shared" si="5"/>
        <v/>
      </c>
      <c r="L57" s="165">
        <f t="shared" si="6"/>
        <v>0</v>
      </c>
      <c r="M57" s="164" t="str">
        <f t="shared" si="7"/>
        <v/>
      </c>
      <c r="N57" s="164" t="str">
        <f t="shared" si="8"/>
        <v/>
      </c>
      <c r="O57" s="165">
        <f t="shared" si="9"/>
        <v>0</v>
      </c>
      <c r="P57" s="164" t="str">
        <f t="shared" si="10"/>
        <v/>
      </c>
      <c r="Q57" s="164" t="str">
        <f t="shared" si="11"/>
        <v/>
      </c>
      <c r="R57" s="165">
        <f t="shared" si="12"/>
        <v>0</v>
      </c>
      <c r="S57" s="164" t="str">
        <f t="shared" si="13"/>
        <v/>
      </c>
      <c r="T57" s="164" t="str">
        <f t="shared" si="14"/>
        <v/>
      </c>
      <c r="U57" s="160" t="str">
        <f t="shared" si="15"/>
        <v/>
      </c>
      <c r="V57" s="10" t="str">
        <f t="shared" si="16"/>
        <v/>
      </c>
      <c r="Y57" s="13">
        <f t="shared" si="17"/>
        <v>1</v>
      </c>
    </row>
    <row r="58" spans="2:25" hidden="1" x14ac:dyDescent="0.25">
      <c r="B58" s="68" t="str">
        <f t="shared" si="0"/>
        <v/>
      </c>
      <c r="C58" s="9" t="str">
        <f>סיכום!C58</f>
        <v/>
      </c>
      <c r="D58" s="155"/>
      <c r="E58" s="166" t="str">
        <f>הגנה!AV58</f>
        <v/>
      </c>
      <c r="F58" s="66" t="str">
        <f t="shared" si="18"/>
        <v/>
      </c>
      <c r="G58" s="166" t="str">
        <f t="shared" si="1"/>
        <v/>
      </c>
      <c r="H58" s="166" t="str">
        <f t="shared" si="2"/>
        <v/>
      </c>
      <c r="I58" s="165">
        <f t="shared" si="3"/>
        <v>0</v>
      </c>
      <c r="J58" s="164" t="str">
        <f t="shared" si="4"/>
        <v/>
      </c>
      <c r="K58" s="164" t="str">
        <f t="shared" si="5"/>
        <v/>
      </c>
      <c r="L58" s="165">
        <f t="shared" si="6"/>
        <v>0</v>
      </c>
      <c r="M58" s="164" t="str">
        <f t="shared" si="7"/>
        <v/>
      </c>
      <c r="N58" s="164" t="str">
        <f t="shared" si="8"/>
        <v/>
      </c>
      <c r="O58" s="165">
        <f t="shared" si="9"/>
        <v>0</v>
      </c>
      <c r="P58" s="164" t="str">
        <f t="shared" si="10"/>
        <v/>
      </c>
      <c r="Q58" s="164" t="str">
        <f t="shared" si="11"/>
        <v/>
      </c>
      <c r="R58" s="165">
        <f t="shared" si="12"/>
        <v>0</v>
      </c>
      <c r="S58" s="164" t="str">
        <f t="shared" si="13"/>
        <v/>
      </c>
      <c r="T58" s="164" t="str">
        <f t="shared" si="14"/>
        <v/>
      </c>
      <c r="U58" s="160" t="str">
        <f t="shared" si="15"/>
        <v/>
      </c>
      <c r="V58" s="10" t="str">
        <f t="shared" si="16"/>
        <v/>
      </c>
      <c r="Y58" s="13">
        <f t="shared" si="17"/>
        <v>1</v>
      </c>
    </row>
    <row r="59" spans="2:25" hidden="1" x14ac:dyDescent="0.25">
      <c r="B59" s="68" t="str">
        <f t="shared" si="0"/>
        <v/>
      </c>
      <c r="C59" s="9" t="str">
        <f>סיכום!C59</f>
        <v/>
      </c>
      <c r="D59" s="155"/>
      <c r="E59" s="166" t="str">
        <f>הגנה!AV59</f>
        <v/>
      </c>
      <c r="F59" s="66" t="str">
        <f t="shared" si="18"/>
        <v/>
      </c>
      <c r="G59" s="166" t="str">
        <f t="shared" si="1"/>
        <v/>
      </c>
      <c r="H59" s="166" t="str">
        <f t="shared" si="2"/>
        <v/>
      </c>
      <c r="I59" s="165">
        <f t="shared" si="3"/>
        <v>0</v>
      </c>
      <c r="J59" s="164" t="str">
        <f t="shared" si="4"/>
        <v/>
      </c>
      <c r="K59" s="164" t="str">
        <f t="shared" si="5"/>
        <v/>
      </c>
      <c r="L59" s="165">
        <f t="shared" si="6"/>
        <v>0</v>
      </c>
      <c r="M59" s="164" t="str">
        <f t="shared" si="7"/>
        <v/>
      </c>
      <c r="N59" s="164" t="str">
        <f t="shared" si="8"/>
        <v/>
      </c>
      <c r="O59" s="165">
        <f t="shared" si="9"/>
        <v>0</v>
      </c>
      <c r="P59" s="164" t="str">
        <f t="shared" si="10"/>
        <v/>
      </c>
      <c r="Q59" s="164" t="str">
        <f t="shared" si="11"/>
        <v/>
      </c>
      <c r="R59" s="165">
        <f t="shared" si="12"/>
        <v>0</v>
      </c>
      <c r="S59" s="164" t="str">
        <f t="shared" si="13"/>
        <v/>
      </c>
      <c r="T59" s="164" t="str">
        <f t="shared" si="14"/>
        <v/>
      </c>
      <c r="U59" s="160" t="str">
        <f t="shared" si="15"/>
        <v/>
      </c>
      <c r="V59" s="10" t="str">
        <f t="shared" si="16"/>
        <v/>
      </c>
      <c r="Y59" s="13">
        <f t="shared" si="17"/>
        <v>1</v>
      </c>
    </row>
    <row r="60" spans="2:25" hidden="1" x14ac:dyDescent="0.25">
      <c r="B60" s="68" t="str">
        <f t="shared" si="0"/>
        <v/>
      </c>
      <c r="C60" s="9" t="str">
        <f>סיכום!C60</f>
        <v/>
      </c>
      <c r="D60" s="155"/>
      <c r="E60" s="166" t="str">
        <f>הגנה!AV60</f>
        <v/>
      </c>
      <c r="F60" s="66" t="str">
        <f t="shared" si="18"/>
        <v/>
      </c>
      <c r="G60" s="166" t="str">
        <f t="shared" si="1"/>
        <v/>
      </c>
      <c r="H60" s="166" t="str">
        <f t="shared" si="2"/>
        <v/>
      </c>
      <c r="I60" s="165">
        <f t="shared" si="3"/>
        <v>0</v>
      </c>
      <c r="J60" s="164" t="str">
        <f t="shared" si="4"/>
        <v/>
      </c>
      <c r="K60" s="164" t="str">
        <f t="shared" si="5"/>
        <v/>
      </c>
      <c r="L60" s="165">
        <f t="shared" si="6"/>
        <v>0</v>
      </c>
      <c r="M60" s="164" t="str">
        <f t="shared" si="7"/>
        <v/>
      </c>
      <c r="N60" s="164" t="str">
        <f t="shared" si="8"/>
        <v/>
      </c>
      <c r="O60" s="165">
        <f t="shared" si="9"/>
        <v>0</v>
      </c>
      <c r="P60" s="164" t="str">
        <f t="shared" si="10"/>
        <v/>
      </c>
      <c r="Q60" s="164" t="str">
        <f t="shared" si="11"/>
        <v/>
      </c>
      <c r="R60" s="165">
        <f t="shared" si="12"/>
        <v>0</v>
      </c>
      <c r="S60" s="164" t="str">
        <f t="shared" si="13"/>
        <v/>
      </c>
      <c r="T60" s="164" t="str">
        <f t="shared" si="14"/>
        <v/>
      </c>
      <c r="U60" s="160" t="str">
        <f t="shared" si="15"/>
        <v/>
      </c>
      <c r="V60" s="10" t="str">
        <f t="shared" si="16"/>
        <v/>
      </c>
      <c r="Y60" s="13">
        <f t="shared" si="17"/>
        <v>1</v>
      </c>
    </row>
    <row r="61" spans="2:25" hidden="1" x14ac:dyDescent="0.25">
      <c r="B61" s="68" t="str">
        <f t="shared" si="0"/>
        <v/>
      </c>
      <c r="C61" s="9" t="str">
        <f>סיכום!C61</f>
        <v/>
      </c>
      <c r="D61" s="155"/>
      <c r="E61" s="166" t="str">
        <f>הגנה!AV61</f>
        <v/>
      </c>
      <c r="F61" s="66" t="str">
        <f t="shared" si="18"/>
        <v/>
      </c>
      <c r="G61" s="166" t="str">
        <f t="shared" si="1"/>
        <v/>
      </c>
      <c r="H61" s="166" t="str">
        <f t="shared" si="2"/>
        <v/>
      </c>
      <c r="I61" s="165">
        <f t="shared" si="3"/>
        <v>0</v>
      </c>
      <c r="J61" s="164" t="str">
        <f t="shared" si="4"/>
        <v/>
      </c>
      <c r="K61" s="164" t="str">
        <f t="shared" si="5"/>
        <v/>
      </c>
      <c r="L61" s="165">
        <f t="shared" si="6"/>
        <v>0</v>
      </c>
      <c r="M61" s="164" t="str">
        <f t="shared" si="7"/>
        <v/>
      </c>
      <c r="N61" s="164" t="str">
        <f t="shared" si="8"/>
        <v/>
      </c>
      <c r="O61" s="165">
        <f t="shared" si="9"/>
        <v>0</v>
      </c>
      <c r="P61" s="164" t="str">
        <f t="shared" si="10"/>
        <v/>
      </c>
      <c r="Q61" s="164" t="str">
        <f t="shared" si="11"/>
        <v/>
      </c>
      <c r="R61" s="165">
        <f t="shared" si="12"/>
        <v>0</v>
      </c>
      <c r="S61" s="164" t="str">
        <f t="shared" si="13"/>
        <v/>
      </c>
      <c r="T61" s="164" t="str">
        <f t="shared" si="14"/>
        <v/>
      </c>
      <c r="U61" s="160" t="str">
        <f t="shared" si="15"/>
        <v/>
      </c>
      <c r="V61" s="10" t="str">
        <f t="shared" si="16"/>
        <v/>
      </c>
      <c r="Y61" s="13">
        <f t="shared" si="17"/>
        <v>1</v>
      </c>
    </row>
    <row r="62" spans="2:25" hidden="1" x14ac:dyDescent="0.25">
      <c r="B62" s="68" t="str">
        <f t="shared" si="0"/>
        <v/>
      </c>
      <c r="C62" s="9" t="str">
        <f>סיכום!C62</f>
        <v/>
      </c>
      <c r="D62" s="155"/>
      <c r="E62" s="166" t="str">
        <f>הגנה!AV62</f>
        <v/>
      </c>
      <c r="F62" s="66" t="str">
        <f t="shared" si="18"/>
        <v/>
      </c>
      <c r="G62" s="166" t="str">
        <f t="shared" si="1"/>
        <v/>
      </c>
      <c r="H62" s="166" t="str">
        <f t="shared" si="2"/>
        <v/>
      </c>
      <c r="I62" s="165">
        <f t="shared" si="3"/>
        <v>0</v>
      </c>
      <c r="J62" s="164" t="str">
        <f t="shared" si="4"/>
        <v/>
      </c>
      <c r="K62" s="164" t="str">
        <f t="shared" si="5"/>
        <v/>
      </c>
      <c r="L62" s="165">
        <f t="shared" si="6"/>
        <v>0</v>
      </c>
      <c r="M62" s="164" t="str">
        <f t="shared" si="7"/>
        <v/>
      </c>
      <c r="N62" s="164" t="str">
        <f t="shared" si="8"/>
        <v/>
      </c>
      <c r="O62" s="165">
        <f t="shared" si="9"/>
        <v>0</v>
      </c>
      <c r="P62" s="164" t="str">
        <f t="shared" si="10"/>
        <v/>
      </c>
      <c r="Q62" s="164" t="str">
        <f t="shared" si="11"/>
        <v/>
      </c>
      <c r="R62" s="165">
        <f t="shared" si="12"/>
        <v>0</v>
      </c>
      <c r="S62" s="164" t="str">
        <f t="shared" si="13"/>
        <v/>
      </c>
      <c r="T62" s="164" t="str">
        <f t="shared" si="14"/>
        <v/>
      </c>
      <c r="U62" s="160" t="str">
        <f t="shared" si="15"/>
        <v/>
      </c>
      <c r="V62" s="10" t="str">
        <f t="shared" si="16"/>
        <v/>
      </c>
      <c r="Y62" s="13">
        <f t="shared" si="17"/>
        <v>1</v>
      </c>
    </row>
    <row r="63" spans="2:25" hidden="1" x14ac:dyDescent="0.25">
      <c r="B63" s="68" t="str">
        <f t="shared" ref="B63:B94" si="19">IF(C63="","",ROW()-30)</f>
        <v/>
      </c>
      <c r="C63" s="9" t="str">
        <f>סיכום!C63</f>
        <v/>
      </c>
      <c r="D63" s="155"/>
      <c r="E63" s="166" t="str">
        <f>הגנה!AV63</f>
        <v/>
      </c>
      <c r="F63" s="66" t="str">
        <f t="shared" ref="F63:F94" si="20">IF(C63="","",IF(E63&gt;$D63,1,0))</f>
        <v/>
      </c>
      <c r="G63" s="166" t="str">
        <f t="shared" ref="G63:G94" si="21">IF($C63="","",MIN(D63:E63))</f>
        <v/>
      </c>
      <c r="H63" s="166" t="str">
        <f t="shared" ref="H63:H94" si="22">IF($C63="","",IF(F63=1,G63,G63/SUMIF(F$31:F$130,0,G$31:G$130)*($C$2-SUMIF(F$31:F$130,1,G$31:G$130))))</f>
        <v/>
      </c>
      <c r="I63" s="165">
        <f t="shared" ref="I63:I94" si="23">IF(OR(H63&gt;$D63,$F63=1),1,0)</f>
        <v>0</v>
      </c>
      <c r="J63" s="164" t="str">
        <f t="shared" ref="J63:J94" si="24">IF($C63="","",MIN(H63,$D63))</f>
        <v/>
      </c>
      <c r="K63" s="164" t="str">
        <f t="shared" ref="K63:K94" si="25">IF($C63="","",IF(I63=1,J63,J63/SUMIF(I$31:I$130,0,J$31:J$130)*($C$2-SUMIF(I$31:I$130,1,J$31:J$130))))</f>
        <v/>
      </c>
      <c r="L63" s="165">
        <f t="shared" ref="L63:L94" si="26">IF(OR(K63&gt;$D63,$F63=1,$I63=1),1,0)</f>
        <v>0</v>
      </c>
      <c r="M63" s="164" t="str">
        <f t="shared" ref="M63:M94" si="27">IF($C63="","",MIN(K63,$D63))</f>
        <v/>
      </c>
      <c r="N63" s="164" t="str">
        <f t="shared" ref="N63:N94" si="28">IF($C63="","",IF(L63=1,M63,M63/SUMIF(L$31:L$130,0,M$31:M$130)*($C$2-SUMIF(L$31:L$130,1,M$31:M$130))))</f>
        <v/>
      </c>
      <c r="O63" s="165">
        <f t="shared" ref="O63:O94" si="29">IF(OR(N63&gt;$D63,$F63=1,$I63=1,$L63=1),1,0)</f>
        <v>0</v>
      </c>
      <c r="P63" s="164" t="str">
        <f t="shared" ref="P63:P94" si="30">IF($C63="","",MIN(N63,$D63))</f>
        <v/>
      </c>
      <c r="Q63" s="164" t="str">
        <f t="shared" ref="Q63:Q94" si="31">IF($C63="","",IF(O63=2,P63,IF(O63=1,P63,P63/SUMIF(O$31:O$130,0,P$31:P$130)*($C$2-SUMIF(O$31:O$130,1,P$31:P$130)-SUMIF(O$31:O$130,2,P$31:P$130)))))</f>
        <v/>
      </c>
      <c r="R63" s="165">
        <f t="shared" ref="R63:R94" si="32">IF(OR(Q63&gt;$D63,$F63=1,$I63=1,$L63=1,$O63=1),1,0)</f>
        <v>0</v>
      </c>
      <c r="S63" s="164" t="str">
        <f t="shared" ref="S63:S94" si="33">IF($C63="","",MIN(Q63,$D63))</f>
        <v/>
      </c>
      <c r="T63" s="164" t="str">
        <f t="shared" ref="T63:T94" si="34">IF($C63="","",IF(R63=2,S63,IF(R63=1,S63,S63/SUMIF(R$31:R$130,0,S$31:S$130)*($C$2-SUMIF(R$31:R$130,1,S$31:S$130)-SUMIF(R$31:R$130,2,S$31:S$130)))))</f>
        <v/>
      </c>
      <c r="U63" s="160" t="str">
        <f t="shared" ref="U63:U94" si="35">IFERROR(T63,0)</f>
        <v/>
      </c>
      <c r="V63" s="10" t="str">
        <f t="shared" ref="V63:V94" si="36">IF(C63="","",IFERROR(U63/SUMIF($U$31:$U$130,"&lt;&gt;#DIV/0!"),0))</f>
        <v/>
      </c>
      <c r="Y63" s="13">
        <f t="shared" ref="Y63:Y94" si="37">IFERROR(IF(D63*1&gt;=0,1,0),0)</f>
        <v>1</v>
      </c>
    </row>
    <row r="64" spans="2:25" hidden="1" x14ac:dyDescent="0.25">
      <c r="B64" s="68" t="str">
        <f t="shared" si="19"/>
        <v/>
      </c>
      <c r="C64" s="9" t="str">
        <f>סיכום!C64</f>
        <v/>
      </c>
      <c r="D64" s="155"/>
      <c r="E64" s="166" t="str">
        <f>הגנה!AV64</f>
        <v/>
      </c>
      <c r="F64" s="66" t="str">
        <f t="shared" si="20"/>
        <v/>
      </c>
      <c r="G64" s="166" t="str">
        <f t="shared" si="21"/>
        <v/>
      </c>
      <c r="H64" s="166" t="str">
        <f t="shared" si="22"/>
        <v/>
      </c>
      <c r="I64" s="165">
        <f t="shared" si="23"/>
        <v>0</v>
      </c>
      <c r="J64" s="164" t="str">
        <f t="shared" si="24"/>
        <v/>
      </c>
      <c r="K64" s="164" t="str">
        <f t="shared" si="25"/>
        <v/>
      </c>
      <c r="L64" s="165">
        <f t="shared" si="26"/>
        <v>0</v>
      </c>
      <c r="M64" s="164" t="str">
        <f t="shared" si="27"/>
        <v/>
      </c>
      <c r="N64" s="164" t="str">
        <f t="shared" si="28"/>
        <v/>
      </c>
      <c r="O64" s="165">
        <f t="shared" si="29"/>
        <v>0</v>
      </c>
      <c r="P64" s="164" t="str">
        <f t="shared" si="30"/>
        <v/>
      </c>
      <c r="Q64" s="164" t="str">
        <f t="shared" si="31"/>
        <v/>
      </c>
      <c r="R64" s="165">
        <f t="shared" si="32"/>
        <v>0</v>
      </c>
      <c r="S64" s="164" t="str">
        <f t="shared" si="33"/>
        <v/>
      </c>
      <c r="T64" s="164" t="str">
        <f t="shared" si="34"/>
        <v/>
      </c>
      <c r="U64" s="160" t="str">
        <f t="shared" si="35"/>
        <v/>
      </c>
      <c r="V64" s="10" t="str">
        <f t="shared" si="36"/>
        <v/>
      </c>
      <c r="Y64" s="13">
        <f t="shared" si="37"/>
        <v>1</v>
      </c>
    </row>
    <row r="65" spans="2:25" hidden="1" x14ac:dyDescent="0.25">
      <c r="B65" s="68" t="str">
        <f t="shared" si="19"/>
        <v/>
      </c>
      <c r="C65" s="9" t="str">
        <f>סיכום!C65</f>
        <v/>
      </c>
      <c r="D65" s="155"/>
      <c r="E65" s="166" t="str">
        <f>הגנה!AV65</f>
        <v/>
      </c>
      <c r="F65" s="66" t="str">
        <f t="shared" si="20"/>
        <v/>
      </c>
      <c r="G65" s="166" t="str">
        <f t="shared" si="21"/>
        <v/>
      </c>
      <c r="H65" s="166" t="str">
        <f t="shared" si="22"/>
        <v/>
      </c>
      <c r="I65" s="165">
        <f t="shared" si="23"/>
        <v>0</v>
      </c>
      <c r="J65" s="164" t="str">
        <f t="shared" si="24"/>
        <v/>
      </c>
      <c r="K65" s="164" t="str">
        <f t="shared" si="25"/>
        <v/>
      </c>
      <c r="L65" s="165">
        <f t="shared" si="26"/>
        <v>0</v>
      </c>
      <c r="M65" s="164" t="str">
        <f t="shared" si="27"/>
        <v/>
      </c>
      <c r="N65" s="164" t="str">
        <f t="shared" si="28"/>
        <v/>
      </c>
      <c r="O65" s="165">
        <f t="shared" si="29"/>
        <v>0</v>
      </c>
      <c r="P65" s="164" t="str">
        <f t="shared" si="30"/>
        <v/>
      </c>
      <c r="Q65" s="164" t="str">
        <f t="shared" si="31"/>
        <v/>
      </c>
      <c r="R65" s="165">
        <f t="shared" si="32"/>
        <v>0</v>
      </c>
      <c r="S65" s="164" t="str">
        <f t="shared" si="33"/>
        <v/>
      </c>
      <c r="T65" s="164" t="str">
        <f t="shared" si="34"/>
        <v/>
      </c>
      <c r="U65" s="160" t="str">
        <f t="shared" si="35"/>
        <v/>
      </c>
      <c r="V65" s="10" t="str">
        <f t="shared" si="36"/>
        <v/>
      </c>
      <c r="Y65" s="13">
        <f t="shared" si="37"/>
        <v>1</v>
      </c>
    </row>
    <row r="66" spans="2:25" hidden="1" x14ac:dyDescent="0.25">
      <c r="B66" s="68" t="str">
        <f t="shared" si="19"/>
        <v/>
      </c>
      <c r="C66" s="9" t="str">
        <f>סיכום!C66</f>
        <v/>
      </c>
      <c r="D66" s="155"/>
      <c r="E66" s="166" t="str">
        <f>הגנה!AV66</f>
        <v/>
      </c>
      <c r="F66" s="66" t="str">
        <f t="shared" si="20"/>
        <v/>
      </c>
      <c r="G66" s="166" t="str">
        <f t="shared" si="21"/>
        <v/>
      </c>
      <c r="H66" s="166" t="str">
        <f t="shared" si="22"/>
        <v/>
      </c>
      <c r="I66" s="165">
        <f t="shared" si="23"/>
        <v>0</v>
      </c>
      <c r="J66" s="164" t="str">
        <f t="shared" si="24"/>
        <v/>
      </c>
      <c r="K66" s="164" t="str">
        <f t="shared" si="25"/>
        <v/>
      </c>
      <c r="L66" s="165">
        <f t="shared" si="26"/>
        <v>0</v>
      </c>
      <c r="M66" s="164" t="str">
        <f t="shared" si="27"/>
        <v/>
      </c>
      <c r="N66" s="164" t="str">
        <f t="shared" si="28"/>
        <v/>
      </c>
      <c r="O66" s="165">
        <f t="shared" si="29"/>
        <v>0</v>
      </c>
      <c r="P66" s="164" t="str">
        <f t="shared" si="30"/>
        <v/>
      </c>
      <c r="Q66" s="164" t="str">
        <f t="shared" si="31"/>
        <v/>
      </c>
      <c r="R66" s="165">
        <f t="shared" si="32"/>
        <v>0</v>
      </c>
      <c r="S66" s="164" t="str">
        <f t="shared" si="33"/>
        <v/>
      </c>
      <c r="T66" s="164" t="str">
        <f t="shared" si="34"/>
        <v/>
      </c>
      <c r="U66" s="160" t="str">
        <f t="shared" si="35"/>
        <v/>
      </c>
      <c r="V66" s="10" t="str">
        <f t="shared" si="36"/>
        <v/>
      </c>
      <c r="Y66" s="13">
        <f t="shared" si="37"/>
        <v>1</v>
      </c>
    </row>
    <row r="67" spans="2:25" hidden="1" x14ac:dyDescent="0.25">
      <c r="B67" s="68" t="str">
        <f t="shared" si="19"/>
        <v/>
      </c>
      <c r="C67" s="9" t="str">
        <f>סיכום!C67</f>
        <v/>
      </c>
      <c r="D67" s="155"/>
      <c r="E67" s="166" t="str">
        <f>הגנה!AV67</f>
        <v/>
      </c>
      <c r="F67" s="66" t="str">
        <f t="shared" si="20"/>
        <v/>
      </c>
      <c r="G67" s="166" t="str">
        <f t="shared" si="21"/>
        <v/>
      </c>
      <c r="H67" s="166" t="str">
        <f t="shared" si="22"/>
        <v/>
      </c>
      <c r="I67" s="165">
        <f t="shared" si="23"/>
        <v>0</v>
      </c>
      <c r="J67" s="164" t="str">
        <f t="shared" si="24"/>
        <v/>
      </c>
      <c r="K67" s="164" t="str">
        <f t="shared" si="25"/>
        <v/>
      </c>
      <c r="L67" s="165">
        <f t="shared" si="26"/>
        <v>0</v>
      </c>
      <c r="M67" s="164" t="str">
        <f t="shared" si="27"/>
        <v/>
      </c>
      <c r="N67" s="164" t="str">
        <f t="shared" si="28"/>
        <v/>
      </c>
      <c r="O67" s="165">
        <f t="shared" si="29"/>
        <v>0</v>
      </c>
      <c r="P67" s="164" t="str">
        <f t="shared" si="30"/>
        <v/>
      </c>
      <c r="Q67" s="164" t="str">
        <f t="shared" si="31"/>
        <v/>
      </c>
      <c r="R67" s="165">
        <f t="shared" si="32"/>
        <v>0</v>
      </c>
      <c r="S67" s="164" t="str">
        <f t="shared" si="33"/>
        <v/>
      </c>
      <c r="T67" s="164" t="str">
        <f t="shared" si="34"/>
        <v/>
      </c>
      <c r="U67" s="160" t="str">
        <f t="shared" si="35"/>
        <v/>
      </c>
      <c r="V67" s="10" t="str">
        <f t="shared" si="36"/>
        <v/>
      </c>
      <c r="Y67" s="13">
        <f t="shared" si="37"/>
        <v>1</v>
      </c>
    </row>
    <row r="68" spans="2:25" hidden="1" x14ac:dyDescent="0.25">
      <c r="B68" s="68" t="str">
        <f t="shared" si="19"/>
        <v/>
      </c>
      <c r="C68" s="9" t="str">
        <f>סיכום!C68</f>
        <v/>
      </c>
      <c r="D68" s="155"/>
      <c r="E68" s="166" t="str">
        <f>הגנה!AV68</f>
        <v/>
      </c>
      <c r="F68" s="66" t="str">
        <f t="shared" si="20"/>
        <v/>
      </c>
      <c r="G68" s="166" t="str">
        <f t="shared" si="21"/>
        <v/>
      </c>
      <c r="H68" s="166" t="str">
        <f t="shared" si="22"/>
        <v/>
      </c>
      <c r="I68" s="165">
        <f t="shared" si="23"/>
        <v>0</v>
      </c>
      <c r="J68" s="164" t="str">
        <f t="shared" si="24"/>
        <v/>
      </c>
      <c r="K68" s="164" t="str">
        <f t="shared" si="25"/>
        <v/>
      </c>
      <c r="L68" s="165">
        <f t="shared" si="26"/>
        <v>0</v>
      </c>
      <c r="M68" s="164" t="str">
        <f t="shared" si="27"/>
        <v/>
      </c>
      <c r="N68" s="164" t="str">
        <f t="shared" si="28"/>
        <v/>
      </c>
      <c r="O68" s="165">
        <f t="shared" si="29"/>
        <v>0</v>
      </c>
      <c r="P68" s="164" t="str">
        <f t="shared" si="30"/>
        <v/>
      </c>
      <c r="Q68" s="164" t="str">
        <f t="shared" si="31"/>
        <v/>
      </c>
      <c r="R68" s="165">
        <f t="shared" si="32"/>
        <v>0</v>
      </c>
      <c r="S68" s="164" t="str">
        <f t="shared" si="33"/>
        <v/>
      </c>
      <c r="T68" s="164" t="str">
        <f t="shared" si="34"/>
        <v/>
      </c>
      <c r="U68" s="160" t="str">
        <f t="shared" si="35"/>
        <v/>
      </c>
      <c r="V68" s="10" t="str">
        <f t="shared" si="36"/>
        <v/>
      </c>
      <c r="Y68" s="13">
        <f t="shared" si="37"/>
        <v>1</v>
      </c>
    </row>
    <row r="69" spans="2:25" hidden="1" x14ac:dyDescent="0.25">
      <c r="B69" s="68" t="str">
        <f t="shared" si="19"/>
        <v/>
      </c>
      <c r="C69" s="9" t="str">
        <f>סיכום!C69</f>
        <v/>
      </c>
      <c r="D69" s="155"/>
      <c r="E69" s="166" t="str">
        <f>הגנה!AV69</f>
        <v/>
      </c>
      <c r="F69" s="66" t="str">
        <f t="shared" si="20"/>
        <v/>
      </c>
      <c r="G69" s="166" t="str">
        <f t="shared" si="21"/>
        <v/>
      </c>
      <c r="H69" s="166" t="str">
        <f t="shared" si="22"/>
        <v/>
      </c>
      <c r="I69" s="165">
        <f t="shared" si="23"/>
        <v>0</v>
      </c>
      <c r="J69" s="164" t="str">
        <f t="shared" si="24"/>
        <v/>
      </c>
      <c r="K69" s="164" t="str">
        <f t="shared" si="25"/>
        <v/>
      </c>
      <c r="L69" s="165">
        <f t="shared" si="26"/>
        <v>0</v>
      </c>
      <c r="M69" s="164" t="str">
        <f t="shared" si="27"/>
        <v/>
      </c>
      <c r="N69" s="164" t="str">
        <f t="shared" si="28"/>
        <v/>
      </c>
      <c r="O69" s="165">
        <f t="shared" si="29"/>
        <v>0</v>
      </c>
      <c r="P69" s="164" t="str">
        <f t="shared" si="30"/>
        <v/>
      </c>
      <c r="Q69" s="164" t="str">
        <f t="shared" si="31"/>
        <v/>
      </c>
      <c r="R69" s="165">
        <f t="shared" si="32"/>
        <v>0</v>
      </c>
      <c r="S69" s="164" t="str">
        <f t="shared" si="33"/>
        <v/>
      </c>
      <c r="T69" s="164" t="str">
        <f t="shared" si="34"/>
        <v/>
      </c>
      <c r="U69" s="160" t="str">
        <f t="shared" si="35"/>
        <v/>
      </c>
      <c r="V69" s="10" t="str">
        <f t="shared" si="36"/>
        <v/>
      </c>
      <c r="Y69" s="13">
        <f t="shared" si="37"/>
        <v>1</v>
      </c>
    </row>
    <row r="70" spans="2:25" hidden="1" x14ac:dyDescent="0.25">
      <c r="B70" s="68" t="str">
        <f t="shared" si="19"/>
        <v/>
      </c>
      <c r="C70" s="9" t="str">
        <f>סיכום!C70</f>
        <v/>
      </c>
      <c r="D70" s="155"/>
      <c r="E70" s="166" t="str">
        <f>הגנה!AV70</f>
        <v/>
      </c>
      <c r="F70" s="66" t="str">
        <f t="shared" si="20"/>
        <v/>
      </c>
      <c r="G70" s="166" t="str">
        <f t="shared" si="21"/>
        <v/>
      </c>
      <c r="H70" s="166" t="str">
        <f t="shared" si="22"/>
        <v/>
      </c>
      <c r="I70" s="165">
        <f t="shared" si="23"/>
        <v>0</v>
      </c>
      <c r="J70" s="164" t="str">
        <f t="shared" si="24"/>
        <v/>
      </c>
      <c r="K70" s="164" t="str">
        <f t="shared" si="25"/>
        <v/>
      </c>
      <c r="L70" s="165">
        <f t="shared" si="26"/>
        <v>0</v>
      </c>
      <c r="M70" s="164" t="str">
        <f t="shared" si="27"/>
        <v/>
      </c>
      <c r="N70" s="164" t="str">
        <f t="shared" si="28"/>
        <v/>
      </c>
      <c r="O70" s="165">
        <f t="shared" si="29"/>
        <v>0</v>
      </c>
      <c r="P70" s="164" t="str">
        <f t="shared" si="30"/>
        <v/>
      </c>
      <c r="Q70" s="164" t="str">
        <f t="shared" si="31"/>
        <v/>
      </c>
      <c r="R70" s="165">
        <f t="shared" si="32"/>
        <v>0</v>
      </c>
      <c r="S70" s="164" t="str">
        <f t="shared" si="33"/>
        <v/>
      </c>
      <c r="T70" s="164" t="str">
        <f t="shared" si="34"/>
        <v/>
      </c>
      <c r="U70" s="160" t="str">
        <f t="shared" si="35"/>
        <v/>
      </c>
      <c r="V70" s="10" t="str">
        <f t="shared" si="36"/>
        <v/>
      </c>
      <c r="Y70" s="13">
        <f t="shared" si="37"/>
        <v>1</v>
      </c>
    </row>
    <row r="71" spans="2:25" hidden="1" x14ac:dyDescent="0.25">
      <c r="B71" s="68" t="str">
        <f t="shared" si="19"/>
        <v/>
      </c>
      <c r="C71" s="9" t="str">
        <f>סיכום!C71</f>
        <v/>
      </c>
      <c r="D71" s="155"/>
      <c r="E71" s="166" t="str">
        <f>הגנה!AV71</f>
        <v/>
      </c>
      <c r="F71" s="66" t="str">
        <f t="shared" si="20"/>
        <v/>
      </c>
      <c r="G71" s="166" t="str">
        <f t="shared" si="21"/>
        <v/>
      </c>
      <c r="H71" s="166" t="str">
        <f t="shared" si="22"/>
        <v/>
      </c>
      <c r="I71" s="165">
        <f t="shared" si="23"/>
        <v>0</v>
      </c>
      <c r="J71" s="164" t="str">
        <f t="shared" si="24"/>
        <v/>
      </c>
      <c r="K71" s="164" t="str">
        <f t="shared" si="25"/>
        <v/>
      </c>
      <c r="L71" s="165">
        <f t="shared" si="26"/>
        <v>0</v>
      </c>
      <c r="M71" s="164" t="str">
        <f t="shared" si="27"/>
        <v/>
      </c>
      <c r="N71" s="164" t="str">
        <f t="shared" si="28"/>
        <v/>
      </c>
      <c r="O71" s="165">
        <f t="shared" si="29"/>
        <v>0</v>
      </c>
      <c r="P71" s="164" t="str">
        <f t="shared" si="30"/>
        <v/>
      </c>
      <c r="Q71" s="164" t="str">
        <f t="shared" si="31"/>
        <v/>
      </c>
      <c r="R71" s="165">
        <f t="shared" si="32"/>
        <v>0</v>
      </c>
      <c r="S71" s="164" t="str">
        <f t="shared" si="33"/>
        <v/>
      </c>
      <c r="T71" s="164" t="str">
        <f t="shared" si="34"/>
        <v/>
      </c>
      <c r="U71" s="160" t="str">
        <f t="shared" si="35"/>
        <v/>
      </c>
      <c r="V71" s="10" t="str">
        <f t="shared" si="36"/>
        <v/>
      </c>
      <c r="Y71" s="13">
        <f t="shared" si="37"/>
        <v>1</v>
      </c>
    </row>
    <row r="72" spans="2:25" hidden="1" x14ac:dyDescent="0.25">
      <c r="B72" s="68" t="str">
        <f t="shared" si="19"/>
        <v/>
      </c>
      <c r="C72" s="9" t="str">
        <f>סיכום!C72</f>
        <v/>
      </c>
      <c r="D72" s="155"/>
      <c r="E72" s="166" t="str">
        <f>הגנה!AV72</f>
        <v/>
      </c>
      <c r="F72" s="66" t="str">
        <f t="shared" si="20"/>
        <v/>
      </c>
      <c r="G72" s="166" t="str">
        <f t="shared" si="21"/>
        <v/>
      </c>
      <c r="H72" s="166" t="str">
        <f t="shared" si="22"/>
        <v/>
      </c>
      <c r="I72" s="165">
        <f t="shared" si="23"/>
        <v>0</v>
      </c>
      <c r="J72" s="164" t="str">
        <f t="shared" si="24"/>
        <v/>
      </c>
      <c r="K72" s="164" t="str">
        <f t="shared" si="25"/>
        <v/>
      </c>
      <c r="L72" s="165">
        <f t="shared" si="26"/>
        <v>0</v>
      </c>
      <c r="M72" s="164" t="str">
        <f t="shared" si="27"/>
        <v/>
      </c>
      <c r="N72" s="164" t="str">
        <f t="shared" si="28"/>
        <v/>
      </c>
      <c r="O72" s="165">
        <f t="shared" si="29"/>
        <v>0</v>
      </c>
      <c r="P72" s="164" t="str">
        <f t="shared" si="30"/>
        <v/>
      </c>
      <c r="Q72" s="164" t="str">
        <f t="shared" si="31"/>
        <v/>
      </c>
      <c r="R72" s="165">
        <f t="shared" si="32"/>
        <v>0</v>
      </c>
      <c r="S72" s="164" t="str">
        <f t="shared" si="33"/>
        <v/>
      </c>
      <c r="T72" s="164" t="str">
        <f t="shared" si="34"/>
        <v/>
      </c>
      <c r="U72" s="160" t="str">
        <f t="shared" si="35"/>
        <v/>
      </c>
      <c r="V72" s="10" t="str">
        <f t="shared" si="36"/>
        <v/>
      </c>
      <c r="Y72" s="13">
        <f t="shared" si="37"/>
        <v>1</v>
      </c>
    </row>
    <row r="73" spans="2:25" hidden="1" x14ac:dyDescent="0.25">
      <c r="B73" s="68" t="str">
        <f t="shared" si="19"/>
        <v/>
      </c>
      <c r="C73" s="9" t="str">
        <f>סיכום!C73</f>
        <v/>
      </c>
      <c r="D73" s="155"/>
      <c r="E73" s="166" t="str">
        <f>הגנה!AV73</f>
        <v/>
      </c>
      <c r="F73" s="66" t="str">
        <f t="shared" si="20"/>
        <v/>
      </c>
      <c r="G73" s="166" t="str">
        <f t="shared" si="21"/>
        <v/>
      </c>
      <c r="H73" s="166" t="str">
        <f t="shared" si="22"/>
        <v/>
      </c>
      <c r="I73" s="165">
        <f t="shared" si="23"/>
        <v>0</v>
      </c>
      <c r="J73" s="164" t="str">
        <f t="shared" si="24"/>
        <v/>
      </c>
      <c r="K73" s="164" t="str">
        <f t="shared" si="25"/>
        <v/>
      </c>
      <c r="L73" s="165">
        <f t="shared" si="26"/>
        <v>0</v>
      </c>
      <c r="M73" s="164" t="str">
        <f t="shared" si="27"/>
        <v/>
      </c>
      <c r="N73" s="164" t="str">
        <f t="shared" si="28"/>
        <v/>
      </c>
      <c r="O73" s="165">
        <f t="shared" si="29"/>
        <v>0</v>
      </c>
      <c r="P73" s="164" t="str">
        <f t="shared" si="30"/>
        <v/>
      </c>
      <c r="Q73" s="164" t="str">
        <f t="shared" si="31"/>
        <v/>
      </c>
      <c r="R73" s="165">
        <f t="shared" si="32"/>
        <v>0</v>
      </c>
      <c r="S73" s="164" t="str">
        <f t="shared" si="33"/>
        <v/>
      </c>
      <c r="T73" s="164" t="str">
        <f t="shared" si="34"/>
        <v/>
      </c>
      <c r="U73" s="160" t="str">
        <f t="shared" si="35"/>
        <v/>
      </c>
      <c r="V73" s="10" t="str">
        <f t="shared" si="36"/>
        <v/>
      </c>
      <c r="Y73" s="13">
        <f t="shared" si="37"/>
        <v>1</v>
      </c>
    </row>
    <row r="74" spans="2:25" hidden="1" x14ac:dyDescent="0.25">
      <c r="B74" s="68" t="str">
        <f t="shared" si="19"/>
        <v/>
      </c>
      <c r="C74" s="9" t="str">
        <f>סיכום!C74</f>
        <v/>
      </c>
      <c r="D74" s="155"/>
      <c r="E74" s="166" t="str">
        <f>הגנה!AV74</f>
        <v/>
      </c>
      <c r="F74" s="66" t="str">
        <f t="shared" si="20"/>
        <v/>
      </c>
      <c r="G74" s="166" t="str">
        <f t="shared" si="21"/>
        <v/>
      </c>
      <c r="H74" s="166" t="str">
        <f t="shared" si="22"/>
        <v/>
      </c>
      <c r="I74" s="165">
        <f t="shared" si="23"/>
        <v>0</v>
      </c>
      <c r="J74" s="164" t="str">
        <f t="shared" si="24"/>
        <v/>
      </c>
      <c r="K74" s="164" t="str">
        <f t="shared" si="25"/>
        <v/>
      </c>
      <c r="L74" s="165">
        <f t="shared" si="26"/>
        <v>0</v>
      </c>
      <c r="M74" s="164" t="str">
        <f t="shared" si="27"/>
        <v/>
      </c>
      <c r="N74" s="164" t="str">
        <f t="shared" si="28"/>
        <v/>
      </c>
      <c r="O74" s="165">
        <f t="shared" si="29"/>
        <v>0</v>
      </c>
      <c r="P74" s="164" t="str">
        <f t="shared" si="30"/>
        <v/>
      </c>
      <c r="Q74" s="164" t="str">
        <f t="shared" si="31"/>
        <v/>
      </c>
      <c r="R74" s="165">
        <f t="shared" si="32"/>
        <v>0</v>
      </c>
      <c r="S74" s="164" t="str">
        <f t="shared" si="33"/>
        <v/>
      </c>
      <c r="T74" s="164" t="str">
        <f t="shared" si="34"/>
        <v/>
      </c>
      <c r="U74" s="160" t="str">
        <f t="shared" si="35"/>
        <v/>
      </c>
      <c r="V74" s="10" t="str">
        <f t="shared" si="36"/>
        <v/>
      </c>
      <c r="Y74" s="13">
        <f t="shared" si="37"/>
        <v>1</v>
      </c>
    </row>
    <row r="75" spans="2:25" hidden="1" x14ac:dyDescent="0.25">
      <c r="B75" s="68" t="str">
        <f t="shared" si="19"/>
        <v/>
      </c>
      <c r="C75" s="9" t="str">
        <f>סיכום!C75</f>
        <v/>
      </c>
      <c r="D75" s="155"/>
      <c r="E75" s="166" t="str">
        <f>הגנה!AV75</f>
        <v/>
      </c>
      <c r="F75" s="66" t="str">
        <f t="shared" si="20"/>
        <v/>
      </c>
      <c r="G75" s="166" t="str">
        <f t="shared" si="21"/>
        <v/>
      </c>
      <c r="H75" s="166" t="str">
        <f t="shared" si="22"/>
        <v/>
      </c>
      <c r="I75" s="165">
        <f t="shared" si="23"/>
        <v>0</v>
      </c>
      <c r="J75" s="164" t="str">
        <f t="shared" si="24"/>
        <v/>
      </c>
      <c r="K75" s="164" t="str">
        <f t="shared" si="25"/>
        <v/>
      </c>
      <c r="L75" s="165">
        <f t="shared" si="26"/>
        <v>0</v>
      </c>
      <c r="M75" s="164" t="str">
        <f t="shared" si="27"/>
        <v/>
      </c>
      <c r="N75" s="164" t="str">
        <f t="shared" si="28"/>
        <v/>
      </c>
      <c r="O75" s="165">
        <f t="shared" si="29"/>
        <v>0</v>
      </c>
      <c r="P75" s="164" t="str">
        <f t="shared" si="30"/>
        <v/>
      </c>
      <c r="Q75" s="164" t="str">
        <f t="shared" si="31"/>
        <v/>
      </c>
      <c r="R75" s="165">
        <f t="shared" si="32"/>
        <v>0</v>
      </c>
      <c r="S75" s="164" t="str">
        <f t="shared" si="33"/>
        <v/>
      </c>
      <c r="T75" s="164" t="str">
        <f t="shared" si="34"/>
        <v/>
      </c>
      <c r="U75" s="160" t="str">
        <f t="shared" si="35"/>
        <v/>
      </c>
      <c r="V75" s="10" t="str">
        <f t="shared" si="36"/>
        <v/>
      </c>
      <c r="Y75" s="13">
        <f t="shared" si="37"/>
        <v>1</v>
      </c>
    </row>
    <row r="76" spans="2:25" hidden="1" x14ac:dyDescent="0.25">
      <c r="B76" s="68" t="str">
        <f t="shared" si="19"/>
        <v/>
      </c>
      <c r="C76" s="9" t="str">
        <f>סיכום!C76</f>
        <v/>
      </c>
      <c r="D76" s="155"/>
      <c r="E76" s="166" t="str">
        <f>הגנה!AV76</f>
        <v/>
      </c>
      <c r="F76" s="66" t="str">
        <f t="shared" si="20"/>
        <v/>
      </c>
      <c r="G76" s="166" t="str">
        <f t="shared" si="21"/>
        <v/>
      </c>
      <c r="H76" s="166" t="str">
        <f t="shared" si="22"/>
        <v/>
      </c>
      <c r="I76" s="165">
        <f t="shared" si="23"/>
        <v>0</v>
      </c>
      <c r="J76" s="164" t="str">
        <f t="shared" si="24"/>
        <v/>
      </c>
      <c r="K76" s="164" t="str">
        <f t="shared" si="25"/>
        <v/>
      </c>
      <c r="L76" s="165">
        <f t="shared" si="26"/>
        <v>0</v>
      </c>
      <c r="M76" s="164" t="str">
        <f t="shared" si="27"/>
        <v/>
      </c>
      <c r="N76" s="164" t="str">
        <f t="shared" si="28"/>
        <v/>
      </c>
      <c r="O76" s="165">
        <f t="shared" si="29"/>
        <v>0</v>
      </c>
      <c r="P76" s="164" t="str">
        <f t="shared" si="30"/>
        <v/>
      </c>
      <c r="Q76" s="164" t="str">
        <f t="shared" si="31"/>
        <v/>
      </c>
      <c r="R76" s="165">
        <f t="shared" si="32"/>
        <v>0</v>
      </c>
      <c r="S76" s="164" t="str">
        <f t="shared" si="33"/>
        <v/>
      </c>
      <c r="T76" s="164" t="str">
        <f t="shared" si="34"/>
        <v/>
      </c>
      <c r="U76" s="160" t="str">
        <f t="shared" si="35"/>
        <v/>
      </c>
      <c r="V76" s="10" t="str">
        <f t="shared" si="36"/>
        <v/>
      </c>
      <c r="Y76" s="13">
        <f t="shared" si="37"/>
        <v>1</v>
      </c>
    </row>
    <row r="77" spans="2:25" hidden="1" x14ac:dyDescent="0.25">
      <c r="B77" s="68" t="str">
        <f t="shared" si="19"/>
        <v/>
      </c>
      <c r="C77" s="9" t="str">
        <f>סיכום!C77</f>
        <v/>
      </c>
      <c r="D77" s="155"/>
      <c r="E77" s="166" t="str">
        <f>הגנה!AV77</f>
        <v/>
      </c>
      <c r="F77" s="66" t="str">
        <f t="shared" si="20"/>
        <v/>
      </c>
      <c r="G77" s="166" t="str">
        <f t="shared" si="21"/>
        <v/>
      </c>
      <c r="H77" s="166" t="str">
        <f t="shared" si="22"/>
        <v/>
      </c>
      <c r="I77" s="165">
        <f t="shared" si="23"/>
        <v>0</v>
      </c>
      <c r="J77" s="164" t="str">
        <f t="shared" si="24"/>
        <v/>
      </c>
      <c r="K77" s="164" t="str">
        <f t="shared" si="25"/>
        <v/>
      </c>
      <c r="L77" s="165">
        <f t="shared" si="26"/>
        <v>0</v>
      </c>
      <c r="M77" s="164" t="str">
        <f t="shared" si="27"/>
        <v/>
      </c>
      <c r="N77" s="164" t="str">
        <f t="shared" si="28"/>
        <v/>
      </c>
      <c r="O77" s="165">
        <f t="shared" si="29"/>
        <v>0</v>
      </c>
      <c r="P77" s="164" t="str">
        <f t="shared" si="30"/>
        <v/>
      </c>
      <c r="Q77" s="164" t="str">
        <f t="shared" si="31"/>
        <v/>
      </c>
      <c r="R77" s="165">
        <f t="shared" si="32"/>
        <v>0</v>
      </c>
      <c r="S77" s="164" t="str">
        <f t="shared" si="33"/>
        <v/>
      </c>
      <c r="T77" s="164" t="str">
        <f t="shared" si="34"/>
        <v/>
      </c>
      <c r="U77" s="160" t="str">
        <f t="shared" si="35"/>
        <v/>
      </c>
      <c r="V77" s="10" t="str">
        <f t="shared" si="36"/>
        <v/>
      </c>
      <c r="Y77" s="13">
        <f t="shared" si="37"/>
        <v>1</v>
      </c>
    </row>
    <row r="78" spans="2:25" hidden="1" x14ac:dyDescent="0.25">
      <c r="B78" s="68" t="str">
        <f t="shared" si="19"/>
        <v/>
      </c>
      <c r="C78" s="9" t="str">
        <f>סיכום!C78</f>
        <v/>
      </c>
      <c r="D78" s="155"/>
      <c r="E78" s="166" t="str">
        <f>הגנה!AV78</f>
        <v/>
      </c>
      <c r="F78" s="66" t="str">
        <f t="shared" si="20"/>
        <v/>
      </c>
      <c r="G78" s="166" t="str">
        <f t="shared" si="21"/>
        <v/>
      </c>
      <c r="H78" s="166" t="str">
        <f t="shared" si="22"/>
        <v/>
      </c>
      <c r="I78" s="165">
        <f t="shared" si="23"/>
        <v>0</v>
      </c>
      <c r="J78" s="164" t="str">
        <f t="shared" si="24"/>
        <v/>
      </c>
      <c r="K78" s="164" t="str">
        <f t="shared" si="25"/>
        <v/>
      </c>
      <c r="L78" s="165">
        <f t="shared" si="26"/>
        <v>0</v>
      </c>
      <c r="M78" s="164" t="str">
        <f t="shared" si="27"/>
        <v/>
      </c>
      <c r="N78" s="164" t="str">
        <f t="shared" si="28"/>
        <v/>
      </c>
      <c r="O78" s="165">
        <f t="shared" si="29"/>
        <v>0</v>
      </c>
      <c r="P78" s="164" t="str">
        <f t="shared" si="30"/>
        <v/>
      </c>
      <c r="Q78" s="164" t="str">
        <f t="shared" si="31"/>
        <v/>
      </c>
      <c r="R78" s="165">
        <f t="shared" si="32"/>
        <v>0</v>
      </c>
      <c r="S78" s="164" t="str">
        <f t="shared" si="33"/>
        <v/>
      </c>
      <c r="T78" s="164" t="str">
        <f t="shared" si="34"/>
        <v/>
      </c>
      <c r="U78" s="160" t="str">
        <f t="shared" si="35"/>
        <v/>
      </c>
      <c r="V78" s="10" t="str">
        <f t="shared" si="36"/>
        <v/>
      </c>
      <c r="Y78" s="13">
        <f t="shared" si="37"/>
        <v>1</v>
      </c>
    </row>
    <row r="79" spans="2:25" hidden="1" x14ac:dyDescent="0.25">
      <c r="B79" s="68" t="str">
        <f t="shared" si="19"/>
        <v/>
      </c>
      <c r="C79" s="9" t="str">
        <f>סיכום!C79</f>
        <v/>
      </c>
      <c r="D79" s="155"/>
      <c r="E79" s="166" t="str">
        <f>הגנה!AV79</f>
        <v/>
      </c>
      <c r="F79" s="66" t="str">
        <f t="shared" si="20"/>
        <v/>
      </c>
      <c r="G79" s="166" t="str">
        <f t="shared" si="21"/>
        <v/>
      </c>
      <c r="H79" s="166" t="str">
        <f t="shared" si="22"/>
        <v/>
      </c>
      <c r="I79" s="165">
        <f t="shared" si="23"/>
        <v>0</v>
      </c>
      <c r="J79" s="164" t="str">
        <f t="shared" si="24"/>
        <v/>
      </c>
      <c r="K79" s="164" t="str">
        <f t="shared" si="25"/>
        <v/>
      </c>
      <c r="L79" s="165">
        <f t="shared" si="26"/>
        <v>0</v>
      </c>
      <c r="M79" s="164" t="str">
        <f t="shared" si="27"/>
        <v/>
      </c>
      <c r="N79" s="164" t="str">
        <f t="shared" si="28"/>
        <v/>
      </c>
      <c r="O79" s="165">
        <f t="shared" si="29"/>
        <v>0</v>
      </c>
      <c r="P79" s="164" t="str">
        <f t="shared" si="30"/>
        <v/>
      </c>
      <c r="Q79" s="164" t="str">
        <f t="shared" si="31"/>
        <v/>
      </c>
      <c r="R79" s="165">
        <f t="shared" si="32"/>
        <v>0</v>
      </c>
      <c r="S79" s="164" t="str">
        <f t="shared" si="33"/>
        <v/>
      </c>
      <c r="T79" s="164" t="str">
        <f t="shared" si="34"/>
        <v/>
      </c>
      <c r="U79" s="160" t="str">
        <f t="shared" si="35"/>
        <v/>
      </c>
      <c r="V79" s="10" t="str">
        <f t="shared" si="36"/>
        <v/>
      </c>
      <c r="Y79" s="13">
        <f t="shared" si="37"/>
        <v>1</v>
      </c>
    </row>
    <row r="80" spans="2:25" hidden="1" x14ac:dyDescent="0.25">
      <c r="B80" s="68" t="str">
        <f t="shared" si="19"/>
        <v/>
      </c>
      <c r="C80" s="9" t="str">
        <f>סיכום!C80</f>
        <v/>
      </c>
      <c r="D80" s="155"/>
      <c r="E80" s="166" t="str">
        <f>הגנה!AV80</f>
        <v/>
      </c>
      <c r="F80" s="66" t="str">
        <f t="shared" si="20"/>
        <v/>
      </c>
      <c r="G80" s="166" t="str">
        <f t="shared" si="21"/>
        <v/>
      </c>
      <c r="H80" s="166" t="str">
        <f t="shared" si="22"/>
        <v/>
      </c>
      <c r="I80" s="165">
        <f t="shared" si="23"/>
        <v>0</v>
      </c>
      <c r="J80" s="164" t="str">
        <f t="shared" si="24"/>
        <v/>
      </c>
      <c r="K80" s="164" t="str">
        <f t="shared" si="25"/>
        <v/>
      </c>
      <c r="L80" s="165">
        <f t="shared" si="26"/>
        <v>0</v>
      </c>
      <c r="M80" s="164" t="str">
        <f t="shared" si="27"/>
        <v/>
      </c>
      <c r="N80" s="164" t="str">
        <f t="shared" si="28"/>
        <v/>
      </c>
      <c r="O80" s="165">
        <f t="shared" si="29"/>
        <v>0</v>
      </c>
      <c r="P80" s="164" t="str">
        <f t="shared" si="30"/>
        <v/>
      </c>
      <c r="Q80" s="164" t="str">
        <f t="shared" si="31"/>
        <v/>
      </c>
      <c r="R80" s="165">
        <f t="shared" si="32"/>
        <v>0</v>
      </c>
      <c r="S80" s="164" t="str">
        <f t="shared" si="33"/>
        <v/>
      </c>
      <c r="T80" s="164" t="str">
        <f t="shared" si="34"/>
        <v/>
      </c>
      <c r="U80" s="160" t="str">
        <f t="shared" si="35"/>
        <v/>
      </c>
      <c r="V80" s="10" t="str">
        <f t="shared" si="36"/>
        <v/>
      </c>
      <c r="Y80" s="13">
        <f t="shared" si="37"/>
        <v>1</v>
      </c>
    </row>
    <row r="81" spans="2:25" hidden="1" x14ac:dyDescent="0.25">
      <c r="B81" s="68" t="str">
        <f t="shared" si="19"/>
        <v/>
      </c>
      <c r="C81" s="9" t="str">
        <f>סיכום!C81</f>
        <v/>
      </c>
      <c r="D81" s="155"/>
      <c r="E81" s="166" t="str">
        <f>הגנה!AV81</f>
        <v/>
      </c>
      <c r="F81" s="66" t="str">
        <f t="shared" si="20"/>
        <v/>
      </c>
      <c r="G81" s="166" t="str">
        <f t="shared" si="21"/>
        <v/>
      </c>
      <c r="H81" s="166" t="str">
        <f t="shared" si="22"/>
        <v/>
      </c>
      <c r="I81" s="165">
        <f t="shared" si="23"/>
        <v>0</v>
      </c>
      <c r="J81" s="164" t="str">
        <f t="shared" si="24"/>
        <v/>
      </c>
      <c r="K81" s="164" t="str">
        <f t="shared" si="25"/>
        <v/>
      </c>
      <c r="L81" s="165">
        <f t="shared" si="26"/>
        <v>0</v>
      </c>
      <c r="M81" s="164" t="str">
        <f t="shared" si="27"/>
        <v/>
      </c>
      <c r="N81" s="164" t="str">
        <f t="shared" si="28"/>
        <v/>
      </c>
      <c r="O81" s="165">
        <f t="shared" si="29"/>
        <v>0</v>
      </c>
      <c r="P81" s="164" t="str">
        <f t="shared" si="30"/>
        <v/>
      </c>
      <c r="Q81" s="164" t="str">
        <f t="shared" si="31"/>
        <v/>
      </c>
      <c r="R81" s="165">
        <f t="shared" si="32"/>
        <v>0</v>
      </c>
      <c r="S81" s="164" t="str">
        <f t="shared" si="33"/>
        <v/>
      </c>
      <c r="T81" s="164" t="str">
        <f t="shared" si="34"/>
        <v/>
      </c>
      <c r="U81" s="160" t="str">
        <f t="shared" si="35"/>
        <v/>
      </c>
      <c r="V81" s="10" t="str">
        <f t="shared" si="36"/>
        <v/>
      </c>
      <c r="Y81" s="13">
        <f t="shared" si="37"/>
        <v>1</v>
      </c>
    </row>
    <row r="82" spans="2:25" hidden="1" x14ac:dyDescent="0.25">
      <c r="B82" s="68" t="str">
        <f t="shared" si="19"/>
        <v/>
      </c>
      <c r="C82" s="9" t="str">
        <f>סיכום!C82</f>
        <v/>
      </c>
      <c r="D82" s="155"/>
      <c r="E82" s="166" t="str">
        <f>הגנה!AV82</f>
        <v/>
      </c>
      <c r="F82" s="66" t="str">
        <f t="shared" si="20"/>
        <v/>
      </c>
      <c r="G82" s="166" t="str">
        <f t="shared" si="21"/>
        <v/>
      </c>
      <c r="H82" s="166" t="str">
        <f t="shared" si="22"/>
        <v/>
      </c>
      <c r="I82" s="165">
        <f t="shared" si="23"/>
        <v>0</v>
      </c>
      <c r="J82" s="164" t="str">
        <f t="shared" si="24"/>
        <v/>
      </c>
      <c r="K82" s="164" t="str">
        <f t="shared" si="25"/>
        <v/>
      </c>
      <c r="L82" s="165">
        <f t="shared" si="26"/>
        <v>0</v>
      </c>
      <c r="M82" s="164" t="str">
        <f t="shared" si="27"/>
        <v/>
      </c>
      <c r="N82" s="164" t="str">
        <f t="shared" si="28"/>
        <v/>
      </c>
      <c r="O82" s="165">
        <f t="shared" si="29"/>
        <v>0</v>
      </c>
      <c r="P82" s="164" t="str">
        <f t="shared" si="30"/>
        <v/>
      </c>
      <c r="Q82" s="164" t="str">
        <f t="shared" si="31"/>
        <v/>
      </c>
      <c r="R82" s="165">
        <f t="shared" si="32"/>
        <v>0</v>
      </c>
      <c r="S82" s="164" t="str">
        <f t="shared" si="33"/>
        <v/>
      </c>
      <c r="T82" s="164" t="str">
        <f t="shared" si="34"/>
        <v/>
      </c>
      <c r="U82" s="160" t="str">
        <f t="shared" si="35"/>
        <v/>
      </c>
      <c r="V82" s="10" t="str">
        <f t="shared" si="36"/>
        <v/>
      </c>
      <c r="Y82" s="13">
        <f t="shared" si="37"/>
        <v>1</v>
      </c>
    </row>
    <row r="83" spans="2:25" hidden="1" x14ac:dyDescent="0.25">
      <c r="B83" s="68" t="str">
        <f t="shared" si="19"/>
        <v/>
      </c>
      <c r="C83" s="9" t="str">
        <f>סיכום!C83</f>
        <v/>
      </c>
      <c r="D83" s="155"/>
      <c r="E83" s="166" t="str">
        <f>הגנה!AV83</f>
        <v/>
      </c>
      <c r="F83" s="66" t="str">
        <f t="shared" si="20"/>
        <v/>
      </c>
      <c r="G83" s="166" t="str">
        <f t="shared" si="21"/>
        <v/>
      </c>
      <c r="H83" s="166" t="str">
        <f t="shared" si="22"/>
        <v/>
      </c>
      <c r="I83" s="165">
        <f t="shared" si="23"/>
        <v>0</v>
      </c>
      <c r="J83" s="164" t="str">
        <f t="shared" si="24"/>
        <v/>
      </c>
      <c r="K83" s="164" t="str">
        <f t="shared" si="25"/>
        <v/>
      </c>
      <c r="L83" s="165">
        <f t="shared" si="26"/>
        <v>0</v>
      </c>
      <c r="M83" s="164" t="str">
        <f t="shared" si="27"/>
        <v/>
      </c>
      <c r="N83" s="164" t="str">
        <f t="shared" si="28"/>
        <v/>
      </c>
      <c r="O83" s="165">
        <f t="shared" si="29"/>
        <v>0</v>
      </c>
      <c r="P83" s="164" t="str">
        <f t="shared" si="30"/>
        <v/>
      </c>
      <c r="Q83" s="164" t="str">
        <f t="shared" si="31"/>
        <v/>
      </c>
      <c r="R83" s="165">
        <f t="shared" si="32"/>
        <v>0</v>
      </c>
      <c r="S83" s="164" t="str">
        <f t="shared" si="33"/>
        <v/>
      </c>
      <c r="T83" s="164" t="str">
        <f t="shared" si="34"/>
        <v/>
      </c>
      <c r="U83" s="160" t="str">
        <f t="shared" si="35"/>
        <v/>
      </c>
      <c r="V83" s="10" t="str">
        <f t="shared" si="36"/>
        <v/>
      </c>
      <c r="Y83" s="13">
        <f t="shared" si="37"/>
        <v>1</v>
      </c>
    </row>
    <row r="84" spans="2:25" hidden="1" x14ac:dyDescent="0.25">
      <c r="B84" s="68" t="str">
        <f t="shared" si="19"/>
        <v/>
      </c>
      <c r="C84" s="9" t="str">
        <f>סיכום!C84</f>
        <v/>
      </c>
      <c r="D84" s="155"/>
      <c r="E84" s="166" t="str">
        <f>הגנה!AV84</f>
        <v/>
      </c>
      <c r="F84" s="66" t="str">
        <f t="shared" si="20"/>
        <v/>
      </c>
      <c r="G84" s="166" t="str">
        <f t="shared" si="21"/>
        <v/>
      </c>
      <c r="H84" s="166" t="str">
        <f t="shared" si="22"/>
        <v/>
      </c>
      <c r="I84" s="165">
        <f t="shared" si="23"/>
        <v>0</v>
      </c>
      <c r="J84" s="164" t="str">
        <f t="shared" si="24"/>
        <v/>
      </c>
      <c r="K84" s="164" t="str">
        <f t="shared" si="25"/>
        <v/>
      </c>
      <c r="L84" s="165">
        <f t="shared" si="26"/>
        <v>0</v>
      </c>
      <c r="M84" s="164" t="str">
        <f t="shared" si="27"/>
        <v/>
      </c>
      <c r="N84" s="164" t="str">
        <f t="shared" si="28"/>
        <v/>
      </c>
      <c r="O84" s="165">
        <f t="shared" si="29"/>
        <v>0</v>
      </c>
      <c r="P84" s="164" t="str">
        <f t="shared" si="30"/>
        <v/>
      </c>
      <c r="Q84" s="164" t="str">
        <f t="shared" si="31"/>
        <v/>
      </c>
      <c r="R84" s="165">
        <f t="shared" si="32"/>
        <v>0</v>
      </c>
      <c r="S84" s="164" t="str">
        <f t="shared" si="33"/>
        <v/>
      </c>
      <c r="T84" s="164" t="str">
        <f t="shared" si="34"/>
        <v/>
      </c>
      <c r="U84" s="160" t="str">
        <f t="shared" si="35"/>
        <v/>
      </c>
      <c r="V84" s="10" t="str">
        <f t="shared" si="36"/>
        <v/>
      </c>
      <c r="Y84" s="13">
        <f t="shared" si="37"/>
        <v>1</v>
      </c>
    </row>
    <row r="85" spans="2:25" hidden="1" x14ac:dyDescent="0.25">
      <c r="B85" s="68" t="str">
        <f t="shared" si="19"/>
        <v/>
      </c>
      <c r="C85" s="9" t="str">
        <f>סיכום!C85</f>
        <v/>
      </c>
      <c r="D85" s="155"/>
      <c r="E85" s="166" t="str">
        <f>הגנה!AV85</f>
        <v/>
      </c>
      <c r="F85" s="66" t="str">
        <f t="shared" si="20"/>
        <v/>
      </c>
      <c r="G85" s="166" t="str">
        <f t="shared" si="21"/>
        <v/>
      </c>
      <c r="H85" s="166" t="str">
        <f t="shared" si="22"/>
        <v/>
      </c>
      <c r="I85" s="165">
        <f t="shared" si="23"/>
        <v>0</v>
      </c>
      <c r="J85" s="164" t="str">
        <f t="shared" si="24"/>
        <v/>
      </c>
      <c r="K85" s="164" t="str">
        <f t="shared" si="25"/>
        <v/>
      </c>
      <c r="L85" s="165">
        <f t="shared" si="26"/>
        <v>0</v>
      </c>
      <c r="M85" s="164" t="str">
        <f t="shared" si="27"/>
        <v/>
      </c>
      <c r="N85" s="164" t="str">
        <f t="shared" si="28"/>
        <v/>
      </c>
      <c r="O85" s="165">
        <f t="shared" si="29"/>
        <v>0</v>
      </c>
      <c r="P85" s="164" t="str">
        <f t="shared" si="30"/>
        <v/>
      </c>
      <c r="Q85" s="164" t="str">
        <f t="shared" si="31"/>
        <v/>
      </c>
      <c r="R85" s="165">
        <f t="shared" si="32"/>
        <v>0</v>
      </c>
      <c r="S85" s="164" t="str">
        <f t="shared" si="33"/>
        <v/>
      </c>
      <c r="T85" s="164" t="str">
        <f t="shared" si="34"/>
        <v/>
      </c>
      <c r="U85" s="160" t="str">
        <f t="shared" si="35"/>
        <v/>
      </c>
      <c r="V85" s="10" t="str">
        <f t="shared" si="36"/>
        <v/>
      </c>
      <c r="Y85" s="13">
        <f t="shared" si="37"/>
        <v>1</v>
      </c>
    </row>
    <row r="86" spans="2:25" hidden="1" x14ac:dyDescent="0.25">
      <c r="B86" s="68" t="str">
        <f t="shared" si="19"/>
        <v/>
      </c>
      <c r="C86" s="9" t="str">
        <f>סיכום!C86</f>
        <v/>
      </c>
      <c r="D86" s="155"/>
      <c r="E86" s="166" t="str">
        <f>הגנה!AV86</f>
        <v/>
      </c>
      <c r="F86" s="66" t="str">
        <f t="shared" si="20"/>
        <v/>
      </c>
      <c r="G86" s="166" t="str">
        <f t="shared" si="21"/>
        <v/>
      </c>
      <c r="H86" s="166" t="str">
        <f t="shared" si="22"/>
        <v/>
      </c>
      <c r="I86" s="165">
        <f t="shared" si="23"/>
        <v>0</v>
      </c>
      <c r="J86" s="164" t="str">
        <f t="shared" si="24"/>
        <v/>
      </c>
      <c r="K86" s="164" t="str">
        <f t="shared" si="25"/>
        <v/>
      </c>
      <c r="L86" s="165">
        <f t="shared" si="26"/>
        <v>0</v>
      </c>
      <c r="M86" s="164" t="str">
        <f t="shared" si="27"/>
        <v/>
      </c>
      <c r="N86" s="164" t="str">
        <f t="shared" si="28"/>
        <v/>
      </c>
      <c r="O86" s="165">
        <f t="shared" si="29"/>
        <v>0</v>
      </c>
      <c r="P86" s="164" t="str">
        <f t="shared" si="30"/>
        <v/>
      </c>
      <c r="Q86" s="164" t="str">
        <f t="shared" si="31"/>
        <v/>
      </c>
      <c r="R86" s="165">
        <f t="shared" si="32"/>
        <v>0</v>
      </c>
      <c r="S86" s="164" t="str">
        <f t="shared" si="33"/>
        <v/>
      </c>
      <c r="T86" s="164" t="str">
        <f t="shared" si="34"/>
        <v/>
      </c>
      <c r="U86" s="160" t="str">
        <f t="shared" si="35"/>
        <v/>
      </c>
      <c r="V86" s="10" t="str">
        <f t="shared" si="36"/>
        <v/>
      </c>
      <c r="Y86" s="13">
        <f t="shared" si="37"/>
        <v>1</v>
      </c>
    </row>
    <row r="87" spans="2:25" hidden="1" x14ac:dyDescent="0.25">
      <c r="B87" s="68" t="str">
        <f t="shared" si="19"/>
        <v/>
      </c>
      <c r="C87" s="9" t="str">
        <f>סיכום!C87</f>
        <v/>
      </c>
      <c r="D87" s="155"/>
      <c r="E87" s="166" t="str">
        <f>הגנה!AV87</f>
        <v/>
      </c>
      <c r="F87" s="66" t="str">
        <f t="shared" si="20"/>
        <v/>
      </c>
      <c r="G87" s="166" t="str">
        <f t="shared" si="21"/>
        <v/>
      </c>
      <c r="H87" s="166" t="str">
        <f t="shared" si="22"/>
        <v/>
      </c>
      <c r="I87" s="165">
        <f t="shared" si="23"/>
        <v>0</v>
      </c>
      <c r="J87" s="164" t="str">
        <f t="shared" si="24"/>
        <v/>
      </c>
      <c r="K87" s="164" t="str">
        <f t="shared" si="25"/>
        <v/>
      </c>
      <c r="L87" s="165">
        <f t="shared" si="26"/>
        <v>0</v>
      </c>
      <c r="M87" s="164" t="str">
        <f t="shared" si="27"/>
        <v/>
      </c>
      <c r="N87" s="164" t="str">
        <f t="shared" si="28"/>
        <v/>
      </c>
      <c r="O87" s="165">
        <f t="shared" si="29"/>
        <v>0</v>
      </c>
      <c r="P87" s="164" t="str">
        <f t="shared" si="30"/>
        <v/>
      </c>
      <c r="Q87" s="164" t="str">
        <f t="shared" si="31"/>
        <v/>
      </c>
      <c r="R87" s="165">
        <f t="shared" si="32"/>
        <v>0</v>
      </c>
      <c r="S87" s="164" t="str">
        <f t="shared" si="33"/>
        <v/>
      </c>
      <c r="T87" s="164" t="str">
        <f t="shared" si="34"/>
        <v/>
      </c>
      <c r="U87" s="160" t="str">
        <f t="shared" si="35"/>
        <v/>
      </c>
      <c r="V87" s="10" t="str">
        <f t="shared" si="36"/>
        <v/>
      </c>
      <c r="Y87" s="13">
        <f t="shared" si="37"/>
        <v>1</v>
      </c>
    </row>
    <row r="88" spans="2:25" hidden="1" x14ac:dyDescent="0.25">
      <c r="B88" s="68" t="str">
        <f t="shared" si="19"/>
        <v/>
      </c>
      <c r="C88" s="9" t="str">
        <f>סיכום!C88</f>
        <v/>
      </c>
      <c r="D88" s="155"/>
      <c r="E88" s="166" t="str">
        <f>הגנה!AV88</f>
        <v/>
      </c>
      <c r="F88" s="66" t="str">
        <f t="shared" si="20"/>
        <v/>
      </c>
      <c r="G88" s="166" t="str">
        <f t="shared" si="21"/>
        <v/>
      </c>
      <c r="H88" s="166" t="str">
        <f t="shared" si="22"/>
        <v/>
      </c>
      <c r="I88" s="165">
        <f t="shared" si="23"/>
        <v>0</v>
      </c>
      <c r="J88" s="164" t="str">
        <f t="shared" si="24"/>
        <v/>
      </c>
      <c r="K88" s="164" t="str">
        <f t="shared" si="25"/>
        <v/>
      </c>
      <c r="L88" s="165">
        <f t="shared" si="26"/>
        <v>0</v>
      </c>
      <c r="M88" s="164" t="str">
        <f t="shared" si="27"/>
        <v/>
      </c>
      <c r="N88" s="164" t="str">
        <f t="shared" si="28"/>
        <v/>
      </c>
      <c r="O88" s="165">
        <f t="shared" si="29"/>
        <v>0</v>
      </c>
      <c r="P88" s="164" t="str">
        <f t="shared" si="30"/>
        <v/>
      </c>
      <c r="Q88" s="164" t="str">
        <f t="shared" si="31"/>
        <v/>
      </c>
      <c r="R88" s="165">
        <f t="shared" si="32"/>
        <v>0</v>
      </c>
      <c r="S88" s="164" t="str">
        <f t="shared" si="33"/>
        <v/>
      </c>
      <c r="T88" s="164" t="str">
        <f t="shared" si="34"/>
        <v/>
      </c>
      <c r="U88" s="160" t="str">
        <f t="shared" si="35"/>
        <v/>
      </c>
      <c r="V88" s="10" t="str">
        <f t="shared" si="36"/>
        <v/>
      </c>
      <c r="Y88" s="13">
        <f t="shared" si="37"/>
        <v>1</v>
      </c>
    </row>
    <row r="89" spans="2:25" hidden="1" x14ac:dyDescent="0.25">
      <c r="B89" s="68" t="str">
        <f t="shared" si="19"/>
        <v/>
      </c>
      <c r="C89" s="9" t="str">
        <f>סיכום!C89</f>
        <v/>
      </c>
      <c r="D89" s="155"/>
      <c r="E89" s="166" t="str">
        <f>הגנה!AV89</f>
        <v/>
      </c>
      <c r="F89" s="66" t="str">
        <f t="shared" si="20"/>
        <v/>
      </c>
      <c r="G89" s="166" t="str">
        <f t="shared" si="21"/>
        <v/>
      </c>
      <c r="H89" s="166" t="str">
        <f t="shared" si="22"/>
        <v/>
      </c>
      <c r="I89" s="165">
        <f t="shared" si="23"/>
        <v>0</v>
      </c>
      <c r="J89" s="164" t="str">
        <f t="shared" si="24"/>
        <v/>
      </c>
      <c r="K89" s="164" t="str">
        <f t="shared" si="25"/>
        <v/>
      </c>
      <c r="L89" s="165">
        <f t="shared" si="26"/>
        <v>0</v>
      </c>
      <c r="M89" s="164" t="str">
        <f t="shared" si="27"/>
        <v/>
      </c>
      <c r="N89" s="164" t="str">
        <f t="shared" si="28"/>
        <v/>
      </c>
      <c r="O89" s="165">
        <f t="shared" si="29"/>
        <v>0</v>
      </c>
      <c r="P89" s="164" t="str">
        <f t="shared" si="30"/>
        <v/>
      </c>
      <c r="Q89" s="164" t="str">
        <f t="shared" si="31"/>
        <v/>
      </c>
      <c r="R89" s="165">
        <f t="shared" si="32"/>
        <v>0</v>
      </c>
      <c r="S89" s="164" t="str">
        <f t="shared" si="33"/>
        <v/>
      </c>
      <c r="T89" s="164" t="str">
        <f t="shared" si="34"/>
        <v/>
      </c>
      <c r="U89" s="160" t="str">
        <f t="shared" si="35"/>
        <v/>
      </c>
      <c r="V89" s="10" t="str">
        <f t="shared" si="36"/>
        <v/>
      </c>
      <c r="Y89" s="13">
        <f t="shared" si="37"/>
        <v>1</v>
      </c>
    </row>
    <row r="90" spans="2:25" hidden="1" x14ac:dyDescent="0.25">
      <c r="B90" s="68" t="str">
        <f t="shared" si="19"/>
        <v/>
      </c>
      <c r="C90" s="9" t="str">
        <f>סיכום!C90</f>
        <v/>
      </c>
      <c r="D90" s="155"/>
      <c r="E90" s="166" t="str">
        <f>הגנה!AV90</f>
        <v/>
      </c>
      <c r="F90" s="66" t="str">
        <f t="shared" si="20"/>
        <v/>
      </c>
      <c r="G90" s="166" t="str">
        <f t="shared" si="21"/>
        <v/>
      </c>
      <c r="H90" s="166" t="str">
        <f t="shared" si="22"/>
        <v/>
      </c>
      <c r="I90" s="165">
        <f t="shared" si="23"/>
        <v>0</v>
      </c>
      <c r="J90" s="164" t="str">
        <f t="shared" si="24"/>
        <v/>
      </c>
      <c r="K90" s="164" t="str">
        <f t="shared" si="25"/>
        <v/>
      </c>
      <c r="L90" s="165">
        <f t="shared" si="26"/>
        <v>0</v>
      </c>
      <c r="M90" s="164" t="str">
        <f t="shared" si="27"/>
        <v/>
      </c>
      <c r="N90" s="164" t="str">
        <f t="shared" si="28"/>
        <v/>
      </c>
      <c r="O90" s="165">
        <f t="shared" si="29"/>
        <v>0</v>
      </c>
      <c r="P90" s="164" t="str">
        <f t="shared" si="30"/>
        <v/>
      </c>
      <c r="Q90" s="164" t="str">
        <f t="shared" si="31"/>
        <v/>
      </c>
      <c r="R90" s="165">
        <f t="shared" si="32"/>
        <v>0</v>
      </c>
      <c r="S90" s="164" t="str">
        <f t="shared" si="33"/>
        <v/>
      </c>
      <c r="T90" s="164" t="str">
        <f t="shared" si="34"/>
        <v/>
      </c>
      <c r="U90" s="160" t="str">
        <f t="shared" si="35"/>
        <v/>
      </c>
      <c r="V90" s="10" t="str">
        <f t="shared" si="36"/>
        <v/>
      </c>
      <c r="Y90" s="13">
        <f t="shared" si="37"/>
        <v>1</v>
      </c>
    </row>
    <row r="91" spans="2:25" hidden="1" x14ac:dyDescent="0.25">
      <c r="B91" s="68" t="str">
        <f t="shared" si="19"/>
        <v/>
      </c>
      <c r="C91" s="9" t="str">
        <f>סיכום!C91</f>
        <v/>
      </c>
      <c r="D91" s="155"/>
      <c r="E91" s="166" t="str">
        <f>הגנה!AV91</f>
        <v/>
      </c>
      <c r="F91" s="66" t="str">
        <f t="shared" si="20"/>
        <v/>
      </c>
      <c r="G91" s="166" t="str">
        <f t="shared" si="21"/>
        <v/>
      </c>
      <c r="H91" s="166" t="str">
        <f t="shared" si="22"/>
        <v/>
      </c>
      <c r="I91" s="165">
        <f t="shared" si="23"/>
        <v>0</v>
      </c>
      <c r="J91" s="164" t="str">
        <f t="shared" si="24"/>
        <v/>
      </c>
      <c r="K91" s="164" t="str">
        <f t="shared" si="25"/>
        <v/>
      </c>
      <c r="L91" s="165">
        <f t="shared" si="26"/>
        <v>0</v>
      </c>
      <c r="M91" s="164" t="str">
        <f t="shared" si="27"/>
        <v/>
      </c>
      <c r="N91" s="164" t="str">
        <f t="shared" si="28"/>
        <v/>
      </c>
      <c r="O91" s="165">
        <f t="shared" si="29"/>
        <v>0</v>
      </c>
      <c r="P91" s="164" t="str">
        <f t="shared" si="30"/>
        <v/>
      </c>
      <c r="Q91" s="164" t="str">
        <f t="shared" si="31"/>
        <v/>
      </c>
      <c r="R91" s="165">
        <f t="shared" si="32"/>
        <v>0</v>
      </c>
      <c r="S91" s="164" t="str">
        <f t="shared" si="33"/>
        <v/>
      </c>
      <c r="T91" s="164" t="str">
        <f t="shared" si="34"/>
        <v/>
      </c>
      <c r="U91" s="160" t="str">
        <f t="shared" si="35"/>
        <v/>
      </c>
      <c r="V91" s="10" t="str">
        <f t="shared" si="36"/>
        <v/>
      </c>
      <c r="Y91" s="13">
        <f t="shared" si="37"/>
        <v>1</v>
      </c>
    </row>
    <row r="92" spans="2:25" hidden="1" x14ac:dyDescent="0.25">
      <c r="B92" s="68" t="str">
        <f t="shared" si="19"/>
        <v/>
      </c>
      <c r="C92" s="9" t="str">
        <f>סיכום!C92</f>
        <v/>
      </c>
      <c r="D92" s="155"/>
      <c r="E92" s="166" t="str">
        <f>הגנה!AV92</f>
        <v/>
      </c>
      <c r="F92" s="66" t="str">
        <f t="shared" si="20"/>
        <v/>
      </c>
      <c r="G92" s="166" t="str">
        <f t="shared" si="21"/>
        <v/>
      </c>
      <c r="H92" s="166" t="str">
        <f t="shared" si="22"/>
        <v/>
      </c>
      <c r="I92" s="165">
        <f t="shared" si="23"/>
        <v>0</v>
      </c>
      <c r="J92" s="164" t="str">
        <f t="shared" si="24"/>
        <v/>
      </c>
      <c r="K92" s="164" t="str">
        <f t="shared" si="25"/>
        <v/>
      </c>
      <c r="L92" s="165">
        <f t="shared" si="26"/>
        <v>0</v>
      </c>
      <c r="M92" s="164" t="str">
        <f t="shared" si="27"/>
        <v/>
      </c>
      <c r="N92" s="164" t="str">
        <f t="shared" si="28"/>
        <v/>
      </c>
      <c r="O92" s="165">
        <f t="shared" si="29"/>
        <v>0</v>
      </c>
      <c r="P92" s="164" t="str">
        <f t="shared" si="30"/>
        <v/>
      </c>
      <c r="Q92" s="164" t="str">
        <f t="shared" si="31"/>
        <v/>
      </c>
      <c r="R92" s="165">
        <f t="shared" si="32"/>
        <v>0</v>
      </c>
      <c r="S92" s="164" t="str">
        <f t="shared" si="33"/>
        <v/>
      </c>
      <c r="T92" s="164" t="str">
        <f t="shared" si="34"/>
        <v/>
      </c>
      <c r="U92" s="160" t="str">
        <f t="shared" si="35"/>
        <v/>
      </c>
      <c r="V92" s="10" t="str">
        <f t="shared" si="36"/>
        <v/>
      </c>
      <c r="Y92" s="13">
        <f t="shared" si="37"/>
        <v>1</v>
      </c>
    </row>
    <row r="93" spans="2:25" hidden="1" x14ac:dyDescent="0.25">
      <c r="B93" s="68" t="str">
        <f t="shared" si="19"/>
        <v/>
      </c>
      <c r="C93" s="9" t="str">
        <f>סיכום!C93</f>
        <v/>
      </c>
      <c r="D93" s="155"/>
      <c r="E93" s="166" t="str">
        <f>הגנה!AV93</f>
        <v/>
      </c>
      <c r="F93" s="66" t="str">
        <f t="shared" si="20"/>
        <v/>
      </c>
      <c r="G93" s="166" t="str">
        <f t="shared" si="21"/>
        <v/>
      </c>
      <c r="H93" s="166" t="str">
        <f t="shared" si="22"/>
        <v/>
      </c>
      <c r="I93" s="165">
        <f t="shared" si="23"/>
        <v>0</v>
      </c>
      <c r="J93" s="164" t="str">
        <f t="shared" si="24"/>
        <v/>
      </c>
      <c r="K93" s="164" t="str">
        <f t="shared" si="25"/>
        <v/>
      </c>
      <c r="L93" s="165">
        <f t="shared" si="26"/>
        <v>0</v>
      </c>
      <c r="M93" s="164" t="str">
        <f t="shared" si="27"/>
        <v/>
      </c>
      <c r="N93" s="164" t="str">
        <f t="shared" si="28"/>
        <v/>
      </c>
      <c r="O93" s="165">
        <f t="shared" si="29"/>
        <v>0</v>
      </c>
      <c r="P93" s="164" t="str">
        <f t="shared" si="30"/>
        <v/>
      </c>
      <c r="Q93" s="164" t="str">
        <f t="shared" si="31"/>
        <v/>
      </c>
      <c r="R93" s="165">
        <f t="shared" si="32"/>
        <v>0</v>
      </c>
      <c r="S93" s="164" t="str">
        <f t="shared" si="33"/>
        <v/>
      </c>
      <c r="T93" s="164" t="str">
        <f t="shared" si="34"/>
        <v/>
      </c>
      <c r="U93" s="160" t="str">
        <f t="shared" si="35"/>
        <v/>
      </c>
      <c r="V93" s="10" t="str">
        <f t="shared" si="36"/>
        <v/>
      </c>
      <c r="Y93" s="13">
        <f t="shared" si="37"/>
        <v>1</v>
      </c>
    </row>
    <row r="94" spans="2:25" hidden="1" x14ac:dyDescent="0.25">
      <c r="B94" s="68" t="str">
        <f t="shared" si="19"/>
        <v/>
      </c>
      <c r="C94" s="9" t="str">
        <f>סיכום!C94</f>
        <v/>
      </c>
      <c r="D94" s="155"/>
      <c r="E94" s="166" t="str">
        <f>הגנה!AV94</f>
        <v/>
      </c>
      <c r="F94" s="66" t="str">
        <f t="shared" si="20"/>
        <v/>
      </c>
      <c r="G94" s="166" t="str">
        <f t="shared" si="21"/>
        <v/>
      </c>
      <c r="H94" s="166" t="str">
        <f t="shared" si="22"/>
        <v/>
      </c>
      <c r="I94" s="165">
        <f t="shared" si="23"/>
        <v>0</v>
      </c>
      <c r="J94" s="164" t="str">
        <f t="shared" si="24"/>
        <v/>
      </c>
      <c r="K94" s="164" t="str">
        <f t="shared" si="25"/>
        <v/>
      </c>
      <c r="L94" s="165">
        <f t="shared" si="26"/>
        <v>0</v>
      </c>
      <c r="M94" s="164" t="str">
        <f t="shared" si="27"/>
        <v/>
      </c>
      <c r="N94" s="164" t="str">
        <f t="shared" si="28"/>
        <v/>
      </c>
      <c r="O94" s="165">
        <f t="shared" si="29"/>
        <v>0</v>
      </c>
      <c r="P94" s="164" t="str">
        <f t="shared" si="30"/>
        <v/>
      </c>
      <c r="Q94" s="164" t="str">
        <f t="shared" si="31"/>
        <v/>
      </c>
      <c r="R94" s="165">
        <f t="shared" si="32"/>
        <v>0</v>
      </c>
      <c r="S94" s="164" t="str">
        <f t="shared" si="33"/>
        <v/>
      </c>
      <c r="T94" s="164" t="str">
        <f t="shared" si="34"/>
        <v/>
      </c>
      <c r="U94" s="160" t="str">
        <f t="shared" si="35"/>
        <v/>
      </c>
      <c r="V94" s="10" t="str">
        <f t="shared" si="36"/>
        <v/>
      </c>
      <c r="Y94" s="13">
        <f t="shared" si="37"/>
        <v>1</v>
      </c>
    </row>
    <row r="95" spans="2:25" hidden="1" x14ac:dyDescent="0.25">
      <c r="B95" s="68" t="str">
        <f t="shared" ref="B95:B126" si="38">IF(C95="","",ROW()-30)</f>
        <v/>
      </c>
      <c r="C95" s="9" t="str">
        <f>סיכום!C95</f>
        <v/>
      </c>
      <c r="D95" s="155"/>
      <c r="E95" s="166" t="str">
        <f>הגנה!AV95</f>
        <v/>
      </c>
      <c r="F95" s="66" t="str">
        <f t="shared" ref="F95:F126" si="39">IF(C95="","",IF(E95&gt;$D95,1,0))</f>
        <v/>
      </c>
      <c r="G95" s="166" t="str">
        <f t="shared" ref="G95:G130" si="40">IF($C95="","",MIN(D95:E95))</f>
        <v/>
      </c>
      <c r="H95" s="166" t="str">
        <f t="shared" ref="H95:H126" si="41">IF($C95="","",IF(F95=1,G95,G95/SUMIF(F$31:F$130,0,G$31:G$130)*($C$2-SUMIF(F$31:F$130,1,G$31:G$130))))</f>
        <v/>
      </c>
      <c r="I95" s="165">
        <f t="shared" ref="I95:I126" si="42">IF(OR(H95&gt;$D95,$F95=1),1,0)</f>
        <v>0</v>
      </c>
      <c r="J95" s="164" t="str">
        <f t="shared" ref="J95:J130" si="43">IF($C95="","",MIN(H95,$D95))</f>
        <v/>
      </c>
      <c r="K95" s="164" t="str">
        <f t="shared" ref="K95:K126" si="44">IF($C95="","",IF(I95=1,J95,J95/SUMIF(I$31:I$130,0,J$31:J$130)*($C$2-SUMIF(I$31:I$130,1,J$31:J$130))))</f>
        <v/>
      </c>
      <c r="L95" s="165">
        <f t="shared" ref="L95:L126" si="45">IF(OR(K95&gt;$D95,$F95=1,$I95=1),1,0)</f>
        <v>0</v>
      </c>
      <c r="M95" s="164" t="str">
        <f t="shared" ref="M95:M130" si="46">IF($C95="","",MIN(K95,$D95))</f>
        <v/>
      </c>
      <c r="N95" s="164" t="str">
        <f t="shared" ref="N95:N126" si="47">IF($C95="","",IF(L95=1,M95,M95/SUMIF(L$31:L$130,0,M$31:M$130)*($C$2-SUMIF(L$31:L$130,1,M$31:M$130))))</f>
        <v/>
      </c>
      <c r="O95" s="165">
        <f t="shared" ref="O95:O126" si="48">IF(OR(N95&gt;$D95,$F95=1,$I95=1,$L95=1),1,0)</f>
        <v>0</v>
      </c>
      <c r="P95" s="164" t="str">
        <f t="shared" ref="P95:P130" si="49">IF($C95="","",MIN(N95,$D95))</f>
        <v/>
      </c>
      <c r="Q95" s="164" t="str">
        <f t="shared" ref="Q95:Q126" si="50">IF($C95="","",IF(O95=2,P95,IF(O95=1,P95,P95/SUMIF(O$31:O$130,0,P$31:P$130)*($C$2-SUMIF(O$31:O$130,1,P$31:P$130)-SUMIF(O$31:O$130,2,P$31:P$130)))))</f>
        <v/>
      </c>
      <c r="R95" s="165">
        <f t="shared" ref="R95:R126" si="51">IF(OR(Q95&gt;$D95,$F95=1,$I95=1,$L95=1,$O95=1),1,0)</f>
        <v>0</v>
      </c>
      <c r="S95" s="164" t="str">
        <f t="shared" ref="S95:S130" si="52">IF($C95="","",MIN(Q95,$D95))</f>
        <v/>
      </c>
      <c r="T95" s="164" t="str">
        <f t="shared" ref="T95:T126" si="53">IF($C95="","",IF(R95=2,S95,IF(R95=1,S95,S95/SUMIF(R$31:R$130,0,S$31:S$130)*($C$2-SUMIF(R$31:R$130,1,S$31:S$130)-SUMIF(R$31:R$130,2,S$31:S$130)))))</f>
        <v/>
      </c>
      <c r="U95" s="160" t="str">
        <f t="shared" ref="U95:U126" si="54">IFERROR(T95,0)</f>
        <v/>
      </c>
      <c r="V95" s="10" t="str">
        <f t="shared" ref="V95:V126" si="55">IF(C95="","",IFERROR(U95/SUMIF($U$31:$U$130,"&lt;&gt;#DIV/0!"),0))</f>
        <v/>
      </c>
      <c r="Y95" s="13">
        <f t="shared" ref="Y95:Y130" si="56">IFERROR(IF(D95*1&gt;=0,1,0),0)</f>
        <v>1</v>
      </c>
    </row>
    <row r="96" spans="2:25" hidden="1" x14ac:dyDescent="0.25">
      <c r="B96" s="68" t="str">
        <f t="shared" si="38"/>
        <v/>
      </c>
      <c r="C96" s="9" t="str">
        <f>סיכום!C96</f>
        <v/>
      </c>
      <c r="D96" s="155"/>
      <c r="E96" s="166" t="str">
        <f>הגנה!AV96</f>
        <v/>
      </c>
      <c r="F96" s="66" t="str">
        <f t="shared" si="39"/>
        <v/>
      </c>
      <c r="G96" s="166" t="str">
        <f t="shared" si="40"/>
        <v/>
      </c>
      <c r="H96" s="166" t="str">
        <f t="shared" si="41"/>
        <v/>
      </c>
      <c r="I96" s="165">
        <f t="shared" si="42"/>
        <v>0</v>
      </c>
      <c r="J96" s="164" t="str">
        <f t="shared" si="43"/>
        <v/>
      </c>
      <c r="K96" s="164" t="str">
        <f t="shared" si="44"/>
        <v/>
      </c>
      <c r="L96" s="165">
        <f t="shared" si="45"/>
        <v>0</v>
      </c>
      <c r="M96" s="164" t="str">
        <f t="shared" si="46"/>
        <v/>
      </c>
      <c r="N96" s="164" t="str">
        <f t="shared" si="47"/>
        <v/>
      </c>
      <c r="O96" s="165">
        <f t="shared" si="48"/>
        <v>0</v>
      </c>
      <c r="P96" s="164" t="str">
        <f t="shared" si="49"/>
        <v/>
      </c>
      <c r="Q96" s="164" t="str">
        <f t="shared" si="50"/>
        <v/>
      </c>
      <c r="R96" s="165">
        <f t="shared" si="51"/>
        <v>0</v>
      </c>
      <c r="S96" s="164" t="str">
        <f t="shared" si="52"/>
        <v/>
      </c>
      <c r="T96" s="164" t="str">
        <f t="shared" si="53"/>
        <v/>
      </c>
      <c r="U96" s="160" t="str">
        <f t="shared" si="54"/>
        <v/>
      </c>
      <c r="V96" s="10" t="str">
        <f t="shared" si="55"/>
        <v/>
      </c>
      <c r="Y96" s="13">
        <f t="shared" si="56"/>
        <v>1</v>
      </c>
    </row>
    <row r="97" spans="2:25" hidden="1" x14ac:dyDescent="0.25">
      <c r="B97" s="68" t="str">
        <f t="shared" si="38"/>
        <v/>
      </c>
      <c r="C97" s="9" t="str">
        <f>סיכום!C97</f>
        <v/>
      </c>
      <c r="D97" s="155"/>
      <c r="E97" s="166" t="str">
        <f>הגנה!AV97</f>
        <v/>
      </c>
      <c r="F97" s="66" t="str">
        <f t="shared" si="39"/>
        <v/>
      </c>
      <c r="G97" s="166" t="str">
        <f t="shared" si="40"/>
        <v/>
      </c>
      <c r="H97" s="166" t="str">
        <f t="shared" si="41"/>
        <v/>
      </c>
      <c r="I97" s="165">
        <f t="shared" si="42"/>
        <v>0</v>
      </c>
      <c r="J97" s="164" t="str">
        <f t="shared" si="43"/>
        <v/>
      </c>
      <c r="K97" s="164" t="str">
        <f t="shared" si="44"/>
        <v/>
      </c>
      <c r="L97" s="165">
        <f t="shared" si="45"/>
        <v>0</v>
      </c>
      <c r="M97" s="164" t="str">
        <f t="shared" si="46"/>
        <v/>
      </c>
      <c r="N97" s="164" t="str">
        <f t="shared" si="47"/>
        <v/>
      </c>
      <c r="O97" s="165">
        <f t="shared" si="48"/>
        <v>0</v>
      </c>
      <c r="P97" s="164" t="str">
        <f t="shared" si="49"/>
        <v/>
      </c>
      <c r="Q97" s="164" t="str">
        <f t="shared" si="50"/>
        <v/>
      </c>
      <c r="R97" s="165">
        <f t="shared" si="51"/>
        <v>0</v>
      </c>
      <c r="S97" s="164" t="str">
        <f t="shared" si="52"/>
        <v/>
      </c>
      <c r="T97" s="164" t="str">
        <f t="shared" si="53"/>
        <v/>
      </c>
      <c r="U97" s="160" t="str">
        <f t="shared" si="54"/>
        <v/>
      </c>
      <c r="V97" s="10" t="str">
        <f t="shared" si="55"/>
        <v/>
      </c>
      <c r="Y97" s="13">
        <f t="shared" si="56"/>
        <v>1</v>
      </c>
    </row>
    <row r="98" spans="2:25" hidden="1" x14ac:dyDescent="0.25">
      <c r="B98" s="68" t="str">
        <f t="shared" si="38"/>
        <v/>
      </c>
      <c r="C98" s="9" t="str">
        <f>סיכום!C98</f>
        <v/>
      </c>
      <c r="D98" s="155"/>
      <c r="E98" s="166" t="str">
        <f>הגנה!AV98</f>
        <v/>
      </c>
      <c r="F98" s="66" t="str">
        <f t="shared" si="39"/>
        <v/>
      </c>
      <c r="G98" s="166" t="str">
        <f t="shared" si="40"/>
        <v/>
      </c>
      <c r="H98" s="166" t="str">
        <f t="shared" si="41"/>
        <v/>
      </c>
      <c r="I98" s="165">
        <f t="shared" si="42"/>
        <v>0</v>
      </c>
      <c r="J98" s="164" t="str">
        <f t="shared" si="43"/>
        <v/>
      </c>
      <c r="K98" s="164" t="str">
        <f t="shared" si="44"/>
        <v/>
      </c>
      <c r="L98" s="165">
        <f t="shared" si="45"/>
        <v>0</v>
      </c>
      <c r="M98" s="164" t="str">
        <f t="shared" si="46"/>
        <v/>
      </c>
      <c r="N98" s="164" t="str">
        <f t="shared" si="47"/>
        <v/>
      </c>
      <c r="O98" s="165">
        <f t="shared" si="48"/>
        <v>0</v>
      </c>
      <c r="P98" s="164" t="str">
        <f t="shared" si="49"/>
        <v/>
      </c>
      <c r="Q98" s="164" t="str">
        <f t="shared" si="50"/>
        <v/>
      </c>
      <c r="R98" s="165">
        <f t="shared" si="51"/>
        <v>0</v>
      </c>
      <c r="S98" s="164" t="str">
        <f t="shared" si="52"/>
        <v/>
      </c>
      <c r="T98" s="164" t="str">
        <f t="shared" si="53"/>
        <v/>
      </c>
      <c r="U98" s="160" t="str">
        <f t="shared" si="54"/>
        <v/>
      </c>
      <c r="V98" s="10" t="str">
        <f t="shared" si="55"/>
        <v/>
      </c>
      <c r="Y98" s="13">
        <f t="shared" si="56"/>
        <v>1</v>
      </c>
    </row>
    <row r="99" spans="2:25" hidden="1" x14ac:dyDescent="0.25">
      <c r="B99" s="68" t="str">
        <f t="shared" si="38"/>
        <v/>
      </c>
      <c r="C99" s="9" t="str">
        <f>סיכום!C99</f>
        <v/>
      </c>
      <c r="D99" s="155"/>
      <c r="E99" s="166" t="str">
        <f>הגנה!AV99</f>
        <v/>
      </c>
      <c r="F99" s="66" t="str">
        <f t="shared" si="39"/>
        <v/>
      </c>
      <c r="G99" s="166" t="str">
        <f t="shared" si="40"/>
        <v/>
      </c>
      <c r="H99" s="166" t="str">
        <f t="shared" si="41"/>
        <v/>
      </c>
      <c r="I99" s="165">
        <f t="shared" si="42"/>
        <v>0</v>
      </c>
      <c r="J99" s="164" t="str">
        <f t="shared" si="43"/>
        <v/>
      </c>
      <c r="K99" s="164" t="str">
        <f t="shared" si="44"/>
        <v/>
      </c>
      <c r="L99" s="165">
        <f t="shared" si="45"/>
        <v>0</v>
      </c>
      <c r="M99" s="164" t="str">
        <f t="shared" si="46"/>
        <v/>
      </c>
      <c r="N99" s="164" t="str">
        <f t="shared" si="47"/>
        <v/>
      </c>
      <c r="O99" s="165">
        <f t="shared" si="48"/>
        <v>0</v>
      </c>
      <c r="P99" s="164" t="str">
        <f t="shared" si="49"/>
        <v/>
      </c>
      <c r="Q99" s="164" t="str">
        <f t="shared" si="50"/>
        <v/>
      </c>
      <c r="R99" s="165">
        <f t="shared" si="51"/>
        <v>0</v>
      </c>
      <c r="S99" s="164" t="str">
        <f t="shared" si="52"/>
        <v/>
      </c>
      <c r="T99" s="164" t="str">
        <f t="shared" si="53"/>
        <v/>
      </c>
      <c r="U99" s="160" t="str">
        <f t="shared" si="54"/>
        <v/>
      </c>
      <c r="V99" s="10" t="str">
        <f t="shared" si="55"/>
        <v/>
      </c>
      <c r="Y99" s="13">
        <f t="shared" si="56"/>
        <v>1</v>
      </c>
    </row>
    <row r="100" spans="2:25" hidden="1" x14ac:dyDescent="0.25">
      <c r="B100" s="68" t="str">
        <f t="shared" si="38"/>
        <v/>
      </c>
      <c r="C100" s="9" t="str">
        <f>סיכום!C100</f>
        <v/>
      </c>
      <c r="D100" s="155"/>
      <c r="E100" s="166" t="str">
        <f>הגנה!AV100</f>
        <v/>
      </c>
      <c r="F100" s="66" t="str">
        <f t="shared" si="39"/>
        <v/>
      </c>
      <c r="G100" s="166" t="str">
        <f t="shared" si="40"/>
        <v/>
      </c>
      <c r="H100" s="166" t="str">
        <f t="shared" si="41"/>
        <v/>
      </c>
      <c r="I100" s="165">
        <f t="shared" si="42"/>
        <v>0</v>
      </c>
      <c r="J100" s="164" t="str">
        <f t="shared" si="43"/>
        <v/>
      </c>
      <c r="K100" s="164" t="str">
        <f t="shared" si="44"/>
        <v/>
      </c>
      <c r="L100" s="165">
        <f t="shared" si="45"/>
        <v>0</v>
      </c>
      <c r="M100" s="164" t="str">
        <f t="shared" si="46"/>
        <v/>
      </c>
      <c r="N100" s="164" t="str">
        <f t="shared" si="47"/>
        <v/>
      </c>
      <c r="O100" s="165">
        <f t="shared" si="48"/>
        <v>0</v>
      </c>
      <c r="P100" s="164" t="str">
        <f t="shared" si="49"/>
        <v/>
      </c>
      <c r="Q100" s="164" t="str">
        <f t="shared" si="50"/>
        <v/>
      </c>
      <c r="R100" s="165">
        <f t="shared" si="51"/>
        <v>0</v>
      </c>
      <c r="S100" s="164" t="str">
        <f t="shared" si="52"/>
        <v/>
      </c>
      <c r="T100" s="164" t="str">
        <f t="shared" si="53"/>
        <v/>
      </c>
      <c r="U100" s="160" t="str">
        <f t="shared" si="54"/>
        <v/>
      </c>
      <c r="V100" s="10" t="str">
        <f t="shared" si="55"/>
        <v/>
      </c>
      <c r="Y100" s="13">
        <f t="shared" si="56"/>
        <v>1</v>
      </c>
    </row>
    <row r="101" spans="2:25" hidden="1" x14ac:dyDescent="0.25">
      <c r="B101" s="68" t="str">
        <f t="shared" si="38"/>
        <v/>
      </c>
      <c r="C101" s="9" t="str">
        <f>סיכום!C101</f>
        <v/>
      </c>
      <c r="D101" s="155"/>
      <c r="E101" s="166" t="str">
        <f>הגנה!AV101</f>
        <v/>
      </c>
      <c r="F101" s="66" t="str">
        <f t="shared" si="39"/>
        <v/>
      </c>
      <c r="G101" s="166" t="str">
        <f t="shared" si="40"/>
        <v/>
      </c>
      <c r="H101" s="166" t="str">
        <f t="shared" si="41"/>
        <v/>
      </c>
      <c r="I101" s="165">
        <f t="shared" si="42"/>
        <v>0</v>
      </c>
      <c r="J101" s="164" t="str">
        <f t="shared" si="43"/>
        <v/>
      </c>
      <c r="K101" s="164" t="str">
        <f t="shared" si="44"/>
        <v/>
      </c>
      <c r="L101" s="165">
        <f t="shared" si="45"/>
        <v>0</v>
      </c>
      <c r="M101" s="164" t="str">
        <f t="shared" si="46"/>
        <v/>
      </c>
      <c r="N101" s="164" t="str">
        <f t="shared" si="47"/>
        <v/>
      </c>
      <c r="O101" s="165">
        <f t="shared" si="48"/>
        <v>0</v>
      </c>
      <c r="P101" s="164" t="str">
        <f t="shared" si="49"/>
        <v/>
      </c>
      <c r="Q101" s="164" t="str">
        <f t="shared" si="50"/>
        <v/>
      </c>
      <c r="R101" s="165">
        <f t="shared" si="51"/>
        <v>0</v>
      </c>
      <c r="S101" s="164" t="str">
        <f t="shared" si="52"/>
        <v/>
      </c>
      <c r="T101" s="164" t="str">
        <f t="shared" si="53"/>
        <v/>
      </c>
      <c r="U101" s="160" t="str">
        <f t="shared" si="54"/>
        <v/>
      </c>
      <c r="V101" s="10" t="str">
        <f t="shared" si="55"/>
        <v/>
      </c>
      <c r="Y101" s="13">
        <f t="shared" si="56"/>
        <v>1</v>
      </c>
    </row>
    <row r="102" spans="2:25" hidden="1" x14ac:dyDescent="0.25">
      <c r="B102" s="68" t="str">
        <f t="shared" si="38"/>
        <v/>
      </c>
      <c r="C102" s="9" t="str">
        <f>סיכום!C102</f>
        <v/>
      </c>
      <c r="D102" s="155"/>
      <c r="E102" s="166" t="str">
        <f>הגנה!AV102</f>
        <v/>
      </c>
      <c r="F102" s="66" t="str">
        <f t="shared" si="39"/>
        <v/>
      </c>
      <c r="G102" s="166" t="str">
        <f t="shared" si="40"/>
        <v/>
      </c>
      <c r="H102" s="166" t="str">
        <f t="shared" si="41"/>
        <v/>
      </c>
      <c r="I102" s="165">
        <f t="shared" si="42"/>
        <v>0</v>
      </c>
      <c r="J102" s="164" t="str">
        <f t="shared" si="43"/>
        <v/>
      </c>
      <c r="K102" s="164" t="str">
        <f t="shared" si="44"/>
        <v/>
      </c>
      <c r="L102" s="165">
        <f t="shared" si="45"/>
        <v>0</v>
      </c>
      <c r="M102" s="164" t="str">
        <f t="shared" si="46"/>
        <v/>
      </c>
      <c r="N102" s="164" t="str">
        <f t="shared" si="47"/>
        <v/>
      </c>
      <c r="O102" s="165">
        <f t="shared" si="48"/>
        <v>0</v>
      </c>
      <c r="P102" s="164" t="str">
        <f t="shared" si="49"/>
        <v/>
      </c>
      <c r="Q102" s="164" t="str">
        <f t="shared" si="50"/>
        <v/>
      </c>
      <c r="R102" s="165">
        <f t="shared" si="51"/>
        <v>0</v>
      </c>
      <c r="S102" s="164" t="str">
        <f t="shared" si="52"/>
        <v/>
      </c>
      <c r="T102" s="164" t="str">
        <f t="shared" si="53"/>
        <v/>
      </c>
      <c r="U102" s="160" t="str">
        <f t="shared" si="54"/>
        <v/>
      </c>
      <c r="V102" s="10" t="str">
        <f t="shared" si="55"/>
        <v/>
      </c>
      <c r="Y102" s="13">
        <f t="shared" si="56"/>
        <v>1</v>
      </c>
    </row>
    <row r="103" spans="2:25" hidden="1" x14ac:dyDescent="0.25">
      <c r="B103" s="68" t="str">
        <f t="shared" si="38"/>
        <v/>
      </c>
      <c r="C103" s="9" t="str">
        <f>סיכום!C103</f>
        <v/>
      </c>
      <c r="D103" s="155"/>
      <c r="E103" s="166" t="str">
        <f>הגנה!AV103</f>
        <v/>
      </c>
      <c r="F103" s="66" t="str">
        <f t="shared" si="39"/>
        <v/>
      </c>
      <c r="G103" s="166" t="str">
        <f t="shared" si="40"/>
        <v/>
      </c>
      <c r="H103" s="166" t="str">
        <f t="shared" si="41"/>
        <v/>
      </c>
      <c r="I103" s="165">
        <f t="shared" si="42"/>
        <v>0</v>
      </c>
      <c r="J103" s="164" t="str">
        <f t="shared" si="43"/>
        <v/>
      </c>
      <c r="K103" s="164" t="str">
        <f t="shared" si="44"/>
        <v/>
      </c>
      <c r="L103" s="165">
        <f t="shared" si="45"/>
        <v>0</v>
      </c>
      <c r="M103" s="164" t="str">
        <f t="shared" si="46"/>
        <v/>
      </c>
      <c r="N103" s="164" t="str">
        <f t="shared" si="47"/>
        <v/>
      </c>
      <c r="O103" s="165">
        <f t="shared" si="48"/>
        <v>0</v>
      </c>
      <c r="P103" s="164" t="str">
        <f t="shared" si="49"/>
        <v/>
      </c>
      <c r="Q103" s="164" t="str">
        <f t="shared" si="50"/>
        <v/>
      </c>
      <c r="R103" s="165">
        <f t="shared" si="51"/>
        <v>0</v>
      </c>
      <c r="S103" s="164" t="str">
        <f t="shared" si="52"/>
        <v/>
      </c>
      <c r="T103" s="164" t="str">
        <f t="shared" si="53"/>
        <v/>
      </c>
      <c r="U103" s="160" t="str">
        <f t="shared" si="54"/>
        <v/>
      </c>
      <c r="V103" s="10" t="str">
        <f t="shared" si="55"/>
        <v/>
      </c>
      <c r="Y103" s="13">
        <f t="shared" si="56"/>
        <v>1</v>
      </c>
    </row>
    <row r="104" spans="2:25" hidden="1" x14ac:dyDescent="0.25">
      <c r="B104" s="68" t="str">
        <f t="shared" si="38"/>
        <v/>
      </c>
      <c r="C104" s="9" t="str">
        <f>סיכום!C104</f>
        <v/>
      </c>
      <c r="D104" s="155"/>
      <c r="E104" s="166" t="str">
        <f>הגנה!AV104</f>
        <v/>
      </c>
      <c r="F104" s="66" t="str">
        <f t="shared" si="39"/>
        <v/>
      </c>
      <c r="G104" s="166" t="str">
        <f t="shared" si="40"/>
        <v/>
      </c>
      <c r="H104" s="166" t="str">
        <f t="shared" si="41"/>
        <v/>
      </c>
      <c r="I104" s="165">
        <f t="shared" si="42"/>
        <v>0</v>
      </c>
      <c r="J104" s="164" t="str">
        <f t="shared" si="43"/>
        <v/>
      </c>
      <c r="K104" s="164" t="str">
        <f t="shared" si="44"/>
        <v/>
      </c>
      <c r="L104" s="165">
        <f t="shared" si="45"/>
        <v>0</v>
      </c>
      <c r="M104" s="164" t="str">
        <f t="shared" si="46"/>
        <v/>
      </c>
      <c r="N104" s="164" t="str">
        <f t="shared" si="47"/>
        <v/>
      </c>
      <c r="O104" s="165">
        <f t="shared" si="48"/>
        <v>0</v>
      </c>
      <c r="P104" s="164" t="str">
        <f t="shared" si="49"/>
        <v/>
      </c>
      <c r="Q104" s="164" t="str">
        <f t="shared" si="50"/>
        <v/>
      </c>
      <c r="R104" s="165">
        <f t="shared" si="51"/>
        <v>0</v>
      </c>
      <c r="S104" s="164" t="str">
        <f t="shared" si="52"/>
        <v/>
      </c>
      <c r="T104" s="164" t="str">
        <f t="shared" si="53"/>
        <v/>
      </c>
      <c r="U104" s="160" t="str">
        <f t="shared" si="54"/>
        <v/>
      </c>
      <c r="V104" s="10" t="str">
        <f t="shared" si="55"/>
        <v/>
      </c>
      <c r="Y104" s="13">
        <f t="shared" si="56"/>
        <v>1</v>
      </c>
    </row>
    <row r="105" spans="2:25" hidden="1" x14ac:dyDescent="0.25">
      <c r="B105" s="68" t="str">
        <f t="shared" si="38"/>
        <v/>
      </c>
      <c r="C105" s="9" t="str">
        <f>סיכום!C105</f>
        <v/>
      </c>
      <c r="D105" s="155"/>
      <c r="E105" s="166" t="str">
        <f>הגנה!AV105</f>
        <v/>
      </c>
      <c r="F105" s="66" t="str">
        <f t="shared" si="39"/>
        <v/>
      </c>
      <c r="G105" s="166" t="str">
        <f t="shared" si="40"/>
        <v/>
      </c>
      <c r="H105" s="166" t="str">
        <f t="shared" si="41"/>
        <v/>
      </c>
      <c r="I105" s="165">
        <f t="shared" si="42"/>
        <v>0</v>
      </c>
      <c r="J105" s="164" t="str">
        <f t="shared" si="43"/>
        <v/>
      </c>
      <c r="K105" s="164" t="str">
        <f t="shared" si="44"/>
        <v/>
      </c>
      <c r="L105" s="165">
        <f t="shared" si="45"/>
        <v>0</v>
      </c>
      <c r="M105" s="164" t="str">
        <f t="shared" si="46"/>
        <v/>
      </c>
      <c r="N105" s="164" t="str">
        <f t="shared" si="47"/>
        <v/>
      </c>
      <c r="O105" s="165">
        <f t="shared" si="48"/>
        <v>0</v>
      </c>
      <c r="P105" s="164" t="str">
        <f t="shared" si="49"/>
        <v/>
      </c>
      <c r="Q105" s="164" t="str">
        <f t="shared" si="50"/>
        <v/>
      </c>
      <c r="R105" s="165">
        <f t="shared" si="51"/>
        <v>0</v>
      </c>
      <c r="S105" s="164" t="str">
        <f t="shared" si="52"/>
        <v/>
      </c>
      <c r="T105" s="164" t="str">
        <f t="shared" si="53"/>
        <v/>
      </c>
      <c r="U105" s="160" t="str">
        <f t="shared" si="54"/>
        <v/>
      </c>
      <c r="V105" s="10" t="str">
        <f t="shared" si="55"/>
        <v/>
      </c>
      <c r="Y105" s="13">
        <f t="shared" si="56"/>
        <v>1</v>
      </c>
    </row>
    <row r="106" spans="2:25" hidden="1" x14ac:dyDescent="0.25">
      <c r="B106" s="68" t="str">
        <f t="shared" si="38"/>
        <v/>
      </c>
      <c r="C106" s="9" t="str">
        <f>סיכום!C106</f>
        <v/>
      </c>
      <c r="D106" s="155"/>
      <c r="E106" s="166" t="str">
        <f>הגנה!AV106</f>
        <v/>
      </c>
      <c r="F106" s="66" t="str">
        <f t="shared" si="39"/>
        <v/>
      </c>
      <c r="G106" s="166" t="str">
        <f t="shared" si="40"/>
        <v/>
      </c>
      <c r="H106" s="166" t="str">
        <f t="shared" si="41"/>
        <v/>
      </c>
      <c r="I106" s="165">
        <f t="shared" si="42"/>
        <v>0</v>
      </c>
      <c r="J106" s="164" t="str">
        <f t="shared" si="43"/>
        <v/>
      </c>
      <c r="K106" s="164" t="str">
        <f t="shared" si="44"/>
        <v/>
      </c>
      <c r="L106" s="165">
        <f t="shared" si="45"/>
        <v>0</v>
      </c>
      <c r="M106" s="164" t="str">
        <f t="shared" si="46"/>
        <v/>
      </c>
      <c r="N106" s="164" t="str">
        <f t="shared" si="47"/>
        <v/>
      </c>
      <c r="O106" s="165">
        <f t="shared" si="48"/>
        <v>0</v>
      </c>
      <c r="P106" s="164" t="str">
        <f t="shared" si="49"/>
        <v/>
      </c>
      <c r="Q106" s="164" t="str">
        <f t="shared" si="50"/>
        <v/>
      </c>
      <c r="R106" s="165">
        <f t="shared" si="51"/>
        <v>0</v>
      </c>
      <c r="S106" s="164" t="str">
        <f t="shared" si="52"/>
        <v/>
      </c>
      <c r="T106" s="164" t="str">
        <f t="shared" si="53"/>
        <v/>
      </c>
      <c r="U106" s="160" t="str">
        <f t="shared" si="54"/>
        <v/>
      </c>
      <c r="V106" s="10" t="str">
        <f t="shared" si="55"/>
        <v/>
      </c>
      <c r="Y106" s="13">
        <f t="shared" si="56"/>
        <v>1</v>
      </c>
    </row>
    <row r="107" spans="2:25" hidden="1" x14ac:dyDescent="0.25">
      <c r="B107" s="68" t="str">
        <f t="shared" si="38"/>
        <v/>
      </c>
      <c r="C107" s="9" t="str">
        <f>סיכום!C107</f>
        <v/>
      </c>
      <c r="D107" s="155"/>
      <c r="E107" s="166" t="str">
        <f>הגנה!AV107</f>
        <v/>
      </c>
      <c r="F107" s="66" t="str">
        <f t="shared" si="39"/>
        <v/>
      </c>
      <c r="G107" s="166" t="str">
        <f t="shared" si="40"/>
        <v/>
      </c>
      <c r="H107" s="166" t="str">
        <f t="shared" si="41"/>
        <v/>
      </c>
      <c r="I107" s="165">
        <f t="shared" si="42"/>
        <v>0</v>
      </c>
      <c r="J107" s="164" t="str">
        <f t="shared" si="43"/>
        <v/>
      </c>
      <c r="K107" s="164" t="str">
        <f t="shared" si="44"/>
        <v/>
      </c>
      <c r="L107" s="165">
        <f t="shared" si="45"/>
        <v>0</v>
      </c>
      <c r="M107" s="164" t="str">
        <f t="shared" si="46"/>
        <v/>
      </c>
      <c r="N107" s="164" t="str">
        <f t="shared" si="47"/>
        <v/>
      </c>
      <c r="O107" s="165">
        <f t="shared" si="48"/>
        <v>0</v>
      </c>
      <c r="P107" s="164" t="str">
        <f t="shared" si="49"/>
        <v/>
      </c>
      <c r="Q107" s="164" t="str">
        <f t="shared" si="50"/>
        <v/>
      </c>
      <c r="R107" s="165">
        <f t="shared" si="51"/>
        <v>0</v>
      </c>
      <c r="S107" s="164" t="str">
        <f t="shared" si="52"/>
        <v/>
      </c>
      <c r="T107" s="164" t="str">
        <f t="shared" si="53"/>
        <v/>
      </c>
      <c r="U107" s="160" t="str">
        <f t="shared" si="54"/>
        <v/>
      </c>
      <c r="V107" s="10" t="str">
        <f t="shared" si="55"/>
        <v/>
      </c>
      <c r="Y107" s="13">
        <f t="shared" si="56"/>
        <v>1</v>
      </c>
    </row>
    <row r="108" spans="2:25" hidden="1" x14ac:dyDescent="0.25">
      <c r="B108" s="68" t="str">
        <f t="shared" si="38"/>
        <v/>
      </c>
      <c r="C108" s="9" t="str">
        <f>סיכום!C108</f>
        <v/>
      </c>
      <c r="D108" s="155"/>
      <c r="E108" s="166" t="str">
        <f>הגנה!AV108</f>
        <v/>
      </c>
      <c r="F108" s="66" t="str">
        <f t="shared" si="39"/>
        <v/>
      </c>
      <c r="G108" s="166" t="str">
        <f t="shared" si="40"/>
        <v/>
      </c>
      <c r="H108" s="166" t="str">
        <f t="shared" si="41"/>
        <v/>
      </c>
      <c r="I108" s="165">
        <f t="shared" si="42"/>
        <v>0</v>
      </c>
      <c r="J108" s="164" t="str">
        <f t="shared" si="43"/>
        <v/>
      </c>
      <c r="K108" s="164" t="str">
        <f t="shared" si="44"/>
        <v/>
      </c>
      <c r="L108" s="165">
        <f t="shared" si="45"/>
        <v>0</v>
      </c>
      <c r="M108" s="164" t="str">
        <f t="shared" si="46"/>
        <v/>
      </c>
      <c r="N108" s="164" t="str">
        <f t="shared" si="47"/>
        <v/>
      </c>
      <c r="O108" s="165">
        <f t="shared" si="48"/>
        <v>0</v>
      </c>
      <c r="P108" s="164" t="str">
        <f t="shared" si="49"/>
        <v/>
      </c>
      <c r="Q108" s="164" t="str">
        <f t="shared" si="50"/>
        <v/>
      </c>
      <c r="R108" s="165">
        <f t="shared" si="51"/>
        <v>0</v>
      </c>
      <c r="S108" s="164" t="str">
        <f t="shared" si="52"/>
        <v/>
      </c>
      <c r="T108" s="164" t="str">
        <f t="shared" si="53"/>
        <v/>
      </c>
      <c r="U108" s="160" t="str">
        <f t="shared" si="54"/>
        <v/>
      </c>
      <c r="V108" s="10" t="str">
        <f t="shared" si="55"/>
        <v/>
      </c>
      <c r="Y108" s="13">
        <f t="shared" si="56"/>
        <v>1</v>
      </c>
    </row>
    <row r="109" spans="2:25" hidden="1" x14ac:dyDescent="0.25">
      <c r="B109" s="68" t="str">
        <f t="shared" si="38"/>
        <v/>
      </c>
      <c r="C109" s="9" t="str">
        <f>סיכום!C109</f>
        <v/>
      </c>
      <c r="D109" s="155"/>
      <c r="E109" s="166" t="str">
        <f>הגנה!AV109</f>
        <v/>
      </c>
      <c r="F109" s="66" t="str">
        <f t="shared" si="39"/>
        <v/>
      </c>
      <c r="G109" s="166" t="str">
        <f t="shared" si="40"/>
        <v/>
      </c>
      <c r="H109" s="166" t="str">
        <f t="shared" si="41"/>
        <v/>
      </c>
      <c r="I109" s="165">
        <f t="shared" si="42"/>
        <v>0</v>
      </c>
      <c r="J109" s="164" t="str">
        <f t="shared" si="43"/>
        <v/>
      </c>
      <c r="K109" s="164" t="str">
        <f t="shared" si="44"/>
        <v/>
      </c>
      <c r="L109" s="165">
        <f t="shared" si="45"/>
        <v>0</v>
      </c>
      <c r="M109" s="164" t="str">
        <f t="shared" si="46"/>
        <v/>
      </c>
      <c r="N109" s="164" t="str">
        <f t="shared" si="47"/>
        <v/>
      </c>
      <c r="O109" s="165">
        <f t="shared" si="48"/>
        <v>0</v>
      </c>
      <c r="P109" s="164" t="str">
        <f t="shared" si="49"/>
        <v/>
      </c>
      <c r="Q109" s="164" t="str">
        <f t="shared" si="50"/>
        <v/>
      </c>
      <c r="R109" s="165">
        <f t="shared" si="51"/>
        <v>0</v>
      </c>
      <c r="S109" s="164" t="str">
        <f t="shared" si="52"/>
        <v/>
      </c>
      <c r="T109" s="164" t="str">
        <f t="shared" si="53"/>
        <v/>
      </c>
      <c r="U109" s="160" t="str">
        <f t="shared" si="54"/>
        <v/>
      </c>
      <c r="V109" s="10" t="str">
        <f t="shared" si="55"/>
        <v/>
      </c>
      <c r="Y109" s="13">
        <f t="shared" si="56"/>
        <v>1</v>
      </c>
    </row>
    <row r="110" spans="2:25" hidden="1" x14ac:dyDescent="0.25">
      <c r="B110" s="68" t="str">
        <f t="shared" si="38"/>
        <v/>
      </c>
      <c r="C110" s="9" t="str">
        <f>סיכום!C110</f>
        <v/>
      </c>
      <c r="D110" s="155"/>
      <c r="E110" s="166" t="str">
        <f>הגנה!AV110</f>
        <v/>
      </c>
      <c r="F110" s="66" t="str">
        <f t="shared" si="39"/>
        <v/>
      </c>
      <c r="G110" s="166" t="str">
        <f t="shared" si="40"/>
        <v/>
      </c>
      <c r="H110" s="166" t="str">
        <f t="shared" si="41"/>
        <v/>
      </c>
      <c r="I110" s="165">
        <f t="shared" si="42"/>
        <v>0</v>
      </c>
      <c r="J110" s="164" t="str">
        <f t="shared" si="43"/>
        <v/>
      </c>
      <c r="K110" s="164" t="str">
        <f t="shared" si="44"/>
        <v/>
      </c>
      <c r="L110" s="165">
        <f t="shared" si="45"/>
        <v>0</v>
      </c>
      <c r="M110" s="164" t="str">
        <f t="shared" si="46"/>
        <v/>
      </c>
      <c r="N110" s="164" t="str">
        <f t="shared" si="47"/>
        <v/>
      </c>
      <c r="O110" s="165">
        <f t="shared" si="48"/>
        <v>0</v>
      </c>
      <c r="P110" s="164" t="str">
        <f t="shared" si="49"/>
        <v/>
      </c>
      <c r="Q110" s="164" t="str">
        <f t="shared" si="50"/>
        <v/>
      </c>
      <c r="R110" s="165">
        <f t="shared" si="51"/>
        <v>0</v>
      </c>
      <c r="S110" s="164" t="str">
        <f t="shared" si="52"/>
        <v/>
      </c>
      <c r="T110" s="164" t="str">
        <f t="shared" si="53"/>
        <v/>
      </c>
      <c r="U110" s="160" t="str">
        <f t="shared" si="54"/>
        <v/>
      </c>
      <c r="V110" s="10" t="str">
        <f t="shared" si="55"/>
        <v/>
      </c>
      <c r="Y110" s="13">
        <f t="shared" si="56"/>
        <v>1</v>
      </c>
    </row>
    <row r="111" spans="2:25" hidden="1" x14ac:dyDescent="0.25">
      <c r="B111" s="68" t="str">
        <f t="shared" si="38"/>
        <v/>
      </c>
      <c r="C111" s="9" t="str">
        <f>סיכום!C111</f>
        <v/>
      </c>
      <c r="D111" s="155"/>
      <c r="E111" s="166" t="str">
        <f>הגנה!AV111</f>
        <v/>
      </c>
      <c r="F111" s="66" t="str">
        <f t="shared" si="39"/>
        <v/>
      </c>
      <c r="G111" s="166" t="str">
        <f t="shared" si="40"/>
        <v/>
      </c>
      <c r="H111" s="166" t="str">
        <f t="shared" si="41"/>
        <v/>
      </c>
      <c r="I111" s="165">
        <f t="shared" si="42"/>
        <v>0</v>
      </c>
      <c r="J111" s="164" t="str">
        <f t="shared" si="43"/>
        <v/>
      </c>
      <c r="K111" s="164" t="str">
        <f t="shared" si="44"/>
        <v/>
      </c>
      <c r="L111" s="165">
        <f t="shared" si="45"/>
        <v>0</v>
      </c>
      <c r="M111" s="164" t="str">
        <f t="shared" si="46"/>
        <v/>
      </c>
      <c r="N111" s="164" t="str">
        <f t="shared" si="47"/>
        <v/>
      </c>
      <c r="O111" s="165">
        <f t="shared" si="48"/>
        <v>0</v>
      </c>
      <c r="P111" s="164" t="str">
        <f t="shared" si="49"/>
        <v/>
      </c>
      <c r="Q111" s="164" t="str">
        <f t="shared" si="50"/>
        <v/>
      </c>
      <c r="R111" s="165">
        <f t="shared" si="51"/>
        <v>0</v>
      </c>
      <c r="S111" s="164" t="str">
        <f t="shared" si="52"/>
        <v/>
      </c>
      <c r="T111" s="164" t="str">
        <f t="shared" si="53"/>
        <v/>
      </c>
      <c r="U111" s="160" t="str">
        <f t="shared" si="54"/>
        <v/>
      </c>
      <c r="V111" s="10" t="str">
        <f t="shared" si="55"/>
        <v/>
      </c>
      <c r="Y111" s="13">
        <f t="shared" si="56"/>
        <v>1</v>
      </c>
    </row>
    <row r="112" spans="2:25" hidden="1" x14ac:dyDescent="0.25">
      <c r="B112" s="68" t="str">
        <f t="shared" si="38"/>
        <v/>
      </c>
      <c r="C112" s="9" t="str">
        <f>סיכום!C112</f>
        <v/>
      </c>
      <c r="D112" s="155"/>
      <c r="E112" s="166" t="str">
        <f>הגנה!AV112</f>
        <v/>
      </c>
      <c r="F112" s="66" t="str">
        <f t="shared" si="39"/>
        <v/>
      </c>
      <c r="G112" s="166" t="str">
        <f t="shared" si="40"/>
        <v/>
      </c>
      <c r="H112" s="166" t="str">
        <f t="shared" si="41"/>
        <v/>
      </c>
      <c r="I112" s="165">
        <f t="shared" si="42"/>
        <v>0</v>
      </c>
      <c r="J112" s="164" t="str">
        <f t="shared" si="43"/>
        <v/>
      </c>
      <c r="K112" s="164" t="str">
        <f t="shared" si="44"/>
        <v/>
      </c>
      <c r="L112" s="165">
        <f t="shared" si="45"/>
        <v>0</v>
      </c>
      <c r="M112" s="164" t="str">
        <f t="shared" si="46"/>
        <v/>
      </c>
      <c r="N112" s="164" t="str">
        <f t="shared" si="47"/>
        <v/>
      </c>
      <c r="O112" s="165">
        <f t="shared" si="48"/>
        <v>0</v>
      </c>
      <c r="P112" s="164" t="str">
        <f t="shared" si="49"/>
        <v/>
      </c>
      <c r="Q112" s="164" t="str">
        <f t="shared" si="50"/>
        <v/>
      </c>
      <c r="R112" s="165">
        <f t="shared" si="51"/>
        <v>0</v>
      </c>
      <c r="S112" s="164" t="str">
        <f t="shared" si="52"/>
        <v/>
      </c>
      <c r="T112" s="164" t="str">
        <f t="shared" si="53"/>
        <v/>
      </c>
      <c r="U112" s="160" t="str">
        <f t="shared" si="54"/>
        <v/>
      </c>
      <c r="V112" s="10" t="str">
        <f t="shared" si="55"/>
        <v/>
      </c>
      <c r="Y112" s="13">
        <f t="shared" si="56"/>
        <v>1</v>
      </c>
    </row>
    <row r="113" spans="2:25" hidden="1" x14ac:dyDescent="0.25">
      <c r="B113" s="68" t="str">
        <f t="shared" si="38"/>
        <v/>
      </c>
      <c r="C113" s="9" t="str">
        <f>סיכום!C113</f>
        <v/>
      </c>
      <c r="D113" s="155"/>
      <c r="E113" s="166" t="str">
        <f>הגנה!AV113</f>
        <v/>
      </c>
      <c r="F113" s="66" t="str">
        <f t="shared" si="39"/>
        <v/>
      </c>
      <c r="G113" s="166" t="str">
        <f t="shared" si="40"/>
        <v/>
      </c>
      <c r="H113" s="166" t="str">
        <f t="shared" si="41"/>
        <v/>
      </c>
      <c r="I113" s="165">
        <f t="shared" si="42"/>
        <v>0</v>
      </c>
      <c r="J113" s="164" t="str">
        <f t="shared" si="43"/>
        <v/>
      </c>
      <c r="K113" s="164" t="str">
        <f t="shared" si="44"/>
        <v/>
      </c>
      <c r="L113" s="165">
        <f t="shared" si="45"/>
        <v>0</v>
      </c>
      <c r="M113" s="164" t="str">
        <f t="shared" si="46"/>
        <v/>
      </c>
      <c r="N113" s="164" t="str">
        <f t="shared" si="47"/>
        <v/>
      </c>
      <c r="O113" s="165">
        <f t="shared" si="48"/>
        <v>0</v>
      </c>
      <c r="P113" s="164" t="str">
        <f t="shared" si="49"/>
        <v/>
      </c>
      <c r="Q113" s="164" t="str">
        <f t="shared" si="50"/>
        <v/>
      </c>
      <c r="R113" s="165">
        <f t="shared" si="51"/>
        <v>0</v>
      </c>
      <c r="S113" s="164" t="str">
        <f t="shared" si="52"/>
        <v/>
      </c>
      <c r="T113" s="164" t="str">
        <f t="shared" si="53"/>
        <v/>
      </c>
      <c r="U113" s="160" t="str">
        <f t="shared" si="54"/>
        <v/>
      </c>
      <c r="V113" s="10" t="str">
        <f t="shared" si="55"/>
        <v/>
      </c>
      <c r="Y113" s="13">
        <f t="shared" si="56"/>
        <v>1</v>
      </c>
    </row>
    <row r="114" spans="2:25" hidden="1" x14ac:dyDescent="0.25">
      <c r="B114" s="68" t="str">
        <f t="shared" si="38"/>
        <v/>
      </c>
      <c r="C114" s="9" t="str">
        <f>סיכום!C114</f>
        <v/>
      </c>
      <c r="D114" s="155"/>
      <c r="E114" s="166" t="str">
        <f>הגנה!AV114</f>
        <v/>
      </c>
      <c r="F114" s="66" t="str">
        <f t="shared" si="39"/>
        <v/>
      </c>
      <c r="G114" s="166" t="str">
        <f t="shared" si="40"/>
        <v/>
      </c>
      <c r="H114" s="166" t="str">
        <f t="shared" si="41"/>
        <v/>
      </c>
      <c r="I114" s="165">
        <f t="shared" si="42"/>
        <v>0</v>
      </c>
      <c r="J114" s="164" t="str">
        <f t="shared" si="43"/>
        <v/>
      </c>
      <c r="K114" s="164" t="str">
        <f t="shared" si="44"/>
        <v/>
      </c>
      <c r="L114" s="165">
        <f t="shared" si="45"/>
        <v>0</v>
      </c>
      <c r="M114" s="164" t="str">
        <f t="shared" si="46"/>
        <v/>
      </c>
      <c r="N114" s="164" t="str">
        <f t="shared" si="47"/>
        <v/>
      </c>
      <c r="O114" s="165">
        <f t="shared" si="48"/>
        <v>0</v>
      </c>
      <c r="P114" s="164" t="str">
        <f t="shared" si="49"/>
        <v/>
      </c>
      <c r="Q114" s="164" t="str">
        <f t="shared" si="50"/>
        <v/>
      </c>
      <c r="R114" s="165">
        <f t="shared" si="51"/>
        <v>0</v>
      </c>
      <c r="S114" s="164" t="str">
        <f t="shared" si="52"/>
        <v/>
      </c>
      <c r="T114" s="164" t="str">
        <f t="shared" si="53"/>
        <v/>
      </c>
      <c r="U114" s="160" t="str">
        <f t="shared" si="54"/>
        <v/>
      </c>
      <c r="V114" s="10" t="str">
        <f t="shared" si="55"/>
        <v/>
      </c>
      <c r="Y114" s="13">
        <f t="shared" si="56"/>
        <v>1</v>
      </c>
    </row>
    <row r="115" spans="2:25" hidden="1" x14ac:dyDescent="0.25">
      <c r="B115" s="68" t="str">
        <f t="shared" si="38"/>
        <v/>
      </c>
      <c r="C115" s="9" t="str">
        <f>סיכום!C115</f>
        <v/>
      </c>
      <c r="D115" s="155"/>
      <c r="E115" s="166" t="str">
        <f>הגנה!AV115</f>
        <v/>
      </c>
      <c r="F115" s="66" t="str">
        <f t="shared" si="39"/>
        <v/>
      </c>
      <c r="G115" s="166" t="str">
        <f t="shared" si="40"/>
        <v/>
      </c>
      <c r="H115" s="166" t="str">
        <f t="shared" si="41"/>
        <v/>
      </c>
      <c r="I115" s="165">
        <f t="shared" si="42"/>
        <v>0</v>
      </c>
      <c r="J115" s="164" t="str">
        <f t="shared" si="43"/>
        <v/>
      </c>
      <c r="K115" s="164" t="str">
        <f t="shared" si="44"/>
        <v/>
      </c>
      <c r="L115" s="165">
        <f t="shared" si="45"/>
        <v>0</v>
      </c>
      <c r="M115" s="164" t="str">
        <f t="shared" si="46"/>
        <v/>
      </c>
      <c r="N115" s="164" t="str">
        <f t="shared" si="47"/>
        <v/>
      </c>
      <c r="O115" s="165">
        <f t="shared" si="48"/>
        <v>0</v>
      </c>
      <c r="P115" s="164" t="str">
        <f t="shared" si="49"/>
        <v/>
      </c>
      <c r="Q115" s="164" t="str">
        <f t="shared" si="50"/>
        <v/>
      </c>
      <c r="R115" s="165">
        <f t="shared" si="51"/>
        <v>0</v>
      </c>
      <c r="S115" s="164" t="str">
        <f t="shared" si="52"/>
        <v/>
      </c>
      <c r="T115" s="164" t="str">
        <f t="shared" si="53"/>
        <v/>
      </c>
      <c r="U115" s="160" t="str">
        <f t="shared" si="54"/>
        <v/>
      </c>
      <c r="V115" s="10" t="str">
        <f t="shared" si="55"/>
        <v/>
      </c>
      <c r="Y115" s="13">
        <f t="shared" si="56"/>
        <v>1</v>
      </c>
    </row>
    <row r="116" spans="2:25" hidden="1" x14ac:dyDescent="0.25">
      <c r="B116" s="68" t="str">
        <f t="shared" si="38"/>
        <v/>
      </c>
      <c r="C116" s="9" t="str">
        <f>סיכום!C116</f>
        <v/>
      </c>
      <c r="D116" s="155"/>
      <c r="E116" s="166" t="str">
        <f>הגנה!AV116</f>
        <v/>
      </c>
      <c r="F116" s="66" t="str">
        <f t="shared" si="39"/>
        <v/>
      </c>
      <c r="G116" s="166" t="str">
        <f t="shared" si="40"/>
        <v/>
      </c>
      <c r="H116" s="166" t="str">
        <f t="shared" si="41"/>
        <v/>
      </c>
      <c r="I116" s="165">
        <f t="shared" si="42"/>
        <v>0</v>
      </c>
      <c r="J116" s="164" t="str">
        <f t="shared" si="43"/>
        <v/>
      </c>
      <c r="K116" s="164" t="str">
        <f t="shared" si="44"/>
        <v/>
      </c>
      <c r="L116" s="165">
        <f t="shared" si="45"/>
        <v>0</v>
      </c>
      <c r="M116" s="164" t="str">
        <f t="shared" si="46"/>
        <v/>
      </c>
      <c r="N116" s="164" t="str">
        <f t="shared" si="47"/>
        <v/>
      </c>
      <c r="O116" s="165">
        <f t="shared" si="48"/>
        <v>0</v>
      </c>
      <c r="P116" s="164" t="str">
        <f t="shared" si="49"/>
        <v/>
      </c>
      <c r="Q116" s="164" t="str">
        <f t="shared" si="50"/>
        <v/>
      </c>
      <c r="R116" s="165">
        <f t="shared" si="51"/>
        <v>0</v>
      </c>
      <c r="S116" s="164" t="str">
        <f t="shared" si="52"/>
        <v/>
      </c>
      <c r="T116" s="164" t="str">
        <f t="shared" si="53"/>
        <v/>
      </c>
      <c r="U116" s="160" t="str">
        <f t="shared" si="54"/>
        <v/>
      </c>
      <c r="V116" s="10" t="str">
        <f t="shared" si="55"/>
        <v/>
      </c>
      <c r="Y116" s="13">
        <f t="shared" si="56"/>
        <v>1</v>
      </c>
    </row>
    <row r="117" spans="2:25" hidden="1" x14ac:dyDescent="0.25">
      <c r="B117" s="68" t="str">
        <f t="shared" si="38"/>
        <v/>
      </c>
      <c r="C117" s="9" t="str">
        <f>סיכום!C117</f>
        <v/>
      </c>
      <c r="D117" s="155"/>
      <c r="E117" s="166" t="str">
        <f>הגנה!AV117</f>
        <v/>
      </c>
      <c r="F117" s="66" t="str">
        <f t="shared" si="39"/>
        <v/>
      </c>
      <c r="G117" s="166" t="str">
        <f t="shared" si="40"/>
        <v/>
      </c>
      <c r="H117" s="166" t="str">
        <f t="shared" si="41"/>
        <v/>
      </c>
      <c r="I117" s="165">
        <f t="shared" si="42"/>
        <v>0</v>
      </c>
      <c r="J117" s="164" t="str">
        <f t="shared" si="43"/>
        <v/>
      </c>
      <c r="K117" s="164" t="str">
        <f t="shared" si="44"/>
        <v/>
      </c>
      <c r="L117" s="165">
        <f t="shared" si="45"/>
        <v>0</v>
      </c>
      <c r="M117" s="164" t="str">
        <f t="shared" si="46"/>
        <v/>
      </c>
      <c r="N117" s="164" t="str">
        <f t="shared" si="47"/>
        <v/>
      </c>
      <c r="O117" s="165">
        <f t="shared" si="48"/>
        <v>0</v>
      </c>
      <c r="P117" s="164" t="str">
        <f t="shared" si="49"/>
        <v/>
      </c>
      <c r="Q117" s="164" t="str">
        <f t="shared" si="50"/>
        <v/>
      </c>
      <c r="R117" s="165">
        <f t="shared" si="51"/>
        <v>0</v>
      </c>
      <c r="S117" s="164" t="str">
        <f t="shared" si="52"/>
        <v/>
      </c>
      <c r="T117" s="164" t="str">
        <f t="shared" si="53"/>
        <v/>
      </c>
      <c r="U117" s="160" t="str">
        <f t="shared" si="54"/>
        <v/>
      </c>
      <c r="V117" s="10" t="str">
        <f t="shared" si="55"/>
        <v/>
      </c>
      <c r="Y117" s="13">
        <f t="shared" si="56"/>
        <v>1</v>
      </c>
    </row>
    <row r="118" spans="2:25" hidden="1" x14ac:dyDescent="0.25">
      <c r="B118" s="68" t="str">
        <f t="shared" si="38"/>
        <v/>
      </c>
      <c r="C118" s="9" t="str">
        <f>סיכום!C118</f>
        <v/>
      </c>
      <c r="D118" s="155"/>
      <c r="E118" s="166" t="str">
        <f>הגנה!AV118</f>
        <v/>
      </c>
      <c r="F118" s="66" t="str">
        <f t="shared" si="39"/>
        <v/>
      </c>
      <c r="G118" s="166" t="str">
        <f t="shared" si="40"/>
        <v/>
      </c>
      <c r="H118" s="166" t="str">
        <f t="shared" si="41"/>
        <v/>
      </c>
      <c r="I118" s="165">
        <f t="shared" si="42"/>
        <v>0</v>
      </c>
      <c r="J118" s="164" t="str">
        <f t="shared" si="43"/>
        <v/>
      </c>
      <c r="K118" s="164" t="str">
        <f t="shared" si="44"/>
        <v/>
      </c>
      <c r="L118" s="165">
        <f t="shared" si="45"/>
        <v>0</v>
      </c>
      <c r="M118" s="164" t="str">
        <f t="shared" si="46"/>
        <v/>
      </c>
      <c r="N118" s="164" t="str">
        <f t="shared" si="47"/>
        <v/>
      </c>
      <c r="O118" s="165">
        <f t="shared" si="48"/>
        <v>0</v>
      </c>
      <c r="P118" s="164" t="str">
        <f t="shared" si="49"/>
        <v/>
      </c>
      <c r="Q118" s="164" t="str">
        <f t="shared" si="50"/>
        <v/>
      </c>
      <c r="R118" s="165">
        <f t="shared" si="51"/>
        <v>0</v>
      </c>
      <c r="S118" s="164" t="str">
        <f t="shared" si="52"/>
        <v/>
      </c>
      <c r="T118" s="164" t="str">
        <f t="shared" si="53"/>
        <v/>
      </c>
      <c r="U118" s="160" t="str">
        <f t="shared" si="54"/>
        <v/>
      </c>
      <c r="V118" s="10" t="str">
        <f t="shared" si="55"/>
        <v/>
      </c>
      <c r="Y118" s="13">
        <f t="shared" si="56"/>
        <v>1</v>
      </c>
    </row>
    <row r="119" spans="2:25" hidden="1" x14ac:dyDescent="0.25">
      <c r="B119" s="68" t="str">
        <f t="shared" si="38"/>
        <v/>
      </c>
      <c r="C119" s="9" t="str">
        <f>סיכום!C119</f>
        <v/>
      </c>
      <c r="D119" s="155"/>
      <c r="E119" s="166" t="str">
        <f>הגנה!AV119</f>
        <v/>
      </c>
      <c r="F119" s="66" t="str">
        <f t="shared" si="39"/>
        <v/>
      </c>
      <c r="G119" s="166" t="str">
        <f t="shared" si="40"/>
        <v/>
      </c>
      <c r="H119" s="166" t="str">
        <f t="shared" si="41"/>
        <v/>
      </c>
      <c r="I119" s="165">
        <f t="shared" si="42"/>
        <v>0</v>
      </c>
      <c r="J119" s="164" t="str">
        <f t="shared" si="43"/>
        <v/>
      </c>
      <c r="K119" s="164" t="str">
        <f t="shared" si="44"/>
        <v/>
      </c>
      <c r="L119" s="165">
        <f t="shared" si="45"/>
        <v>0</v>
      </c>
      <c r="M119" s="164" t="str">
        <f t="shared" si="46"/>
        <v/>
      </c>
      <c r="N119" s="164" t="str">
        <f t="shared" si="47"/>
        <v/>
      </c>
      <c r="O119" s="165">
        <f t="shared" si="48"/>
        <v>0</v>
      </c>
      <c r="P119" s="164" t="str">
        <f t="shared" si="49"/>
        <v/>
      </c>
      <c r="Q119" s="164" t="str">
        <f t="shared" si="50"/>
        <v/>
      </c>
      <c r="R119" s="165">
        <f t="shared" si="51"/>
        <v>0</v>
      </c>
      <c r="S119" s="164" t="str">
        <f t="shared" si="52"/>
        <v/>
      </c>
      <c r="T119" s="164" t="str">
        <f t="shared" si="53"/>
        <v/>
      </c>
      <c r="U119" s="160" t="str">
        <f t="shared" si="54"/>
        <v/>
      </c>
      <c r="V119" s="10" t="str">
        <f t="shared" si="55"/>
        <v/>
      </c>
      <c r="Y119" s="13">
        <f t="shared" si="56"/>
        <v>1</v>
      </c>
    </row>
    <row r="120" spans="2:25" hidden="1" x14ac:dyDescent="0.25">
      <c r="B120" s="68" t="str">
        <f t="shared" si="38"/>
        <v/>
      </c>
      <c r="C120" s="9" t="str">
        <f>סיכום!C120</f>
        <v/>
      </c>
      <c r="D120" s="155"/>
      <c r="E120" s="166" t="str">
        <f>הגנה!AV120</f>
        <v/>
      </c>
      <c r="F120" s="66" t="str">
        <f t="shared" si="39"/>
        <v/>
      </c>
      <c r="G120" s="166" t="str">
        <f t="shared" si="40"/>
        <v/>
      </c>
      <c r="H120" s="166" t="str">
        <f t="shared" si="41"/>
        <v/>
      </c>
      <c r="I120" s="165">
        <f t="shared" si="42"/>
        <v>0</v>
      </c>
      <c r="J120" s="164" t="str">
        <f t="shared" si="43"/>
        <v/>
      </c>
      <c r="K120" s="164" t="str">
        <f t="shared" si="44"/>
        <v/>
      </c>
      <c r="L120" s="165">
        <f t="shared" si="45"/>
        <v>0</v>
      </c>
      <c r="M120" s="164" t="str">
        <f t="shared" si="46"/>
        <v/>
      </c>
      <c r="N120" s="164" t="str">
        <f t="shared" si="47"/>
        <v/>
      </c>
      <c r="O120" s="165">
        <f t="shared" si="48"/>
        <v>0</v>
      </c>
      <c r="P120" s="164" t="str">
        <f t="shared" si="49"/>
        <v/>
      </c>
      <c r="Q120" s="164" t="str">
        <f t="shared" si="50"/>
        <v/>
      </c>
      <c r="R120" s="165">
        <f t="shared" si="51"/>
        <v>0</v>
      </c>
      <c r="S120" s="164" t="str">
        <f t="shared" si="52"/>
        <v/>
      </c>
      <c r="T120" s="164" t="str">
        <f t="shared" si="53"/>
        <v/>
      </c>
      <c r="U120" s="160" t="str">
        <f t="shared" si="54"/>
        <v/>
      </c>
      <c r="V120" s="10" t="str">
        <f t="shared" si="55"/>
        <v/>
      </c>
      <c r="Y120" s="13">
        <f t="shared" si="56"/>
        <v>1</v>
      </c>
    </row>
    <row r="121" spans="2:25" hidden="1" x14ac:dyDescent="0.25">
      <c r="B121" s="68" t="str">
        <f t="shared" si="38"/>
        <v/>
      </c>
      <c r="C121" s="9" t="str">
        <f>סיכום!C121</f>
        <v/>
      </c>
      <c r="D121" s="155"/>
      <c r="E121" s="166" t="str">
        <f>הגנה!AV121</f>
        <v/>
      </c>
      <c r="F121" s="66" t="str">
        <f t="shared" si="39"/>
        <v/>
      </c>
      <c r="G121" s="166" t="str">
        <f t="shared" si="40"/>
        <v/>
      </c>
      <c r="H121" s="166" t="str">
        <f t="shared" si="41"/>
        <v/>
      </c>
      <c r="I121" s="165">
        <f t="shared" si="42"/>
        <v>0</v>
      </c>
      <c r="J121" s="164" t="str">
        <f t="shared" si="43"/>
        <v/>
      </c>
      <c r="K121" s="164" t="str">
        <f t="shared" si="44"/>
        <v/>
      </c>
      <c r="L121" s="165">
        <f t="shared" si="45"/>
        <v>0</v>
      </c>
      <c r="M121" s="164" t="str">
        <f t="shared" si="46"/>
        <v/>
      </c>
      <c r="N121" s="164" t="str">
        <f t="shared" si="47"/>
        <v/>
      </c>
      <c r="O121" s="165">
        <f t="shared" si="48"/>
        <v>0</v>
      </c>
      <c r="P121" s="164" t="str">
        <f t="shared" si="49"/>
        <v/>
      </c>
      <c r="Q121" s="164" t="str">
        <f t="shared" si="50"/>
        <v/>
      </c>
      <c r="R121" s="165">
        <f t="shared" si="51"/>
        <v>0</v>
      </c>
      <c r="S121" s="164" t="str">
        <f t="shared" si="52"/>
        <v/>
      </c>
      <c r="T121" s="164" t="str">
        <f t="shared" si="53"/>
        <v/>
      </c>
      <c r="U121" s="160" t="str">
        <f t="shared" si="54"/>
        <v/>
      </c>
      <c r="V121" s="10" t="str">
        <f t="shared" si="55"/>
        <v/>
      </c>
      <c r="Y121" s="13">
        <f t="shared" si="56"/>
        <v>1</v>
      </c>
    </row>
    <row r="122" spans="2:25" hidden="1" x14ac:dyDescent="0.25">
      <c r="B122" s="68" t="str">
        <f t="shared" si="38"/>
        <v/>
      </c>
      <c r="C122" s="9" t="str">
        <f>סיכום!C122</f>
        <v/>
      </c>
      <c r="D122" s="155"/>
      <c r="E122" s="166" t="str">
        <f>הגנה!AV122</f>
        <v/>
      </c>
      <c r="F122" s="66" t="str">
        <f t="shared" si="39"/>
        <v/>
      </c>
      <c r="G122" s="166" t="str">
        <f t="shared" si="40"/>
        <v/>
      </c>
      <c r="H122" s="166" t="str">
        <f t="shared" si="41"/>
        <v/>
      </c>
      <c r="I122" s="165">
        <f t="shared" si="42"/>
        <v>0</v>
      </c>
      <c r="J122" s="164" t="str">
        <f t="shared" si="43"/>
        <v/>
      </c>
      <c r="K122" s="164" t="str">
        <f t="shared" si="44"/>
        <v/>
      </c>
      <c r="L122" s="165">
        <f t="shared" si="45"/>
        <v>0</v>
      </c>
      <c r="M122" s="164" t="str">
        <f t="shared" si="46"/>
        <v/>
      </c>
      <c r="N122" s="164" t="str">
        <f t="shared" si="47"/>
        <v/>
      </c>
      <c r="O122" s="165">
        <f t="shared" si="48"/>
        <v>0</v>
      </c>
      <c r="P122" s="164" t="str">
        <f t="shared" si="49"/>
        <v/>
      </c>
      <c r="Q122" s="164" t="str">
        <f t="shared" si="50"/>
        <v/>
      </c>
      <c r="R122" s="165">
        <f t="shared" si="51"/>
        <v>0</v>
      </c>
      <c r="S122" s="164" t="str">
        <f t="shared" si="52"/>
        <v/>
      </c>
      <c r="T122" s="164" t="str">
        <f t="shared" si="53"/>
        <v/>
      </c>
      <c r="U122" s="160" t="str">
        <f t="shared" si="54"/>
        <v/>
      </c>
      <c r="V122" s="10" t="str">
        <f t="shared" si="55"/>
        <v/>
      </c>
      <c r="Y122" s="13">
        <f t="shared" si="56"/>
        <v>1</v>
      </c>
    </row>
    <row r="123" spans="2:25" hidden="1" x14ac:dyDescent="0.25">
      <c r="B123" s="68" t="str">
        <f t="shared" si="38"/>
        <v/>
      </c>
      <c r="C123" s="9" t="str">
        <f>סיכום!C123</f>
        <v/>
      </c>
      <c r="D123" s="155"/>
      <c r="E123" s="166" t="str">
        <f>הגנה!AV123</f>
        <v/>
      </c>
      <c r="F123" s="66" t="str">
        <f t="shared" si="39"/>
        <v/>
      </c>
      <c r="G123" s="166" t="str">
        <f t="shared" si="40"/>
        <v/>
      </c>
      <c r="H123" s="166" t="str">
        <f t="shared" si="41"/>
        <v/>
      </c>
      <c r="I123" s="165">
        <f t="shared" si="42"/>
        <v>0</v>
      </c>
      <c r="J123" s="164" t="str">
        <f t="shared" si="43"/>
        <v/>
      </c>
      <c r="K123" s="164" t="str">
        <f t="shared" si="44"/>
        <v/>
      </c>
      <c r="L123" s="165">
        <f t="shared" si="45"/>
        <v>0</v>
      </c>
      <c r="M123" s="164" t="str">
        <f t="shared" si="46"/>
        <v/>
      </c>
      <c r="N123" s="164" t="str">
        <f t="shared" si="47"/>
        <v/>
      </c>
      <c r="O123" s="165">
        <f t="shared" si="48"/>
        <v>0</v>
      </c>
      <c r="P123" s="164" t="str">
        <f t="shared" si="49"/>
        <v/>
      </c>
      <c r="Q123" s="164" t="str">
        <f t="shared" si="50"/>
        <v/>
      </c>
      <c r="R123" s="165">
        <f t="shared" si="51"/>
        <v>0</v>
      </c>
      <c r="S123" s="164" t="str">
        <f t="shared" si="52"/>
        <v/>
      </c>
      <c r="T123" s="164" t="str">
        <f t="shared" si="53"/>
        <v/>
      </c>
      <c r="U123" s="160" t="str">
        <f t="shared" si="54"/>
        <v/>
      </c>
      <c r="V123" s="10" t="str">
        <f t="shared" si="55"/>
        <v/>
      </c>
      <c r="Y123" s="13">
        <f t="shared" si="56"/>
        <v>1</v>
      </c>
    </row>
    <row r="124" spans="2:25" hidden="1" x14ac:dyDescent="0.25">
      <c r="B124" s="68" t="str">
        <f t="shared" si="38"/>
        <v/>
      </c>
      <c r="C124" s="9" t="str">
        <f>סיכום!C124</f>
        <v/>
      </c>
      <c r="D124" s="155"/>
      <c r="E124" s="166" t="str">
        <f>הגנה!AV124</f>
        <v/>
      </c>
      <c r="F124" s="66" t="str">
        <f t="shared" si="39"/>
        <v/>
      </c>
      <c r="G124" s="166" t="str">
        <f t="shared" si="40"/>
        <v/>
      </c>
      <c r="H124" s="166" t="str">
        <f t="shared" si="41"/>
        <v/>
      </c>
      <c r="I124" s="165">
        <f t="shared" si="42"/>
        <v>0</v>
      </c>
      <c r="J124" s="164" t="str">
        <f t="shared" si="43"/>
        <v/>
      </c>
      <c r="K124" s="164" t="str">
        <f t="shared" si="44"/>
        <v/>
      </c>
      <c r="L124" s="165">
        <f t="shared" si="45"/>
        <v>0</v>
      </c>
      <c r="M124" s="164" t="str">
        <f t="shared" si="46"/>
        <v/>
      </c>
      <c r="N124" s="164" t="str">
        <f t="shared" si="47"/>
        <v/>
      </c>
      <c r="O124" s="165">
        <f t="shared" si="48"/>
        <v>0</v>
      </c>
      <c r="P124" s="164" t="str">
        <f t="shared" si="49"/>
        <v/>
      </c>
      <c r="Q124" s="164" t="str">
        <f t="shared" si="50"/>
        <v/>
      </c>
      <c r="R124" s="165">
        <f t="shared" si="51"/>
        <v>0</v>
      </c>
      <c r="S124" s="164" t="str">
        <f t="shared" si="52"/>
        <v/>
      </c>
      <c r="T124" s="164" t="str">
        <f t="shared" si="53"/>
        <v/>
      </c>
      <c r="U124" s="160" t="str">
        <f t="shared" si="54"/>
        <v/>
      </c>
      <c r="V124" s="10" t="str">
        <f t="shared" si="55"/>
        <v/>
      </c>
      <c r="Y124" s="13">
        <f t="shared" si="56"/>
        <v>1</v>
      </c>
    </row>
    <row r="125" spans="2:25" hidden="1" x14ac:dyDescent="0.25">
      <c r="B125" s="68" t="str">
        <f t="shared" si="38"/>
        <v/>
      </c>
      <c r="C125" s="9" t="str">
        <f>סיכום!C125</f>
        <v/>
      </c>
      <c r="D125" s="155"/>
      <c r="E125" s="166" t="str">
        <f>הגנה!AV125</f>
        <v/>
      </c>
      <c r="F125" s="66" t="str">
        <f t="shared" si="39"/>
        <v/>
      </c>
      <c r="G125" s="166" t="str">
        <f t="shared" si="40"/>
        <v/>
      </c>
      <c r="H125" s="166" t="str">
        <f t="shared" si="41"/>
        <v/>
      </c>
      <c r="I125" s="165">
        <f t="shared" si="42"/>
        <v>0</v>
      </c>
      <c r="J125" s="164" t="str">
        <f t="shared" si="43"/>
        <v/>
      </c>
      <c r="K125" s="164" t="str">
        <f t="shared" si="44"/>
        <v/>
      </c>
      <c r="L125" s="165">
        <f t="shared" si="45"/>
        <v>0</v>
      </c>
      <c r="M125" s="164" t="str">
        <f t="shared" si="46"/>
        <v/>
      </c>
      <c r="N125" s="164" t="str">
        <f t="shared" si="47"/>
        <v/>
      </c>
      <c r="O125" s="165">
        <f t="shared" si="48"/>
        <v>0</v>
      </c>
      <c r="P125" s="164" t="str">
        <f t="shared" si="49"/>
        <v/>
      </c>
      <c r="Q125" s="164" t="str">
        <f t="shared" si="50"/>
        <v/>
      </c>
      <c r="R125" s="165">
        <f t="shared" si="51"/>
        <v>0</v>
      </c>
      <c r="S125" s="164" t="str">
        <f t="shared" si="52"/>
        <v/>
      </c>
      <c r="T125" s="164" t="str">
        <f t="shared" si="53"/>
        <v/>
      </c>
      <c r="U125" s="160" t="str">
        <f t="shared" si="54"/>
        <v/>
      </c>
      <c r="V125" s="10" t="str">
        <f t="shared" si="55"/>
        <v/>
      </c>
      <c r="Y125" s="13">
        <f t="shared" si="56"/>
        <v>1</v>
      </c>
    </row>
    <row r="126" spans="2:25" hidden="1" x14ac:dyDescent="0.25">
      <c r="B126" s="68" t="str">
        <f t="shared" si="38"/>
        <v/>
      </c>
      <c r="C126" s="9" t="str">
        <f>סיכום!C126</f>
        <v/>
      </c>
      <c r="D126" s="155"/>
      <c r="E126" s="166" t="str">
        <f>הגנה!AV126</f>
        <v/>
      </c>
      <c r="F126" s="66" t="str">
        <f t="shared" si="39"/>
        <v/>
      </c>
      <c r="G126" s="166" t="str">
        <f t="shared" si="40"/>
        <v/>
      </c>
      <c r="H126" s="166" t="str">
        <f t="shared" si="41"/>
        <v/>
      </c>
      <c r="I126" s="165">
        <f t="shared" si="42"/>
        <v>0</v>
      </c>
      <c r="J126" s="164" t="str">
        <f t="shared" si="43"/>
        <v/>
      </c>
      <c r="K126" s="164" t="str">
        <f t="shared" si="44"/>
        <v/>
      </c>
      <c r="L126" s="165">
        <f t="shared" si="45"/>
        <v>0</v>
      </c>
      <c r="M126" s="164" t="str">
        <f t="shared" si="46"/>
        <v/>
      </c>
      <c r="N126" s="164" t="str">
        <f t="shared" si="47"/>
        <v/>
      </c>
      <c r="O126" s="165">
        <f t="shared" si="48"/>
        <v>0</v>
      </c>
      <c r="P126" s="164" t="str">
        <f t="shared" si="49"/>
        <v/>
      </c>
      <c r="Q126" s="164" t="str">
        <f t="shared" si="50"/>
        <v/>
      </c>
      <c r="R126" s="165">
        <f t="shared" si="51"/>
        <v>0</v>
      </c>
      <c r="S126" s="164" t="str">
        <f t="shared" si="52"/>
        <v/>
      </c>
      <c r="T126" s="164" t="str">
        <f t="shared" si="53"/>
        <v/>
      </c>
      <c r="U126" s="160" t="str">
        <f t="shared" si="54"/>
        <v/>
      </c>
      <c r="V126" s="10" t="str">
        <f t="shared" si="55"/>
        <v/>
      </c>
      <c r="Y126" s="13">
        <f t="shared" si="56"/>
        <v>1</v>
      </c>
    </row>
    <row r="127" spans="2:25" hidden="1" x14ac:dyDescent="0.25">
      <c r="B127" s="68" t="str">
        <f>IF(C127="","",ROW()-30)</f>
        <v/>
      </c>
      <c r="C127" s="9" t="str">
        <f>סיכום!C127</f>
        <v/>
      </c>
      <c r="D127" s="155"/>
      <c r="E127" s="166" t="str">
        <f>הגנה!AV127</f>
        <v/>
      </c>
      <c r="F127" s="66" t="str">
        <f>IF(C127="","",IF(E127&gt;$D127,1,0))</f>
        <v/>
      </c>
      <c r="G127" s="166" t="str">
        <f t="shared" si="40"/>
        <v/>
      </c>
      <c r="H127" s="166" t="str">
        <f>IF($C127="","",IF(F127=1,G127,G127/SUMIF(F$31:F$130,0,G$31:G$130)*($C$2-SUMIF(F$31:F$130,1,G$31:G$130))))</f>
        <v/>
      </c>
      <c r="I127" s="165">
        <f>IF(OR(H127&gt;$D127,$F127=1),1,0)</f>
        <v>0</v>
      </c>
      <c r="J127" s="164" t="str">
        <f t="shared" si="43"/>
        <v/>
      </c>
      <c r="K127" s="164" t="str">
        <f>IF($C127="","",IF(I127=1,J127,J127/SUMIF(I$31:I$130,0,J$31:J$130)*($C$2-SUMIF(I$31:I$130,1,J$31:J$130))))</f>
        <v/>
      </c>
      <c r="L127" s="165">
        <f>IF(OR(K127&gt;$D127,$F127=1,$I127=1),1,0)</f>
        <v>0</v>
      </c>
      <c r="M127" s="164" t="str">
        <f t="shared" si="46"/>
        <v/>
      </c>
      <c r="N127" s="164" t="str">
        <f>IF($C127="","",IF(L127=1,M127,M127/SUMIF(L$31:L$130,0,M$31:M$130)*($C$2-SUMIF(L$31:L$130,1,M$31:M$130))))</f>
        <v/>
      </c>
      <c r="O127" s="165">
        <f>IF(OR(N127&gt;$D127,$F127=1,$I127=1,$L127=1),1,0)</f>
        <v>0</v>
      </c>
      <c r="P127" s="164" t="str">
        <f t="shared" si="49"/>
        <v/>
      </c>
      <c r="Q127" s="164" t="str">
        <f>IF($C127="","",IF(O127=2,P127,IF(O127=1,P127,P127/SUMIF(O$31:O$130,0,P$31:P$130)*($C$2-SUMIF(O$31:O$130,1,P$31:P$130)-SUMIF(O$31:O$130,2,P$31:P$130)))))</f>
        <v/>
      </c>
      <c r="R127" s="165">
        <f>IF(OR(Q127&gt;$D127,$F127=1,$I127=1,$L127=1,$O127=1),1,0)</f>
        <v>0</v>
      </c>
      <c r="S127" s="164" t="str">
        <f t="shared" si="52"/>
        <v/>
      </c>
      <c r="T127" s="164" t="str">
        <f>IF($C127="","",IF(R127=2,S127,IF(R127=1,S127,S127/SUMIF(R$31:R$130,0,S$31:S$130)*($C$2-SUMIF(R$31:R$130,1,S$31:S$130)-SUMIF(R$31:R$130,2,S$31:S$130)))))</f>
        <v/>
      </c>
      <c r="U127" s="160" t="str">
        <f>IFERROR(T127,0)</f>
        <v/>
      </c>
      <c r="V127" s="10" t="str">
        <f>IF(C127="","",IFERROR(U127/SUMIF($U$31:$U$130,"&lt;&gt;#DIV/0!"),0))</f>
        <v/>
      </c>
      <c r="Y127" s="13">
        <f t="shared" si="56"/>
        <v>1</v>
      </c>
    </row>
    <row r="128" spans="2:25" hidden="1" x14ac:dyDescent="0.25">
      <c r="B128" s="68" t="str">
        <f>IF(C128="","",ROW()-30)</f>
        <v/>
      </c>
      <c r="C128" s="9" t="str">
        <f>סיכום!C128</f>
        <v/>
      </c>
      <c r="D128" s="155"/>
      <c r="E128" s="166" t="str">
        <f>הגנה!AV128</f>
        <v/>
      </c>
      <c r="F128" s="66" t="str">
        <f>IF(C128="","",IF(E128&gt;$D128,1,0))</f>
        <v/>
      </c>
      <c r="G128" s="166" t="str">
        <f t="shared" si="40"/>
        <v/>
      </c>
      <c r="H128" s="166" t="str">
        <f>IF($C128="","",IF(F128=1,G128,G128/SUMIF(F$31:F$130,0,G$31:G$130)*($C$2-SUMIF(F$31:F$130,1,G$31:G$130))))</f>
        <v/>
      </c>
      <c r="I128" s="165">
        <f>IF(OR(H128&gt;$D128,$F128=1),1,0)</f>
        <v>0</v>
      </c>
      <c r="J128" s="164" t="str">
        <f t="shared" si="43"/>
        <v/>
      </c>
      <c r="K128" s="164" t="str">
        <f>IF($C128="","",IF(I128=1,J128,J128/SUMIF(I$31:I$130,0,J$31:J$130)*($C$2-SUMIF(I$31:I$130,1,J$31:J$130))))</f>
        <v/>
      </c>
      <c r="L128" s="165">
        <f>IF(OR(K128&gt;$D128,$F128=1,$I128=1),1,0)</f>
        <v>0</v>
      </c>
      <c r="M128" s="164" t="str">
        <f t="shared" si="46"/>
        <v/>
      </c>
      <c r="N128" s="164" t="str">
        <f>IF($C128="","",IF(L128=1,M128,M128/SUMIF(L$31:L$130,0,M$31:M$130)*($C$2-SUMIF(L$31:L$130,1,M$31:M$130))))</f>
        <v/>
      </c>
      <c r="O128" s="165">
        <f>IF(OR(N128&gt;$D128,$F128=1,$I128=1,$L128=1),1,0)</f>
        <v>0</v>
      </c>
      <c r="P128" s="164" t="str">
        <f t="shared" si="49"/>
        <v/>
      </c>
      <c r="Q128" s="164" t="str">
        <f>IF($C128="","",IF(O128=2,P128,IF(O128=1,P128,P128/SUMIF(O$31:O$130,0,P$31:P$130)*($C$2-SUMIF(O$31:O$130,1,P$31:P$130)-SUMIF(O$31:O$130,2,P$31:P$130)))))</f>
        <v/>
      </c>
      <c r="R128" s="165">
        <f>IF(OR(Q128&gt;$D128,$F128=1,$I128=1,$L128=1,$O128=1),1,0)</f>
        <v>0</v>
      </c>
      <c r="S128" s="164" t="str">
        <f t="shared" si="52"/>
        <v/>
      </c>
      <c r="T128" s="164" t="str">
        <f>IF($C128="","",IF(R128=2,S128,IF(R128=1,S128,S128/SUMIF(R$31:R$130,0,S$31:S$130)*($C$2-SUMIF(R$31:R$130,1,S$31:S$130)-SUMIF(R$31:R$130,2,S$31:S$130)))))</f>
        <v/>
      </c>
      <c r="U128" s="160" t="str">
        <f>IFERROR(T128,0)</f>
        <v/>
      </c>
      <c r="V128" s="10" t="str">
        <f>IF(C128="","",IFERROR(U128/SUMIF($U$31:$U$130,"&lt;&gt;#DIV/0!"),0))</f>
        <v/>
      </c>
      <c r="Y128" s="13">
        <f t="shared" si="56"/>
        <v>1</v>
      </c>
    </row>
    <row r="129" spans="2:25" hidden="1" x14ac:dyDescent="0.25">
      <c r="B129" s="68" t="str">
        <f>IF(C129="","",ROW()-30)</f>
        <v/>
      </c>
      <c r="C129" s="9" t="str">
        <f>סיכום!C129</f>
        <v/>
      </c>
      <c r="D129" s="155"/>
      <c r="E129" s="166" t="str">
        <f>הגנה!AV129</f>
        <v/>
      </c>
      <c r="F129" s="66" t="str">
        <f>IF(C129="","",IF(E129&gt;$D129,1,0))</f>
        <v/>
      </c>
      <c r="G129" s="166" t="str">
        <f t="shared" si="40"/>
        <v/>
      </c>
      <c r="H129" s="166" t="str">
        <f>IF($C129="","",IF(F129=1,G129,G129/SUMIF(F$31:F$130,0,G$31:G$130)*($C$2-SUMIF(F$31:F$130,1,G$31:G$130))))</f>
        <v/>
      </c>
      <c r="I129" s="165">
        <f>IF(OR(H129&gt;$D129,$F129=1),1,0)</f>
        <v>0</v>
      </c>
      <c r="J129" s="164" t="str">
        <f t="shared" si="43"/>
        <v/>
      </c>
      <c r="K129" s="164" t="str">
        <f>IF($C129="","",IF(I129=1,J129,J129/SUMIF(I$31:I$130,0,J$31:J$130)*($C$2-SUMIF(I$31:I$130,1,J$31:J$130))))</f>
        <v/>
      </c>
      <c r="L129" s="165">
        <f>IF(OR(K129&gt;$D129,$F129=1,$I129=1),1,0)</f>
        <v>0</v>
      </c>
      <c r="M129" s="164" t="str">
        <f t="shared" si="46"/>
        <v/>
      </c>
      <c r="N129" s="164" t="str">
        <f>IF($C129="","",IF(L129=1,M129,M129/SUMIF(L$31:L$130,0,M$31:M$130)*($C$2-SUMIF(L$31:L$130,1,M$31:M$130))))</f>
        <v/>
      </c>
      <c r="O129" s="165">
        <f>IF(OR(N129&gt;$D129,$F129=1,$I129=1,$L129=1),1,0)</f>
        <v>0</v>
      </c>
      <c r="P129" s="164" t="str">
        <f t="shared" si="49"/>
        <v/>
      </c>
      <c r="Q129" s="164" t="str">
        <f>IF($C129="","",IF(O129=2,P129,IF(O129=1,P129,P129/SUMIF(O$31:O$130,0,P$31:P$130)*($C$2-SUMIF(O$31:O$130,1,P$31:P$130)-SUMIF(O$31:O$130,2,P$31:P$130)))))</f>
        <v/>
      </c>
      <c r="R129" s="165">
        <f>IF(OR(Q129&gt;$D129,$F129=1,$I129=1,$L129=1,$O129=1),1,0)</f>
        <v>0</v>
      </c>
      <c r="S129" s="164" t="str">
        <f t="shared" si="52"/>
        <v/>
      </c>
      <c r="T129" s="164" t="str">
        <f>IF($C129="","",IF(R129=2,S129,IF(R129=1,S129,S129/SUMIF(R$31:R$130,0,S$31:S$130)*($C$2-SUMIF(R$31:R$130,1,S$31:S$130)-SUMIF(R$31:R$130,2,S$31:S$130)))))</f>
        <v/>
      </c>
      <c r="U129" s="160" t="str">
        <f>IFERROR(T129,0)</f>
        <v/>
      </c>
      <c r="V129" s="10" t="str">
        <f>IF(C129="","",IFERROR(U129/SUMIF($U$31:$U$130,"&lt;&gt;#DIV/0!"),0))</f>
        <v/>
      </c>
      <c r="Y129" s="13">
        <f t="shared" si="56"/>
        <v>1</v>
      </c>
    </row>
    <row r="130" spans="2:25" ht="16.5" hidden="1" thickBot="1" x14ac:dyDescent="0.3">
      <c r="B130" s="68" t="str">
        <f>IF(C130="","",ROW()-30)</f>
        <v/>
      </c>
      <c r="C130" s="9" t="str">
        <f>סיכום!C130</f>
        <v/>
      </c>
      <c r="D130" s="155"/>
      <c r="E130" s="166" t="str">
        <f>הגנה!AV130</f>
        <v/>
      </c>
      <c r="F130" s="66" t="str">
        <f>IF(C130="","",IF(E130&gt;$D130,1,0))</f>
        <v/>
      </c>
      <c r="G130" s="166" t="str">
        <f t="shared" si="40"/>
        <v/>
      </c>
      <c r="H130" s="166" t="str">
        <f>IF($C130="","",IF(F130=1,G130,G130/SUMIF(F$31:F$130,0,G$31:G$130)*($C$2-SUMIF(F$31:F$130,1,G$31:G$130))))</f>
        <v/>
      </c>
      <c r="I130" s="165">
        <f>IF(OR(H130&gt;$D130,$F130=1),1,0)</f>
        <v>0</v>
      </c>
      <c r="J130" s="164" t="str">
        <f t="shared" si="43"/>
        <v/>
      </c>
      <c r="K130" s="164" t="str">
        <f>IF($C130="","",IF(I130=1,J130,J130/SUMIF(I$31:I$130,0,J$31:J$130)*($C$2-SUMIF(I$31:I$130,1,J$31:J$130))))</f>
        <v/>
      </c>
      <c r="L130" s="165">
        <f>IF(OR(K130&gt;$D130,$F130=1,$I130=1),1,0)</f>
        <v>0</v>
      </c>
      <c r="M130" s="164" t="str">
        <f t="shared" si="46"/>
        <v/>
      </c>
      <c r="N130" s="164" t="str">
        <f>IF($C130="","",IF(L130=1,M130,M130/SUMIF(L$31:L$130,0,M$31:M$130)*($C$2-SUMIF(L$31:L$130,1,M$31:M$130))))</f>
        <v/>
      </c>
      <c r="O130" s="165">
        <f>IF(OR(N130&gt;$D130,$F130=1,$I130=1,$L130=1),1,0)</f>
        <v>0</v>
      </c>
      <c r="P130" s="164" t="str">
        <f t="shared" si="49"/>
        <v/>
      </c>
      <c r="Q130" s="164" t="str">
        <f>IF($C130="","",IF(O130=2,P130,IF(O130=1,P130,P130/SUMIF(O$31:O$130,0,P$31:P$130)*($C$2-SUMIF(O$31:O$130,1,P$31:P$130)-SUMIF(O$31:O$130,2,P$31:P$130)))))</f>
        <v/>
      </c>
      <c r="R130" s="165">
        <f>IF(OR(Q130&gt;$D130,$F130=1,$I130=1,$L130=1,$O130=1),1,0)</f>
        <v>0</v>
      </c>
      <c r="S130" s="164" t="str">
        <f t="shared" si="52"/>
        <v/>
      </c>
      <c r="T130" s="164" t="str">
        <f>IF($C130="","",IF(R130=2,S130,IF(R130=1,S130,S130/SUMIF(R$31:R$130,0,S$31:S$130)*($C$2-SUMIF(R$31:R$130,1,S$31:S$130)-SUMIF(R$31:R$130,2,S$31:S$130)))))</f>
        <v/>
      </c>
      <c r="U130" s="160" t="str">
        <f>IFERROR(T130,0)</f>
        <v/>
      </c>
      <c r="V130" s="10" t="str">
        <f>IF(C130="","",IFERROR(U130/SUMIF($U$31:$U$130,"&lt;&gt;#DIV/0!"),0))</f>
        <v/>
      </c>
      <c r="Y130" s="13">
        <f t="shared" si="56"/>
        <v>1</v>
      </c>
    </row>
    <row r="131" spans="2:25" ht="19.5" thickBot="1" x14ac:dyDescent="0.35">
      <c r="B131" s="545" t="s">
        <v>73</v>
      </c>
      <c r="C131" s="545"/>
      <c r="D131" s="220">
        <f>SUM(D31:D130)</f>
        <v>8600000</v>
      </c>
      <c r="E131" s="220">
        <f ca="1">SUM(E31:E130)</f>
        <v>2951409.0000000005</v>
      </c>
      <c r="F131" s="220"/>
      <c r="G131" s="220">
        <f t="shared" ref="G131:V131" ca="1" si="57">SUM(G31:G130)</f>
        <v>2951409.0000000005</v>
      </c>
      <c r="H131" s="220">
        <f t="shared" ca="1" si="57"/>
        <v>2951409</v>
      </c>
      <c r="I131" s="220">
        <f t="shared" ca="1" si="57"/>
        <v>0</v>
      </c>
      <c r="J131" s="220">
        <f t="shared" ca="1" si="57"/>
        <v>2951409</v>
      </c>
      <c r="K131" s="220">
        <f t="shared" ca="1" si="57"/>
        <v>2951409</v>
      </c>
      <c r="L131" s="220">
        <f t="shared" ca="1" si="57"/>
        <v>0</v>
      </c>
      <c r="M131" s="220">
        <f t="shared" ca="1" si="57"/>
        <v>2951409</v>
      </c>
      <c r="N131" s="220">
        <f t="shared" ca="1" si="57"/>
        <v>2951409</v>
      </c>
      <c r="O131" s="220">
        <f t="shared" ca="1" si="57"/>
        <v>0</v>
      </c>
      <c r="P131" s="220">
        <f t="shared" ca="1" si="57"/>
        <v>2951409</v>
      </c>
      <c r="Q131" s="220">
        <f t="shared" ca="1" si="57"/>
        <v>2951409</v>
      </c>
      <c r="R131" s="220">
        <f t="shared" ca="1" si="57"/>
        <v>0</v>
      </c>
      <c r="S131" s="220">
        <f t="shared" ca="1" si="57"/>
        <v>2951409</v>
      </c>
      <c r="T131" s="220">
        <f t="shared" ca="1" si="57"/>
        <v>2951409</v>
      </c>
      <c r="U131" s="220">
        <f t="shared" ca="1" si="57"/>
        <v>2951409</v>
      </c>
      <c r="V131" s="222">
        <f t="shared" ca="1" si="57"/>
        <v>1</v>
      </c>
    </row>
  </sheetData>
  <sheetProtection algorithmName="SHA-512" hashValue="CxEdIytUf5IhuI6tUu21UGjTxdFTFLDZFW2VcVR9JmX+4oi8ywqwLNzJ0Dn47Z2snlPjbtFiteXY6z9KmSkZGg==" saltValue="LbU8MehY/ClQwvUkWpybrA==" spinCount="100000" sheet="1" scenarios="1" formatColumns="0" formatRows="0"/>
  <mergeCells count="11">
    <mergeCell ref="B131:C131"/>
    <mergeCell ref="Y29:Y30"/>
    <mergeCell ref="B28:V28"/>
    <mergeCell ref="B29:B30"/>
    <mergeCell ref="C29:C30"/>
    <mergeCell ref="E29:E30"/>
    <mergeCell ref="F29:F30"/>
    <mergeCell ref="G29:G30"/>
    <mergeCell ref="H29:H30"/>
    <mergeCell ref="U29:U30"/>
    <mergeCell ref="V29:V30"/>
  </mergeCells>
  <conditionalFormatting sqref="C1:C2">
    <cfRule type="containsBlanks" dxfId="119" priority="2">
      <formula>LEN(TRIM(C1))=0</formula>
    </cfRule>
  </conditionalFormatting>
  <conditionalFormatting sqref="D31:D130">
    <cfRule type="expression" dxfId="118" priority="4">
      <formula>AND($D31="",D31&lt;&gt;"")</formula>
    </cfRule>
    <cfRule type="expression" dxfId="117" priority="5">
      <formula>$C31&lt;&gt;""</formula>
    </cfRule>
  </conditionalFormatting>
  <conditionalFormatting sqref="E31:H130 B31:C130 U31:V130">
    <cfRule type="containsBlanks" dxfId="116" priority="6">
      <formula>LEN(TRIM(B31))=0</formula>
    </cfRule>
  </conditionalFormatting>
  <conditionalFormatting sqref="I31:T130">
    <cfRule type="containsText" dxfId="115" priority="7" operator="containsText" text="הזנה שגויה">
      <formula>NOT(ISERROR(SEARCH("הזנה שגויה",I31)))</formula>
    </cfRule>
  </conditionalFormatting>
  <dataValidations count="1">
    <dataValidation type="decimal" operator="greaterThanOrEqual" allowBlank="1" showInputMessage="1" showErrorMessage="1" error="יש להזין מספר שאינו שלילי" sqref="D31:D130" xr:uid="{00000000-0002-0000-1300-000000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 operator="containsText" id="{784FC26D-0D7C-4B4F-BD13-41914B175352}">
            <xm:f>NOT(ISERROR(SEARCH($AB$1,E31)))</xm:f>
            <xm:f>$AB$1</xm:f>
            <x14:dxf>
              <fill>
                <patternFill>
                  <bgColor rgb="FFFF0000"/>
                </patternFill>
              </fill>
            </x14:dxf>
          </x14:cfRule>
          <xm:sqref>E31:E130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249977111117893"/>
  </sheetPr>
  <dimension ref="A1:P131"/>
  <sheetViews>
    <sheetView rightToLeft="1" view="pageBreakPreview" topLeftCell="B1" zoomScale="80" zoomScaleNormal="80" zoomScaleSheetLayoutView="80" workbookViewId="0">
      <pane ySplit="30" topLeftCell="A31" activePane="bottomLeft" state="frozen"/>
      <selection activeCell="C31" sqref="C31"/>
      <selection pane="bottomLeft" activeCell="B31" sqref="B31"/>
    </sheetView>
  </sheetViews>
  <sheetFormatPr defaultColWidth="8" defaultRowHeight="15.75" x14ac:dyDescent="0.25"/>
  <cols>
    <col min="1" max="1" width="3.85546875" style="341" hidden="1" customWidth="1"/>
    <col min="2" max="2" width="11.42578125" style="341" customWidth="1"/>
    <col min="3" max="3" width="25" style="341" customWidth="1"/>
    <col min="4" max="4" width="18.5703125" style="341" bestFit="1" customWidth="1"/>
    <col min="5" max="5" width="12.140625" style="341" customWidth="1"/>
    <col min="6" max="6" width="12.42578125" style="341" customWidth="1"/>
    <col min="7" max="7" width="17.85546875" style="341" bestFit="1" customWidth="1"/>
    <col min="8" max="8" width="14.85546875" style="341" bestFit="1" customWidth="1"/>
    <col min="9" max="10" width="8" style="341" hidden="1" customWidth="1"/>
    <col min="11" max="11" width="18.5703125" style="341" hidden="1" customWidth="1"/>
    <col min="12" max="12" width="16.140625" style="341" hidden="1" customWidth="1"/>
    <col min="13" max="15" width="8" style="341" hidden="1" customWidth="1"/>
    <col min="16" max="16" width="12.140625" style="341" hidden="1" customWidth="1"/>
    <col min="17" max="200" width="0" style="341" hidden="1" customWidth="1"/>
    <col min="201" max="16384" width="8" style="341"/>
  </cols>
  <sheetData>
    <row r="1" spans="2:16" ht="21" x14ac:dyDescent="0.25">
      <c r="B1" s="302" t="s">
        <v>200</v>
      </c>
      <c r="C1" s="303">
        <f>'פרמטרים לעקרונות חישוב התמיכה'!$C$1</f>
        <v>2025</v>
      </c>
      <c r="D1" s="340" t="str">
        <f ca="1">IF(AND($H$131&lt;&gt;0,$C$2&lt;&gt;$H$131),"בדוק חישובים","")</f>
        <v/>
      </c>
      <c r="P1" s="342" t="s">
        <v>115</v>
      </c>
    </row>
    <row r="2" spans="2:16" ht="33.75" customHeight="1" thickBot="1" x14ac:dyDescent="0.3">
      <c r="B2" s="306" t="s">
        <v>321</v>
      </c>
      <c r="C2" s="307">
        <f>'פרמטרים לעקרונות חישוב התמיכה'!$C$2</f>
        <v>2951409</v>
      </c>
      <c r="K2" s="376" t="s">
        <v>322</v>
      </c>
      <c r="L2" s="376" t="s">
        <v>323</v>
      </c>
    </row>
    <row r="3" spans="2:16" x14ac:dyDescent="0.25">
      <c r="K3" s="343"/>
      <c r="L3" s="343"/>
    </row>
    <row r="4" spans="2:16" hidden="1" x14ac:dyDescent="0.25">
      <c r="K4" s="343"/>
      <c r="L4" s="343"/>
    </row>
    <row r="5" spans="2:16" hidden="1" x14ac:dyDescent="0.25">
      <c r="K5" s="343"/>
      <c r="L5" s="343"/>
    </row>
    <row r="6" spans="2:16" hidden="1" x14ac:dyDescent="0.25">
      <c r="K6" s="343"/>
      <c r="L6" s="343"/>
    </row>
    <row r="7" spans="2:16" hidden="1" x14ac:dyDescent="0.25">
      <c r="K7" s="343"/>
      <c r="L7" s="343"/>
    </row>
    <row r="8" spans="2:16" hidden="1" x14ac:dyDescent="0.25">
      <c r="K8" s="343"/>
      <c r="L8" s="343"/>
    </row>
    <row r="9" spans="2:16" hidden="1" x14ac:dyDescent="0.25">
      <c r="K9" s="343"/>
      <c r="L9" s="343"/>
    </row>
    <row r="10" spans="2:16" hidden="1" x14ac:dyDescent="0.25">
      <c r="K10" s="343"/>
      <c r="L10" s="343"/>
    </row>
    <row r="11" spans="2:16" hidden="1" x14ac:dyDescent="0.25">
      <c r="K11" s="343"/>
      <c r="L11" s="343"/>
    </row>
    <row r="12" spans="2:16" hidden="1" x14ac:dyDescent="0.25">
      <c r="K12" s="343"/>
      <c r="L12" s="343"/>
    </row>
    <row r="13" spans="2:16" hidden="1" x14ac:dyDescent="0.25">
      <c r="K13" s="343"/>
      <c r="L13" s="343"/>
    </row>
    <row r="14" spans="2:16" hidden="1" x14ac:dyDescent="0.25">
      <c r="K14" s="343"/>
      <c r="L14" s="343"/>
    </row>
    <row r="15" spans="2:16" hidden="1" x14ac:dyDescent="0.25">
      <c r="K15" s="343"/>
      <c r="L15" s="343"/>
    </row>
    <row r="16" spans="2:16" hidden="1" x14ac:dyDescent="0.25">
      <c r="K16" s="343"/>
      <c r="L16" s="343"/>
    </row>
    <row r="17" spans="2:13" hidden="1" x14ac:dyDescent="0.25">
      <c r="K17" s="343"/>
      <c r="L17" s="343"/>
    </row>
    <row r="18" spans="2:13" hidden="1" x14ac:dyDescent="0.25">
      <c r="K18" s="343"/>
      <c r="L18" s="343"/>
    </row>
    <row r="19" spans="2:13" hidden="1" x14ac:dyDescent="0.25">
      <c r="K19" s="343"/>
      <c r="L19" s="343"/>
    </row>
    <row r="20" spans="2:13" hidden="1" x14ac:dyDescent="0.25">
      <c r="K20" s="343"/>
      <c r="L20" s="343"/>
    </row>
    <row r="21" spans="2:13" hidden="1" x14ac:dyDescent="0.25">
      <c r="K21" s="343"/>
      <c r="L21" s="343"/>
    </row>
    <row r="22" spans="2:13" hidden="1" x14ac:dyDescent="0.25">
      <c r="K22" s="343"/>
      <c r="L22" s="343"/>
    </row>
    <row r="23" spans="2:13" hidden="1" x14ac:dyDescent="0.25">
      <c r="K23" s="343"/>
      <c r="L23" s="343"/>
    </row>
    <row r="24" spans="2:13" hidden="1" x14ac:dyDescent="0.25">
      <c r="K24" s="343"/>
      <c r="L24" s="343"/>
    </row>
    <row r="25" spans="2:13" hidden="1" x14ac:dyDescent="0.25">
      <c r="K25" s="343"/>
      <c r="L25" s="343"/>
    </row>
    <row r="26" spans="2:13" hidden="1" x14ac:dyDescent="0.25">
      <c r="K26" s="343"/>
      <c r="L26" s="343"/>
    </row>
    <row r="27" spans="2:13" ht="21" thickBot="1" x14ac:dyDescent="0.35">
      <c r="K27" s="412">
        <f ca="1">SUMIF(L31:L130,0,D31:D130)</f>
        <v>2951409</v>
      </c>
      <c r="L27" s="413">
        <f ca="1">SUM(F31:F130)</f>
        <v>0</v>
      </c>
    </row>
    <row r="28" spans="2:13" ht="21" customHeight="1" thickBot="1" x14ac:dyDescent="0.3">
      <c r="B28" s="562" t="str">
        <f ca="1">MID(CELL("filename",B30),FIND("]",CELL("filename",C30),1)+1,99)</f>
        <v>קיזוזים בגין איחורים</v>
      </c>
      <c r="C28" s="563"/>
      <c r="D28" s="563"/>
      <c r="E28" s="563"/>
      <c r="F28" s="563"/>
      <c r="G28" s="563"/>
      <c r="H28" s="564"/>
    </row>
    <row r="29" spans="2:13" ht="42.75" customHeight="1" x14ac:dyDescent="0.25">
      <c r="B29" s="565" t="s">
        <v>197</v>
      </c>
      <c r="C29" s="565" t="s">
        <v>131</v>
      </c>
      <c r="D29" s="565" t="s">
        <v>324</v>
      </c>
      <c r="E29" s="344" t="s">
        <v>325</v>
      </c>
      <c r="F29" s="565" t="s">
        <v>326</v>
      </c>
      <c r="G29" s="565" t="s">
        <v>327</v>
      </c>
      <c r="H29" s="565" t="s">
        <v>328</v>
      </c>
      <c r="J29" s="558" t="s">
        <v>329</v>
      </c>
      <c r="K29" s="558" t="s">
        <v>330</v>
      </c>
      <c r="L29" s="558" t="s">
        <v>331</v>
      </c>
      <c r="M29" s="558" t="s">
        <v>332</v>
      </c>
    </row>
    <row r="30" spans="2:13" ht="31.5" customHeight="1" thickBot="1" x14ac:dyDescent="0.3">
      <c r="B30" s="566"/>
      <c r="C30" s="566"/>
      <c r="D30" s="566"/>
      <c r="E30" s="345" t="s">
        <v>121</v>
      </c>
      <c r="F30" s="566"/>
      <c r="G30" s="566"/>
      <c r="H30" s="566"/>
      <c r="J30" s="559"/>
      <c r="K30" s="559"/>
      <c r="L30" s="559"/>
      <c r="M30" s="559"/>
    </row>
    <row r="31" spans="2:13" ht="20.25" x14ac:dyDescent="0.25">
      <c r="B31" s="346">
        <f ca="1">IF(C31="","",ROW()-30)</f>
        <v>1</v>
      </c>
      <c r="C31" s="404" t="str">
        <f ca="1">'הגבלה לסכום מבוקש (1)'!C31</f>
        <v>כוריאוגרפים</v>
      </c>
      <c r="D31" s="414">
        <f ca="1">'הגבלה לסכום מבוקש (1)'!U31</f>
        <v>1805407.6996175568</v>
      </c>
      <c r="E31" s="347"/>
      <c r="F31" s="415">
        <f t="shared" ref="F31:F94" ca="1" si="0">IF(C31="","",IFERROR(MIN(D31,E31/365*D31),$P$1))</f>
        <v>0</v>
      </c>
      <c r="G31" s="416">
        <f ca="1">IF($C31="","",D31-F31)</f>
        <v>1805407.6996175568</v>
      </c>
      <c r="H31" s="416">
        <f ca="1">IF($C31="","",G31+M31)</f>
        <v>1805407.6996175568</v>
      </c>
      <c r="J31" s="412">
        <f ca="1">IF($C31="","",IFERROR(IF('קיזוזים- החלטות ועדה'!E31=0,0,1),0))</f>
        <v>0</v>
      </c>
      <c r="K31" s="412">
        <f ca="1">IF($C31="","",IFERROR(IF(E31=0,0,1),0))</f>
        <v>0</v>
      </c>
      <c r="L31" s="412">
        <f ca="1">IF($C31="","",IF(OR(K31=1,J31=1),1,0))</f>
        <v>0</v>
      </c>
      <c r="M31" s="417">
        <f ca="1">IF($C31="","",IF(L31=1,0,$L$27*$D31/$K$27))</f>
        <v>0</v>
      </c>
    </row>
    <row r="32" spans="2:13" ht="20.25" x14ac:dyDescent="0.25">
      <c r="B32" s="346">
        <f t="shared" ref="B32:B95" ca="1" si="1">IF(C32="","",ROW()-30)</f>
        <v>2</v>
      </c>
      <c r="C32" s="404" t="str">
        <f ca="1">'הגבלה לסכום מבוקש (1)'!C32</f>
        <v>פ. בלומנטל</v>
      </c>
      <c r="D32" s="414">
        <f ca="1">'הגבלה לסכום מבוקש (1)'!U32</f>
        <v>473873.06666790304</v>
      </c>
      <c r="E32" s="347"/>
      <c r="F32" s="415">
        <f t="shared" ca="1" si="0"/>
        <v>0</v>
      </c>
      <c r="G32" s="416">
        <f t="shared" ref="G32:G95" ca="1" si="2">IF($C32="","",D32-F32)</f>
        <v>473873.06666790304</v>
      </c>
      <c r="H32" s="416">
        <f t="shared" ref="H32:H95" ca="1" si="3">IF($C32="","",G32+M32)</f>
        <v>473873.06666790304</v>
      </c>
      <c r="J32" s="412">
        <f ca="1">IF($C32="","",IFERROR(IF('קיזוזים- החלטות ועדה'!E32=0,0,1),0))</f>
        <v>0</v>
      </c>
      <c r="K32" s="412">
        <f t="shared" ref="K32:K95" ca="1" si="4">IF($C32="","",IFERROR(IF(E32=0,0,1),0))</f>
        <v>0</v>
      </c>
      <c r="L32" s="412">
        <f t="shared" ref="L32:L95" ca="1" si="5">IF($C32="","",IF(OR(K32=1,J32=1),1,0))</f>
        <v>0</v>
      </c>
      <c r="M32" s="417">
        <f t="shared" ref="M32:M95" ca="1" si="6">IF($C32="","",IF(L32=1,0,$L$27*$D32/$K$27))</f>
        <v>0</v>
      </c>
    </row>
    <row r="33" spans="2:13" ht="20.25" x14ac:dyDescent="0.25">
      <c r="B33" s="346">
        <f t="shared" ca="1" si="1"/>
        <v>3</v>
      </c>
      <c r="C33" s="404" t="str">
        <f ca="1">'הגבלה לסכום מבוקש (1)'!C33</f>
        <v>איב</v>
      </c>
      <c r="D33" s="414">
        <f ca="1">'הגבלה לסכום מבוקש (1)'!U33</f>
        <v>672128.23371453991</v>
      </c>
      <c r="E33" s="347"/>
      <c r="F33" s="415">
        <f t="shared" ca="1" si="0"/>
        <v>0</v>
      </c>
      <c r="G33" s="416">
        <f t="shared" ca="1" si="2"/>
        <v>672128.23371453991</v>
      </c>
      <c r="H33" s="416">
        <f t="shared" ca="1" si="3"/>
        <v>672128.23371453991</v>
      </c>
      <c r="J33" s="412">
        <f ca="1">IF($C33="","",IFERROR(IF('קיזוזים- החלטות ועדה'!E33=0,0,1),0))</f>
        <v>0</v>
      </c>
      <c r="K33" s="412">
        <f t="shared" ca="1" si="4"/>
        <v>0</v>
      </c>
      <c r="L33" s="412">
        <f t="shared" ca="1" si="5"/>
        <v>0</v>
      </c>
      <c r="M33" s="417">
        <f t="shared" ca="1" si="6"/>
        <v>0</v>
      </c>
    </row>
    <row r="34" spans="2:13" ht="20.25" x14ac:dyDescent="0.25">
      <c r="B34" s="346" t="str">
        <f t="shared" ca="1" si="1"/>
        <v/>
      </c>
      <c r="C34" s="404" t="str">
        <f ca="1">'הגבלה לסכום מבוקש (1)'!C34</f>
        <v/>
      </c>
      <c r="D34" s="414" t="str">
        <f ca="1">'הגבלה לסכום מבוקש (1)'!U34</f>
        <v/>
      </c>
      <c r="E34" s="347"/>
      <c r="F34" s="415" t="str">
        <f t="shared" ca="1" si="0"/>
        <v/>
      </c>
      <c r="G34" s="416" t="str">
        <f t="shared" ca="1" si="2"/>
        <v/>
      </c>
      <c r="H34" s="416" t="str">
        <f t="shared" ca="1" si="3"/>
        <v/>
      </c>
      <c r="J34" s="412" t="str">
        <f ca="1">IF($C34="","",IFERROR(IF('קיזוזים- החלטות ועדה'!E34=0,0,1),0))</f>
        <v/>
      </c>
      <c r="K34" s="412" t="str">
        <f t="shared" ca="1" si="4"/>
        <v/>
      </c>
      <c r="L34" s="412" t="str">
        <f t="shared" ca="1" si="5"/>
        <v/>
      </c>
      <c r="M34" s="417" t="str">
        <f t="shared" ca="1" si="6"/>
        <v/>
      </c>
    </row>
    <row r="35" spans="2:13" ht="20.25" x14ac:dyDescent="0.25">
      <c r="B35" s="346" t="str">
        <f t="shared" ca="1" si="1"/>
        <v/>
      </c>
      <c r="C35" s="404" t="str">
        <f ca="1">'הגבלה לסכום מבוקש (1)'!C35</f>
        <v/>
      </c>
      <c r="D35" s="414" t="str">
        <f ca="1">'הגבלה לסכום מבוקש (1)'!U35</f>
        <v/>
      </c>
      <c r="E35" s="347"/>
      <c r="F35" s="415" t="str">
        <f t="shared" ca="1" si="0"/>
        <v/>
      </c>
      <c r="G35" s="416" t="str">
        <f t="shared" ca="1" si="2"/>
        <v/>
      </c>
      <c r="H35" s="416" t="str">
        <f t="shared" ca="1" si="3"/>
        <v/>
      </c>
      <c r="J35" s="412" t="str">
        <f ca="1">IF($C35="","",IFERROR(IF('קיזוזים- החלטות ועדה'!E35=0,0,1),0))</f>
        <v/>
      </c>
      <c r="K35" s="412" t="str">
        <f t="shared" ca="1" si="4"/>
        <v/>
      </c>
      <c r="L35" s="412" t="str">
        <f t="shared" ca="1" si="5"/>
        <v/>
      </c>
      <c r="M35" s="417" t="str">
        <f t="shared" ca="1" si="6"/>
        <v/>
      </c>
    </row>
    <row r="36" spans="2:13" ht="20.25" x14ac:dyDescent="0.25">
      <c r="B36" s="346" t="str">
        <f t="shared" ca="1" si="1"/>
        <v/>
      </c>
      <c r="C36" s="404" t="str">
        <f ca="1">'הגבלה לסכום מבוקש (1)'!C36</f>
        <v/>
      </c>
      <c r="D36" s="414" t="str">
        <f ca="1">'הגבלה לסכום מבוקש (1)'!U36</f>
        <v/>
      </c>
      <c r="E36" s="347"/>
      <c r="F36" s="415" t="str">
        <f t="shared" ca="1" si="0"/>
        <v/>
      </c>
      <c r="G36" s="416" t="str">
        <f t="shared" ca="1" si="2"/>
        <v/>
      </c>
      <c r="H36" s="416" t="str">
        <f t="shared" ca="1" si="3"/>
        <v/>
      </c>
      <c r="J36" s="412" t="str">
        <f ca="1">IF($C36="","",IFERROR(IF('קיזוזים- החלטות ועדה'!E36=0,0,1),0))</f>
        <v/>
      </c>
      <c r="K36" s="412" t="str">
        <f t="shared" ca="1" si="4"/>
        <v/>
      </c>
      <c r="L36" s="412" t="str">
        <f t="shared" ca="1" si="5"/>
        <v/>
      </c>
      <c r="M36" s="417" t="str">
        <f t="shared" ca="1" si="6"/>
        <v/>
      </c>
    </row>
    <row r="37" spans="2:13" ht="20.25" x14ac:dyDescent="0.25">
      <c r="B37" s="346" t="str">
        <f t="shared" ca="1" si="1"/>
        <v/>
      </c>
      <c r="C37" s="404" t="str">
        <f ca="1">'הגבלה לסכום מבוקש (1)'!C37</f>
        <v/>
      </c>
      <c r="D37" s="414" t="str">
        <f ca="1">'הגבלה לסכום מבוקש (1)'!U37</f>
        <v/>
      </c>
      <c r="E37" s="347"/>
      <c r="F37" s="415" t="str">
        <f t="shared" ca="1" si="0"/>
        <v/>
      </c>
      <c r="G37" s="416" t="str">
        <f t="shared" ca="1" si="2"/>
        <v/>
      </c>
      <c r="H37" s="416" t="str">
        <f t="shared" ca="1" si="3"/>
        <v/>
      </c>
      <c r="J37" s="412" t="str">
        <f ca="1">IF($C37="","",IFERROR(IF('קיזוזים- החלטות ועדה'!E37=0,0,1),0))</f>
        <v/>
      </c>
      <c r="K37" s="412" t="str">
        <f t="shared" ca="1" si="4"/>
        <v/>
      </c>
      <c r="L37" s="412" t="str">
        <f t="shared" ca="1" si="5"/>
        <v/>
      </c>
      <c r="M37" s="417" t="str">
        <f t="shared" ca="1" si="6"/>
        <v/>
      </c>
    </row>
    <row r="38" spans="2:13" ht="20.25" x14ac:dyDescent="0.25">
      <c r="B38" s="346" t="str">
        <f t="shared" ca="1" si="1"/>
        <v/>
      </c>
      <c r="C38" s="404" t="str">
        <f ca="1">'הגבלה לסכום מבוקש (1)'!C38</f>
        <v/>
      </c>
      <c r="D38" s="414" t="str">
        <f ca="1">'הגבלה לסכום מבוקש (1)'!U38</f>
        <v/>
      </c>
      <c r="E38" s="347"/>
      <c r="F38" s="415" t="str">
        <f t="shared" ca="1" si="0"/>
        <v/>
      </c>
      <c r="G38" s="416" t="str">
        <f t="shared" ca="1" si="2"/>
        <v/>
      </c>
      <c r="H38" s="416" t="str">
        <f t="shared" ca="1" si="3"/>
        <v/>
      </c>
      <c r="J38" s="412" t="str">
        <f ca="1">IF($C38="","",IFERROR(IF('קיזוזים- החלטות ועדה'!E38=0,0,1),0))</f>
        <v/>
      </c>
      <c r="K38" s="412" t="str">
        <f t="shared" ca="1" si="4"/>
        <v/>
      </c>
      <c r="L38" s="412" t="str">
        <f t="shared" ca="1" si="5"/>
        <v/>
      </c>
      <c r="M38" s="417" t="str">
        <f t="shared" ca="1" si="6"/>
        <v/>
      </c>
    </row>
    <row r="39" spans="2:13" ht="20.25" x14ac:dyDescent="0.25">
      <c r="B39" s="346" t="str">
        <f t="shared" ca="1" si="1"/>
        <v/>
      </c>
      <c r="C39" s="404" t="str">
        <f ca="1">'הגבלה לסכום מבוקש (1)'!C39</f>
        <v/>
      </c>
      <c r="D39" s="414" t="str">
        <f ca="1">'הגבלה לסכום מבוקש (1)'!U39</f>
        <v/>
      </c>
      <c r="E39" s="347"/>
      <c r="F39" s="415" t="str">
        <f t="shared" ca="1" si="0"/>
        <v/>
      </c>
      <c r="G39" s="416" t="str">
        <f t="shared" ca="1" si="2"/>
        <v/>
      </c>
      <c r="H39" s="416" t="str">
        <f t="shared" ca="1" si="3"/>
        <v/>
      </c>
      <c r="J39" s="412" t="str">
        <f ca="1">IF($C39="","",IFERROR(IF('קיזוזים- החלטות ועדה'!E39=0,0,1),0))</f>
        <v/>
      </c>
      <c r="K39" s="412" t="str">
        <f t="shared" ca="1" si="4"/>
        <v/>
      </c>
      <c r="L39" s="412" t="str">
        <f t="shared" ca="1" si="5"/>
        <v/>
      </c>
      <c r="M39" s="417" t="str">
        <f t="shared" ca="1" si="6"/>
        <v/>
      </c>
    </row>
    <row r="40" spans="2:13" ht="21" thickBot="1" x14ac:dyDescent="0.3">
      <c r="B40" s="346" t="str">
        <f t="shared" ca="1" si="1"/>
        <v/>
      </c>
      <c r="C40" s="404" t="str">
        <f ca="1">'הגבלה לסכום מבוקש (1)'!C40</f>
        <v/>
      </c>
      <c r="D40" s="414" t="str">
        <f ca="1">'הגבלה לסכום מבוקש (1)'!U40</f>
        <v/>
      </c>
      <c r="E40" s="347"/>
      <c r="F40" s="415" t="str">
        <f t="shared" ca="1" si="0"/>
        <v/>
      </c>
      <c r="G40" s="416" t="str">
        <f t="shared" ca="1" si="2"/>
        <v/>
      </c>
      <c r="H40" s="416" t="str">
        <f t="shared" ca="1" si="3"/>
        <v/>
      </c>
      <c r="J40" s="412" t="str">
        <f ca="1">IF($C40="","",IFERROR(IF('קיזוזים- החלטות ועדה'!E40=0,0,1),0))</f>
        <v/>
      </c>
      <c r="K40" s="412" t="str">
        <f t="shared" ca="1" si="4"/>
        <v/>
      </c>
      <c r="L40" s="412" t="str">
        <f t="shared" ca="1" si="5"/>
        <v/>
      </c>
      <c r="M40" s="417" t="str">
        <f t="shared" ca="1" si="6"/>
        <v/>
      </c>
    </row>
    <row r="41" spans="2:13" ht="20.25" hidden="1" x14ac:dyDescent="0.25">
      <c r="B41" s="346" t="str">
        <f t="shared" si="1"/>
        <v/>
      </c>
      <c r="C41" s="404" t="str">
        <f>'הגבלה לסכום מבוקש (1)'!C41</f>
        <v/>
      </c>
      <c r="D41" s="414" t="str">
        <f>'הגבלה לסכום מבוקש (1)'!U41</f>
        <v/>
      </c>
      <c r="E41" s="347"/>
      <c r="F41" s="415" t="str">
        <f t="shared" si="0"/>
        <v/>
      </c>
      <c r="G41" s="416" t="str">
        <f t="shared" si="2"/>
        <v/>
      </c>
      <c r="H41" s="416" t="str">
        <f t="shared" si="3"/>
        <v/>
      </c>
      <c r="J41" s="412" t="str">
        <f>IF($C41="","",IFERROR(IF('קיזוזים- החלטות ועדה'!E41=0,0,1),0))</f>
        <v/>
      </c>
      <c r="K41" s="412" t="str">
        <f t="shared" si="4"/>
        <v/>
      </c>
      <c r="L41" s="412" t="str">
        <f t="shared" si="5"/>
        <v/>
      </c>
      <c r="M41" s="417" t="str">
        <f t="shared" si="6"/>
        <v/>
      </c>
    </row>
    <row r="42" spans="2:13" ht="20.25" hidden="1" x14ac:dyDescent="0.25">
      <c r="B42" s="346" t="str">
        <f t="shared" si="1"/>
        <v/>
      </c>
      <c r="C42" s="404" t="str">
        <f>'הגבלה לסכום מבוקש (1)'!C42</f>
        <v/>
      </c>
      <c r="D42" s="414" t="str">
        <f>'הגבלה לסכום מבוקש (1)'!U42</f>
        <v/>
      </c>
      <c r="E42" s="347"/>
      <c r="F42" s="415" t="str">
        <f t="shared" si="0"/>
        <v/>
      </c>
      <c r="G42" s="416" t="str">
        <f t="shared" si="2"/>
        <v/>
      </c>
      <c r="H42" s="416" t="str">
        <f t="shared" si="3"/>
        <v/>
      </c>
      <c r="J42" s="412" t="str">
        <f>IF($C42="","",IFERROR(IF('קיזוזים- החלטות ועדה'!E42=0,0,1),0))</f>
        <v/>
      </c>
      <c r="K42" s="412" t="str">
        <f t="shared" si="4"/>
        <v/>
      </c>
      <c r="L42" s="412" t="str">
        <f t="shared" si="5"/>
        <v/>
      </c>
      <c r="M42" s="417" t="str">
        <f t="shared" si="6"/>
        <v/>
      </c>
    </row>
    <row r="43" spans="2:13" ht="20.25" hidden="1" x14ac:dyDescent="0.25">
      <c r="B43" s="346" t="str">
        <f t="shared" si="1"/>
        <v/>
      </c>
      <c r="C43" s="404" t="str">
        <f>'הגבלה לסכום מבוקש (1)'!C43</f>
        <v/>
      </c>
      <c r="D43" s="414" t="str">
        <f>'הגבלה לסכום מבוקש (1)'!U43</f>
        <v/>
      </c>
      <c r="E43" s="347"/>
      <c r="F43" s="415" t="str">
        <f t="shared" si="0"/>
        <v/>
      </c>
      <c r="G43" s="416" t="str">
        <f t="shared" si="2"/>
        <v/>
      </c>
      <c r="H43" s="416" t="str">
        <f t="shared" si="3"/>
        <v/>
      </c>
      <c r="J43" s="412" t="str">
        <f>IF($C43="","",IFERROR(IF('קיזוזים- החלטות ועדה'!E43=0,0,1),0))</f>
        <v/>
      </c>
      <c r="K43" s="412" t="str">
        <f t="shared" si="4"/>
        <v/>
      </c>
      <c r="L43" s="412" t="str">
        <f t="shared" si="5"/>
        <v/>
      </c>
      <c r="M43" s="417" t="str">
        <f t="shared" si="6"/>
        <v/>
      </c>
    </row>
    <row r="44" spans="2:13" ht="20.25" hidden="1" x14ac:dyDescent="0.25">
      <c r="B44" s="346" t="str">
        <f t="shared" si="1"/>
        <v/>
      </c>
      <c r="C44" s="404" t="str">
        <f>'הגבלה לסכום מבוקש (1)'!C44</f>
        <v/>
      </c>
      <c r="D44" s="414" t="str">
        <f>'הגבלה לסכום מבוקש (1)'!U44</f>
        <v/>
      </c>
      <c r="E44" s="347"/>
      <c r="F44" s="415" t="str">
        <f t="shared" si="0"/>
        <v/>
      </c>
      <c r="G44" s="416" t="str">
        <f t="shared" si="2"/>
        <v/>
      </c>
      <c r="H44" s="416" t="str">
        <f t="shared" si="3"/>
        <v/>
      </c>
      <c r="J44" s="412" t="str">
        <f>IF($C44="","",IFERROR(IF('קיזוזים- החלטות ועדה'!E44=0,0,1),0))</f>
        <v/>
      </c>
      <c r="K44" s="412" t="str">
        <f t="shared" si="4"/>
        <v/>
      </c>
      <c r="L44" s="412" t="str">
        <f t="shared" si="5"/>
        <v/>
      </c>
      <c r="M44" s="417" t="str">
        <f t="shared" si="6"/>
        <v/>
      </c>
    </row>
    <row r="45" spans="2:13" ht="20.25" hidden="1" x14ac:dyDescent="0.25">
      <c r="B45" s="346" t="str">
        <f t="shared" si="1"/>
        <v/>
      </c>
      <c r="C45" s="404" t="str">
        <f>'הגבלה לסכום מבוקש (1)'!C45</f>
        <v/>
      </c>
      <c r="D45" s="414" t="str">
        <f>'הגבלה לסכום מבוקש (1)'!U45</f>
        <v/>
      </c>
      <c r="E45" s="347"/>
      <c r="F45" s="415" t="str">
        <f t="shared" si="0"/>
        <v/>
      </c>
      <c r="G45" s="416" t="str">
        <f t="shared" si="2"/>
        <v/>
      </c>
      <c r="H45" s="416" t="str">
        <f t="shared" si="3"/>
        <v/>
      </c>
      <c r="J45" s="412" t="str">
        <f>IF($C45="","",IFERROR(IF('קיזוזים- החלטות ועדה'!E45=0,0,1),0))</f>
        <v/>
      </c>
      <c r="K45" s="412" t="str">
        <f t="shared" si="4"/>
        <v/>
      </c>
      <c r="L45" s="412" t="str">
        <f t="shared" si="5"/>
        <v/>
      </c>
      <c r="M45" s="417" t="str">
        <f t="shared" si="6"/>
        <v/>
      </c>
    </row>
    <row r="46" spans="2:13" ht="20.25" hidden="1" x14ac:dyDescent="0.25">
      <c r="B46" s="346" t="str">
        <f t="shared" si="1"/>
        <v/>
      </c>
      <c r="C46" s="404" t="str">
        <f>'הגבלה לסכום מבוקש (1)'!C46</f>
        <v/>
      </c>
      <c r="D46" s="414" t="str">
        <f>'הגבלה לסכום מבוקש (1)'!U46</f>
        <v/>
      </c>
      <c r="E46" s="347"/>
      <c r="F46" s="415" t="str">
        <f t="shared" si="0"/>
        <v/>
      </c>
      <c r="G46" s="416" t="str">
        <f t="shared" si="2"/>
        <v/>
      </c>
      <c r="H46" s="416" t="str">
        <f t="shared" si="3"/>
        <v/>
      </c>
      <c r="J46" s="412" t="str">
        <f>IF($C46="","",IFERROR(IF('קיזוזים- החלטות ועדה'!E46=0,0,1),0))</f>
        <v/>
      </c>
      <c r="K46" s="412" t="str">
        <f t="shared" si="4"/>
        <v/>
      </c>
      <c r="L46" s="412" t="str">
        <f t="shared" si="5"/>
        <v/>
      </c>
      <c r="M46" s="417" t="str">
        <f t="shared" si="6"/>
        <v/>
      </c>
    </row>
    <row r="47" spans="2:13" ht="20.25" hidden="1" x14ac:dyDescent="0.25">
      <c r="B47" s="346" t="str">
        <f t="shared" si="1"/>
        <v/>
      </c>
      <c r="C47" s="404" t="str">
        <f>'הגבלה לסכום מבוקש (1)'!C47</f>
        <v/>
      </c>
      <c r="D47" s="414" t="str">
        <f>'הגבלה לסכום מבוקש (1)'!U47</f>
        <v/>
      </c>
      <c r="E47" s="347"/>
      <c r="F47" s="415" t="str">
        <f t="shared" si="0"/>
        <v/>
      </c>
      <c r="G47" s="416" t="str">
        <f t="shared" si="2"/>
        <v/>
      </c>
      <c r="H47" s="416" t="str">
        <f t="shared" si="3"/>
        <v/>
      </c>
      <c r="J47" s="412" t="str">
        <f>IF($C47="","",IFERROR(IF('קיזוזים- החלטות ועדה'!E47=0,0,1),0))</f>
        <v/>
      </c>
      <c r="K47" s="412" t="str">
        <f t="shared" si="4"/>
        <v/>
      </c>
      <c r="L47" s="412" t="str">
        <f t="shared" si="5"/>
        <v/>
      </c>
      <c r="M47" s="417" t="str">
        <f t="shared" si="6"/>
        <v/>
      </c>
    </row>
    <row r="48" spans="2:13" ht="20.25" hidden="1" x14ac:dyDescent="0.25">
      <c r="B48" s="346" t="str">
        <f t="shared" si="1"/>
        <v/>
      </c>
      <c r="C48" s="404" t="str">
        <f>'הגבלה לסכום מבוקש (1)'!C48</f>
        <v/>
      </c>
      <c r="D48" s="414" t="str">
        <f>'הגבלה לסכום מבוקש (1)'!U48</f>
        <v/>
      </c>
      <c r="E48" s="347"/>
      <c r="F48" s="415" t="str">
        <f t="shared" si="0"/>
        <v/>
      </c>
      <c r="G48" s="416" t="str">
        <f t="shared" si="2"/>
        <v/>
      </c>
      <c r="H48" s="416" t="str">
        <f t="shared" si="3"/>
        <v/>
      </c>
      <c r="J48" s="412" t="str">
        <f>IF($C48="","",IFERROR(IF('קיזוזים- החלטות ועדה'!E48=0,0,1),0))</f>
        <v/>
      </c>
      <c r="K48" s="412" t="str">
        <f t="shared" si="4"/>
        <v/>
      </c>
      <c r="L48" s="412" t="str">
        <f t="shared" si="5"/>
        <v/>
      </c>
      <c r="M48" s="417" t="str">
        <f t="shared" si="6"/>
        <v/>
      </c>
    </row>
    <row r="49" spans="2:13" ht="20.25" hidden="1" x14ac:dyDescent="0.25">
      <c r="B49" s="346" t="str">
        <f t="shared" si="1"/>
        <v/>
      </c>
      <c r="C49" s="404" t="str">
        <f>'הגבלה לסכום מבוקש (1)'!C49</f>
        <v/>
      </c>
      <c r="D49" s="414" t="str">
        <f>'הגבלה לסכום מבוקש (1)'!U49</f>
        <v/>
      </c>
      <c r="E49" s="347"/>
      <c r="F49" s="415" t="str">
        <f t="shared" si="0"/>
        <v/>
      </c>
      <c r="G49" s="416" t="str">
        <f t="shared" si="2"/>
        <v/>
      </c>
      <c r="H49" s="416" t="str">
        <f t="shared" si="3"/>
        <v/>
      </c>
      <c r="J49" s="412" t="str">
        <f>IF($C49="","",IFERROR(IF('קיזוזים- החלטות ועדה'!E49=0,0,1),0))</f>
        <v/>
      </c>
      <c r="K49" s="412" t="str">
        <f t="shared" si="4"/>
        <v/>
      </c>
      <c r="L49" s="412" t="str">
        <f t="shared" si="5"/>
        <v/>
      </c>
      <c r="M49" s="417" t="str">
        <f t="shared" si="6"/>
        <v/>
      </c>
    </row>
    <row r="50" spans="2:13" ht="20.25" hidden="1" x14ac:dyDescent="0.25">
      <c r="B50" s="346" t="str">
        <f t="shared" si="1"/>
        <v/>
      </c>
      <c r="C50" s="404" t="str">
        <f>'הגבלה לסכום מבוקש (1)'!C50</f>
        <v/>
      </c>
      <c r="D50" s="414" t="str">
        <f>'הגבלה לסכום מבוקש (1)'!U50</f>
        <v/>
      </c>
      <c r="E50" s="347"/>
      <c r="F50" s="415" t="str">
        <f t="shared" si="0"/>
        <v/>
      </c>
      <c r="G50" s="416" t="str">
        <f t="shared" si="2"/>
        <v/>
      </c>
      <c r="H50" s="416" t="str">
        <f t="shared" si="3"/>
        <v/>
      </c>
      <c r="J50" s="412" t="str">
        <f>IF($C50="","",IFERROR(IF('קיזוזים- החלטות ועדה'!E50=0,0,1),0))</f>
        <v/>
      </c>
      <c r="K50" s="412" t="str">
        <f t="shared" si="4"/>
        <v/>
      </c>
      <c r="L50" s="412" t="str">
        <f t="shared" si="5"/>
        <v/>
      </c>
      <c r="M50" s="417" t="str">
        <f t="shared" si="6"/>
        <v/>
      </c>
    </row>
    <row r="51" spans="2:13" ht="20.25" hidden="1" x14ac:dyDescent="0.25">
      <c r="B51" s="346" t="str">
        <f t="shared" si="1"/>
        <v/>
      </c>
      <c r="C51" s="404" t="str">
        <f>'הגבלה לסכום מבוקש (1)'!C51</f>
        <v/>
      </c>
      <c r="D51" s="414" t="str">
        <f>'הגבלה לסכום מבוקש (1)'!U51</f>
        <v/>
      </c>
      <c r="E51" s="347"/>
      <c r="F51" s="415" t="str">
        <f t="shared" si="0"/>
        <v/>
      </c>
      <c r="G51" s="416" t="str">
        <f t="shared" si="2"/>
        <v/>
      </c>
      <c r="H51" s="416" t="str">
        <f t="shared" si="3"/>
        <v/>
      </c>
      <c r="J51" s="412" t="str">
        <f>IF($C51="","",IFERROR(IF('קיזוזים- החלטות ועדה'!E51=0,0,1),0))</f>
        <v/>
      </c>
      <c r="K51" s="412" t="str">
        <f t="shared" si="4"/>
        <v/>
      </c>
      <c r="L51" s="412" t="str">
        <f t="shared" si="5"/>
        <v/>
      </c>
      <c r="M51" s="417" t="str">
        <f t="shared" si="6"/>
        <v/>
      </c>
    </row>
    <row r="52" spans="2:13" ht="20.25" hidden="1" x14ac:dyDescent="0.25">
      <c r="B52" s="346" t="str">
        <f t="shared" si="1"/>
        <v/>
      </c>
      <c r="C52" s="404" t="str">
        <f>'הגבלה לסכום מבוקש (1)'!C52</f>
        <v/>
      </c>
      <c r="D52" s="414" t="str">
        <f>'הגבלה לסכום מבוקש (1)'!U52</f>
        <v/>
      </c>
      <c r="E52" s="347"/>
      <c r="F52" s="415" t="str">
        <f t="shared" si="0"/>
        <v/>
      </c>
      <c r="G52" s="416" t="str">
        <f t="shared" si="2"/>
        <v/>
      </c>
      <c r="H52" s="416" t="str">
        <f t="shared" si="3"/>
        <v/>
      </c>
      <c r="J52" s="412" t="str">
        <f>IF($C52="","",IFERROR(IF('קיזוזים- החלטות ועדה'!E52=0,0,1),0))</f>
        <v/>
      </c>
      <c r="K52" s="412" t="str">
        <f t="shared" si="4"/>
        <v/>
      </c>
      <c r="L52" s="412" t="str">
        <f t="shared" si="5"/>
        <v/>
      </c>
      <c r="M52" s="417" t="str">
        <f t="shared" si="6"/>
        <v/>
      </c>
    </row>
    <row r="53" spans="2:13" ht="20.25" hidden="1" x14ac:dyDescent="0.25">
      <c r="B53" s="346" t="str">
        <f t="shared" si="1"/>
        <v/>
      </c>
      <c r="C53" s="404" t="str">
        <f>'הגבלה לסכום מבוקש (1)'!C53</f>
        <v/>
      </c>
      <c r="D53" s="414" t="str">
        <f>'הגבלה לסכום מבוקש (1)'!U53</f>
        <v/>
      </c>
      <c r="E53" s="347"/>
      <c r="F53" s="415" t="str">
        <f t="shared" si="0"/>
        <v/>
      </c>
      <c r="G53" s="416" t="str">
        <f t="shared" si="2"/>
        <v/>
      </c>
      <c r="H53" s="416" t="str">
        <f t="shared" si="3"/>
        <v/>
      </c>
      <c r="J53" s="412" t="str">
        <f>IF($C53="","",IFERROR(IF('קיזוזים- החלטות ועדה'!E53=0,0,1),0))</f>
        <v/>
      </c>
      <c r="K53" s="412" t="str">
        <f t="shared" si="4"/>
        <v/>
      </c>
      <c r="L53" s="412" t="str">
        <f t="shared" si="5"/>
        <v/>
      </c>
      <c r="M53" s="417" t="str">
        <f t="shared" si="6"/>
        <v/>
      </c>
    </row>
    <row r="54" spans="2:13" ht="20.25" hidden="1" x14ac:dyDescent="0.25">
      <c r="B54" s="346" t="str">
        <f t="shared" si="1"/>
        <v/>
      </c>
      <c r="C54" s="404" t="str">
        <f>'הגבלה לסכום מבוקש (1)'!C54</f>
        <v/>
      </c>
      <c r="D54" s="414" t="str">
        <f>'הגבלה לסכום מבוקש (1)'!U54</f>
        <v/>
      </c>
      <c r="E54" s="347"/>
      <c r="F54" s="415" t="str">
        <f t="shared" si="0"/>
        <v/>
      </c>
      <c r="G54" s="416" t="str">
        <f t="shared" si="2"/>
        <v/>
      </c>
      <c r="H54" s="416" t="str">
        <f t="shared" si="3"/>
        <v/>
      </c>
      <c r="J54" s="412" t="str">
        <f>IF($C54="","",IFERROR(IF('קיזוזים- החלטות ועדה'!E54=0,0,1),0))</f>
        <v/>
      </c>
      <c r="K54" s="412" t="str">
        <f t="shared" si="4"/>
        <v/>
      </c>
      <c r="L54" s="412" t="str">
        <f t="shared" si="5"/>
        <v/>
      </c>
      <c r="M54" s="417" t="str">
        <f t="shared" si="6"/>
        <v/>
      </c>
    </row>
    <row r="55" spans="2:13" ht="20.25" hidden="1" x14ac:dyDescent="0.25">
      <c r="B55" s="346" t="str">
        <f t="shared" si="1"/>
        <v/>
      </c>
      <c r="C55" s="404" t="str">
        <f>'הגבלה לסכום מבוקש (1)'!C55</f>
        <v/>
      </c>
      <c r="D55" s="414" t="str">
        <f>'הגבלה לסכום מבוקש (1)'!U55</f>
        <v/>
      </c>
      <c r="E55" s="347"/>
      <c r="F55" s="415" t="str">
        <f t="shared" si="0"/>
        <v/>
      </c>
      <c r="G55" s="416" t="str">
        <f t="shared" si="2"/>
        <v/>
      </c>
      <c r="H55" s="416" t="str">
        <f t="shared" si="3"/>
        <v/>
      </c>
      <c r="J55" s="412" t="str">
        <f>IF($C55="","",IFERROR(IF('קיזוזים- החלטות ועדה'!E55=0,0,1),0))</f>
        <v/>
      </c>
      <c r="K55" s="412" t="str">
        <f t="shared" si="4"/>
        <v/>
      </c>
      <c r="L55" s="412" t="str">
        <f t="shared" si="5"/>
        <v/>
      </c>
      <c r="M55" s="417" t="str">
        <f t="shared" si="6"/>
        <v/>
      </c>
    </row>
    <row r="56" spans="2:13" ht="20.25" hidden="1" x14ac:dyDescent="0.25">
      <c r="B56" s="346" t="str">
        <f t="shared" si="1"/>
        <v/>
      </c>
      <c r="C56" s="404" t="str">
        <f>'הגבלה לסכום מבוקש (1)'!C56</f>
        <v/>
      </c>
      <c r="D56" s="414" t="str">
        <f>'הגבלה לסכום מבוקש (1)'!U56</f>
        <v/>
      </c>
      <c r="E56" s="347"/>
      <c r="F56" s="415" t="str">
        <f t="shared" si="0"/>
        <v/>
      </c>
      <c r="G56" s="416" t="str">
        <f t="shared" si="2"/>
        <v/>
      </c>
      <c r="H56" s="416" t="str">
        <f t="shared" si="3"/>
        <v/>
      </c>
      <c r="J56" s="412" t="str">
        <f>IF($C56="","",IFERROR(IF('קיזוזים- החלטות ועדה'!E56=0,0,1),0))</f>
        <v/>
      </c>
      <c r="K56" s="412" t="str">
        <f t="shared" si="4"/>
        <v/>
      </c>
      <c r="L56" s="412" t="str">
        <f t="shared" si="5"/>
        <v/>
      </c>
      <c r="M56" s="417" t="str">
        <f t="shared" si="6"/>
        <v/>
      </c>
    </row>
    <row r="57" spans="2:13" ht="20.25" hidden="1" x14ac:dyDescent="0.25">
      <c r="B57" s="346" t="str">
        <f t="shared" si="1"/>
        <v/>
      </c>
      <c r="C57" s="404" t="str">
        <f>'הגבלה לסכום מבוקש (1)'!C57</f>
        <v/>
      </c>
      <c r="D57" s="414" t="str">
        <f>'הגבלה לסכום מבוקש (1)'!U57</f>
        <v/>
      </c>
      <c r="E57" s="347"/>
      <c r="F57" s="415" t="str">
        <f t="shared" si="0"/>
        <v/>
      </c>
      <c r="G57" s="416" t="str">
        <f t="shared" si="2"/>
        <v/>
      </c>
      <c r="H57" s="416" t="str">
        <f t="shared" si="3"/>
        <v/>
      </c>
      <c r="J57" s="412" t="str">
        <f>IF($C57="","",IFERROR(IF('קיזוזים- החלטות ועדה'!E57=0,0,1),0))</f>
        <v/>
      </c>
      <c r="K57" s="412" t="str">
        <f t="shared" si="4"/>
        <v/>
      </c>
      <c r="L57" s="412" t="str">
        <f t="shared" si="5"/>
        <v/>
      </c>
      <c r="M57" s="417" t="str">
        <f t="shared" si="6"/>
        <v/>
      </c>
    </row>
    <row r="58" spans="2:13" ht="20.25" hidden="1" x14ac:dyDescent="0.25">
      <c r="B58" s="346" t="str">
        <f t="shared" si="1"/>
        <v/>
      </c>
      <c r="C58" s="404" t="str">
        <f>'הגבלה לסכום מבוקש (1)'!C58</f>
        <v/>
      </c>
      <c r="D58" s="414" t="str">
        <f>'הגבלה לסכום מבוקש (1)'!U58</f>
        <v/>
      </c>
      <c r="E58" s="347"/>
      <c r="F58" s="415" t="str">
        <f t="shared" si="0"/>
        <v/>
      </c>
      <c r="G58" s="416" t="str">
        <f t="shared" si="2"/>
        <v/>
      </c>
      <c r="H58" s="416" t="str">
        <f t="shared" si="3"/>
        <v/>
      </c>
      <c r="J58" s="412" t="str">
        <f>IF($C58="","",IFERROR(IF('קיזוזים- החלטות ועדה'!E58=0,0,1),0))</f>
        <v/>
      </c>
      <c r="K58" s="412" t="str">
        <f t="shared" si="4"/>
        <v/>
      </c>
      <c r="L58" s="412" t="str">
        <f t="shared" si="5"/>
        <v/>
      </c>
      <c r="M58" s="417" t="str">
        <f t="shared" si="6"/>
        <v/>
      </c>
    </row>
    <row r="59" spans="2:13" ht="20.25" hidden="1" x14ac:dyDescent="0.25">
      <c r="B59" s="346" t="str">
        <f t="shared" si="1"/>
        <v/>
      </c>
      <c r="C59" s="404" t="str">
        <f>'הגבלה לסכום מבוקש (1)'!C59</f>
        <v/>
      </c>
      <c r="D59" s="414" t="str">
        <f>'הגבלה לסכום מבוקש (1)'!U59</f>
        <v/>
      </c>
      <c r="E59" s="347"/>
      <c r="F59" s="415" t="str">
        <f t="shared" si="0"/>
        <v/>
      </c>
      <c r="G59" s="416" t="str">
        <f t="shared" si="2"/>
        <v/>
      </c>
      <c r="H59" s="416" t="str">
        <f t="shared" si="3"/>
        <v/>
      </c>
      <c r="J59" s="412" t="str">
        <f>IF($C59="","",IFERROR(IF('קיזוזים- החלטות ועדה'!E59=0,0,1),0))</f>
        <v/>
      </c>
      <c r="K59" s="412" t="str">
        <f t="shared" si="4"/>
        <v/>
      </c>
      <c r="L59" s="412" t="str">
        <f t="shared" si="5"/>
        <v/>
      </c>
      <c r="M59" s="417" t="str">
        <f t="shared" si="6"/>
        <v/>
      </c>
    </row>
    <row r="60" spans="2:13" ht="20.25" hidden="1" x14ac:dyDescent="0.25">
      <c r="B60" s="346" t="str">
        <f t="shared" si="1"/>
        <v/>
      </c>
      <c r="C60" s="404" t="str">
        <f>'הגבלה לסכום מבוקש (1)'!C60</f>
        <v/>
      </c>
      <c r="D60" s="414" t="str">
        <f>'הגבלה לסכום מבוקש (1)'!U60</f>
        <v/>
      </c>
      <c r="E60" s="347"/>
      <c r="F60" s="415" t="str">
        <f t="shared" si="0"/>
        <v/>
      </c>
      <c r="G60" s="416" t="str">
        <f t="shared" si="2"/>
        <v/>
      </c>
      <c r="H60" s="416" t="str">
        <f t="shared" si="3"/>
        <v/>
      </c>
      <c r="J60" s="412" t="str">
        <f>IF($C60="","",IFERROR(IF('קיזוזים- החלטות ועדה'!E60=0,0,1),0))</f>
        <v/>
      </c>
      <c r="K60" s="412" t="str">
        <f t="shared" si="4"/>
        <v/>
      </c>
      <c r="L60" s="412" t="str">
        <f t="shared" si="5"/>
        <v/>
      </c>
      <c r="M60" s="417" t="str">
        <f t="shared" si="6"/>
        <v/>
      </c>
    </row>
    <row r="61" spans="2:13" ht="20.25" hidden="1" x14ac:dyDescent="0.25">
      <c r="B61" s="346" t="str">
        <f t="shared" si="1"/>
        <v/>
      </c>
      <c r="C61" s="404" t="str">
        <f>'הגבלה לסכום מבוקש (1)'!C61</f>
        <v/>
      </c>
      <c r="D61" s="414" t="str">
        <f>'הגבלה לסכום מבוקש (1)'!U61</f>
        <v/>
      </c>
      <c r="E61" s="347"/>
      <c r="F61" s="415" t="str">
        <f t="shared" si="0"/>
        <v/>
      </c>
      <c r="G61" s="416" t="str">
        <f t="shared" si="2"/>
        <v/>
      </c>
      <c r="H61" s="416" t="str">
        <f t="shared" si="3"/>
        <v/>
      </c>
      <c r="J61" s="412" t="str">
        <f>IF($C61="","",IFERROR(IF('קיזוזים- החלטות ועדה'!E61=0,0,1),0))</f>
        <v/>
      </c>
      <c r="K61" s="412" t="str">
        <f t="shared" si="4"/>
        <v/>
      </c>
      <c r="L61" s="412" t="str">
        <f t="shared" si="5"/>
        <v/>
      </c>
      <c r="M61" s="417" t="str">
        <f t="shared" si="6"/>
        <v/>
      </c>
    </row>
    <row r="62" spans="2:13" ht="20.25" hidden="1" x14ac:dyDescent="0.25">
      <c r="B62" s="346" t="str">
        <f t="shared" si="1"/>
        <v/>
      </c>
      <c r="C62" s="404" t="str">
        <f>'הגבלה לסכום מבוקש (1)'!C62</f>
        <v/>
      </c>
      <c r="D62" s="414" t="str">
        <f>'הגבלה לסכום מבוקש (1)'!U62</f>
        <v/>
      </c>
      <c r="E62" s="347"/>
      <c r="F62" s="415" t="str">
        <f t="shared" si="0"/>
        <v/>
      </c>
      <c r="G62" s="416" t="str">
        <f t="shared" si="2"/>
        <v/>
      </c>
      <c r="H62" s="416" t="str">
        <f t="shared" si="3"/>
        <v/>
      </c>
      <c r="J62" s="412" t="str">
        <f>IF($C62="","",IFERROR(IF('קיזוזים- החלטות ועדה'!E62=0,0,1),0))</f>
        <v/>
      </c>
      <c r="K62" s="412" t="str">
        <f t="shared" si="4"/>
        <v/>
      </c>
      <c r="L62" s="412" t="str">
        <f t="shared" si="5"/>
        <v/>
      </c>
      <c r="M62" s="417" t="str">
        <f t="shared" si="6"/>
        <v/>
      </c>
    </row>
    <row r="63" spans="2:13" ht="20.25" hidden="1" x14ac:dyDescent="0.25">
      <c r="B63" s="346" t="str">
        <f t="shared" si="1"/>
        <v/>
      </c>
      <c r="C63" s="404" t="str">
        <f>'הגבלה לסכום מבוקש (1)'!C63</f>
        <v/>
      </c>
      <c r="D63" s="414" t="str">
        <f>'הגבלה לסכום מבוקש (1)'!U63</f>
        <v/>
      </c>
      <c r="E63" s="347"/>
      <c r="F63" s="415" t="str">
        <f t="shared" si="0"/>
        <v/>
      </c>
      <c r="G63" s="416" t="str">
        <f t="shared" si="2"/>
        <v/>
      </c>
      <c r="H63" s="416" t="str">
        <f t="shared" si="3"/>
        <v/>
      </c>
      <c r="J63" s="412" t="str">
        <f>IF($C63="","",IFERROR(IF('קיזוזים- החלטות ועדה'!E63=0,0,1),0))</f>
        <v/>
      </c>
      <c r="K63" s="412" t="str">
        <f t="shared" si="4"/>
        <v/>
      </c>
      <c r="L63" s="412" t="str">
        <f t="shared" si="5"/>
        <v/>
      </c>
      <c r="M63" s="417" t="str">
        <f t="shared" si="6"/>
        <v/>
      </c>
    </row>
    <row r="64" spans="2:13" ht="20.25" hidden="1" x14ac:dyDescent="0.25">
      <c r="B64" s="346" t="str">
        <f t="shared" si="1"/>
        <v/>
      </c>
      <c r="C64" s="404" t="str">
        <f>'הגבלה לסכום מבוקש (1)'!C64</f>
        <v/>
      </c>
      <c r="D64" s="414" t="str">
        <f>'הגבלה לסכום מבוקש (1)'!U64</f>
        <v/>
      </c>
      <c r="E64" s="347"/>
      <c r="F64" s="415" t="str">
        <f t="shared" si="0"/>
        <v/>
      </c>
      <c r="G64" s="416" t="str">
        <f t="shared" si="2"/>
        <v/>
      </c>
      <c r="H64" s="416" t="str">
        <f t="shared" si="3"/>
        <v/>
      </c>
      <c r="J64" s="412" t="str">
        <f>IF($C64="","",IFERROR(IF('קיזוזים- החלטות ועדה'!E64=0,0,1),0))</f>
        <v/>
      </c>
      <c r="K64" s="412" t="str">
        <f t="shared" si="4"/>
        <v/>
      </c>
      <c r="L64" s="412" t="str">
        <f t="shared" si="5"/>
        <v/>
      </c>
      <c r="M64" s="417" t="str">
        <f t="shared" si="6"/>
        <v/>
      </c>
    </row>
    <row r="65" spans="2:13" ht="20.25" hidden="1" x14ac:dyDescent="0.25">
      <c r="B65" s="346" t="str">
        <f t="shared" si="1"/>
        <v/>
      </c>
      <c r="C65" s="404" t="str">
        <f>'הגבלה לסכום מבוקש (1)'!C65</f>
        <v/>
      </c>
      <c r="D65" s="414" t="str">
        <f>'הגבלה לסכום מבוקש (1)'!U65</f>
        <v/>
      </c>
      <c r="E65" s="347"/>
      <c r="F65" s="415" t="str">
        <f t="shared" si="0"/>
        <v/>
      </c>
      <c r="G65" s="416" t="str">
        <f t="shared" si="2"/>
        <v/>
      </c>
      <c r="H65" s="416" t="str">
        <f t="shared" si="3"/>
        <v/>
      </c>
      <c r="J65" s="412" t="str">
        <f>IF($C65="","",IFERROR(IF('קיזוזים- החלטות ועדה'!E65=0,0,1),0))</f>
        <v/>
      </c>
      <c r="K65" s="412" t="str">
        <f t="shared" si="4"/>
        <v/>
      </c>
      <c r="L65" s="412" t="str">
        <f t="shared" si="5"/>
        <v/>
      </c>
      <c r="M65" s="417" t="str">
        <f t="shared" si="6"/>
        <v/>
      </c>
    </row>
    <row r="66" spans="2:13" ht="20.25" hidden="1" x14ac:dyDescent="0.25">
      <c r="B66" s="346" t="str">
        <f t="shared" si="1"/>
        <v/>
      </c>
      <c r="C66" s="404" t="str">
        <f>'הגבלה לסכום מבוקש (1)'!C66</f>
        <v/>
      </c>
      <c r="D66" s="414" t="str">
        <f>'הגבלה לסכום מבוקש (1)'!U66</f>
        <v/>
      </c>
      <c r="E66" s="347"/>
      <c r="F66" s="415" t="str">
        <f t="shared" si="0"/>
        <v/>
      </c>
      <c r="G66" s="416" t="str">
        <f t="shared" si="2"/>
        <v/>
      </c>
      <c r="H66" s="416" t="str">
        <f t="shared" si="3"/>
        <v/>
      </c>
      <c r="J66" s="412" t="str">
        <f>IF($C66="","",IFERROR(IF('קיזוזים- החלטות ועדה'!E66=0,0,1),0))</f>
        <v/>
      </c>
      <c r="K66" s="412" t="str">
        <f t="shared" si="4"/>
        <v/>
      </c>
      <c r="L66" s="412" t="str">
        <f t="shared" si="5"/>
        <v/>
      </c>
      <c r="M66" s="417" t="str">
        <f t="shared" si="6"/>
        <v/>
      </c>
    </row>
    <row r="67" spans="2:13" ht="20.25" hidden="1" x14ac:dyDescent="0.25">
      <c r="B67" s="346" t="str">
        <f t="shared" si="1"/>
        <v/>
      </c>
      <c r="C67" s="404" t="str">
        <f>'הגבלה לסכום מבוקש (1)'!C67</f>
        <v/>
      </c>
      <c r="D67" s="414" t="str">
        <f>'הגבלה לסכום מבוקש (1)'!U67</f>
        <v/>
      </c>
      <c r="E67" s="347"/>
      <c r="F67" s="415" t="str">
        <f t="shared" si="0"/>
        <v/>
      </c>
      <c r="G67" s="416" t="str">
        <f t="shared" si="2"/>
        <v/>
      </c>
      <c r="H67" s="416" t="str">
        <f t="shared" si="3"/>
        <v/>
      </c>
      <c r="J67" s="412" t="str">
        <f>IF($C67="","",IFERROR(IF('קיזוזים- החלטות ועדה'!E67=0,0,1),0))</f>
        <v/>
      </c>
      <c r="K67" s="412" t="str">
        <f t="shared" si="4"/>
        <v/>
      </c>
      <c r="L67" s="412" t="str">
        <f t="shared" si="5"/>
        <v/>
      </c>
      <c r="M67" s="417" t="str">
        <f t="shared" si="6"/>
        <v/>
      </c>
    </row>
    <row r="68" spans="2:13" ht="20.25" hidden="1" x14ac:dyDescent="0.25">
      <c r="B68" s="346" t="str">
        <f t="shared" si="1"/>
        <v/>
      </c>
      <c r="C68" s="404" t="str">
        <f>'הגבלה לסכום מבוקש (1)'!C68</f>
        <v/>
      </c>
      <c r="D68" s="414" t="str">
        <f>'הגבלה לסכום מבוקש (1)'!U68</f>
        <v/>
      </c>
      <c r="E68" s="347"/>
      <c r="F68" s="415" t="str">
        <f t="shared" si="0"/>
        <v/>
      </c>
      <c r="G68" s="416" t="str">
        <f t="shared" si="2"/>
        <v/>
      </c>
      <c r="H68" s="416" t="str">
        <f t="shared" si="3"/>
        <v/>
      </c>
      <c r="J68" s="412" t="str">
        <f>IF($C68="","",IFERROR(IF('קיזוזים- החלטות ועדה'!E68=0,0,1),0))</f>
        <v/>
      </c>
      <c r="K68" s="412" t="str">
        <f t="shared" si="4"/>
        <v/>
      </c>
      <c r="L68" s="412" t="str">
        <f t="shared" si="5"/>
        <v/>
      </c>
      <c r="M68" s="417" t="str">
        <f t="shared" si="6"/>
        <v/>
      </c>
    </row>
    <row r="69" spans="2:13" ht="20.25" hidden="1" x14ac:dyDescent="0.25">
      <c r="B69" s="346" t="str">
        <f t="shared" si="1"/>
        <v/>
      </c>
      <c r="C69" s="404" t="str">
        <f>'הגבלה לסכום מבוקש (1)'!C69</f>
        <v/>
      </c>
      <c r="D69" s="414" t="str">
        <f>'הגבלה לסכום מבוקש (1)'!U69</f>
        <v/>
      </c>
      <c r="E69" s="347"/>
      <c r="F69" s="415" t="str">
        <f t="shared" si="0"/>
        <v/>
      </c>
      <c r="G69" s="416" t="str">
        <f t="shared" si="2"/>
        <v/>
      </c>
      <c r="H69" s="416" t="str">
        <f t="shared" si="3"/>
        <v/>
      </c>
      <c r="J69" s="412" t="str">
        <f>IF($C69="","",IFERROR(IF('קיזוזים- החלטות ועדה'!E69=0,0,1),0))</f>
        <v/>
      </c>
      <c r="K69" s="412" t="str">
        <f t="shared" si="4"/>
        <v/>
      </c>
      <c r="L69" s="412" t="str">
        <f t="shared" si="5"/>
        <v/>
      </c>
      <c r="M69" s="417" t="str">
        <f t="shared" si="6"/>
        <v/>
      </c>
    </row>
    <row r="70" spans="2:13" ht="20.25" hidden="1" x14ac:dyDescent="0.25">
      <c r="B70" s="346" t="str">
        <f t="shared" si="1"/>
        <v/>
      </c>
      <c r="C70" s="404" t="str">
        <f>'הגבלה לסכום מבוקש (1)'!C70</f>
        <v/>
      </c>
      <c r="D70" s="414" t="str">
        <f>'הגבלה לסכום מבוקש (1)'!U70</f>
        <v/>
      </c>
      <c r="E70" s="347"/>
      <c r="F70" s="415" t="str">
        <f t="shared" si="0"/>
        <v/>
      </c>
      <c r="G70" s="416" t="str">
        <f t="shared" si="2"/>
        <v/>
      </c>
      <c r="H70" s="416" t="str">
        <f t="shared" si="3"/>
        <v/>
      </c>
      <c r="J70" s="412" t="str">
        <f>IF($C70="","",IFERROR(IF('קיזוזים- החלטות ועדה'!E70=0,0,1),0))</f>
        <v/>
      </c>
      <c r="K70" s="412" t="str">
        <f t="shared" si="4"/>
        <v/>
      </c>
      <c r="L70" s="412" t="str">
        <f t="shared" si="5"/>
        <v/>
      </c>
      <c r="M70" s="417" t="str">
        <f t="shared" si="6"/>
        <v/>
      </c>
    </row>
    <row r="71" spans="2:13" ht="20.25" hidden="1" x14ac:dyDescent="0.25">
      <c r="B71" s="346" t="str">
        <f t="shared" si="1"/>
        <v/>
      </c>
      <c r="C71" s="404" t="str">
        <f>'הגבלה לסכום מבוקש (1)'!C71</f>
        <v/>
      </c>
      <c r="D71" s="414" t="str">
        <f>'הגבלה לסכום מבוקש (1)'!U71</f>
        <v/>
      </c>
      <c r="E71" s="347"/>
      <c r="F71" s="415" t="str">
        <f t="shared" si="0"/>
        <v/>
      </c>
      <c r="G71" s="416" t="str">
        <f t="shared" si="2"/>
        <v/>
      </c>
      <c r="H71" s="416" t="str">
        <f t="shared" si="3"/>
        <v/>
      </c>
      <c r="J71" s="412" t="str">
        <f>IF($C71="","",IFERROR(IF('קיזוזים- החלטות ועדה'!E71=0,0,1),0))</f>
        <v/>
      </c>
      <c r="K71" s="412" t="str">
        <f t="shared" si="4"/>
        <v/>
      </c>
      <c r="L71" s="412" t="str">
        <f t="shared" si="5"/>
        <v/>
      </c>
      <c r="M71" s="417" t="str">
        <f t="shared" si="6"/>
        <v/>
      </c>
    </row>
    <row r="72" spans="2:13" ht="20.25" hidden="1" x14ac:dyDescent="0.25">
      <c r="B72" s="346" t="str">
        <f t="shared" si="1"/>
        <v/>
      </c>
      <c r="C72" s="404" t="str">
        <f>'הגבלה לסכום מבוקש (1)'!C72</f>
        <v/>
      </c>
      <c r="D72" s="414" t="str">
        <f>'הגבלה לסכום מבוקש (1)'!U72</f>
        <v/>
      </c>
      <c r="E72" s="347"/>
      <c r="F72" s="415" t="str">
        <f t="shared" si="0"/>
        <v/>
      </c>
      <c r="G72" s="416" t="str">
        <f t="shared" si="2"/>
        <v/>
      </c>
      <c r="H72" s="416" t="str">
        <f t="shared" si="3"/>
        <v/>
      </c>
      <c r="J72" s="412" t="str">
        <f>IF($C72="","",IFERROR(IF('קיזוזים- החלטות ועדה'!E72=0,0,1),0))</f>
        <v/>
      </c>
      <c r="K72" s="412" t="str">
        <f t="shared" si="4"/>
        <v/>
      </c>
      <c r="L72" s="412" t="str">
        <f t="shared" si="5"/>
        <v/>
      </c>
      <c r="M72" s="417" t="str">
        <f t="shared" si="6"/>
        <v/>
      </c>
    </row>
    <row r="73" spans="2:13" ht="20.25" hidden="1" x14ac:dyDescent="0.25">
      <c r="B73" s="346" t="str">
        <f t="shared" si="1"/>
        <v/>
      </c>
      <c r="C73" s="404" t="str">
        <f>'הגבלה לסכום מבוקש (1)'!C73</f>
        <v/>
      </c>
      <c r="D73" s="414" t="str">
        <f>'הגבלה לסכום מבוקש (1)'!U73</f>
        <v/>
      </c>
      <c r="E73" s="347"/>
      <c r="F73" s="415" t="str">
        <f t="shared" si="0"/>
        <v/>
      </c>
      <c r="G73" s="416" t="str">
        <f t="shared" si="2"/>
        <v/>
      </c>
      <c r="H73" s="416" t="str">
        <f t="shared" si="3"/>
        <v/>
      </c>
      <c r="J73" s="412" t="str">
        <f>IF($C73="","",IFERROR(IF('קיזוזים- החלטות ועדה'!E73=0,0,1),0))</f>
        <v/>
      </c>
      <c r="K73" s="412" t="str">
        <f t="shared" si="4"/>
        <v/>
      </c>
      <c r="L73" s="412" t="str">
        <f t="shared" si="5"/>
        <v/>
      </c>
      <c r="M73" s="417" t="str">
        <f t="shared" si="6"/>
        <v/>
      </c>
    </row>
    <row r="74" spans="2:13" ht="20.25" hidden="1" x14ac:dyDescent="0.25">
      <c r="B74" s="346" t="str">
        <f t="shared" si="1"/>
        <v/>
      </c>
      <c r="C74" s="404" t="str">
        <f>'הגבלה לסכום מבוקש (1)'!C74</f>
        <v/>
      </c>
      <c r="D74" s="414" t="str">
        <f>'הגבלה לסכום מבוקש (1)'!U74</f>
        <v/>
      </c>
      <c r="E74" s="347"/>
      <c r="F74" s="415" t="str">
        <f t="shared" si="0"/>
        <v/>
      </c>
      <c r="G74" s="416" t="str">
        <f t="shared" si="2"/>
        <v/>
      </c>
      <c r="H74" s="416" t="str">
        <f t="shared" si="3"/>
        <v/>
      </c>
      <c r="J74" s="412" t="str">
        <f>IF($C74="","",IFERROR(IF('קיזוזים- החלטות ועדה'!E74=0,0,1),0))</f>
        <v/>
      </c>
      <c r="K74" s="412" t="str">
        <f t="shared" si="4"/>
        <v/>
      </c>
      <c r="L74" s="412" t="str">
        <f t="shared" si="5"/>
        <v/>
      </c>
      <c r="M74" s="417" t="str">
        <f t="shared" si="6"/>
        <v/>
      </c>
    </row>
    <row r="75" spans="2:13" ht="20.25" hidden="1" x14ac:dyDescent="0.25">
      <c r="B75" s="346" t="str">
        <f t="shared" si="1"/>
        <v/>
      </c>
      <c r="C75" s="404" t="str">
        <f>'הגבלה לסכום מבוקש (1)'!C75</f>
        <v/>
      </c>
      <c r="D75" s="414" t="str">
        <f>'הגבלה לסכום מבוקש (1)'!U75</f>
        <v/>
      </c>
      <c r="E75" s="347"/>
      <c r="F75" s="415" t="str">
        <f t="shared" si="0"/>
        <v/>
      </c>
      <c r="G75" s="416" t="str">
        <f t="shared" si="2"/>
        <v/>
      </c>
      <c r="H75" s="416" t="str">
        <f t="shared" si="3"/>
        <v/>
      </c>
      <c r="J75" s="412" t="str">
        <f>IF($C75="","",IFERROR(IF('קיזוזים- החלטות ועדה'!E75=0,0,1),0))</f>
        <v/>
      </c>
      <c r="K75" s="412" t="str">
        <f t="shared" si="4"/>
        <v/>
      </c>
      <c r="L75" s="412" t="str">
        <f t="shared" si="5"/>
        <v/>
      </c>
      <c r="M75" s="417" t="str">
        <f t="shared" si="6"/>
        <v/>
      </c>
    </row>
    <row r="76" spans="2:13" ht="20.25" hidden="1" x14ac:dyDescent="0.25">
      <c r="B76" s="346" t="str">
        <f t="shared" si="1"/>
        <v/>
      </c>
      <c r="C76" s="404" t="str">
        <f>'הגבלה לסכום מבוקש (1)'!C76</f>
        <v/>
      </c>
      <c r="D76" s="414" t="str">
        <f>'הגבלה לסכום מבוקש (1)'!U76</f>
        <v/>
      </c>
      <c r="E76" s="347"/>
      <c r="F76" s="415" t="str">
        <f t="shared" si="0"/>
        <v/>
      </c>
      <c r="G76" s="416" t="str">
        <f t="shared" si="2"/>
        <v/>
      </c>
      <c r="H76" s="416" t="str">
        <f t="shared" si="3"/>
        <v/>
      </c>
      <c r="J76" s="412" t="str">
        <f>IF($C76="","",IFERROR(IF('קיזוזים- החלטות ועדה'!E76=0,0,1),0))</f>
        <v/>
      </c>
      <c r="K76" s="412" t="str">
        <f t="shared" si="4"/>
        <v/>
      </c>
      <c r="L76" s="412" t="str">
        <f t="shared" si="5"/>
        <v/>
      </c>
      <c r="M76" s="417" t="str">
        <f t="shared" si="6"/>
        <v/>
      </c>
    </row>
    <row r="77" spans="2:13" ht="20.25" hidden="1" x14ac:dyDescent="0.25">
      <c r="B77" s="346" t="str">
        <f t="shared" si="1"/>
        <v/>
      </c>
      <c r="C77" s="404" t="str">
        <f>'הגבלה לסכום מבוקש (1)'!C77</f>
        <v/>
      </c>
      <c r="D77" s="414" t="str">
        <f>'הגבלה לסכום מבוקש (1)'!U77</f>
        <v/>
      </c>
      <c r="E77" s="347"/>
      <c r="F77" s="415" t="str">
        <f t="shared" si="0"/>
        <v/>
      </c>
      <c r="G77" s="416" t="str">
        <f t="shared" si="2"/>
        <v/>
      </c>
      <c r="H77" s="416" t="str">
        <f t="shared" si="3"/>
        <v/>
      </c>
      <c r="J77" s="412" t="str">
        <f>IF($C77="","",IFERROR(IF('קיזוזים- החלטות ועדה'!E77=0,0,1),0))</f>
        <v/>
      </c>
      <c r="K77" s="412" t="str">
        <f t="shared" si="4"/>
        <v/>
      </c>
      <c r="L77" s="412" t="str">
        <f t="shared" si="5"/>
        <v/>
      </c>
      <c r="M77" s="417" t="str">
        <f t="shared" si="6"/>
        <v/>
      </c>
    </row>
    <row r="78" spans="2:13" ht="20.25" hidden="1" x14ac:dyDescent="0.25">
      <c r="B78" s="346" t="str">
        <f t="shared" si="1"/>
        <v/>
      </c>
      <c r="C78" s="404" t="str">
        <f>'הגבלה לסכום מבוקש (1)'!C78</f>
        <v/>
      </c>
      <c r="D78" s="414" t="str">
        <f>'הגבלה לסכום מבוקש (1)'!U78</f>
        <v/>
      </c>
      <c r="E78" s="347"/>
      <c r="F78" s="415" t="str">
        <f t="shared" si="0"/>
        <v/>
      </c>
      <c r="G78" s="416" t="str">
        <f t="shared" si="2"/>
        <v/>
      </c>
      <c r="H78" s="416" t="str">
        <f t="shared" si="3"/>
        <v/>
      </c>
      <c r="J78" s="412" t="str">
        <f>IF($C78="","",IFERROR(IF('קיזוזים- החלטות ועדה'!E78=0,0,1),0))</f>
        <v/>
      </c>
      <c r="K78" s="412" t="str">
        <f t="shared" si="4"/>
        <v/>
      </c>
      <c r="L78" s="412" t="str">
        <f t="shared" si="5"/>
        <v/>
      </c>
      <c r="M78" s="417" t="str">
        <f t="shared" si="6"/>
        <v/>
      </c>
    </row>
    <row r="79" spans="2:13" ht="20.25" hidden="1" x14ac:dyDescent="0.25">
      <c r="B79" s="346" t="str">
        <f t="shared" si="1"/>
        <v/>
      </c>
      <c r="C79" s="404" t="str">
        <f>'הגבלה לסכום מבוקש (1)'!C79</f>
        <v/>
      </c>
      <c r="D79" s="414" t="str">
        <f>'הגבלה לסכום מבוקש (1)'!U79</f>
        <v/>
      </c>
      <c r="E79" s="347"/>
      <c r="F79" s="415" t="str">
        <f t="shared" si="0"/>
        <v/>
      </c>
      <c r="G79" s="416" t="str">
        <f t="shared" si="2"/>
        <v/>
      </c>
      <c r="H79" s="416" t="str">
        <f t="shared" si="3"/>
        <v/>
      </c>
      <c r="J79" s="412" t="str">
        <f>IF($C79="","",IFERROR(IF('קיזוזים- החלטות ועדה'!E79=0,0,1),0))</f>
        <v/>
      </c>
      <c r="K79" s="412" t="str">
        <f t="shared" si="4"/>
        <v/>
      </c>
      <c r="L79" s="412" t="str">
        <f t="shared" si="5"/>
        <v/>
      </c>
      <c r="M79" s="417" t="str">
        <f t="shared" si="6"/>
        <v/>
      </c>
    </row>
    <row r="80" spans="2:13" ht="20.25" hidden="1" x14ac:dyDescent="0.25">
      <c r="B80" s="346" t="str">
        <f t="shared" si="1"/>
        <v/>
      </c>
      <c r="C80" s="404" t="str">
        <f>'הגבלה לסכום מבוקש (1)'!C80</f>
        <v/>
      </c>
      <c r="D80" s="414" t="str">
        <f>'הגבלה לסכום מבוקש (1)'!U80</f>
        <v/>
      </c>
      <c r="E80" s="347"/>
      <c r="F80" s="415" t="str">
        <f t="shared" si="0"/>
        <v/>
      </c>
      <c r="G80" s="416" t="str">
        <f t="shared" si="2"/>
        <v/>
      </c>
      <c r="H80" s="416" t="str">
        <f t="shared" si="3"/>
        <v/>
      </c>
      <c r="J80" s="412" t="str">
        <f>IF($C80="","",IFERROR(IF('קיזוזים- החלטות ועדה'!E80=0,0,1),0))</f>
        <v/>
      </c>
      <c r="K80" s="412" t="str">
        <f t="shared" si="4"/>
        <v/>
      </c>
      <c r="L80" s="412" t="str">
        <f t="shared" si="5"/>
        <v/>
      </c>
      <c r="M80" s="417" t="str">
        <f t="shared" si="6"/>
        <v/>
      </c>
    </row>
    <row r="81" spans="2:13" ht="20.25" hidden="1" x14ac:dyDescent="0.25">
      <c r="B81" s="346" t="str">
        <f t="shared" si="1"/>
        <v/>
      </c>
      <c r="C81" s="404" t="str">
        <f>'הגבלה לסכום מבוקש (1)'!C81</f>
        <v/>
      </c>
      <c r="D81" s="414" t="str">
        <f>'הגבלה לסכום מבוקש (1)'!U81</f>
        <v/>
      </c>
      <c r="E81" s="347"/>
      <c r="F81" s="415" t="str">
        <f t="shared" si="0"/>
        <v/>
      </c>
      <c r="G81" s="416" t="str">
        <f t="shared" si="2"/>
        <v/>
      </c>
      <c r="H81" s="416" t="str">
        <f t="shared" si="3"/>
        <v/>
      </c>
      <c r="J81" s="412" t="str">
        <f>IF($C81="","",IFERROR(IF('קיזוזים- החלטות ועדה'!E81=0,0,1),0))</f>
        <v/>
      </c>
      <c r="K81" s="412" t="str">
        <f t="shared" si="4"/>
        <v/>
      </c>
      <c r="L81" s="412" t="str">
        <f t="shared" si="5"/>
        <v/>
      </c>
      <c r="M81" s="417" t="str">
        <f t="shared" si="6"/>
        <v/>
      </c>
    </row>
    <row r="82" spans="2:13" ht="20.25" hidden="1" x14ac:dyDescent="0.25">
      <c r="B82" s="346" t="str">
        <f t="shared" si="1"/>
        <v/>
      </c>
      <c r="C82" s="404" t="str">
        <f>'הגבלה לסכום מבוקש (1)'!C82</f>
        <v/>
      </c>
      <c r="D82" s="414" t="str">
        <f>'הגבלה לסכום מבוקש (1)'!U82</f>
        <v/>
      </c>
      <c r="E82" s="347"/>
      <c r="F82" s="415" t="str">
        <f t="shared" si="0"/>
        <v/>
      </c>
      <c r="G82" s="416" t="str">
        <f t="shared" si="2"/>
        <v/>
      </c>
      <c r="H82" s="416" t="str">
        <f t="shared" si="3"/>
        <v/>
      </c>
      <c r="J82" s="412" t="str">
        <f>IF($C82="","",IFERROR(IF('קיזוזים- החלטות ועדה'!E82=0,0,1),0))</f>
        <v/>
      </c>
      <c r="K82" s="412" t="str">
        <f t="shared" si="4"/>
        <v/>
      </c>
      <c r="L82" s="412" t="str">
        <f t="shared" si="5"/>
        <v/>
      </c>
      <c r="M82" s="417" t="str">
        <f t="shared" si="6"/>
        <v/>
      </c>
    </row>
    <row r="83" spans="2:13" ht="20.25" hidden="1" x14ac:dyDescent="0.25">
      <c r="B83" s="346" t="str">
        <f t="shared" si="1"/>
        <v/>
      </c>
      <c r="C83" s="404" t="str">
        <f>'הגבלה לסכום מבוקש (1)'!C83</f>
        <v/>
      </c>
      <c r="D83" s="414" t="str">
        <f>'הגבלה לסכום מבוקש (1)'!U83</f>
        <v/>
      </c>
      <c r="E83" s="347"/>
      <c r="F83" s="415" t="str">
        <f t="shared" si="0"/>
        <v/>
      </c>
      <c r="G83" s="416" t="str">
        <f t="shared" si="2"/>
        <v/>
      </c>
      <c r="H83" s="416" t="str">
        <f t="shared" si="3"/>
        <v/>
      </c>
      <c r="J83" s="412" t="str">
        <f>IF($C83="","",IFERROR(IF('קיזוזים- החלטות ועדה'!E83=0,0,1),0))</f>
        <v/>
      </c>
      <c r="K83" s="412" t="str">
        <f t="shared" si="4"/>
        <v/>
      </c>
      <c r="L83" s="412" t="str">
        <f t="shared" si="5"/>
        <v/>
      </c>
      <c r="M83" s="417" t="str">
        <f t="shared" si="6"/>
        <v/>
      </c>
    </row>
    <row r="84" spans="2:13" ht="20.25" hidden="1" x14ac:dyDescent="0.25">
      <c r="B84" s="346" t="str">
        <f t="shared" si="1"/>
        <v/>
      </c>
      <c r="C84" s="404" t="str">
        <f>'הגבלה לסכום מבוקש (1)'!C84</f>
        <v/>
      </c>
      <c r="D84" s="414" t="str">
        <f>'הגבלה לסכום מבוקש (1)'!U84</f>
        <v/>
      </c>
      <c r="E84" s="347"/>
      <c r="F84" s="415" t="str">
        <f t="shared" si="0"/>
        <v/>
      </c>
      <c r="G84" s="416" t="str">
        <f t="shared" si="2"/>
        <v/>
      </c>
      <c r="H84" s="416" t="str">
        <f t="shared" si="3"/>
        <v/>
      </c>
      <c r="J84" s="412" t="str">
        <f>IF($C84="","",IFERROR(IF('קיזוזים- החלטות ועדה'!E84=0,0,1),0))</f>
        <v/>
      </c>
      <c r="K84" s="412" t="str">
        <f t="shared" si="4"/>
        <v/>
      </c>
      <c r="L84" s="412" t="str">
        <f t="shared" si="5"/>
        <v/>
      </c>
      <c r="M84" s="417" t="str">
        <f t="shared" si="6"/>
        <v/>
      </c>
    </row>
    <row r="85" spans="2:13" ht="20.25" hidden="1" x14ac:dyDescent="0.25">
      <c r="B85" s="346" t="str">
        <f t="shared" si="1"/>
        <v/>
      </c>
      <c r="C85" s="404" t="str">
        <f>'הגבלה לסכום מבוקש (1)'!C85</f>
        <v/>
      </c>
      <c r="D85" s="414" t="str">
        <f>'הגבלה לסכום מבוקש (1)'!U85</f>
        <v/>
      </c>
      <c r="E85" s="347"/>
      <c r="F85" s="415" t="str">
        <f t="shared" si="0"/>
        <v/>
      </c>
      <c r="G85" s="416" t="str">
        <f t="shared" si="2"/>
        <v/>
      </c>
      <c r="H85" s="416" t="str">
        <f t="shared" si="3"/>
        <v/>
      </c>
      <c r="J85" s="412" t="str">
        <f>IF($C85="","",IFERROR(IF('קיזוזים- החלטות ועדה'!E85=0,0,1),0))</f>
        <v/>
      </c>
      <c r="K85" s="412" t="str">
        <f t="shared" si="4"/>
        <v/>
      </c>
      <c r="L85" s="412" t="str">
        <f t="shared" si="5"/>
        <v/>
      </c>
      <c r="M85" s="417" t="str">
        <f t="shared" si="6"/>
        <v/>
      </c>
    </row>
    <row r="86" spans="2:13" ht="20.25" hidden="1" x14ac:dyDescent="0.25">
      <c r="B86" s="346" t="str">
        <f t="shared" si="1"/>
        <v/>
      </c>
      <c r="C86" s="404" t="str">
        <f>'הגבלה לסכום מבוקש (1)'!C86</f>
        <v/>
      </c>
      <c r="D86" s="414" t="str">
        <f>'הגבלה לסכום מבוקש (1)'!U86</f>
        <v/>
      </c>
      <c r="E86" s="347"/>
      <c r="F86" s="415" t="str">
        <f t="shared" si="0"/>
        <v/>
      </c>
      <c r="G86" s="416" t="str">
        <f t="shared" si="2"/>
        <v/>
      </c>
      <c r="H86" s="416" t="str">
        <f t="shared" si="3"/>
        <v/>
      </c>
      <c r="J86" s="412" t="str">
        <f>IF($C86="","",IFERROR(IF('קיזוזים- החלטות ועדה'!E86=0,0,1),0))</f>
        <v/>
      </c>
      <c r="K86" s="412" t="str">
        <f t="shared" si="4"/>
        <v/>
      </c>
      <c r="L86" s="412" t="str">
        <f t="shared" si="5"/>
        <v/>
      </c>
      <c r="M86" s="417" t="str">
        <f t="shared" si="6"/>
        <v/>
      </c>
    </row>
    <row r="87" spans="2:13" ht="20.25" hidden="1" x14ac:dyDescent="0.25">
      <c r="B87" s="346" t="str">
        <f t="shared" si="1"/>
        <v/>
      </c>
      <c r="C87" s="404" t="str">
        <f>'הגבלה לסכום מבוקש (1)'!C87</f>
        <v/>
      </c>
      <c r="D87" s="414" t="str">
        <f>'הגבלה לסכום מבוקש (1)'!U87</f>
        <v/>
      </c>
      <c r="E87" s="347"/>
      <c r="F87" s="415" t="str">
        <f t="shared" si="0"/>
        <v/>
      </c>
      <c r="G87" s="416" t="str">
        <f t="shared" si="2"/>
        <v/>
      </c>
      <c r="H87" s="416" t="str">
        <f t="shared" si="3"/>
        <v/>
      </c>
      <c r="J87" s="412" t="str">
        <f>IF($C87="","",IFERROR(IF('קיזוזים- החלטות ועדה'!E87=0,0,1),0))</f>
        <v/>
      </c>
      <c r="K87" s="412" t="str">
        <f t="shared" si="4"/>
        <v/>
      </c>
      <c r="L87" s="412" t="str">
        <f t="shared" si="5"/>
        <v/>
      </c>
      <c r="M87" s="417" t="str">
        <f t="shared" si="6"/>
        <v/>
      </c>
    </row>
    <row r="88" spans="2:13" ht="20.25" hidden="1" x14ac:dyDescent="0.25">
      <c r="B88" s="346" t="str">
        <f t="shared" si="1"/>
        <v/>
      </c>
      <c r="C88" s="404" t="str">
        <f>'הגבלה לסכום מבוקש (1)'!C88</f>
        <v/>
      </c>
      <c r="D88" s="414" t="str">
        <f>'הגבלה לסכום מבוקש (1)'!U88</f>
        <v/>
      </c>
      <c r="E88" s="347"/>
      <c r="F88" s="415" t="str">
        <f t="shared" si="0"/>
        <v/>
      </c>
      <c r="G88" s="416" t="str">
        <f t="shared" si="2"/>
        <v/>
      </c>
      <c r="H88" s="416" t="str">
        <f t="shared" si="3"/>
        <v/>
      </c>
      <c r="J88" s="412" t="str">
        <f>IF($C88="","",IFERROR(IF('קיזוזים- החלטות ועדה'!E88=0,0,1),0))</f>
        <v/>
      </c>
      <c r="K88" s="412" t="str">
        <f t="shared" si="4"/>
        <v/>
      </c>
      <c r="L88" s="412" t="str">
        <f t="shared" si="5"/>
        <v/>
      </c>
      <c r="M88" s="417" t="str">
        <f t="shared" si="6"/>
        <v/>
      </c>
    </row>
    <row r="89" spans="2:13" ht="20.25" hidden="1" x14ac:dyDescent="0.25">
      <c r="B89" s="346" t="str">
        <f t="shared" si="1"/>
        <v/>
      </c>
      <c r="C89" s="404" t="str">
        <f>'הגבלה לסכום מבוקש (1)'!C89</f>
        <v/>
      </c>
      <c r="D89" s="414" t="str">
        <f>'הגבלה לסכום מבוקש (1)'!U89</f>
        <v/>
      </c>
      <c r="E89" s="347"/>
      <c r="F89" s="415" t="str">
        <f t="shared" si="0"/>
        <v/>
      </c>
      <c r="G89" s="416" t="str">
        <f t="shared" si="2"/>
        <v/>
      </c>
      <c r="H89" s="416" t="str">
        <f t="shared" si="3"/>
        <v/>
      </c>
      <c r="J89" s="412" t="str">
        <f>IF($C89="","",IFERROR(IF('קיזוזים- החלטות ועדה'!E89=0,0,1),0))</f>
        <v/>
      </c>
      <c r="K89" s="412" t="str">
        <f t="shared" si="4"/>
        <v/>
      </c>
      <c r="L89" s="412" t="str">
        <f t="shared" si="5"/>
        <v/>
      </c>
      <c r="M89" s="417" t="str">
        <f t="shared" si="6"/>
        <v/>
      </c>
    </row>
    <row r="90" spans="2:13" ht="20.25" hidden="1" x14ac:dyDescent="0.25">
      <c r="B90" s="346" t="str">
        <f t="shared" si="1"/>
        <v/>
      </c>
      <c r="C90" s="404" t="str">
        <f>'הגבלה לסכום מבוקש (1)'!C90</f>
        <v/>
      </c>
      <c r="D90" s="414" t="str">
        <f>'הגבלה לסכום מבוקש (1)'!U90</f>
        <v/>
      </c>
      <c r="E90" s="347"/>
      <c r="F90" s="415" t="str">
        <f t="shared" si="0"/>
        <v/>
      </c>
      <c r="G90" s="416" t="str">
        <f t="shared" si="2"/>
        <v/>
      </c>
      <c r="H90" s="416" t="str">
        <f t="shared" si="3"/>
        <v/>
      </c>
      <c r="J90" s="412" t="str">
        <f>IF($C90="","",IFERROR(IF('קיזוזים- החלטות ועדה'!E90=0,0,1),0))</f>
        <v/>
      </c>
      <c r="K90" s="412" t="str">
        <f t="shared" si="4"/>
        <v/>
      </c>
      <c r="L90" s="412" t="str">
        <f t="shared" si="5"/>
        <v/>
      </c>
      <c r="M90" s="417" t="str">
        <f t="shared" si="6"/>
        <v/>
      </c>
    </row>
    <row r="91" spans="2:13" ht="20.25" hidden="1" x14ac:dyDescent="0.25">
      <c r="B91" s="346" t="str">
        <f t="shared" si="1"/>
        <v/>
      </c>
      <c r="C91" s="404" t="str">
        <f>'הגבלה לסכום מבוקש (1)'!C91</f>
        <v/>
      </c>
      <c r="D91" s="414" t="str">
        <f>'הגבלה לסכום מבוקש (1)'!U91</f>
        <v/>
      </c>
      <c r="E91" s="347"/>
      <c r="F91" s="415" t="str">
        <f t="shared" si="0"/>
        <v/>
      </c>
      <c r="G91" s="416" t="str">
        <f t="shared" si="2"/>
        <v/>
      </c>
      <c r="H91" s="416" t="str">
        <f t="shared" si="3"/>
        <v/>
      </c>
      <c r="J91" s="412" t="str">
        <f>IF($C91="","",IFERROR(IF('קיזוזים- החלטות ועדה'!E91=0,0,1),0))</f>
        <v/>
      </c>
      <c r="K91" s="412" t="str">
        <f t="shared" si="4"/>
        <v/>
      </c>
      <c r="L91" s="412" t="str">
        <f t="shared" si="5"/>
        <v/>
      </c>
      <c r="M91" s="417" t="str">
        <f t="shared" si="6"/>
        <v/>
      </c>
    </row>
    <row r="92" spans="2:13" ht="20.25" hidden="1" x14ac:dyDescent="0.25">
      <c r="B92" s="346" t="str">
        <f t="shared" si="1"/>
        <v/>
      </c>
      <c r="C92" s="404" t="str">
        <f>'הגבלה לסכום מבוקש (1)'!C92</f>
        <v/>
      </c>
      <c r="D92" s="414" t="str">
        <f>'הגבלה לסכום מבוקש (1)'!U92</f>
        <v/>
      </c>
      <c r="E92" s="347"/>
      <c r="F92" s="415" t="str">
        <f t="shared" si="0"/>
        <v/>
      </c>
      <c r="G92" s="416" t="str">
        <f t="shared" si="2"/>
        <v/>
      </c>
      <c r="H92" s="416" t="str">
        <f t="shared" si="3"/>
        <v/>
      </c>
      <c r="J92" s="412" t="str">
        <f>IF($C92="","",IFERROR(IF('קיזוזים- החלטות ועדה'!E92=0,0,1),0))</f>
        <v/>
      </c>
      <c r="K92" s="412" t="str">
        <f t="shared" si="4"/>
        <v/>
      </c>
      <c r="L92" s="412" t="str">
        <f t="shared" si="5"/>
        <v/>
      </c>
      <c r="M92" s="417" t="str">
        <f t="shared" si="6"/>
        <v/>
      </c>
    </row>
    <row r="93" spans="2:13" ht="20.25" hidden="1" x14ac:dyDescent="0.25">
      <c r="B93" s="346" t="str">
        <f t="shared" si="1"/>
        <v/>
      </c>
      <c r="C93" s="404" t="str">
        <f>'הגבלה לסכום מבוקש (1)'!C93</f>
        <v/>
      </c>
      <c r="D93" s="414" t="str">
        <f>'הגבלה לסכום מבוקש (1)'!U93</f>
        <v/>
      </c>
      <c r="E93" s="347"/>
      <c r="F93" s="415" t="str">
        <f t="shared" si="0"/>
        <v/>
      </c>
      <c r="G93" s="416" t="str">
        <f t="shared" si="2"/>
        <v/>
      </c>
      <c r="H93" s="416" t="str">
        <f t="shared" si="3"/>
        <v/>
      </c>
      <c r="J93" s="412" t="str">
        <f>IF($C93="","",IFERROR(IF('קיזוזים- החלטות ועדה'!E93=0,0,1),0))</f>
        <v/>
      </c>
      <c r="K93" s="412" t="str">
        <f t="shared" si="4"/>
        <v/>
      </c>
      <c r="L93" s="412" t="str">
        <f t="shared" si="5"/>
        <v/>
      </c>
      <c r="M93" s="417" t="str">
        <f t="shared" si="6"/>
        <v/>
      </c>
    </row>
    <row r="94" spans="2:13" ht="20.25" hidden="1" x14ac:dyDescent="0.25">
      <c r="B94" s="346" t="str">
        <f t="shared" si="1"/>
        <v/>
      </c>
      <c r="C94" s="404" t="str">
        <f>'הגבלה לסכום מבוקש (1)'!C94</f>
        <v/>
      </c>
      <c r="D94" s="414" t="str">
        <f>'הגבלה לסכום מבוקש (1)'!U94</f>
        <v/>
      </c>
      <c r="E94" s="347"/>
      <c r="F94" s="415" t="str">
        <f t="shared" si="0"/>
        <v/>
      </c>
      <c r="G94" s="416" t="str">
        <f t="shared" si="2"/>
        <v/>
      </c>
      <c r="H94" s="416" t="str">
        <f t="shared" si="3"/>
        <v/>
      </c>
      <c r="J94" s="412" t="str">
        <f>IF($C94="","",IFERROR(IF('קיזוזים- החלטות ועדה'!E94=0,0,1),0))</f>
        <v/>
      </c>
      <c r="K94" s="412" t="str">
        <f t="shared" si="4"/>
        <v/>
      </c>
      <c r="L94" s="412" t="str">
        <f t="shared" si="5"/>
        <v/>
      </c>
      <c r="M94" s="417" t="str">
        <f t="shared" si="6"/>
        <v/>
      </c>
    </row>
    <row r="95" spans="2:13" ht="20.25" hidden="1" x14ac:dyDescent="0.25">
      <c r="B95" s="346" t="str">
        <f t="shared" si="1"/>
        <v/>
      </c>
      <c r="C95" s="404" t="str">
        <f>'הגבלה לסכום מבוקש (1)'!C95</f>
        <v/>
      </c>
      <c r="D95" s="414" t="str">
        <f>'הגבלה לסכום מבוקש (1)'!U95</f>
        <v/>
      </c>
      <c r="E95" s="347"/>
      <c r="F95" s="415" t="str">
        <f t="shared" ref="F95:F130" si="7">IF(C95="","",IFERROR(MIN(D95,E95/365*D95),$P$1))</f>
        <v/>
      </c>
      <c r="G95" s="416" t="str">
        <f t="shared" si="2"/>
        <v/>
      </c>
      <c r="H95" s="416" t="str">
        <f t="shared" si="3"/>
        <v/>
      </c>
      <c r="J95" s="412" t="str">
        <f>IF($C95="","",IFERROR(IF('קיזוזים- החלטות ועדה'!E95=0,0,1),0))</f>
        <v/>
      </c>
      <c r="K95" s="412" t="str">
        <f t="shared" si="4"/>
        <v/>
      </c>
      <c r="L95" s="412" t="str">
        <f t="shared" si="5"/>
        <v/>
      </c>
      <c r="M95" s="417" t="str">
        <f t="shared" si="6"/>
        <v/>
      </c>
    </row>
    <row r="96" spans="2:13" ht="20.25" hidden="1" x14ac:dyDescent="0.25">
      <c r="B96" s="346" t="str">
        <f t="shared" ref="B96:B130" si="8">IF(C96="","",ROW()-30)</f>
        <v/>
      </c>
      <c r="C96" s="404" t="str">
        <f>'הגבלה לסכום מבוקש (1)'!C96</f>
        <v/>
      </c>
      <c r="D96" s="414" t="str">
        <f>'הגבלה לסכום מבוקש (1)'!U96</f>
        <v/>
      </c>
      <c r="E96" s="347"/>
      <c r="F96" s="415" t="str">
        <f t="shared" si="7"/>
        <v/>
      </c>
      <c r="G96" s="416" t="str">
        <f t="shared" ref="G96:G130" si="9">IF($C96="","",D96-F96)</f>
        <v/>
      </c>
      <c r="H96" s="416" t="str">
        <f t="shared" ref="H96:H130" si="10">IF($C96="","",G96+M96)</f>
        <v/>
      </c>
      <c r="J96" s="412" t="str">
        <f>IF($C96="","",IFERROR(IF('קיזוזים- החלטות ועדה'!E96=0,0,1),0))</f>
        <v/>
      </c>
      <c r="K96" s="412" t="str">
        <f t="shared" ref="K96:K130" si="11">IF($C96="","",IFERROR(IF(E96=0,0,1),0))</f>
        <v/>
      </c>
      <c r="L96" s="412" t="str">
        <f t="shared" ref="L96:L130" si="12">IF($C96="","",IF(OR(K96=1,J96=1),1,0))</f>
        <v/>
      </c>
      <c r="M96" s="417" t="str">
        <f t="shared" ref="M96:M130" si="13">IF($C96="","",IF(L96=1,0,$L$27*$D96/$K$27))</f>
        <v/>
      </c>
    </row>
    <row r="97" spans="2:13" ht="20.25" hidden="1" x14ac:dyDescent="0.25">
      <c r="B97" s="346" t="str">
        <f t="shared" si="8"/>
        <v/>
      </c>
      <c r="C97" s="404" t="str">
        <f>'הגבלה לסכום מבוקש (1)'!C97</f>
        <v/>
      </c>
      <c r="D97" s="414" t="str">
        <f>'הגבלה לסכום מבוקש (1)'!U97</f>
        <v/>
      </c>
      <c r="E97" s="347"/>
      <c r="F97" s="415" t="str">
        <f t="shared" si="7"/>
        <v/>
      </c>
      <c r="G97" s="416" t="str">
        <f t="shared" si="9"/>
        <v/>
      </c>
      <c r="H97" s="416" t="str">
        <f t="shared" si="10"/>
        <v/>
      </c>
      <c r="J97" s="412" t="str">
        <f>IF($C97="","",IFERROR(IF('קיזוזים- החלטות ועדה'!E97=0,0,1),0))</f>
        <v/>
      </c>
      <c r="K97" s="412" t="str">
        <f t="shared" si="11"/>
        <v/>
      </c>
      <c r="L97" s="412" t="str">
        <f t="shared" si="12"/>
        <v/>
      </c>
      <c r="M97" s="417" t="str">
        <f t="shared" si="13"/>
        <v/>
      </c>
    </row>
    <row r="98" spans="2:13" ht="20.25" hidden="1" x14ac:dyDescent="0.25">
      <c r="B98" s="346" t="str">
        <f t="shared" si="8"/>
        <v/>
      </c>
      <c r="C98" s="404" t="str">
        <f>'הגבלה לסכום מבוקש (1)'!C98</f>
        <v/>
      </c>
      <c r="D98" s="414" t="str">
        <f>'הגבלה לסכום מבוקש (1)'!U98</f>
        <v/>
      </c>
      <c r="E98" s="347"/>
      <c r="F98" s="415" t="str">
        <f t="shared" si="7"/>
        <v/>
      </c>
      <c r="G98" s="416" t="str">
        <f t="shared" si="9"/>
        <v/>
      </c>
      <c r="H98" s="416" t="str">
        <f t="shared" si="10"/>
        <v/>
      </c>
      <c r="J98" s="412" t="str">
        <f>IF($C98="","",IFERROR(IF('קיזוזים- החלטות ועדה'!E98=0,0,1),0))</f>
        <v/>
      </c>
      <c r="K98" s="412" t="str">
        <f t="shared" si="11"/>
        <v/>
      </c>
      <c r="L98" s="412" t="str">
        <f t="shared" si="12"/>
        <v/>
      </c>
      <c r="M98" s="417" t="str">
        <f t="shared" si="13"/>
        <v/>
      </c>
    </row>
    <row r="99" spans="2:13" ht="20.25" hidden="1" x14ac:dyDescent="0.25">
      <c r="B99" s="346" t="str">
        <f t="shared" si="8"/>
        <v/>
      </c>
      <c r="C99" s="404" t="str">
        <f>'הגבלה לסכום מבוקש (1)'!C99</f>
        <v/>
      </c>
      <c r="D99" s="414" t="str">
        <f>'הגבלה לסכום מבוקש (1)'!U99</f>
        <v/>
      </c>
      <c r="E99" s="347"/>
      <c r="F99" s="415" t="str">
        <f t="shared" si="7"/>
        <v/>
      </c>
      <c r="G99" s="416" t="str">
        <f t="shared" si="9"/>
        <v/>
      </c>
      <c r="H99" s="416" t="str">
        <f t="shared" si="10"/>
        <v/>
      </c>
      <c r="J99" s="412" t="str">
        <f>IF($C99="","",IFERROR(IF('קיזוזים- החלטות ועדה'!E99=0,0,1),0))</f>
        <v/>
      </c>
      <c r="K99" s="412" t="str">
        <f t="shared" si="11"/>
        <v/>
      </c>
      <c r="L99" s="412" t="str">
        <f t="shared" si="12"/>
        <v/>
      </c>
      <c r="M99" s="417" t="str">
        <f t="shared" si="13"/>
        <v/>
      </c>
    </row>
    <row r="100" spans="2:13" ht="20.25" hidden="1" x14ac:dyDescent="0.25">
      <c r="B100" s="346" t="str">
        <f t="shared" si="8"/>
        <v/>
      </c>
      <c r="C100" s="404" t="str">
        <f>'הגבלה לסכום מבוקש (1)'!C100</f>
        <v/>
      </c>
      <c r="D100" s="414" t="str">
        <f>'הגבלה לסכום מבוקש (1)'!U100</f>
        <v/>
      </c>
      <c r="E100" s="347"/>
      <c r="F100" s="415" t="str">
        <f t="shared" si="7"/>
        <v/>
      </c>
      <c r="G100" s="416" t="str">
        <f t="shared" si="9"/>
        <v/>
      </c>
      <c r="H100" s="416" t="str">
        <f t="shared" si="10"/>
        <v/>
      </c>
      <c r="J100" s="412" t="str">
        <f>IF($C100="","",IFERROR(IF('קיזוזים- החלטות ועדה'!E100=0,0,1),0))</f>
        <v/>
      </c>
      <c r="K100" s="412" t="str">
        <f t="shared" si="11"/>
        <v/>
      </c>
      <c r="L100" s="412" t="str">
        <f t="shared" si="12"/>
        <v/>
      </c>
      <c r="M100" s="417" t="str">
        <f t="shared" si="13"/>
        <v/>
      </c>
    </row>
    <row r="101" spans="2:13" ht="20.25" hidden="1" x14ac:dyDescent="0.25">
      <c r="B101" s="346" t="str">
        <f t="shared" si="8"/>
        <v/>
      </c>
      <c r="C101" s="404" t="str">
        <f>'הגבלה לסכום מבוקש (1)'!C101</f>
        <v/>
      </c>
      <c r="D101" s="414" t="str">
        <f>'הגבלה לסכום מבוקש (1)'!U101</f>
        <v/>
      </c>
      <c r="E101" s="347"/>
      <c r="F101" s="415" t="str">
        <f t="shared" si="7"/>
        <v/>
      </c>
      <c r="G101" s="416" t="str">
        <f t="shared" si="9"/>
        <v/>
      </c>
      <c r="H101" s="416" t="str">
        <f t="shared" si="10"/>
        <v/>
      </c>
      <c r="J101" s="412" t="str">
        <f>IF($C101="","",IFERROR(IF('קיזוזים- החלטות ועדה'!E101=0,0,1),0))</f>
        <v/>
      </c>
      <c r="K101" s="412" t="str">
        <f t="shared" si="11"/>
        <v/>
      </c>
      <c r="L101" s="412" t="str">
        <f t="shared" si="12"/>
        <v/>
      </c>
      <c r="M101" s="417" t="str">
        <f t="shared" si="13"/>
        <v/>
      </c>
    </row>
    <row r="102" spans="2:13" ht="20.25" hidden="1" x14ac:dyDescent="0.25">
      <c r="B102" s="346" t="str">
        <f t="shared" si="8"/>
        <v/>
      </c>
      <c r="C102" s="404" t="str">
        <f>'הגבלה לסכום מבוקש (1)'!C102</f>
        <v/>
      </c>
      <c r="D102" s="414" t="str">
        <f>'הגבלה לסכום מבוקש (1)'!U102</f>
        <v/>
      </c>
      <c r="E102" s="347"/>
      <c r="F102" s="415" t="str">
        <f t="shared" si="7"/>
        <v/>
      </c>
      <c r="G102" s="416" t="str">
        <f t="shared" si="9"/>
        <v/>
      </c>
      <c r="H102" s="416" t="str">
        <f t="shared" si="10"/>
        <v/>
      </c>
      <c r="J102" s="412" t="str">
        <f>IF($C102="","",IFERROR(IF('קיזוזים- החלטות ועדה'!E102=0,0,1),0))</f>
        <v/>
      </c>
      <c r="K102" s="412" t="str">
        <f t="shared" si="11"/>
        <v/>
      </c>
      <c r="L102" s="412" t="str">
        <f t="shared" si="12"/>
        <v/>
      </c>
      <c r="M102" s="417" t="str">
        <f t="shared" si="13"/>
        <v/>
      </c>
    </row>
    <row r="103" spans="2:13" ht="20.25" hidden="1" x14ac:dyDescent="0.25">
      <c r="B103" s="346" t="str">
        <f t="shared" si="8"/>
        <v/>
      </c>
      <c r="C103" s="404" t="str">
        <f>'הגבלה לסכום מבוקש (1)'!C103</f>
        <v/>
      </c>
      <c r="D103" s="414" t="str">
        <f>'הגבלה לסכום מבוקש (1)'!U103</f>
        <v/>
      </c>
      <c r="E103" s="347"/>
      <c r="F103" s="415" t="str">
        <f t="shared" si="7"/>
        <v/>
      </c>
      <c r="G103" s="416" t="str">
        <f t="shared" si="9"/>
        <v/>
      </c>
      <c r="H103" s="416" t="str">
        <f t="shared" si="10"/>
        <v/>
      </c>
      <c r="J103" s="412" t="str">
        <f>IF($C103="","",IFERROR(IF('קיזוזים- החלטות ועדה'!E103=0,0,1),0))</f>
        <v/>
      </c>
      <c r="K103" s="412" t="str">
        <f t="shared" si="11"/>
        <v/>
      </c>
      <c r="L103" s="412" t="str">
        <f t="shared" si="12"/>
        <v/>
      </c>
      <c r="M103" s="417" t="str">
        <f t="shared" si="13"/>
        <v/>
      </c>
    </row>
    <row r="104" spans="2:13" ht="20.25" hidden="1" x14ac:dyDescent="0.25">
      <c r="B104" s="346" t="str">
        <f t="shared" si="8"/>
        <v/>
      </c>
      <c r="C104" s="404" t="str">
        <f>'הגבלה לסכום מבוקש (1)'!C104</f>
        <v/>
      </c>
      <c r="D104" s="414" t="str">
        <f>'הגבלה לסכום מבוקש (1)'!U104</f>
        <v/>
      </c>
      <c r="E104" s="347"/>
      <c r="F104" s="415" t="str">
        <f t="shared" si="7"/>
        <v/>
      </c>
      <c r="G104" s="416" t="str">
        <f t="shared" si="9"/>
        <v/>
      </c>
      <c r="H104" s="416" t="str">
        <f t="shared" si="10"/>
        <v/>
      </c>
      <c r="J104" s="412" t="str">
        <f>IF($C104="","",IFERROR(IF('קיזוזים- החלטות ועדה'!E104=0,0,1),0))</f>
        <v/>
      </c>
      <c r="K104" s="412" t="str">
        <f t="shared" si="11"/>
        <v/>
      </c>
      <c r="L104" s="412" t="str">
        <f t="shared" si="12"/>
        <v/>
      </c>
      <c r="M104" s="417" t="str">
        <f t="shared" si="13"/>
        <v/>
      </c>
    </row>
    <row r="105" spans="2:13" ht="20.25" hidden="1" x14ac:dyDescent="0.25">
      <c r="B105" s="346" t="str">
        <f t="shared" si="8"/>
        <v/>
      </c>
      <c r="C105" s="404" t="str">
        <f>'הגבלה לסכום מבוקש (1)'!C105</f>
        <v/>
      </c>
      <c r="D105" s="414" t="str">
        <f>'הגבלה לסכום מבוקש (1)'!U105</f>
        <v/>
      </c>
      <c r="E105" s="347"/>
      <c r="F105" s="415" t="str">
        <f t="shared" si="7"/>
        <v/>
      </c>
      <c r="G105" s="416" t="str">
        <f t="shared" si="9"/>
        <v/>
      </c>
      <c r="H105" s="416" t="str">
        <f t="shared" si="10"/>
        <v/>
      </c>
      <c r="J105" s="412" t="str">
        <f>IF($C105="","",IFERROR(IF('קיזוזים- החלטות ועדה'!E105=0,0,1),0))</f>
        <v/>
      </c>
      <c r="K105" s="412" t="str">
        <f t="shared" si="11"/>
        <v/>
      </c>
      <c r="L105" s="412" t="str">
        <f t="shared" si="12"/>
        <v/>
      </c>
      <c r="M105" s="417" t="str">
        <f t="shared" si="13"/>
        <v/>
      </c>
    </row>
    <row r="106" spans="2:13" ht="20.25" hidden="1" x14ac:dyDescent="0.25">
      <c r="B106" s="346" t="str">
        <f t="shared" si="8"/>
        <v/>
      </c>
      <c r="C106" s="404" t="str">
        <f>'הגבלה לסכום מבוקש (1)'!C106</f>
        <v/>
      </c>
      <c r="D106" s="414" t="str">
        <f>'הגבלה לסכום מבוקש (1)'!U106</f>
        <v/>
      </c>
      <c r="E106" s="347"/>
      <c r="F106" s="415" t="str">
        <f t="shared" si="7"/>
        <v/>
      </c>
      <c r="G106" s="416" t="str">
        <f t="shared" si="9"/>
        <v/>
      </c>
      <c r="H106" s="416" t="str">
        <f t="shared" si="10"/>
        <v/>
      </c>
      <c r="J106" s="412" t="str">
        <f>IF($C106="","",IFERROR(IF('קיזוזים- החלטות ועדה'!E106=0,0,1),0))</f>
        <v/>
      </c>
      <c r="K106" s="412" t="str">
        <f t="shared" si="11"/>
        <v/>
      </c>
      <c r="L106" s="412" t="str">
        <f t="shared" si="12"/>
        <v/>
      </c>
      <c r="M106" s="417" t="str">
        <f t="shared" si="13"/>
        <v/>
      </c>
    </row>
    <row r="107" spans="2:13" ht="20.25" hidden="1" x14ac:dyDescent="0.25">
      <c r="B107" s="346" t="str">
        <f t="shared" si="8"/>
        <v/>
      </c>
      <c r="C107" s="404" t="str">
        <f>'הגבלה לסכום מבוקש (1)'!C107</f>
        <v/>
      </c>
      <c r="D107" s="414" t="str">
        <f>'הגבלה לסכום מבוקש (1)'!U107</f>
        <v/>
      </c>
      <c r="E107" s="347"/>
      <c r="F107" s="415" t="str">
        <f t="shared" si="7"/>
        <v/>
      </c>
      <c r="G107" s="416" t="str">
        <f t="shared" si="9"/>
        <v/>
      </c>
      <c r="H107" s="416" t="str">
        <f t="shared" si="10"/>
        <v/>
      </c>
      <c r="J107" s="412" t="str">
        <f>IF($C107="","",IFERROR(IF('קיזוזים- החלטות ועדה'!E107=0,0,1),0))</f>
        <v/>
      </c>
      <c r="K107" s="412" t="str">
        <f t="shared" si="11"/>
        <v/>
      </c>
      <c r="L107" s="412" t="str">
        <f t="shared" si="12"/>
        <v/>
      </c>
      <c r="M107" s="417" t="str">
        <f t="shared" si="13"/>
        <v/>
      </c>
    </row>
    <row r="108" spans="2:13" ht="20.25" hidden="1" x14ac:dyDescent="0.25">
      <c r="B108" s="346" t="str">
        <f t="shared" si="8"/>
        <v/>
      </c>
      <c r="C108" s="404" t="str">
        <f>'הגבלה לסכום מבוקש (1)'!C108</f>
        <v/>
      </c>
      <c r="D108" s="414" t="str">
        <f>'הגבלה לסכום מבוקש (1)'!U108</f>
        <v/>
      </c>
      <c r="E108" s="347"/>
      <c r="F108" s="415" t="str">
        <f t="shared" si="7"/>
        <v/>
      </c>
      <c r="G108" s="416" t="str">
        <f t="shared" si="9"/>
        <v/>
      </c>
      <c r="H108" s="416" t="str">
        <f t="shared" si="10"/>
        <v/>
      </c>
      <c r="J108" s="412" t="str">
        <f>IF($C108="","",IFERROR(IF('קיזוזים- החלטות ועדה'!E108=0,0,1),0))</f>
        <v/>
      </c>
      <c r="K108" s="412" t="str">
        <f t="shared" si="11"/>
        <v/>
      </c>
      <c r="L108" s="412" t="str">
        <f t="shared" si="12"/>
        <v/>
      </c>
      <c r="M108" s="417" t="str">
        <f t="shared" si="13"/>
        <v/>
      </c>
    </row>
    <row r="109" spans="2:13" ht="20.25" hidden="1" x14ac:dyDescent="0.25">
      <c r="B109" s="346" t="str">
        <f t="shared" si="8"/>
        <v/>
      </c>
      <c r="C109" s="404" t="str">
        <f>'הגבלה לסכום מבוקש (1)'!C109</f>
        <v/>
      </c>
      <c r="D109" s="414" t="str">
        <f>'הגבלה לסכום מבוקש (1)'!U109</f>
        <v/>
      </c>
      <c r="E109" s="347"/>
      <c r="F109" s="415" t="str">
        <f t="shared" si="7"/>
        <v/>
      </c>
      <c r="G109" s="416" t="str">
        <f t="shared" si="9"/>
        <v/>
      </c>
      <c r="H109" s="416" t="str">
        <f t="shared" si="10"/>
        <v/>
      </c>
      <c r="J109" s="412" t="str">
        <f>IF($C109="","",IFERROR(IF('קיזוזים- החלטות ועדה'!E109=0,0,1),0))</f>
        <v/>
      </c>
      <c r="K109" s="412" t="str">
        <f t="shared" si="11"/>
        <v/>
      </c>
      <c r="L109" s="412" t="str">
        <f t="shared" si="12"/>
        <v/>
      </c>
      <c r="M109" s="417" t="str">
        <f t="shared" si="13"/>
        <v/>
      </c>
    </row>
    <row r="110" spans="2:13" ht="20.25" hidden="1" x14ac:dyDescent="0.25">
      <c r="B110" s="346" t="str">
        <f t="shared" si="8"/>
        <v/>
      </c>
      <c r="C110" s="404" t="str">
        <f>'הגבלה לסכום מבוקש (1)'!C110</f>
        <v/>
      </c>
      <c r="D110" s="414" t="str">
        <f>'הגבלה לסכום מבוקש (1)'!U110</f>
        <v/>
      </c>
      <c r="E110" s="347"/>
      <c r="F110" s="415" t="str">
        <f t="shared" si="7"/>
        <v/>
      </c>
      <c r="G110" s="416" t="str">
        <f t="shared" si="9"/>
        <v/>
      </c>
      <c r="H110" s="416" t="str">
        <f t="shared" si="10"/>
        <v/>
      </c>
      <c r="J110" s="412" t="str">
        <f>IF($C110="","",IFERROR(IF('קיזוזים- החלטות ועדה'!E110=0,0,1),0))</f>
        <v/>
      </c>
      <c r="K110" s="412" t="str">
        <f t="shared" si="11"/>
        <v/>
      </c>
      <c r="L110" s="412" t="str">
        <f t="shared" si="12"/>
        <v/>
      </c>
      <c r="M110" s="417" t="str">
        <f t="shared" si="13"/>
        <v/>
      </c>
    </row>
    <row r="111" spans="2:13" ht="20.25" hidden="1" x14ac:dyDescent="0.25">
      <c r="B111" s="346" t="str">
        <f t="shared" si="8"/>
        <v/>
      </c>
      <c r="C111" s="404" t="str">
        <f>'הגבלה לסכום מבוקש (1)'!C111</f>
        <v/>
      </c>
      <c r="D111" s="414" t="str">
        <f>'הגבלה לסכום מבוקש (1)'!U111</f>
        <v/>
      </c>
      <c r="E111" s="347"/>
      <c r="F111" s="415" t="str">
        <f t="shared" si="7"/>
        <v/>
      </c>
      <c r="G111" s="416" t="str">
        <f t="shared" si="9"/>
        <v/>
      </c>
      <c r="H111" s="416" t="str">
        <f t="shared" si="10"/>
        <v/>
      </c>
      <c r="J111" s="412" t="str">
        <f>IF($C111="","",IFERROR(IF('קיזוזים- החלטות ועדה'!E111=0,0,1),0))</f>
        <v/>
      </c>
      <c r="K111" s="412" t="str">
        <f t="shared" si="11"/>
        <v/>
      </c>
      <c r="L111" s="412" t="str">
        <f t="shared" si="12"/>
        <v/>
      </c>
      <c r="M111" s="417" t="str">
        <f t="shared" si="13"/>
        <v/>
      </c>
    </row>
    <row r="112" spans="2:13" ht="20.25" hidden="1" x14ac:dyDescent="0.25">
      <c r="B112" s="346" t="str">
        <f t="shared" si="8"/>
        <v/>
      </c>
      <c r="C112" s="404" t="str">
        <f>'הגבלה לסכום מבוקש (1)'!C112</f>
        <v/>
      </c>
      <c r="D112" s="414" t="str">
        <f>'הגבלה לסכום מבוקש (1)'!U112</f>
        <v/>
      </c>
      <c r="E112" s="347"/>
      <c r="F112" s="415" t="str">
        <f t="shared" si="7"/>
        <v/>
      </c>
      <c r="G112" s="416" t="str">
        <f t="shared" si="9"/>
        <v/>
      </c>
      <c r="H112" s="416" t="str">
        <f t="shared" si="10"/>
        <v/>
      </c>
      <c r="J112" s="412" t="str">
        <f>IF($C112="","",IFERROR(IF('קיזוזים- החלטות ועדה'!E112=0,0,1),0))</f>
        <v/>
      </c>
      <c r="K112" s="412" t="str">
        <f t="shared" si="11"/>
        <v/>
      </c>
      <c r="L112" s="412" t="str">
        <f t="shared" si="12"/>
        <v/>
      </c>
      <c r="M112" s="417" t="str">
        <f t="shared" si="13"/>
        <v/>
      </c>
    </row>
    <row r="113" spans="2:13" ht="20.25" hidden="1" x14ac:dyDescent="0.25">
      <c r="B113" s="346" t="str">
        <f t="shared" si="8"/>
        <v/>
      </c>
      <c r="C113" s="404" t="str">
        <f>'הגבלה לסכום מבוקש (1)'!C113</f>
        <v/>
      </c>
      <c r="D113" s="414" t="str">
        <f>'הגבלה לסכום מבוקש (1)'!U113</f>
        <v/>
      </c>
      <c r="E113" s="347"/>
      <c r="F113" s="415" t="str">
        <f t="shared" si="7"/>
        <v/>
      </c>
      <c r="G113" s="416" t="str">
        <f t="shared" si="9"/>
        <v/>
      </c>
      <c r="H113" s="416" t="str">
        <f t="shared" si="10"/>
        <v/>
      </c>
      <c r="J113" s="412" t="str">
        <f>IF($C113="","",IFERROR(IF('קיזוזים- החלטות ועדה'!E113=0,0,1),0))</f>
        <v/>
      </c>
      <c r="K113" s="412" t="str">
        <f t="shared" si="11"/>
        <v/>
      </c>
      <c r="L113" s="412" t="str">
        <f t="shared" si="12"/>
        <v/>
      </c>
      <c r="M113" s="417" t="str">
        <f t="shared" si="13"/>
        <v/>
      </c>
    </row>
    <row r="114" spans="2:13" ht="20.25" hidden="1" x14ac:dyDescent="0.25">
      <c r="B114" s="346" t="str">
        <f t="shared" si="8"/>
        <v/>
      </c>
      <c r="C114" s="404" t="str">
        <f>'הגבלה לסכום מבוקש (1)'!C114</f>
        <v/>
      </c>
      <c r="D114" s="414" t="str">
        <f>'הגבלה לסכום מבוקש (1)'!U114</f>
        <v/>
      </c>
      <c r="E114" s="347"/>
      <c r="F114" s="415" t="str">
        <f t="shared" si="7"/>
        <v/>
      </c>
      <c r="G114" s="416" t="str">
        <f t="shared" si="9"/>
        <v/>
      </c>
      <c r="H114" s="416" t="str">
        <f t="shared" si="10"/>
        <v/>
      </c>
      <c r="J114" s="412" t="str">
        <f>IF($C114="","",IFERROR(IF('קיזוזים- החלטות ועדה'!E114=0,0,1),0))</f>
        <v/>
      </c>
      <c r="K114" s="412" t="str">
        <f t="shared" si="11"/>
        <v/>
      </c>
      <c r="L114" s="412" t="str">
        <f t="shared" si="12"/>
        <v/>
      </c>
      <c r="M114" s="417" t="str">
        <f t="shared" si="13"/>
        <v/>
      </c>
    </row>
    <row r="115" spans="2:13" ht="20.25" hidden="1" x14ac:dyDescent="0.25">
      <c r="B115" s="346" t="str">
        <f t="shared" si="8"/>
        <v/>
      </c>
      <c r="C115" s="404" t="str">
        <f>'הגבלה לסכום מבוקש (1)'!C115</f>
        <v/>
      </c>
      <c r="D115" s="414" t="str">
        <f>'הגבלה לסכום מבוקש (1)'!U115</f>
        <v/>
      </c>
      <c r="E115" s="347"/>
      <c r="F115" s="415" t="str">
        <f t="shared" si="7"/>
        <v/>
      </c>
      <c r="G115" s="416" t="str">
        <f t="shared" si="9"/>
        <v/>
      </c>
      <c r="H115" s="416" t="str">
        <f t="shared" si="10"/>
        <v/>
      </c>
      <c r="J115" s="412" t="str">
        <f>IF($C115="","",IFERROR(IF('קיזוזים- החלטות ועדה'!E115=0,0,1),0))</f>
        <v/>
      </c>
      <c r="K115" s="412" t="str">
        <f t="shared" si="11"/>
        <v/>
      </c>
      <c r="L115" s="412" t="str">
        <f t="shared" si="12"/>
        <v/>
      </c>
      <c r="M115" s="417" t="str">
        <f t="shared" si="13"/>
        <v/>
      </c>
    </row>
    <row r="116" spans="2:13" ht="20.25" hidden="1" x14ac:dyDescent="0.25">
      <c r="B116" s="346" t="str">
        <f t="shared" si="8"/>
        <v/>
      </c>
      <c r="C116" s="404" t="str">
        <f>'הגבלה לסכום מבוקש (1)'!C116</f>
        <v/>
      </c>
      <c r="D116" s="414" t="str">
        <f>'הגבלה לסכום מבוקש (1)'!U116</f>
        <v/>
      </c>
      <c r="E116" s="347"/>
      <c r="F116" s="415" t="str">
        <f t="shared" si="7"/>
        <v/>
      </c>
      <c r="G116" s="416" t="str">
        <f t="shared" si="9"/>
        <v/>
      </c>
      <c r="H116" s="416" t="str">
        <f t="shared" si="10"/>
        <v/>
      </c>
      <c r="J116" s="412" t="str">
        <f>IF($C116="","",IFERROR(IF('קיזוזים- החלטות ועדה'!E116=0,0,1),0))</f>
        <v/>
      </c>
      <c r="K116" s="412" t="str">
        <f t="shared" si="11"/>
        <v/>
      </c>
      <c r="L116" s="412" t="str">
        <f t="shared" si="12"/>
        <v/>
      </c>
      <c r="M116" s="417" t="str">
        <f t="shared" si="13"/>
        <v/>
      </c>
    </row>
    <row r="117" spans="2:13" ht="20.25" hidden="1" x14ac:dyDescent="0.25">
      <c r="B117" s="346" t="str">
        <f t="shared" si="8"/>
        <v/>
      </c>
      <c r="C117" s="404" t="str">
        <f>'הגבלה לסכום מבוקש (1)'!C117</f>
        <v/>
      </c>
      <c r="D117" s="414" t="str">
        <f>'הגבלה לסכום מבוקש (1)'!U117</f>
        <v/>
      </c>
      <c r="E117" s="347"/>
      <c r="F117" s="415" t="str">
        <f t="shared" si="7"/>
        <v/>
      </c>
      <c r="G117" s="416" t="str">
        <f t="shared" si="9"/>
        <v/>
      </c>
      <c r="H117" s="416" t="str">
        <f t="shared" si="10"/>
        <v/>
      </c>
      <c r="J117" s="412" t="str">
        <f>IF($C117="","",IFERROR(IF('קיזוזים- החלטות ועדה'!E117=0,0,1),0))</f>
        <v/>
      </c>
      <c r="K117" s="412" t="str">
        <f t="shared" si="11"/>
        <v/>
      </c>
      <c r="L117" s="412" t="str">
        <f t="shared" si="12"/>
        <v/>
      </c>
      <c r="M117" s="417" t="str">
        <f t="shared" si="13"/>
        <v/>
      </c>
    </row>
    <row r="118" spans="2:13" ht="20.25" hidden="1" x14ac:dyDescent="0.25">
      <c r="B118" s="346" t="str">
        <f t="shared" si="8"/>
        <v/>
      </c>
      <c r="C118" s="404" t="str">
        <f>'הגבלה לסכום מבוקש (1)'!C118</f>
        <v/>
      </c>
      <c r="D118" s="414" t="str">
        <f>'הגבלה לסכום מבוקש (1)'!U118</f>
        <v/>
      </c>
      <c r="E118" s="347"/>
      <c r="F118" s="415" t="str">
        <f t="shared" si="7"/>
        <v/>
      </c>
      <c r="G118" s="416" t="str">
        <f t="shared" si="9"/>
        <v/>
      </c>
      <c r="H118" s="416" t="str">
        <f t="shared" si="10"/>
        <v/>
      </c>
      <c r="J118" s="412" t="str">
        <f>IF($C118="","",IFERROR(IF('קיזוזים- החלטות ועדה'!E118=0,0,1),0))</f>
        <v/>
      </c>
      <c r="K118" s="412" t="str">
        <f t="shared" si="11"/>
        <v/>
      </c>
      <c r="L118" s="412" t="str">
        <f t="shared" si="12"/>
        <v/>
      </c>
      <c r="M118" s="417" t="str">
        <f t="shared" si="13"/>
        <v/>
      </c>
    </row>
    <row r="119" spans="2:13" ht="20.25" hidden="1" x14ac:dyDescent="0.25">
      <c r="B119" s="346" t="str">
        <f t="shared" si="8"/>
        <v/>
      </c>
      <c r="C119" s="404" t="str">
        <f>'הגבלה לסכום מבוקש (1)'!C119</f>
        <v/>
      </c>
      <c r="D119" s="414" t="str">
        <f>'הגבלה לסכום מבוקש (1)'!U119</f>
        <v/>
      </c>
      <c r="E119" s="347"/>
      <c r="F119" s="415" t="str">
        <f t="shared" si="7"/>
        <v/>
      </c>
      <c r="G119" s="416" t="str">
        <f t="shared" si="9"/>
        <v/>
      </c>
      <c r="H119" s="416" t="str">
        <f t="shared" si="10"/>
        <v/>
      </c>
      <c r="J119" s="412" t="str">
        <f>IF($C119="","",IFERROR(IF('קיזוזים- החלטות ועדה'!E119=0,0,1),0))</f>
        <v/>
      </c>
      <c r="K119" s="412" t="str">
        <f t="shared" si="11"/>
        <v/>
      </c>
      <c r="L119" s="412" t="str">
        <f t="shared" si="12"/>
        <v/>
      </c>
      <c r="M119" s="417" t="str">
        <f t="shared" si="13"/>
        <v/>
      </c>
    </row>
    <row r="120" spans="2:13" ht="20.25" hidden="1" x14ac:dyDescent="0.25">
      <c r="B120" s="346" t="str">
        <f t="shared" si="8"/>
        <v/>
      </c>
      <c r="C120" s="404" t="str">
        <f>'הגבלה לסכום מבוקש (1)'!C120</f>
        <v/>
      </c>
      <c r="D120" s="414" t="str">
        <f>'הגבלה לסכום מבוקש (1)'!U120</f>
        <v/>
      </c>
      <c r="E120" s="347"/>
      <c r="F120" s="415" t="str">
        <f t="shared" si="7"/>
        <v/>
      </c>
      <c r="G120" s="416" t="str">
        <f t="shared" si="9"/>
        <v/>
      </c>
      <c r="H120" s="416" t="str">
        <f t="shared" si="10"/>
        <v/>
      </c>
      <c r="J120" s="412" t="str">
        <f>IF($C120="","",IFERROR(IF('קיזוזים- החלטות ועדה'!E120=0,0,1),0))</f>
        <v/>
      </c>
      <c r="K120" s="412" t="str">
        <f t="shared" si="11"/>
        <v/>
      </c>
      <c r="L120" s="412" t="str">
        <f t="shared" si="12"/>
        <v/>
      </c>
      <c r="M120" s="417" t="str">
        <f t="shared" si="13"/>
        <v/>
      </c>
    </row>
    <row r="121" spans="2:13" ht="20.25" hidden="1" x14ac:dyDescent="0.25">
      <c r="B121" s="346" t="str">
        <f t="shared" si="8"/>
        <v/>
      </c>
      <c r="C121" s="404" t="str">
        <f>'הגבלה לסכום מבוקש (1)'!C121</f>
        <v/>
      </c>
      <c r="D121" s="414" t="str">
        <f>'הגבלה לסכום מבוקש (1)'!U121</f>
        <v/>
      </c>
      <c r="E121" s="347"/>
      <c r="F121" s="415" t="str">
        <f t="shared" si="7"/>
        <v/>
      </c>
      <c r="G121" s="416" t="str">
        <f t="shared" si="9"/>
        <v/>
      </c>
      <c r="H121" s="416" t="str">
        <f t="shared" si="10"/>
        <v/>
      </c>
      <c r="J121" s="412" t="str">
        <f>IF($C121="","",IFERROR(IF('קיזוזים- החלטות ועדה'!E121=0,0,1),0))</f>
        <v/>
      </c>
      <c r="K121" s="412" t="str">
        <f t="shared" si="11"/>
        <v/>
      </c>
      <c r="L121" s="412" t="str">
        <f t="shared" si="12"/>
        <v/>
      </c>
      <c r="M121" s="417" t="str">
        <f t="shared" si="13"/>
        <v/>
      </c>
    </row>
    <row r="122" spans="2:13" ht="20.25" hidden="1" x14ac:dyDescent="0.25">
      <c r="B122" s="346" t="str">
        <f t="shared" si="8"/>
        <v/>
      </c>
      <c r="C122" s="404" t="str">
        <f>'הגבלה לסכום מבוקש (1)'!C122</f>
        <v/>
      </c>
      <c r="D122" s="414" t="str">
        <f>'הגבלה לסכום מבוקש (1)'!U122</f>
        <v/>
      </c>
      <c r="E122" s="347"/>
      <c r="F122" s="415" t="str">
        <f t="shared" si="7"/>
        <v/>
      </c>
      <c r="G122" s="416" t="str">
        <f t="shared" si="9"/>
        <v/>
      </c>
      <c r="H122" s="416" t="str">
        <f t="shared" si="10"/>
        <v/>
      </c>
      <c r="J122" s="412" t="str">
        <f>IF($C122="","",IFERROR(IF('קיזוזים- החלטות ועדה'!E122=0,0,1),0))</f>
        <v/>
      </c>
      <c r="K122" s="412" t="str">
        <f t="shared" si="11"/>
        <v/>
      </c>
      <c r="L122" s="412" t="str">
        <f t="shared" si="12"/>
        <v/>
      </c>
      <c r="M122" s="417" t="str">
        <f t="shared" si="13"/>
        <v/>
      </c>
    </row>
    <row r="123" spans="2:13" ht="20.25" hidden="1" x14ac:dyDescent="0.25">
      <c r="B123" s="346" t="str">
        <f t="shared" si="8"/>
        <v/>
      </c>
      <c r="C123" s="404" t="str">
        <f>'הגבלה לסכום מבוקש (1)'!C123</f>
        <v/>
      </c>
      <c r="D123" s="414" t="str">
        <f>'הגבלה לסכום מבוקש (1)'!U123</f>
        <v/>
      </c>
      <c r="E123" s="347"/>
      <c r="F123" s="415" t="str">
        <f t="shared" si="7"/>
        <v/>
      </c>
      <c r="G123" s="416" t="str">
        <f t="shared" si="9"/>
        <v/>
      </c>
      <c r="H123" s="416" t="str">
        <f t="shared" si="10"/>
        <v/>
      </c>
      <c r="J123" s="412" t="str">
        <f>IF($C123="","",IFERROR(IF('קיזוזים- החלטות ועדה'!E123=0,0,1),0))</f>
        <v/>
      </c>
      <c r="K123" s="412" t="str">
        <f t="shared" si="11"/>
        <v/>
      </c>
      <c r="L123" s="412" t="str">
        <f t="shared" si="12"/>
        <v/>
      </c>
      <c r="M123" s="417" t="str">
        <f t="shared" si="13"/>
        <v/>
      </c>
    </row>
    <row r="124" spans="2:13" ht="20.25" hidden="1" x14ac:dyDescent="0.25">
      <c r="B124" s="346" t="str">
        <f t="shared" si="8"/>
        <v/>
      </c>
      <c r="C124" s="404" t="str">
        <f>'הגבלה לסכום מבוקש (1)'!C124</f>
        <v/>
      </c>
      <c r="D124" s="414" t="str">
        <f>'הגבלה לסכום מבוקש (1)'!U124</f>
        <v/>
      </c>
      <c r="E124" s="347"/>
      <c r="F124" s="415" t="str">
        <f t="shared" si="7"/>
        <v/>
      </c>
      <c r="G124" s="416" t="str">
        <f t="shared" si="9"/>
        <v/>
      </c>
      <c r="H124" s="416" t="str">
        <f t="shared" si="10"/>
        <v/>
      </c>
      <c r="J124" s="412" t="str">
        <f>IF($C124="","",IFERROR(IF('קיזוזים- החלטות ועדה'!E124=0,0,1),0))</f>
        <v/>
      </c>
      <c r="K124" s="412" t="str">
        <f t="shared" si="11"/>
        <v/>
      </c>
      <c r="L124" s="412" t="str">
        <f t="shared" si="12"/>
        <v/>
      </c>
      <c r="M124" s="417" t="str">
        <f t="shared" si="13"/>
        <v/>
      </c>
    </row>
    <row r="125" spans="2:13" ht="20.25" hidden="1" x14ac:dyDescent="0.25">
      <c r="B125" s="346" t="str">
        <f t="shared" si="8"/>
        <v/>
      </c>
      <c r="C125" s="404" t="str">
        <f>'הגבלה לסכום מבוקש (1)'!C125</f>
        <v/>
      </c>
      <c r="D125" s="414" t="str">
        <f>'הגבלה לסכום מבוקש (1)'!U125</f>
        <v/>
      </c>
      <c r="E125" s="347"/>
      <c r="F125" s="415" t="str">
        <f t="shared" si="7"/>
        <v/>
      </c>
      <c r="G125" s="416" t="str">
        <f t="shared" si="9"/>
        <v/>
      </c>
      <c r="H125" s="416" t="str">
        <f t="shared" si="10"/>
        <v/>
      </c>
      <c r="J125" s="412" t="str">
        <f>IF($C125="","",IFERROR(IF('קיזוזים- החלטות ועדה'!E125=0,0,1),0))</f>
        <v/>
      </c>
      <c r="K125" s="412" t="str">
        <f t="shared" si="11"/>
        <v/>
      </c>
      <c r="L125" s="412" t="str">
        <f t="shared" si="12"/>
        <v/>
      </c>
      <c r="M125" s="417" t="str">
        <f t="shared" si="13"/>
        <v/>
      </c>
    </row>
    <row r="126" spans="2:13" ht="20.25" hidden="1" x14ac:dyDescent="0.25">
      <c r="B126" s="346" t="str">
        <f t="shared" si="8"/>
        <v/>
      </c>
      <c r="C126" s="404" t="str">
        <f>'הגבלה לסכום מבוקש (1)'!C126</f>
        <v/>
      </c>
      <c r="D126" s="414" t="str">
        <f>'הגבלה לסכום מבוקש (1)'!U126</f>
        <v/>
      </c>
      <c r="E126" s="347"/>
      <c r="F126" s="415" t="str">
        <f t="shared" si="7"/>
        <v/>
      </c>
      <c r="G126" s="416" t="str">
        <f t="shared" si="9"/>
        <v/>
      </c>
      <c r="H126" s="416" t="str">
        <f t="shared" si="10"/>
        <v/>
      </c>
      <c r="J126" s="412" t="str">
        <f>IF($C126="","",IFERROR(IF('קיזוזים- החלטות ועדה'!E126=0,0,1),0))</f>
        <v/>
      </c>
      <c r="K126" s="412" t="str">
        <f t="shared" si="11"/>
        <v/>
      </c>
      <c r="L126" s="412" t="str">
        <f t="shared" si="12"/>
        <v/>
      </c>
      <c r="M126" s="417" t="str">
        <f t="shared" si="13"/>
        <v/>
      </c>
    </row>
    <row r="127" spans="2:13" ht="20.25" hidden="1" x14ac:dyDescent="0.25">
      <c r="B127" s="346" t="str">
        <f t="shared" si="8"/>
        <v/>
      </c>
      <c r="C127" s="404" t="str">
        <f>'הגבלה לסכום מבוקש (1)'!C127</f>
        <v/>
      </c>
      <c r="D127" s="414" t="str">
        <f>'הגבלה לסכום מבוקש (1)'!U127</f>
        <v/>
      </c>
      <c r="E127" s="347"/>
      <c r="F127" s="415" t="str">
        <f t="shared" si="7"/>
        <v/>
      </c>
      <c r="G127" s="416" t="str">
        <f t="shared" si="9"/>
        <v/>
      </c>
      <c r="H127" s="416" t="str">
        <f t="shared" si="10"/>
        <v/>
      </c>
      <c r="J127" s="412" t="str">
        <f>IF($C127="","",IFERROR(IF('קיזוזים- החלטות ועדה'!E127=0,0,1),0))</f>
        <v/>
      </c>
      <c r="K127" s="412" t="str">
        <f t="shared" si="11"/>
        <v/>
      </c>
      <c r="L127" s="412" t="str">
        <f t="shared" si="12"/>
        <v/>
      </c>
      <c r="M127" s="417" t="str">
        <f t="shared" si="13"/>
        <v/>
      </c>
    </row>
    <row r="128" spans="2:13" ht="20.25" hidden="1" x14ac:dyDescent="0.25">
      <c r="B128" s="346" t="str">
        <f t="shared" si="8"/>
        <v/>
      </c>
      <c r="C128" s="404" t="str">
        <f>'הגבלה לסכום מבוקש (1)'!C128</f>
        <v/>
      </c>
      <c r="D128" s="414" t="str">
        <f>'הגבלה לסכום מבוקש (1)'!U128</f>
        <v/>
      </c>
      <c r="E128" s="347"/>
      <c r="F128" s="415" t="str">
        <f t="shared" si="7"/>
        <v/>
      </c>
      <c r="G128" s="416" t="str">
        <f t="shared" si="9"/>
        <v/>
      </c>
      <c r="H128" s="416" t="str">
        <f t="shared" si="10"/>
        <v/>
      </c>
      <c r="J128" s="412" t="str">
        <f>IF($C128="","",IFERROR(IF('קיזוזים- החלטות ועדה'!E128=0,0,1),0))</f>
        <v/>
      </c>
      <c r="K128" s="412" t="str">
        <f t="shared" si="11"/>
        <v/>
      </c>
      <c r="L128" s="412" t="str">
        <f t="shared" si="12"/>
        <v/>
      </c>
      <c r="M128" s="417" t="str">
        <f t="shared" si="13"/>
        <v/>
      </c>
    </row>
    <row r="129" spans="2:13" ht="20.25" hidden="1" x14ac:dyDescent="0.25">
      <c r="B129" s="346" t="str">
        <f t="shared" si="8"/>
        <v/>
      </c>
      <c r="C129" s="404" t="str">
        <f>'הגבלה לסכום מבוקש (1)'!C129</f>
        <v/>
      </c>
      <c r="D129" s="414" t="str">
        <f>'הגבלה לסכום מבוקש (1)'!U129</f>
        <v/>
      </c>
      <c r="E129" s="347"/>
      <c r="F129" s="415" t="str">
        <f t="shared" si="7"/>
        <v/>
      </c>
      <c r="G129" s="416" t="str">
        <f t="shared" si="9"/>
        <v/>
      </c>
      <c r="H129" s="416" t="str">
        <f t="shared" si="10"/>
        <v/>
      </c>
      <c r="J129" s="412" t="str">
        <f>IF($C129="","",IFERROR(IF('קיזוזים- החלטות ועדה'!E129=0,0,1),0))</f>
        <v/>
      </c>
      <c r="K129" s="412" t="str">
        <f t="shared" si="11"/>
        <v/>
      </c>
      <c r="L129" s="412" t="str">
        <f t="shared" si="12"/>
        <v/>
      </c>
      <c r="M129" s="417" t="str">
        <f t="shared" si="13"/>
        <v/>
      </c>
    </row>
    <row r="130" spans="2:13" ht="21" hidden="1" thickBot="1" x14ac:dyDescent="0.3">
      <c r="B130" s="346" t="str">
        <f t="shared" si="8"/>
        <v/>
      </c>
      <c r="C130" s="404" t="str">
        <f>'הגבלה לסכום מבוקש (1)'!C130</f>
        <v/>
      </c>
      <c r="D130" s="414" t="str">
        <f>'הגבלה לסכום מבוקש (1)'!U130</f>
        <v/>
      </c>
      <c r="E130" s="347"/>
      <c r="F130" s="415" t="str">
        <f t="shared" si="7"/>
        <v/>
      </c>
      <c r="G130" s="416" t="str">
        <f t="shared" si="9"/>
        <v/>
      </c>
      <c r="H130" s="416" t="str">
        <f t="shared" si="10"/>
        <v/>
      </c>
      <c r="J130" s="412" t="str">
        <f>IF($C130="","",IFERROR(IF('קיזוזים- החלטות ועדה'!E130=0,0,1),0))</f>
        <v/>
      </c>
      <c r="K130" s="412" t="str">
        <f t="shared" si="11"/>
        <v/>
      </c>
      <c r="L130" s="412" t="str">
        <f t="shared" si="12"/>
        <v/>
      </c>
      <c r="M130" s="417" t="str">
        <f t="shared" si="13"/>
        <v/>
      </c>
    </row>
    <row r="131" spans="2:13" ht="19.5" thickBot="1" x14ac:dyDescent="0.35">
      <c r="B131" s="560" t="s">
        <v>73</v>
      </c>
      <c r="C131" s="561"/>
      <c r="D131" s="348">
        <f ca="1">SUM(D31:D130)</f>
        <v>2951409</v>
      </c>
      <c r="E131" s="348">
        <f>SUM(E31:E130)</f>
        <v>0</v>
      </c>
      <c r="F131" s="348">
        <f ca="1">SUM(F31:F130)</f>
        <v>0</v>
      </c>
      <c r="G131" s="348">
        <f ca="1">SUM(G31:G130)</f>
        <v>2951409</v>
      </c>
      <c r="H131" s="348">
        <f ca="1">SUM(H31:H130)</f>
        <v>2951409</v>
      </c>
    </row>
  </sheetData>
  <sheetProtection algorithmName="SHA-512" hashValue="hSFZPd5OS3QB1elw1lk+zJmhdS7s0R0J6ORfcFGyBk89mpqcUbM+mOMcgQOFfnCz8Ld+igm/6of9bbKEoMTprA==" saltValue="I+DZY+OxdE+aV00dhqi65g==" spinCount="100000" sheet="1" scenarios="1" formatColumns="0" formatRows="0"/>
  <mergeCells count="12">
    <mergeCell ref="B28:H28"/>
    <mergeCell ref="B29:B30"/>
    <mergeCell ref="C29:C30"/>
    <mergeCell ref="D29:D30"/>
    <mergeCell ref="F29:F30"/>
    <mergeCell ref="G29:G30"/>
    <mergeCell ref="H29:H30"/>
    <mergeCell ref="J29:J30"/>
    <mergeCell ref="K29:K30"/>
    <mergeCell ref="L29:L30"/>
    <mergeCell ref="M29:M30"/>
    <mergeCell ref="B131:C131"/>
  </mergeCells>
  <conditionalFormatting sqref="B31:D130">
    <cfRule type="containsBlanks" dxfId="113" priority="6">
      <formula>LEN(TRIM(B31))=0</formula>
    </cfRule>
  </conditionalFormatting>
  <conditionalFormatting sqref="C1:C2">
    <cfRule type="containsBlanks" dxfId="112" priority="4">
      <formula>LEN(TRIM(C1))=0</formula>
    </cfRule>
  </conditionalFormatting>
  <conditionalFormatting sqref="E31:E130">
    <cfRule type="expression" dxfId="111" priority="2">
      <formula>AND($D31="",E31&lt;&gt;"")</formula>
    </cfRule>
    <cfRule type="expression" dxfId="110" priority="3">
      <formula>$C31&lt;&gt;""</formula>
    </cfRule>
  </conditionalFormatting>
  <conditionalFormatting sqref="F31:H130">
    <cfRule type="containsBlanks" dxfId="109" priority="1">
      <formula>LEN(TRIM(F31))=0</formula>
    </cfRule>
  </conditionalFormatting>
  <dataValidations count="1">
    <dataValidation type="whole" operator="greaterThanOrEqual" allowBlank="1" showInputMessage="1" showErrorMessage="1" error="יש להזין מספר שאינו שלילי" sqref="E31:E130" xr:uid="{00000000-0002-0000-1400-000000000000}">
      <formula1>0</formula1>
    </dataValidation>
  </dataValidations>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rowBreaks count="1" manualBreakCount="1">
    <brk id="123" min="1"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249977111117893"/>
  </sheetPr>
  <dimension ref="A1:N131"/>
  <sheetViews>
    <sheetView rightToLeft="1" view="pageBreakPreview" zoomScale="85" zoomScaleNormal="80" zoomScaleSheetLayoutView="85" workbookViewId="0">
      <pane xSplit="1" ySplit="30" topLeftCell="B31" activePane="bottomRight" state="frozen"/>
      <selection pane="topRight" activeCell="C31" sqref="C31"/>
      <selection pane="bottomLeft" activeCell="C31" sqref="C31"/>
      <selection pane="bottomRight" activeCell="B31" sqref="B31"/>
    </sheetView>
  </sheetViews>
  <sheetFormatPr defaultColWidth="8" defaultRowHeight="21" x14ac:dyDescent="0.35"/>
  <cols>
    <col min="1" max="1" width="8" style="349" hidden="1" customWidth="1"/>
    <col min="2" max="2" width="11.140625" style="349" customWidth="1"/>
    <col min="3" max="3" width="37.42578125" style="349" bestFit="1" customWidth="1"/>
    <col min="4" max="4" width="20.42578125" style="349" bestFit="1" customWidth="1"/>
    <col min="5" max="5" width="10.140625" style="349" customWidth="1"/>
    <col min="6" max="6" width="29.85546875" style="349" bestFit="1" customWidth="1"/>
    <col min="7" max="7" width="24.5703125" style="349" bestFit="1" customWidth="1"/>
    <col min="8" max="9" width="0" style="349" hidden="1" customWidth="1"/>
    <col min="10" max="10" width="19.42578125" style="349" hidden="1" customWidth="1"/>
    <col min="11" max="11" width="18.85546875" style="349" hidden="1" customWidth="1"/>
    <col min="12" max="200" width="0" style="349" hidden="1" customWidth="1"/>
    <col min="201" max="16384" width="8" style="349"/>
  </cols>
  <sheetData>
    <row r="1" spans="2:14" x14ac:dyDescent="0.35">
      <c r="B1" s="302" t="s">
        <v>200</v>
      </c>
      <c r="C1" s="303">
        <f>'פרמטרים לעקרונות חישוב התמיכה'!$C$1</f>
        <v>2025</v>
      </c>
      <c r="D1" s="340" t="str">
        <f ca="1">IF(AND($G$131&lt;&gt;0,$C$2&lt;&gt;$G$131),"בדוק חישובים","")</f>
        <v/>
      </c>
      <c r="N1" s="342" t="s">
        <v>115</v>
      </c>
    </row>
    <row r="2" spans="2:14" ht="30.75" thickBot="1" x14ac:dyDescent="0.4">
      <c r="B2" s="306" t="s">
        <v>321</v>
      </c>
      <c r="C2" s="307">
        <f>'פרמטרים לעקרונות חישוב התמיכה'!$C$2</f>
        <v>2951409</v>
      </c>
      <c r="J2" s="376" t="s">
        <v>322</v>
      </c>
      <c r="K2" s="376" t="s">
        <v>323</v>
      </c>
    </row>
    <row r="3" spans="2:14" x14ac:dyDescent="0.35">
      <c r="C3" s="309"/>
      <c r="D3" s="309"/>
      <c r="E3" s="309"/>
      <c r="F3" s="309"/>
      <c r="G3" s="309"/>
      <c r="I3" s="309"/>
      <c r="J3" s="350"/>
      <c r="K3" s="350"/>
      <c r="L3" s="309"/>
    </row>
    <row r="4" spans="2:14" hidden="1" x14ac:dyDescent="0.35">
      <c r="J4" s="343"/>
      <c r="K4" s="343"/>
    </row>
    <row r="5" spans="2:14" hidden="1" x14ac:dyDescent="0.35">
      <c r="C5" s="309"/>
      <c r="J5" s="343"/>
      <c r="K5" s="343"/>
    </row>
    <row r="6" spans="2:14" hidden="1" x14ac:dyDescent="0.35">
      <c r="J6" s="343"/>
      <c r="K6" s="343"/>
    </row>
    <row r="7" spans="2:14" hidden="1" x14ac:dyDescent="0.35">
      <c r="J7" s="343"/>
      <c r="K7" s="343"/>
    </row>
    <row r="8" spans="2:14" hidden="1" x14ac:dyDescent="0.35">
      <c r="J8" s="343"/>
      <c r="K8" s="343"/>
    </row>
    <row r="9" spans="2:14" ht="21" hidden="1" customHeight="1" x14ac:dyDescent="0.35">
      <c r="J9" s="343"/>
      <c r="K9" s="343"/>
    </row>
    <row r="10" spans="2:14" hidden="1" x14ac:dyDescent="0.35">
      <c r="J10" s="343"/>
      <c r="K10" s="343"/>
    </row>
    <row r="11" spans="2:14" hidden="1" x14ac:dyDescent="0.35">
      <c r="J11" s="343"/>
      <c r="K11" s="343"/>
    </row>
    <row r="12" spans="2:14" hidden="1" x14ac:dyDescent="0.35">
      <c r="J12" s="343"/>
      <c r="K12" s="343"/>
    </row>
    <row r="13" spans="2:14" hidden="1" x14ac:dyDescent="0.35">
      <c r="J13" s="343"/>
      <c r="K13" s="343"/>
    </row>
    <row r="14" spans="2:14" hidden="1" x14ac:dyDescent="0.35">
      <c r="J14" s="343"/>
      <c r="K14" s="343"/>
    </row>
    <row r="15" spans="2:14" hidden="1" x14ac:dyDescent="0.35">
      <c r="J15" s="343"/>
      <c r="K15" s="343"/>
    </row>
    <row r="16" spans="2:14" hidden="1" x14ac:dyDescent="0.35">
      <c r="J16" s="343"/>
      <c r="K16" s="343"/>
    </row>
    <row r="17" spans="2:12" hidden="1" x14ac:dyDescent="0.35">
      <c r="J17" s="343"/>
      <c r="K17" s="343"/>
    </row>
    <row r="18" spans="2:12" hidden="1" x14ac:dyDescent="0.35">
      <c r="J18" s="343"/>
      <c r="K18" s="343"/>
    </row>
    <row r="19" spans="2:12" hidden="1" x14ac:dyDescent="0.35">
      <c r="J19" s="343"/>
      <c r="K19" s="343"/>
    </row>
    <row r="20" spans="2:12" hidden="1" x14ac:dyDescent="0.35">
      <c r="J20" s="343"/>
      <c r="K20" s="343"/>
    </row>
    <row r="21" spans="2:12" hidden="1" x14ac:dyDescent="0.35">
      <c r="J21" s="343"/>
      <c r="K21" s="343"/>
    </row>
    <row r="22" spans="2:12" hidden="1" x14ac:dyDescent="0.35">
      <c r="J22" s="343"/>
      <c r="K22" s="343"/>
    </row>
    <row r="23" spans="2:12" hidden="1" x14ac:dyDescent="0.35">
      <c r="J23" s="343"/>
      <c r="K23" s="343"/>
    </row>
    <row r="24" spans="2:12" hidden="1" x14ac:dyDescent="0.35">
      <c r="J24" s="343"/>
      <c r="K24" s="343"/>
    </row>
    <row r="25" spans="2:12" hidden="1" x14ac:dyDescent="0.35">
      <c r="J25" s="343"/>
      <c r="K25" s="343"/>
    </row>
    <row r="26" spans="2:12" hidden="1" x14ac:dyDescent="0.35">
      <c r="J26" s="343"/>
      <c r="K26" s="343"/>
    </row>
    <row r="27" spans="2:12" ht="21.75" thickBot="1" x14ac:dyDescent="0.4">
      <c r="J27" s="412">
        <f ca="1">SUMIF(K31:K130,0,D31:D130)</f>
        <v>2951409</v>
      </c>
      <c r="K27" s="413">
        <f>SUM(E31:E130)</f>
        <v>0</v>
      </c>
    </row>
    <row r="28" spans="2:12" ht="21" customHeight="1" thickBot="1" x14ac:dyDescent="0.4">
      <c r="B28" s="562" t="str">
        <f ca="1">MID(CELL("filename",B30),FIND("]",CELL("filename",C30),1)+1,99)</f>
        <v>קיזוזים- החלטות ועדה</v>
      </c>
      <c r="C28" s="563"/>
      <c r="D28" s="563"/>
      <c r="E28" s="563"/>
      <c r="F28" s="563"/>
      <c r="G28" s="564"/>
    </row>
    <row r="29" spans="2:12" ht="21" customHeight="1" x14ac:dyDescent="0.35">
      <c r="B29" s="565" t="s">
        <v>197</v>
      </c>
      <c r="C29" s="567" t="s">
        <v>131</v>
      </c>
      <c r="D29" s="565" t="s">
        <v>333</v>
      </c>
      <c r="E29" s="565" t="s">
        <v>326</v>
      </c>
      <c r="F29" s="565" t="s">
        <v>327</v>
      </c>
      <c r="G29" s="569" t="s">
        <v>328</v>
      </c>
      <c r="I29" s="558" t="s">
        <v>329</v>
      </c>
      <c r="J29" s="558" t="s">
        <v>330</v>
      </c>
      <c r="K29" s="558" t="s">
        <v>331</v>
      </c>
      <c r="L29" s="558" t="s">
        <v>332</v>
      </c>
    </row>
    <row r="30" spans="2:12" ht="42.75" customHeight="1" thickBot="1" x14ac:dyDescent="0.4">
      <c r="B30" s="566"/>
      <c r="C30" s="568"/>
      <c r="D30" s="566"/>
      <c r="E30" s="566"/>
      <c r="F30" s="566"/>
      <c r="G30" s="570"/>
      <c r="I30" s="559"/>
      <c r="J30" s="559"/>
      <c r="K30" s="559"/>
      <c r="L30" s="559"/>
    </row>
    <row r="31" spans="2:12" x14ac:dyDescent="0.35">
      <c r="B31" s="351">
        <f ca="1">IF(C31="","",ROW()-30)</f>
        <v>1</v>
      </c>
      <c r="C31" s="404" t="str">
        <f ca="1">'קיזוזים בגין איחורים'!C31</f>
        <v>כוריאוגרפים</v>
      </c>
      <c r="D31" s="414">
        <f ca="1">'קיזוזים בגין איחורים'!H31</f>
        <v>1805407.6996175568</v>
      </c>
      <c r="E31" s="347"/>
      <c r="F31" s="416">
        <f ca="1">IF($C31="","",IF(E31&gt;D31,$N$1,D31-E31))</f>
        <v>1805407.6996175568</v>
      </c>
      <c r="G31" s="416">
        <f ca="1">IF($C31="","",F31+L31)</f>
        <v>1805407.6996175568</v>
      </c>
      <c r="I31" s="412">
        <f ca="1">IF($C31="","",IFERROR(IF(E31=0,0,1),0))</f>
        <v>0</v>
      </c>
      <c r="J31" s="412">
        <f ca="1">IF($C31="","",IFERROR(IF('קיזוזים בגין איחורים'!E31=0,0,1),0))</f>
        <v>0</v>
      </c>
      <c r="K31" s="412">
        <f ca="1">IF($C31="","",IF(OR(J31=1,I31=1),1,0))</f>
        <v>0</v>
      </c>
      <c r="L31" s="412">
        <f t="shared" ref="L31:L94" ca="1" si="0">IF($C31="","",IF(K31=1,0,$K$27*$D31/$J$27))</f>
        <v>0</v>
      </c>
    </row>
    <row r="32" spans="2:12" x14ac:dyDescent="0.35">
      <c r="B32" s="351">
        <f t="shared" ref="B32:B95" ca="1" si="1">IF(C32="","",ROW()-30)</f>
        <v>2</v>
      </c>
      <c r="C32" s="404" t="str">
        <f ca="1">'קיזוזים בגין איחורים'!C32</f>
        <v>פ. בלומנטל</v>
      </c>
      <c r="D32" s="414">
        <f ca="1">'קיזוזים בגין איחורים'!H32</f>
        <v>473873.06666790304</v>
      </c>
      <c r="E32" s="347"/>
      <c r="F32" s="416">
        <f t="shared" ref="F32:F95" ca="1" si="2">IF($C32="","",IF(E32&gt;D32,$N$1,D32-E32))</f>
        <v>473873.06666790304</v>
      </c>
      <c r="G32" s="416">
        <f t="shared" ref="G32:G95" ca="1" si="3">IF($C32="","",F32+L32)</f>
        <v>473873.06666790304</v>
      </c>
      <c r="I32" s="412">
        <f t="shared" ref="I32:I95" ca="1" si="4">IF($C32="","",IFERROR(IF(E32=0,0,1),0))</f>
        <v>0</v>
      </c>
      <c r="J32" s="412">
        <f ca="1">IF($C32="","",IFERROR(IF('קיזוזים בגין איחורים'!E32=0,0,1),0))</f>
        <v>0</v>
      </c>
      <c r="K32" s="412">
        <f t="shared" ref="K32:K95" ca="1" si="5">IF($C32="","",IF(OR(J32=1,I32=1),1,0))</f>
        <v>0</v>
      </c>
      <c r="L32" s="412">
        <f t="shared" ca="1" si="0"/>
        <v>0</v>
      </c>
    </row>
    <row r="33" spans="2:12" x14ac:dyDescent="0.35">
      <c r="B33" s="351">
        <f t="shared" ca="1" si="1"/>
        <v>3</v>
      </c>
      <c r="C33" s="404" t="str">
        <f ca="1">'קיזוזים בגין איחורים'!C33</f>
        <v>איב</v>
      </c>
      <c r="D33" s="414">
        <f ca="1">'קיזוזים בגין איחורים'!H33</f>
        <v>672128.23371453991</v>
      </c>
      <c r="E33" s="347"/>
      <c r="F33" s="416">
        <f t="shared" ca="1" si="2"/>
        <v>672128.23371453991</v>
      </c>
      <c r="G33" s="416">
        <f t="shared" ca="1" si="3"/>
        <v>672128.23371453991</v>
      </c>
      <c r="I33" s="412">
        <f t="shared" ca="1" si="4"/>
        <v>0</v>
      </c>
      <c r="J33" s="412">
        <f ca="1">IF($C33="","",IFERROR(IF('קיזוזים בגין איחורים'!E33=0,0,1),0))</f>
        <v>0</v>
      </c>
      <c r="K33" s="412">
        <f t="shared" ca="1" si="5"/>
        <v>0</v>
      </c>
      <c r="L33" s="412">
        <f t="shared" ca="1" si="0"/>
        <v>0</v>
      </c>
    </row>
    <row r="34" spans="2:12" x14ac:dyDescent="0.35">
      <c r="B34" s="351" t="str">
        <f t="shared" ca="1" si="1"/>
        <v/>
      </c>
      <c r="C34" s="404" t="str">
        <f ca="1">'קיזוזים בגין איחורים'!C34</f>
        <v/>
      </c>
      <c r="D34" s="414" t="str">
        <f ca="1">'קיזוזים בגין איחורים'!H34</f>
        <v/>
      </c>
      <c r="E34" s="347"/>
      <c r="F34" s="416" t="str">
        <f t="shared" ca="1" si="2"/>
        <v/>
      </c>
      <c r="G34" s="416" t="str">
        <f t="shared" ca="1" si="3"/>
        <v/>
      </c>
      <c r="I34" s="412" t="str">
        <f t="shared" ca="1" si="4"/>
        <v/>
      </c>
      <c r="J34" s="412" t="str">
        <f ca="1">IF($C34="","",IFERROR(IF('קיזוזים בגין איחורים'!E34=0,0,1),0))</f>
        <v/>
      </c>
      <c r="K34" s="412" t="str">
        <f t="shared" ca="1" si="5"/>
        <v/>
      </c>
      <c r="L34" s="412" t="str">
        <f t="shared" ca="1" si="0"/>
        <v/>
      </c>
    </row>
    <row r="35" spans="2:12" x14ac:dyDescent="0.35">
      <c r="B35" s="351" t="str">
        <f t="shared" ca="1" si="1"/>
        <v/>
      </c>
      <c r="C35" s="404" t="str">
        <f ca="1">'קיזוזים בגין איחורים'!C35</f>
        <v/>
      </c>
      <c r="D35" s="414" t="str">
        <f ca="1">'קיזוזים בגין איחורים'!H35</f>
        <v/>
      </c>
      <c r="E35" s="347"/>
      <c r="F35" s="416" t="str">
        <f t="shared" ca="1" si="2"/>
        <v/>
      </c>
      <c r="G35" s="416" t="str">
        <f t="shared" ca="1" si="3"/>
        <v/>
      </c>
      <c r="I35" s="412" t="str">
        <f t="shared" ca="1" si="4"/>
        <v/>
      </c>
      <c r="J35" s="412" t="str">
        <f ca="1">IF($C35="","",IFERROR(IF('קיזוזים בגין איחורים'!E35=0,0,1),0))</f>
        <v/>
      </c>
      <c r="K35" s="412" t="str">
        <f t="shared" ca="1" si="5"/>
        <v/>
      </c>
      <c r="L35" s="412" t="str">
        <f t="shared" ca="1" si="0"/>
        <v/>
      </c>
    </row>
    <row r="36" spans="2:12" x14ac:dyDescent="0.35">
      <c r="B36" s="351" t="str">
        <f t="shared" ca="1" si="1"/>
        <v/>
      </c>
      <c r="C36" s="404" t="str">
        <f ca="1">'קיזוזים בגין איחורים'!C36</f>
        <v/>
      </c>
      <c r="D36" s="414" t="str">
        <f ca="1">'קיזוזים בגין איחורים'!H36</f>
        <v/>
      </c>
      <c r="E36" s="347"/>
      <c r="F36" s="416" t="str">
        <f t="shared" ca="1" si="2"/>
        <v/>
      </c>
      <c r="G36" s="416" t="str">
        <f t="shared" ca="1" si="3"/>
        <v/>
      </c>
      <c r="I36" s="412" t="str">
        <f t="shared" ca="1" si="4"/>
        <v/>
      </c>
      <c r="J36" s="412" t="str">
        <f ca="1">IF($C36="","",IFERROR(IF('קיזוזים בגין איחורים'!E36=0,0,1),0))</f>
        <v/>
      </c>
      <c r="K36" s="412" t="str">
        <f t="shared" ca="1" si="5"/>
        <v/>
      </c>
      <c r="L36" s="412" t="str">
        <f t="shared" ca="1" si="0"/>
        <v/>
      </c>
    </row>
    <row r="37" spans="2:12" x14ac:dyDescent="0.35">
      <c r="B37" s="351" t="str">
        <f t="shared" ca="1" si="1"/>
        <v/>
      </c>
      <c r="C37" s="404" t="str">
        <f ca="1">'קיזוזים בגין איחורים'!C37</f>
        <v/>
      </c>
      <c r="D37" s="414" t="str">
        <f ca="1">'קיזוזים בגין איחורים'!H37</f>
        <v/>
      </c>
      <c r="E37" s="347"/>
      <c r="F37" s="416" t="str">
        <f t="shared" ca="1" si="2"/>
        <v/>
      </c>
      <c r="G37" s="416" t="str">
        <f t="shared" ca="1" si="3"/>
        <v/>
      </c>
      <c r="I37" s="412" t="str">
        <f t="shared" ca="1" si="4"/>
        <v/>
      </c>
      <c r="J37" s="412" t="str">
        <f ca="1">IF($C37="","",IFERROR(IF('קיזוזים בגין איחורים'!E37=0,0,1),0))</f>
        <v/>
      </c>
      <c r="K37" s="412" t="str">
        <f t="shared" ca="1" si="5"/>
        <v/>
      </c>
      <c r="L37" s="412" t="str">
        <f t="shared" ca="1" si="0"/>
        <v/>
      </c>
    </row>
    <row r="38" spans="2:12" x14ac:dyDescent="0.35">
      <c r="B38" s="351" t="str">
        <f t="shared" ca="1" si="1"/>
        <v/>
      </c>
      <c r="C38" s="404" t="str">
        <f ca="1">'קיזוזים בגין איחורים'!C38</f>
        <v/>
      </c>
      <c r="D38" s="414" t="str">
        <f ca="1">'קיזוזים בגין איחורים'!H38</f>
        <v/>
      </c>
      <c r="E38" s="347"/>
      <c r="F38" s="416" t="str">
        <f t="shared" ca="1" si="2"/>
        <v/>
      </c>
      <c r="G38" s="416" t="str">
        <f t="shared" ca="1" si="3"/>
        <v/>
      </c>
      <c r="I38" s="412" t="str">
        <f t="shared" ca="1" si="4"/>
        <v/>
      </c>
      <c r="J38" s="412" t="str">
        <f ca="1">IF($C38="","",IFERROR(IF('קיזוזים בגין איחורים'!E38=0,0,1),0))</f>
        <v/>
      </c>
      <c r="K38" s="412" t="str">
        <f t="shared" ca="1" si="5"/>
        <v/>
      </c>
      <c r="L38" s="412" t="str">
        <f t="shared" ca="1" si="0"/>
        <v/>
      </c>
    </row>
    <row r="39" spans="2:12" x14ac:dyDescent="0.35">
      <c r="B39" s="351" t="str">
        <f t="shared" ca="1" si="1"/>
        <v/>
      </c>
      <c r="C39" s="404" t="str">
        <f ca="1">'קיזוזים בגין איחורים'!C39</f>
        <v/>
      </c>
      <c r="D39" s="414" t="str">
        <f ca="1">'קיזוזים בגין איחורים'!H39</f>
        <v/>
      </c>
      <c r="E39" s="347"/>
      <c r="F39" s="416" t="str">
        <f t="shared" ca="1" si="2"/>
        <v/>
      </c>
      <c r="G39" s="416" t="str">
        <f t="shared" ca="1" si="3"/>
        <v/>
      </c>
      <c r="I39" s="412" t="str">
        <f t="shared" ca="1" si="4"/>
        <v/>
      </c>
      <c r="J39" s="412" t="str">
        <f ca="1">IF($C39="","",IFERROR(IF('קיזוזים בגין איחורים'!E39=0,0,1),0))</f>
        <v/>
      </c>
      <c r="K39" s="412" t="str">
        <f t="shared" ca="1" si="5"/>
        <v/>
      </c>
      <c r="L39" s="412" t="str">
        <f t="shared" ca="1" si="0"/>
        <v/>
      </c>
    </row>
    <row r="40" spans="2:12" ht="21.75" thickBot="1" x14ac:dyDescent="0.4">
      <c r="B40" s="351" t="str">
        <f t="shared" ca="1" si="1"/>
        <v/>
      </c>
      <c r="C40" s="404" t="str">
        <f ca="1">'קיזוזים בגין איחורים'!C40</f>
        <v/>
      </c>
      <c r="D40" s="414" t="str">
        <f ca="1">'קיזוזים בגין איחורים'!H40</f>
        <v/>
      </c>
      <c r="E40" s="347"/>
      <c r="F40" s="416" t="str">
        <f t="shared" ca="1" si="2"/>
        <v/>
      </c>
      <c r="G40" s="416" t="str">
        <f t="shared" ca="1" si="3"/>
        <v/>
      </c>
      <c r="I40" s="412" t="str">
        <f t="shared" ca="1" si="4"/>
        <v/>
      </c>
      <c r="J40" s="412" t="str">
        <f ca="1">IF($C40="","",IFERROR(IF('קיזוזים בגין איחורים'!E40=0,0,1),0))</f>
        <v/>
      </c>
      <c r="K40" s="412" t="str">
        <f t="shared" ca="1" si="5"/>
        <v/>
      </c>
      <c r="L40" s="412" t="str">
        <f t="shared" ca="1" si="0"/>
        <v/>
      </c>
    </row>
    <row r="41" spans="2:12" hidden="1" x14ac:dyDescent="0.35">
      <c r="B41" s="351" t="str">
        <f t="shared" si="1"/>
        <v/>
      </c>
      <c r="C41" s="404" t="str">
        <f>'קיזוזים בגין איחורים'!C41</f>
        <v/>
      </c>
      <c r="D41" s="414" t="str">
        <f>'קיזוזים בגין איחורים'!H41</f>
        <v/>
      </c>
      <c r="E41" s="347"/>
      <c r="F41" s="416" t="str">
        <f t="shared" si="2"/>
        <v/>
      </c>
      <c r="G41" s="416" t="str">
        <f t="shared" si="3"/>
        <v/>
      </c>
      <c r="I41" s="412" t="str">
        <f t="shared" si="4"/>
        <v/>
      </c>
      <c r="J41" s="412" t="str">
        <f>IF($C41="","",IFERROR(IF('קיזוזים בגין איחורים'!E41=0,0,1),0))</f>
        <v/>
      </c>
      <c r="K41" s="412" t="str">
        <f t="shared" si="5"/>
        <v/>
      </c>
      <c r="L41" s="412" t="str">
        <f t="shared" si="0"/>
        <v/>
      </c>
    </row>
    <row r="42" spans="2:12" hidden="1" x14ac:dyDescent="0.35">
      <c r="B42" s="351" t="str">
        <f t="shared" si="1"/>
        <v/>
      </c>
      <c r="C42" s="404" t="str">
        <f>'קיזוזים בגין איחורים'!C42</f>
        <v/>
      </c>
      <c r="D42" s="414" t="str">
        <f>'קיזוזים בגין איחורים'!H42</f>
        <v/>
      </c>
      <c r="E42" s="347"/>
      <c r="F42" s="416" t="str">
        <f t="shared" si="2"/>
        <v/>
      </c>
      <c r="G42" s="416" t="str">
        <f t="shared" si="3"/>
        <v/>
      </c>
      <c r="I42" s="412" t="str">
        <f t="shared" si="4"/>
        <v/>
      </c>
      <c r="J42" s="412" t="str">
        <f>IF($C42="","",IFERROR(IF('קיזוזים בגין איחורים'!E42=0,0,1),0))</f>
        <v/>
      </c>
      <c r="K42" s="412" t="str">
        <f t="shared" si="5"/>
        <v/>
      </c>
      <c r="L42" s="412" t="str">
        <f t="shared" si="0"/>
        <v/>
      </c>
    </row>
    <row r="43" spans="2:12" hidden="1" x14ac:dyDescent="0.35">
      <c r="B43" s="351" t="str">
        <f t="shared" si="1"/>
        <v/>
      </c>
      <c r="C43" s="404" t="str">
        <f>'קיזוזים בגין איחורים'!C43</f>
        <v/>
      </c>
      <c r="D43" s="414" t="str">
        <f>'קיזוזים בגין איחורים'!H43</f>
        <v/>
      </c>
      <c r="E43" s="347"/>
      <c r="F43" s="416" t="str">
        <f t="shared" si="2"/>
        <v/>
      </c>
      <c r="G43" s="416" t="str">
        <f t="shared" si="3"/>
        <v/>
      </c>
      <c r="I43" s="412" t="str">
        <f t="shared" si="4"/>
        <v/>
      </c>
      <c r="J43" s="412" t="str">
        <f>IF($C43="","",IFERROR(IF('קיזוזים בגין איחורים'!E43=0,0,1),0))</f>
        <v/>
      </c>
      <c r="K43" s="412" t="str">
        <f t="shared" si="5"/>
        <v/>
      </c>
      <c r="L43" s="412" t="str">
        <f t="shared" si="0"/>
        <v/>
      </c>
    </row>
    <row r="44" spans="2:12" hidden="1" x14ac:dyDescent="0.35">
      <c r="B44" s="351" t="str">
        <f t="shared" si="1"/>
        <v/>
      </c>
      <c r="C44" s="404" t="str">
        <f>'קיזוזים בגין איחורים'!C44</f>
        <v/>
      </c>
      <c r="D44" s="414" t="str">
        <f>'קיזוזים בגין איחורים'!H44</f>
        <v/>
      </c>
      <c r="E44" s="347"/>
      <c r="F44" s="416" t="str">
        <f t="shared" si="2"/>
        <v/>
      </c>
      <c r="G44" s="416" t="str">
        <f t="shared" si="3"/>
        <v/>
      </c>
      <c r="I44" s="412" t="str">
        <f t="shared" si="4"/>
        <v/>
      </c>
      <c r="J44" s="412" t="str">
        <f>IF($C44="","",IFERROR(IF('קיזוזים בגין איחורים'!E44=0,0,1),0))</f>
        <v/>
      </c>
      <c r="K44" s="412" t="str">
        <f t="shared" si="5"/>
        <v/>
      </c>
      <c r="L44" s="412" t="str">
        <f t="shared" si="0"/>
        <v/>
      </c>
    </row>
    <row r="45" spans="2:12" hidden="1" x14ac:dyDescent="0.35">
      <c r="B45" s="351" t="str">
        <f t="shared" si="1"/>
        <v/>
      </c>
      <c r="C45" s="404" t="str">
        <f>'קיזוזים בגין איחורים'!C45</f>
        <v/>
      </c>
      <c r="D45" s="414" t="str">
        <f>'קיזוזים בגין איחורים'!H45</f>
        <v/>
      </c>
      <c r="E45" s="347"/>
      <c r="F45" s="416" t="str">
        <f t="shared" si="2"/>
        <v/>
      </c>
      <c r="G45" s="416" t="str">
        <f t="shared" si="3"/>
        <v/>
      </c>
      <c r="I45" s="412" t="str">
        <f t="shared" si="4"/>
        <v/>
      </c>
      <c r="J45" s="412" t="str">
        <f>IF($C45="","",IFERROR(IF('קיזוזים בגין איחורים'!E45=0,0,1),0))</f>
        <v/>
      </c>
      <c r="K45" s="412" t="str">
        <f t="shared" si="5"/>
        <v/>
      </c>
      <c r="L45" s="412" t="str">
        <f t="shared" si="0"/>
        <v/>
      </c>
    </row>
    <row r="46" spans="2:12" hidden="1" x14ac:dyDescent="0.35">
      <c r="B46" s="351" t="str">
        <f t="shared" si="1"/>
        <v/>
      </c>
      <c r="C46" s="404" t="str">
        <f>'קיזוזים בגין איחורים'!C46</f>
        <v/>
      </c>
      <c r="D46" s="414" t="str">
        <f>'קיזוזים בגין איחורים'!H46</f>
        <v/>
      </c>
      <c r="E46" s="347"/>
      <c r="F46" s="416" t="str">
        <f t="shared" si="2"/>
        <v/>
      </c>
      <c r="G46" s="416" t="str">
        <f t="shared" si="3"/>
        <v/>
      </c>
      <c r="I46" s="412" t="str">
        <f t="shared" si="4"/>
        <v/>
      </c>
      <c r="J46" s="412" t="str">
        <f>IF($C46="","",IFERROR(IF('קיזוזים בגין איחורים'!E46=0,0,1),0))</f>
        <v/>
      </c>
      <c r="K46" s="412" t="str">
        <f t="shared" si="5"/>
        <v/>
      </c>
      <c r="L46" s="412" t="str">
        <f t="shared" si="0"/>
        <v/>
      </c>
    </row>
    <row r="47" spans="2:12" hidden="1" x14ac:dyDescent="0.35">
      <c r="B47" s="351" t="str">
        <f t="shared" si="1"/>
        <v/>
      </c>
      <c r="C47" s="404" t="str">
        <f>'קיזוזים בגין איחורים'!C47</f>
        <v/>
      </c>
      <c r="D47" s="414" t="str">
        <f>'קיזוזים בגין איחורים'!H47</f>
        <v/>
      </c>
      <c r="E47" s="347"/>
      <c r="F47" s="416" t="str">
        <f t="shared" si="2"/>
        <v/>
      </c>
      <c r="G47" s="416" t="str">
        <f t="shared" si="3"/>
        <v/>
      </c>
      <c r="I47" s="412" t="str">
        <f t="shared" si="4"/>
        <v/>
      </c>
      <c r="J47" s="412" t="str">
        <f>IF($C47="","",IFERROR(IF('קיזוזים בגין איחורים'!E47=0,0,1),0))</f>
        <v/>
      </c>
      <c r="K47" s="412" t="str">
        <f t="shared" si="5"/>
        <v/>
      </c>
      <c r="L47" s="412" t="str">
        <f t="shared" si="0"/>
        <v/>
      </c>
    </row>
    <row r="48" spans="2:12" hidden="1" x14ac:dyDescent="0.35">
      <c r="B48" s="351" t="str">
        <f t="shared" si="1"/>
        <v/>
      </c>
      <c r="C48" s="404" t="str">
        <f>'קיזוזים בגין איחורים'!C48</f>
        <v/>
      </c>
      <c r="D48" s="414" t="str">
        <f>'קיזוזים בגין איחורים'!H48</f>
        <v/>
      </c>
      <c r="E48" s="347"/>
      <c r="F48" s="416" t="str">
        <f t="shared" si="2"/>
        <v/>
      </c>
      <c r="G48" s="416" t="str">
        <f t="shared" si="3"/>
        <v/>
      </c>
      <c r="I48" s="412" t="str">
        <f t="shared" si="4"/>
        <v/>
      </c>
      <c r="J48" s="412" t="str">
        <f>IF($C48="","",IFERROR(IF('קיזוזים בגין איחורים'!E48=0,0,1),0))</f>
        <v/>
      </c>
      <c r="K48" s="412" t="str">
        <f t="shared" si="5"/>
        <v/>
      </c>
      <c r="L48" s="412" t="str">
        <f t="shared" si="0"/>
        <v/>
      </c>
    </row>
    <row r="49" spans="2:12" hidden="1" x14ac:dyDescent="0.35">
      <c r="B49" s="351" t="str">
        <f t="shared" si="1"/>
        <v/>
      </c>
      <c r="C49" s="404" t="str">
        <f>'קיזוזים בגין איחורים'!C49</f>
        <v/>
      </c>
      <c r="D49" s="414" t="str">
        <f>'קיזוזים בגין איחורים'!H49</f>
        <v/>
      </c>
      <c r="E49" s="347"/>
      <c r="F49" s="416" t="str">
        <f t="shared" si="2"/>
        <v/>
      </c>
      <c r="G49" s="416" t="str">
        <f t="shared" si="3"/>
        <v/>
      </c>
      <c r="I49" s="412" t="str">
        <f t="shared" si="4"/>
        <v/>
      </c>
      <c r="J49" s="412" t="str">
        <f>IF($C49="","",IFERROR(IF('קיזוזים בגין איחורים'!E49=0,0,1),0))</f>
        <v/>
      </c>
      <c r="K49" s="412" t="str">
        <f t="shared" si="5"/>
        <v/>
      </c>
      <c r="L49" s="412" t="str">
        <f t="shared" si="0"/>
        <v/>
      </c>
    </row>
    <row r="50" spans="2:12" hidden="1" x14ac:dyDescent="0.35">
      <c r="B50" s="351" t="str">
        <f t="shared" si="1"/>
        <v/>
      </c>
      <c r="C50" s="404" t="str">
        <f>'קיזוזים בגין איחורים'!C50</f>
        <v/>
      </c>
      <c r="D50" s="414" t="str">
        <f>'קיזוזים בגין איחורים'!H50</f>
        <v/>
      </c>
      <c r="E50" s="347"/>
      <c r="F50" s="416" t="str">
        <f t="shared" si="2"/>
        <v/>
      </c>
      <c r="G50" s="416" t="str">
        <f t="shared" si="3"/>
        <v/>
      </c>
      <c r="I50" s="412" t="str">
        <f t="shared" si="4"/>
        <v/>
      </c>
      <c r="J50" s="412" t="str">
        <f>IF($C50="","",IFERROR(IF('קיזוזים בגין איחורים'!E50=0,0,1),0))</f>
        <v/>
      </c>
      <c r="K50" s="412" t="str">
        <f t="shared" si="5"/>
        <v/>
      </c>
      <c r="L50" s="412" t="str">
        <f t="shared" si="0"/>
        <v/>
      </c>
    </row>
    <row r="51" spans="2:12" hidden="1" x14ac:dyDescent="0.35">
      <c r="B51" s="351" t="str">
        <f t="shared" si="1"/>
        <v/>
      </c>
      <c r="C51" s="404" t="str">
        <f>'קיזוזים בגין איחורים'!C51</f>
        <v/>
      </c>
      <c r="D51" s="414" t="str">
        <f>'קיזוזים בגין איחורים'!H51</f>
        <v/>
      </c>
      <c r="E51" s="347"/>
      <c r="F51" s="416" t="str">
        <f t="shared" si="2"/>
        <v/>
      </c>
      <c r="G51" s="416" t="str">
        <f t="shared" si="3"/>
        <v/>
      </c>
      <c r="I51" s="412" t="str">
        <f t="shared" si="4"/>
        <v/>
      </c>
      <c r="J51" s="412" t="str">
        <f>IF($C51="","",IFERROR(IF('קיזוזים בגין איחורים'!E51=0,0,1),0))</f>
        <v/>
      </c>
      <c r="K51" s="412" t="str">
        <f t="shared" si="5"/>
        <v/>
      </c>
      <c r="L51" s="412" t="str">
        <f t="shared" si="0"/>
        <v/>
      </c>
    </row>
    <row r="52" spans="2:12" hidden="1" x14ac:dyDescent="0.35">
      <c r="B52" s="351" t="str">
        <f t="shared" si="1"/>
        <v/>
      </c>
      <c r="C52" s="404" t="str">
        <f>'קיזוזים בגין איחורים'!C52</f>
        <v/>
      </c>
      <c r="D52" s="414" t="str">
        <f>'קיזוזים בגין איחורים'!H52</f>
        <v/>
      </c>
      <c r="E52" s="347"/>
      <c r="F52" s="416" t="str">
        <f t="shared" si="2"/>
        <v/>
      </c>
      <c r="G52" s="416" t="str">
        <f t="shared" si="3"/>
        <v/>
      </c>
      <c r="I52" s="412" t="str">
        <f t="shared" si="4"/>
        <v/>
      </c>
      <c r="J52" s="412" t="str">
        <f>IF($C52="","",IFERROR(IF('קיזוזים בגין איחורים'!E52=0,0,1),0))</f>
        <v/>
      </c>
      <c r="K52" s="412" t="str">
        <f t="shared" si="5"/>
        <v/>
      </c>
      <c r="L52" s="412" t="str">
        <f t="shared" si="0"/>
        <v/>
      </c>
    </row>
    <row r="53" spans="2:12" hidden="1" x14ac:dyDescent="0.35">
      <c r="B53" s="351" t="str">
        <f t="shared" si="1"/>
        <v/>
      </c>
      <c r="C53" s="404" t="str">
        <f>'קיזוזים בגין איחורים'!C53</f>
        <v/>
      </c>
      <c r="D53" s="414" t="str">
        <f>'קיזוזים בגין איחורים'!H53</f>
        <v/>
      </c>
      <c r="E53" s="347"/>
      <c r="F53" s="416" t="str">
        <f t="shared" si="2"/>
        <v/>
      </c>
      <c r="G53" s="416" t="str">
        <f t="shared" si="3"/>
        <v/>
      </c>
      <c r="I53" s="412" t="str">
        <f t="shared" si="4"/>
        <v/>
      </c>
      <c r="J53" s="412" t="str">
        <f>IF($C53="","",IFERROR(IF('קיזוזים בגין איחורים'!E53=0,0,1),0))</f>
        <v/>
      </c>
      <c r="K53" s="412" t="str">
        <f t="shared" si="5"/>
        <v/>
      </c>
      <c r="L53" s="412" t="str">
        <f t="shared" si="0"/>
        <v/>
      </c>
    </row>
    <row r="54" spans="2:12" hidden="1" x14ac:dyDescent="0.35">
      <c r="B54" s="351" t="str">
        <f t="shared" si="1"/>
        <v/>
      </c>
      <c r="C54" s="404" t="str">
        <f>'קיזוזים בגין איחורים'!C54</f>
        <v/>
      </c>
      <c r="D54" s="414" t="str">
        <f>'קיזוזים בגין איחורים'!H54</f>
        <v/>
      </c>
      <c r="E54" s="347"/>
      <c r="F54" s="416" t="str">
        <f t="shared" si="2"/>
        <v/>
      </c>
      <c r="G54" s="416" t="str">
        <f t="shared" si="3"/>
        <v/>
      </c>
      <c r="I54" s="412" t="str">
        <f t="shared" si="4"/>
        <v/>
      </c>
      <c r="J54" s="412" t="str">
        <f>IF($C54="","",IFERROR(IF('קיזוזים בגין איחורים'!E54=0,0,1),0))</f>
        <v/>
      </c>
      <c r="K54" s="412" t="str">
        <f t="shared" si="5"/>
        <v/>
      </c>
      <c r="L54" s="412" t="str">
        <f t="shared" si="0"/>
        <v/>
      </c>
    </row>
    <row r="55" spans="2:12" hidden="1" x14ac:dyDescent="0.35">
      <c r="B55" s="351" t="str">
        <f t="shared" si="1"/>
        <v/>
      </c>
      <c r="C55" s="404" t="str">
        <f>'קיזוזים בגין איחורים'!C55</f>
        <v/>
      </c>
      <c r="D55" s="414" t="str">
        <f>'קיזוזים בגין איחורים'!H55</f>
        <v/>
      </c>
      <c r="E55" s="347"/>
      <c r="F55" s="416" t="str">
        <f t="shared" si="2"/>
        <v/>
      </c>
      <c r="G55" s="416" t="str">
        <f t="shared" si="3"/>
        <v/>
      </c>
      <c r="I55" s="412" t="str">
        <f t="shared" si="4"/>
        <v/>
      </c>
      <c r="J55" s="412" t="str">
        <f>IF($C55="","",IFERROR(IF('קיזוזים בגין איחורים'!E55=0,0,1),0))</f>
        <v/>
      </c>
      <c r="K55" s="412" t="str">
        <f t="shared" si="5"/>
        <v/>
      </c>
      <c r="L55" s="412" t="str">
        <f t="shared" si="0"/>
        <v/>
      </c>
    </row>
    <row r="56" spans="2:12" hidden="1" x14ac:dyDescent="0.35">
      <c r="B56" s="351" t="str">
        <f t="shared" si="1"/>
        <v/>
      </c>
      <c r="C56" s="404" t="str">
        <f>'קיזוזים בגין איחורים'!C56</f>
        <v/>
      </c>
      <c r="D56" s="414" t="str">
        <f>'קיזוזים בגין איחורים'!H56</f>
        <v/>
      </c>
      <c r="E56" s="347"/>
      <c r="F56" s="416" t="str">
        <f t="shared" si="2"/>
        <v/>
      </c>
      <c r="G56" s="416" t="str">
        <f t="shared" si="3"/>
        <v/>
      </c>
      <c r="I56" s="412" t="str">
        <f t="shared" si="4"/>
        <v/>
      </c>
      <c r="J56" s="412" t="str">
        <f>IF($C56="","",IFERROR(IF('קיזוזים בגין איחורים'!E56=0,0,1),0))</f>
        <v/>
      </c>
      <c r="K56" s="412" t="str">
        <f t="shared" si="5"/>
        <v/>
      </c>
      <c r="L56" s="412" t="str">
        <f t="shared" si="0"/>
        <v/>
      </c>
    </row>
    <row r="57" spans="2:12" hidden="1" x14ac:dyDescent="0.35">
      <c r="B57" s="351" t="str">
        <f t="shared" si="1"/>
        <v/>
      </c>
      <c r="C57" s="404" t="str">
        <f>'קיזוזים בגין איחורים'!C57</f>
        <v/>
      </c>
      <c r="D57" s="414" t="str">
        <f>'קיזוזים בגין איחורים'!H57</f>
        <v/>
      </c>
      <c r="E57" s="347"/>
      <c r="F57" s="416" t="str">
        <f t="shared" si="2"/>
        <v/>
      </c>
      <c r="G57" s="416" t="str">
        <f t="shared" si="3"/>
        <v/>
      </c>
      <c r="I57" s="412" t="str">
        <f t="shared" si="4"/>
        <v/>
      </c>
      <c r="J57" s="412" t="str">
        <f>IF($C57="","",IFERROR(IF('קיזוזים בגין איחורים'!E57=0,0,1),0))</f>
        <v/>
      </c>
      <c r="K57" s="412" t="str">
        <f t="shared" si="5"/>
        <v/>
      </c>
      <c r="L57" s="412" t="str">
        <f t="shared" si="0"/>
        <v/>
      </c>
    </row>
    <row r="58" spans="2:12" hidden="1" x14ac:dyDescent="0.35">
      <c r="B58" s="351" t="str">
        <f t="shared" si="1"/>
        <v/>
      </c>
      <c r="C58" s="404" t="str">
        <f>'קיזוזים בגין איחורים'!C58</f>
        <v/>
      </c>
      <c r="D58" s="414" t="str">
        <f>'קיזוזים בגין איחורים'!H58</f>
        <v/>
      </c>
      <c r="E58" s="347"/>
      <c r="F58" s="416" t="str">
        <f t="shared" si="2"/>
        <v/>
      </c>
      <c r="G58" s="416" t="str">
        <f t="shared" si="3"/>
        <v/>
      </c>
      <c r="I58" s="412" t="str">
        <f t="shared" si="4"/>
        <v/>
      </c>
      <c r="J58" s="412" t="str">
        <f>IF($C58="","",IFERROR(IF('קיזוזים בגין איחורים'!E58=0,0,1),0))</f>
        <v/>
      </c>
      <c r="K58" s="412" t="str">
        <f t="shared" si="5"/>
        <v/>
      </c>
      <c r="L58" s="412" t="str">
        <f t="shared" si="0"/>
        <v/>
      </c>
    </row>
    <row r="59" spans="2:12" hidden="1" x14ac:dyDescent="0.35">
      <c r="B59" s="351" t="str">
        <f t="shared" si="1"/>
        <v/>
      </c>
      <c r="C59" s="404" t="str">
        <f>'קיזוזים בגין איחורים'!C59</f>
        <v/>
      </c>
      <c r="D59" s="414" t="str">
        <f>'קיזוזים בגין איחורים'!H59</f>
        <v/>
      </c>
      <c r="E59" s="347"/>
      <c r="F59" s="416" t="str">
        <f t="shared" si="2"/>
        <v/>
      </c>
      <c r="G59" s="416" t="str">
        <f t="shared" si="3"/>
        <v/>
      </c>
      <c r="I59" s="412" t="str">
        <f t="shared" si="4"/>
        <v/>
      </c>
      <c r="J59" s="412" t="str">
        <f>IF($C59="","",IFERROR(IF('קיזוזים בגין איחורים'!E59=0,0,1),0))</f>
        <v/>
      </c>
      <c r="K59" s="412" t="str">
        <f t="shared" si="5"/>
        <v/>
      </c>
      <c r="L59" s="412" t="str">
        <f t="shared" si="0"/>
        <v/>
      </c>
    </row>
    <row r="60" spans="2:12" hidden="1" x14ac:dyDescent="0.35">
      <c r="B60" s="351" t="str">
        <f t="shared" si="1"/>
        <v/>
      </c>
      <c r="C60" s="404" t="str">
        <f>'קיזוזים בגין איחורים'!C60</f>
        <v/>
      </c>
      <c r="D60" s="414" t="str">
        <f>'קיזוזים בגין איחורים'!H60</f>
        <v/>
      </c>
      <c r="E60" s="347"/>
      <c r="F60" s="416" t="str">
        <f t="shared" si="2"/>
        <v/>
      </c>
      <c r="G60" s="416" t="str">
        <f t="shared" si="3"/>
        <v/>
      </c>
      <c r="I60" s="412" t="str">
        <f t="shared" si="4"/>
        <v/>
      </c>
      <c r="J60" s="412" t="str">
        <f>IF($C60="","",IFERROR(IF('קיזוזים בגין איחורים'!E60=0,0,1),0))</f>
        <v/>
      </c>
      <c r="K60" s="412" t="str">
        <f t="shared" si="5"/>
        <v/>
      </c>
      <c r="L60" s="412" t="str">
        <f t="shared" si="0"/>
        <v/>
      </c>
    </row>
    <row r="61" spans="2:12" hidden="1" x14ac:dyDescent="0.35">
      <c r="B61" s="351" t="str">
        <f t="shared" si="1"/>
        <v/>
      </c>
      <c r="C61" s="404" t="str">
        <f>'קיזוזים בגין איחורים'!C61</f>
        <v/>
      </c>
      <c r="D61" s="414" t="str">
        <f>'קיזוזים בגין איחורים'!H61</f>
        <v/>
      </c>
      <c r="E61" s="347"/>
      <c r="F61" s="416" t="str">
        <f t="shared" si="2"/>
        <v/>
      </c>
      <c r="G61" s="416" t="str">
        <f t="shared" si="3"/>
        <v/>
      </c>
      <c r="I61" s="412" t="str">
        <f t="shared" si="4"/>
        <v/>
      </c>
      <c r="J61" s="412" t="str">
        <f>IF($C61="","",IFERROR(IF('קיזוזים בגין איחורים'!E61=0,0,1),0))</f>
        <v/>
      </c>
      <c r="K61" s="412" t="str">
        <f t="shared" si="5"/>
        <v/>
      </c>
      <c r="L61" s="412" t="str">
        <f t="shared" si="0"/>
        <v/>
      </c>
    </row>
    <row r="62" spans="2:12" hidden="1" x14ac:dyDescent="0.35">
      <c r="B62" s="351" t="str">
        <f t="shared" si="1"/>
        <v/>
      </c>
      <c r="C62" s="404" t="str">
        <f>'קיזוזים בגין איחורים'!C62</f>
        <v/>
      </c>
      <c r="D62" s="414" t="str">
        <f>'קיזוזים בגין איחורים'!H62</f>
        <v/>
      </c>
      <c r="E62" s="347"/>
      <c r="F62" s="416" t="str">
        <f t="shared" si="2"/>
        <v/>
      </c>
      <c r="G62" s="416" t="str">
        <f t="shared" si="3"/>
        <v/>
      </c>
      <c r="I62" s="412" t="str">
        <f t="shared" si="4"/>
        <v/>
      </c>
      <c r="J62" s="412" t="str">
        <f>IF($C62="","",IFERROR(IF('קיזוזים בגין איחורים'!E62=0,0,1),0))</f>
        <v/>
      </c>
      <c r="K62" s="412" t="str">
        <f t="shared" si="5"/>
        <v/>
      </c>
      <c r="L62" s="412" t="str">
        <f t="shared" si="0"/>
        <v/>
      </c>
    </row>
    <row r="63" spans="2:12" hidden="1" x14ac:dyDescent="0.35">
      <c r="B63" s="351" t="str">
        <f t="shared" si="1"/>
        <v/>
      </c>
      <c r="C63" s="404" t="str">
        <f>'קיזוזים בגין איחורים'!C63</f>
        <v/>
      </c>
      <c r="D63" s="414" t="str">
        <f>'קיזוזים בגין איחורים'!H63</f>
        <v/>
      </c>
      <c r="E63" s="347"/>
      <c r="F63" s="416" t="str">
        <f t="shared" si="2"/>
        <v/>
      </c>
      <c r="G63" s="416" t="str">
        <f t="shared" si="3"/>
        <v/>
      </c>
      <c r="I63" s="412" t="str">
        <f t="shared" si="4"/>
        <v/>
      </c>
      <c r="J63" s="412" t="str">
        <f>IF($C63="","",IFERROR(IF('קיזוזים בגין איחורים'!E63=0,0,1),0))</f>
        <v/>
      </c>
      <c r="K63" s="412" t="str">
        <f t="shared" si="5"/>
        <v/>
      </c>
      <c r="L63" s="412" t="str">
        <f t="shared" si="0"/>
        <v/>
      </c>
    </row>
    <row r="64" spans="2:12" hidden="1" x14ac:dyDescent="0.35">
      <c r="B64" s="351" t="str">
        <f t="shared" si="1"/>
        <v/>
      </c>
      <c r="C64" s="404" t="str">
        <f>'קיזוזים בגין איחורים'!C64</f>
        <v/>
      </c>
      <c r="D64" s="414" t="str">
        <f>'קיזוזים בגין איחורים'!H64</f>
        <v/>
      </c>
      <c r="E64" s="347"/>
      <c r="F64" s="416" t="str">
        <f t="shared" si="2"/>
        <v/>
      </c>
      <c r="G64" s="416" t="str">
        <f t="shared" si="3"/>
        <v/>
      </c>
      <c r="I64" s="412" t="str">
        <f t="shared" si="4"/>
        <v/>
      </c>
      <c r="J64" s="412" t="str">
        <f>IF($C64="","",IFERROR(IF('קיזוזים בגין איחורים'!E64=0,0,1),0))</f>
        <v/>
      </c>
      <c r="K64" s="412" t="str">
        <f t="shared" si="5"/>
        <v/>
      </c>
      <c r="L64" s="412" t="str">
        <f t="shared" si="0"/>
        <v/>
      </c>
    </row>
    <row r="65" spans="2:12" hidden="1" x14ac:dyDescent="0.35">
      <c r="B65" s="351" t="str">
        <f t="shared" si="1"/>
        <v/>
      </c>
      <c r="C65" s="404" t="str">
        <f>'קיזוזים בגין איחורים'!C65</f>
        <v/>
      </c>
      <c r="D65" s="414" t="str">
        <f>'קיזוזים בגין איחורים'!H65</f>
        <v/>
      </c>
      <c r="E65" s="347"/>
      <c r="F65" s="416" t="str">
        <f t="shared" si="2"/>
        <v/>
      </c>
      <c r="G65" s="416" t="str">
        <f t="shared" si="3"/>
        <v/>
      </c>
      <c r="I65" s="412" t="str">
        <f t="shared" si="4"/>
        <v/>
      </c>
      <c r="J65" s="412" t="str">
        <f>IF($C65="","",IFERROR(IF('קיזוזים בגין איחורים'!E65=0,0,1),0))</f>
        <v/>
      </c>
      <c r="K65" s="412" t="str">
        <f t="shared" si="5"/>
        <v/>
      </c>
      <c r="L65" s="412" t="str">
        <f t="shared" si="0"/>
        <v/>
      </c>
    </row>
    <row r="66" spans="2:12" hidden="1" x14ac:dyDescent="0.35">
      <c r="B66" s="351" t="str">
        <f t="shared" si="1"/>
        <v/>
      </c>
      <c r="C66" s="404" t="str">
        <f>'קיזוזים בגין איחורים'!C66</f>
        <v/>
      </c>
      <c r="D66" s="414" t="str">
        <f>'קיזוזים בגין איחורים'!H66</f>
        <v/>
      </c>
      <c r="E66" s="347"/>
      <c r="F66" s="416" t="str">
        <f t="shared" si="2"/>
        <v/>
      </c>
      <c r="G66" s="416" t="str">
        <f t="shared" si="3"/>
        <v/>
      </c>
      <c r="I66" s="412" t="str">
        <f t="shared" si="4"/>
        <v/>
      </c>
      <c r="J66" s="412" t="str">
        <f>IF($C66="","",IFERROR(IF('קיזוזים בגין איחורים'!E66=0,0,1),0))</f>
        <v/>
      </c>
      <c r="K66" s="412" t="str">
        <f t="shared" si="5"/>
        <v/>
      </c>
      <c r="L66" s="412" t="str">
        <f t="shared" si="0"/>
        <v/>
      </c>
    </row>
    <row r="67" spans="2:12" hidden="1" x14ac:dyDescent="0.35">
      <c r="B67" s="351" t="str">
        <f t="shared" si="1"/>
        <v/>
      </c>
      <c r="C67" s="404" t="str">
        <f>'קיזוזים בגין איחורים'!C67</f>
        <v/>
      </c>
      <c r="D67" s="414" t="str">
        <f>'קיזוזים בגין איחורים'!H67</f>
        <v/>
      </c>
      <c r="E67" s="347"/>
      <c r="F67" s="416" t="str">
        <f t="shared" si="2"/>
        <v/>
      </c>
      <c r="G67" s="416" t="str">
        <f t="shared" si="3"/>
        <v/>
      </c>
      <c r="I67" s="412" t="str">
        <f t="shared" si="4"/>
        <v/>
      </c>
      <c r="J67" s="412" t="str">
        <f>IF($C67="","",IFERROR(IF('קיזוזים בגין איחורים'!E67=0,0,1),0))</f>
        <v/>
      </c>
      <c r="K67" s="412" t="str">
        <f t="shared" si="5"/>
        <v/>
      </c>
      <c r="L67" s="412" t="str">
        <f t="shared" si="0"/>
        <v/>
      </c>
    </row>
    <row r="68" spans="2:12" hidden="1" x14ac:dyDescent="0.35">
      <c r="B68" s="351" t="str">
        <f t="shared" si="1"/>
        <v/>
      </c>
      <c r="C68" s="404" t="str">
        <f>'קיזוזים בגין איחורים'!C68</f>
        <v/>
      </c>
      <c r="D68" s="414" t="str">
        <f>'קיזוזים בגין איחורים'!H68</f>
        <v/>
      </c>
      <c r="E68" s="347"/>
      <c r="F68" s="416" t="str">
        <f t="shared" si="2"/>
        <v/>
      </c>
      <c r="G68" s="416" t="str">
        <f t="shared" si="3"/>
        <v/>
      </c>
      <c r="I68" s="412" t="str">
        <f t="shared" si="4"/>
        <v/>
      </c>
      <c r="J68" s="412" t="str">
        <f>IF($C68="","",IFERROR(IF('קיזוזים בגין איחורים'!E68=0,0,1),0))</f>
        <v/>
      </c>
      <c r="K68" s="412" t="str">
        <f t="shared" si="5"/>
        <v/>
      </c>
      <c r="L68" s="412" t="str">
        <f t="shared" si="0"/>
        <v/>
      </c>
    </row>
    <row r="69" spans="2:12" hidden="1" x14ac:dyDescent="0.35">
      <c r="B69" s="351" t="str">
        <f t="shared" si="1"/>
        <v/>
      </c>
      <c r="C69" s="404" t="str">
        <f>'קיזוזים בגין איחורים'!C69</f>
        <v/>
      </c>
      <c r="D69" s="414" t="str">
        <f>'קיזוזים בגין איחורים'!H69</f>
        <v/>
      </c>
      <c r="E69" s="347"/>
      <c r="F69" s="416" t="str">
        <f t="shared" si="2"/>
        <v/>
      </c>
      <c r="G69" s="416" t="str">
        <f t="shared" si="3"/>
        <v/>
      </c>
      <c r="I69" s="412" t="str">
        <f t="shared" si="4"/>
        <v/>
      </c>
      <c r="J69" s="412" t="str">
        <f>IF($C69="","",IFERROR(IF('קיזוזים בגין איחורים'!E69=0,0,1),0))</f>
        <v/>
      </c>
      <c r="K69" s="412" t="str">
        <f t="shared" si="5"/>
        <v/>
      </c>
      <c r="L69" s="412" t="str">
        <f t="shared" si="0"/>
        <v/>
      </c>
    </row>
    <row r="70" spans="2:12" hidden="1" x14ac:dyDescent="0.35">
      <c r="B70" s="351" t="str">
        <f t="shared" si="1"/>
        <v/>
      </c>
      <c r="C70" s="404" t="str">
        <f>'קיזוזים בגין איחורים'!C70</f>
        <v/>
      </c>
      <c r="D70" s="414" t="str">
        <f>'קיזוזים בגין איחורים'!H70</f>
        <v/>
      </c>
      <c r="E70" s="347"/>
      <c r="F70" s="416" t="str">
        <f t="shared" si="2"/>
        <v/>
      </c>
      <c r="G70" s="416" t="str">
        <f t="shared" si="3"/>
        <v/>
      </c>
      <c r="I70" s="412" t="str">
        <f t="shared" si="4"/>
        <v/>
      </c>
      <c r="J70" s="412" t="str">
        <f>IF($C70="","",IFERROR(IF('קיזוזים בגין איחורים'!E70=0,0,1),0))</f>
        <v/>
      </c>
      <c r="K70" s="412" t="str">
        <f t="shared" si="5"/>
        <v/>
      </c>
      <c r="L70" s="412" t="str">
        <f t="shared" si="0"/>
        <v/>
      </c>
    </row>
    <row r="71" spans="2:12" hidden="1" x14ac:dyDescent="0.35">
      <c r="B71" s="351" t="str">
        <f t="shared" si="1"/>
        <v/>
      </c>
      <c r="C71" s="404" t="str">
        <f>'קיזוזים בגין איחורים'!C71</f>
        <v/>
      </c>
      <c r="D71" s="414" t="str">
        <f>'קיזוזים בגין איחורים'!H71</f>
        <v/>
      </c>
      <c r="E71" s="347"/>
      <c r="F71" s="416" t="str">
        <f t="shared" si="2"/>
        <v/>
      </c>
      <c r="G71" s="416" t="str">
        <f t="shared" si="3"/>
        <v/>
      </c>
      <c r="I71" s="412" t="str">
        <f t="shared" si="4"/>
        <v/>
      </c>
      <c r="J71" s="412" t="str">
        <f>IF($C71="","",IFERROR(IF('קיזוזים בגין איחורים'!E71=0,0,1),0))</f>
        <v/>
      </c>
      <c r="K71" s="412" t="str">
        <f t="shared" si="5"/>
        <v/>
      </c>
      <c r="L71" s="412" t="str">
        <f t="shared" si="0"/>
        <v/>
      </c>
    </row>
    <row r="72" spans="2:12" hidden="1" x14ac:dyDescent="0.35">
      <c r="B72" s="351" t="str">
        <f t="shared" si="1"/>
        <v/>
      </c>
      <c r="C72" s="404" t="str">
        <f>'קיזוזים בגין איחורים'!C72</f>
        <v/>
      </c>
      <c r="D72" s="414" t="str">
        <f>'קיזוזים בגין איחורים'!H72</f>
        <v/>
      </c>
      <c r="E72" s="347"/>
      <c r="F72" s="416" t="str">
        <f t="shared" si="2"/>
        <v/>
      </c>
      <c r="G72" s="416" t="str">
        <f t="shared" si="3"/>
        <v/>
      </c>
      <c r="I72" s="412" t="str">
        <f t="shared" si="4"/>
        <v/>
      </c>
      <c r="J72" s="412" t="str">
        <f>IF($C72="","",IFERROR(IF('קיזוזים בגין איחורים'!E72=0,0,1),0))</f>
        <v/>
      </c>
      <c r="K72" s="412" t="str">
        <f t="shared" si="5"/>
        <v/>
      </c>
      <c r="L72" s="412" t="str">
        <f t="shared" si="0"/>
        <v/>
      </c>
    </row>
    <row r="73" spans="2:12" hidden="1" x14ac:dyDescent="0.35">
      <c r="B73" s="351" t="str">
        <f t="shared" si="1"/>
        <v/>
      </c>
      <c r="C73" s="404" t="str">
        <f>'קיזוזים בגין איחורים'!C73</f>
        <v/>
      </c>
      <c r="D73" s="414" t="str">
        <f>'קיזוזים בגין איחורים'!H73</f>
        <v/>
      </c>
      <c r="E73" s="347"/>
      <c r="F73" s="416" t="str">
        <f t="shared" si="2"/>
        <v/>
      </c>
      <c r="G73" s="416" t="str">
        <f t="shared" si="3"/>
        <v/>
      </c>
      <c r="I73" s="412" t="str">
        <f t="shared" si="4"/>
        <v/>
      </c>
      <c r="J73" s="412" t="str">
        <f>IF($C73="","",IFERROR(IF('קיזוזים בגין איחורים'!E73=0,0,1),0))</f>
        <v/>
      </c>
      <c r="K73" s="412" t="str">
        <f t="shared" si="5"/>
        <v/>
      </c>
      <c r="L73" s="412" t="str">
        <f t="shared" si="0"/>
        <v/>
      </c>
    </row>
    <row r="74" spans="2:12" hidden="1" x14ac:dyDescent="0.35">
      <c r="B74" s="351" t="str">
        <f t="shared" si="1"/>
        <v/>
      </c>
      <c r="C74" s="404" t="str">
        <f>'קיזוזים בגין איחורים'!C74</f>
        <v/>
      </c>
      <c r="D74" s="414" t="str">
        <f>'קיזוזים בגין איחורים'!H74</f>
        <v/>
      </c>
      <c r="E74" s="347"/>
      <c r="F74" s="416" t="str">
        <f t="shared" si="2"/>
        <v/>
      </c>
      <c r="G74" s="416" t="str">
        <f t="shared" si="3"/>
        <v/>
      </c>
      <c r="I74" s="412" t="str">
        <f t="shared" si="4"/>
        <v/>
      </c>
      <c r="J74" s="412" t="str">
        <f>IF($C74="","",IFERROR(IF('קיזוזים בגין איחורים'!E74=0,0,1),0))</f>
        <v/>
      </c>
      <c r="K74" s="412" t="str">
        <f t="shared" si="5"/>
        <v/>
      </c>
      <c r="L74" s="412" t="str">
        <f t="shared" si="0"/>
        <v/>
      </c>
    </row>
    <row r="75" spans="2:12" hidden="1" x14ac:dyDescent="0.35">
      <c r="B75" s="351" t="str">
        <f t="shared" si="1"/>
        <v/>
      </c>
      <c r="C75" s="404" t="str">
        <f>'קיזוזים בגין איחורים'!C75</f>
        <v/>
      </c>
      <c r="D75" s="414" t="str">
        <f>'קיזוזים בגין איחורים'!H75</f>
        <v/>
      </c>
      <c r="E75" s="347"/>
      <c r="F75" s="416" t="str">
        <f t="shared" si="2"/>
        <v/>
      </c>
      <c r="G75" s="416" t="str">
        <f t="shared" si="3"/>
        <v/>
      </c>
      <c r="I75" s="412" t="str">
        <f t="shared" si="4"/>
        <v/>
      </c>
      <c r="J75" s="412" t="str">
        <f>IF($C75="","",IFERROR(IF('קיזוזים בגין איחורים'!E75=0,0,1),0))</f>
        <v/>
      </c>
      <c r="K75" s="412" t="str">
        <f t="shared" si="5"/>
        <v/>
      </c>
      <c r="L75" s="412" t="str">
        <f t="shared" si="0"/>
        <v/>
      </c>
    </row>
    <row r="76" spans="2:12" hidden="1" x14ac:dyDescent="0.35">
      <c r="B76" s="351" t="str">
        <f t="shared" si="1"/>
        <v/>
      </c>
      <c r="C76" s="404" t="str">
        <f>'קיזוזים בגין איחורים'!C76</f>
        <v/>
      </c>
      <c r="D76" s="414" t="str">
        <f>'קיזוזים בגין איחורים'!H76</f>
        <v/>
      </c>
      <c r="E76" s="347"/>
      <c r="F76" s="416" t="str">
        <f t="shared" si="2"/>
        <v/>
      </c>
      <c r="G76" s="416" t="str">
        <f t="shared" si="3"/>
        <v/>
      </c>
      <c r="I76" s="412" t="str">
        <f t="shared" si="4"/>
        <v/>
      </c>
      <c r="J76" s="412" t="str">
        <f>IF($C76="","",IFERROR(IF('קיזוזים בגין איחורים'!E76=0,0,1),0))</f>
        <v/>
      </c>
      <c r="K76" s="412" t="str">
        <f t="shared" si="5"/>
        <v/>
      </c>
      <c r="L76" s="412" t="str">
        <f t="shared" si="0"/>
        <v/>
      </c>
    </row>
    <row r="77" spans="2:12" hidden="1" x14ac:dyDescent="0.35">
      <c r="B77" s="351" t="str">
        <f t="shared" si="1"/>
        <v/>
      </c>
      <c r="C77" s="404" t="str">
        <f>'קיזוזים בגין איחורים'!C77</f>
        <v/>
      </c>
      <c r="D77" s="414" t="str">
        <f>'קיזוזים בגין איחורים'!H77</f>
        <v/>
      </c>
      <c r="E77" s="347"/>
      <c r="F77" s="416" t="str">
        <f t="shared" si="2"/>
        <v/>
      </c>
      <c r="G77" s="416" t="str">
        <f t="shared" si="3"/>
        <v/>
      </c>
      <c r="I77" s="412" t="str">
        <f t="shared" si="4"/>
        <v/>
      </c>
      <c r="J77" s="412" t="str">
        <f>IF($C77="","",IFERROR(IF('קיזוזים בגין איחורים'!E77=0,0,1),0))</f>
        <v/>
      </c>
      <c r="K77" s="412" t="str">
        <f t="shared" si="5"/>
        <v/>
      </c>
      <c r="L77" s="412" t="str">
        <f t="shared" si="0"/>
        <v/>
      </c>
    </row>
    <row r="78" spans="2:12" hidden="1" x14ac:dyDescent="0.35">
      <c r="B78" s="351" t="str">
        <f t="shared" si="1"/>
        <v/>
      </c>
      <c r="C78" s="404" t="str">
        <f>'קיזוזים בגין איחורים'!C78</f>
        <v/>
      </c>
      <c r="D78" s="414" t="str">
        <f>'קיזוזים בגין איחורים'!H78</f>
        <v/>
      </c>
      <c r="E78" s="347"/>
      <c r="F78" s="416" t="str">
        <f t="shared" si="2"/>
        <v/>
      </c>
      <c r="G78" s="416" t="str">
        <f t="shared" si="3"/>
        <v/>
      </c>
      <c r="I78" s="412" t="str">
        <f t="shared" si="4"/>
        <v/>
      </c>
      <c r="J78" s="412" t="str">
        <f>IF($C78="","",IFERROR(IF('קיזוזים בגין איחורים'!E78=0,0,1),0))</f>
        <v/>
      </c>
      <c r="K78" s="412" t="str">
        <f t="shared" si="5"/>
        <v/>
      </c>
      <c r="L78" s="412" t="str">
        <f t="shared" si="0"/>
        <v/>
      </c>
    </row>
    <row r="79" spans="2:12" hidden="1" x14ac:dyDescent="0.35">
      <c r="B79" s="351" t="str">
        <f t="shared" si="1"/>
        <v/>
      </c>
      <c r="C79" s="404" t="str">
        <f>'קיזוזים בגין איחורים'!C79</f>
        <v/>
      </c>
      <c r="D79" s="414" t="str">
        <f>'קיזוזים בגין איחורים'!H79</f>
        <v/>
      </c>
      <c r="E79" s="347"/>
      <c r="F79" s="416" t="str">
        <f t="shared" si="2"/>
        <v/>
      </c>
      <c r="G79" s="416" t="str">
        <f t="shared" si="3"/>
        <v/>
      </c>
      <c r="I79" s="412" t="str">
        <f t="shared" si="4"/>
        <v/>
      </c>
      <c r="J79" s="412" t="str">
        <f>IF($C79="","",IFERROR(IF('קיזוזים בגין איחורים'!E79=0,0,1),0))</f>
        <v/>
      </c>
      <c r="K79" s="412" t="str">
        <f t="shared" si="5"/>
        <v/>
      </c>
      <c r="L79" s="412" t="str">
        <f t="shared" si="0"/>
        <v/>
      </c>
    </row>
    <row r="80" spans="2:12" hidden="1" x14ac:dyDescent="0.35">
      <c r="B80" s="351" t="str">
        <f t="shared" si="1"/>
        <v/>
      </c>
      <c r="C80" s="404" t="str">
        <f>'קיזוזים בגין איחורים'!C80</f>
        <v/>
      </c>
      <c r="D80" s="414" t="str">
        <f>'קיזוזים בגין איחורים'!H80</f>
        <v/>
      </c>
      <c r="E80" s="347"/>
      <c r="F80" s="416" t="str">
        <f t="shared" si="2"/>
        <v/>
      </c>
      <c r="G80" s="416" t="str">
        <f t="shared" si="3"/>
        <v/>
      </c>
      <c r="I80" s="412" t="str">
        <f t="shared" si="4"/>
        <v/>
      </c>
      <c r="J80" s="412" t="str">
        <f>IF($C80="","",IFERROR(IF('קיזוזים בגין איחורים'!E80=0,0,1),0))</f>
        <v/>
      </c>
      <c r="K80" s="412" t="str">
        <f t="shared" si="5"/>
        <v/>
      </c>
      <c r="L80" s="412" t="str">
        <f t="shared" si="0"/>
        <v/>
      </c>
    </row>
    <row r="81" spans="2:12" hidden="1" x14ac:dyDescent="0.35">
      <c r="B81" s="351" t="str">
        <f t="shared" si="1"/>
        <v/>
      </c>
      <c r="C81" s="404" t="str">
        <f>'קיזוזים בגין איחורים'!C81</f>
        <v/>
      </c>
      <c r="D81" s="414" t="str">
        <f>'קיזוזים בגין איחורים'!H81</f>
        <v/>
      </c>
      <c r="E81" s="347"/>
      <c r="F81" s="416" t="str">
        <f t="shared" si="2"/>
        <v/>
      </c>
      <c r="G81" s="416" t="str">
        <f t="shared" si="3"/>
        <v/>
      </c>
      <c r="I81" s="412" t="str">
        <f t="shared" si="4"/>
        <v/>
      </c>
      <c r="J81" s="412" t="str">
        <f>IF($C81="","",IFERROR(IF('קיזוזים בגין איחורים'!E81=0,0,1),0))</f>
        <v/>
      </c>
      <c r="K81" s="412" t="str">
        <f t="shared" si="5"/>
        <v/>
      </c>
      <c r="L81" s="412" t="str">
        <f t="shared" si="0"/>
        <v/>
      </c>
    </row>
    <row r="82" spans="2:12" hidden="1" x14ac:dyDescent="0.35">
      <c r="B82" s="351" t="str">
        <f t="shared" si="1"/>
        <v/>
      </c>
      <c r="C82" s="404" t="str">
        <f>'קיזוזים בגין איחורים'!C82</f>
        <v/>
      </c>
      <c r="D82" s="414" t="str">
        <f>'קיזוזים בגין איחורים'!H82</f>
        <v/>
      </c>
      <c r="E82" s="347"/>
      <c r="F82" s="416" t="str">
        <f t="shared" si="2"/>
        <v/>
      </c>
      <c r="G82" s="416" t="str">
        <f t="shared" si="3"/>
        <v/>
      </c>
      <c r="I82" s="412" t="str">
        <f t="shared" si="4"/>
        <v/>
      </c>
      <c r="J82" s="412" t="str">
        <f>IF($C82="","",IFERROR(IF('קיזוזים בגין איחורים'!E82=0,0,1),0))</f>
        <v/>
      </c>
      <c r="K82" s="412" t="str">
        <f t="shared" si="5"/>
        <v/>
      </c>
      <c r="L82" s="412" t="str">
        <f t="shared" si="0"/>
        <v/>
      </c>
    </row>
    <row r="83" spans="2:12" hidden="1" x14ac:dyDescent="0.35">
      <c r="B83" s="351" t="str">
        <f t="shared" si="1"/>
        <v/>
      </c>
      <c r="C83" s="404" t="str">
        <f>'קיזוזים בגין איחורים'!C83</f>
        <v/>
      </c>
      <c r="D83" s="414" t="str">
        <f>'קיזוזים בגין איחורים'!H83</f>
        <v/>
      </c>
      <c r="E83" s="347"/>
      <c r="F83" s="416" t="str">
        <f t="shared" si="2"/>
        <v/>
      </c>
      <c r="G83" s="416" t="str">
        <f t="shared" si="3"/>
        <v/>
      </c>
      <c r="I83" s="412" t="str">
        <f t="shared" si="4"/>
        <v/>
      </c>
      <c r="J83" s="412" t="str">
        <f>IF($C83="","",IFERROR(IF('קיזוזים בגין איחורים'!E83=0,0,1),0))</f>
        <v/>
      </c>
      <c r="K83" s="412" t="str">
        <f t="shared" si="5"/>
        <v/>
      </c>
      <c r="L83" s="412" t="str">
        <f t="shared" si="0"/>
        <v/>
      </c>
    </row>
    <row r="84" spans="2:12" hidden="1" x14ac:dyDescent="0.35">
      <c r="B84" s="351" t="str">
        <f t="shared" si="1"/>
        <v/>
      </c>
      <c r="C84" s="404" t="str">
        <f>'קיזוזים בגין איחורים'!C84</f>
        <v/>
      </c>
      <c r="D84" s="414" t="str">
        <f>'קיזוזים בגין איחורים'!H84</f>
        <v/>
      </c>
      <c r="E84" s="347"/>
      <c r="F84" s="416" t="str">
        <f t="shared" si="2"/>
        <v/>
      </c>
      <c r="G84" s="416" t="str">
        <f t="shared" si="3"/>
        <v/>
      </c>
      <c r="I84" s="412" t="str">
        <f t="shared" si="4"/>
        <v/>
      </c>
      <c r="J84" s="412" t="str">
        <f>IF($C84="","",IFERROR(IF('קיזוזים בגין איחורים'!E84=0,0,1),0))</f>
        <v/>
      </c>
      <c r="K84" s="412" t="str">
        <f t="shared" si="5"/>
        <v/>
      </c>
      <c r="L84" s="412" t="str">
        <f t="shared" si="0"/>
        <v/>
      </c>
    </row>
    <row r="85" spans="2:12" hidden="1" x14ac:dyDescent="0.35">
      <c r="B85" s="351" t="str">
        <f t="shared" si="1"/>
        <v/>
      </c>
      <c r="C85" s="404" t="str">
        <f>'קיזוזים בגין איחורים'!C85</f>
        <v/>
      </c>
      <c r="D85" s="414" t="str">
        <f>'קיזוזים בגין איחורים'!H85</f>
        <v/>
      </c>
      <c r="E85" s="347"/>
      <c r="F85" s="416" t="str">
        <f t="shared" si="2"/>
        <v/>
      </c>
      <c r="G85" s="416" t="str">
        <f t="shared" si="3"/>
        <v/>
      </c>
      <c r="I85" s="412" t="str">
        <f t="shared" si="4"/>
        <v/>
      </c>
      <c r="J85" s="412" t="str">
        <f>IF($C85="","",IFERROR(IF('קיזוזים בגין איחורים'!E85=0,0,1),0))</f>
        <v/>
      </c>
      <c r="K85" s="412" t="str">
        <f t="shared" si="5"/>
        <v/>
      </c>
      <c r="L85" s="412" t="str">
        <f t="shared" si="0"/>
        <v/>
      </c>
    </row>
    <row r="86" spans="2:12" hidden="1" x14ac:dyDescent="0.35">
      <c r="B86" s="351" t="str">
        <f t="shared" si="1"/>
        <v/>
      </c>
      <c r="C86" s="404" t="str">
        <f>'קיזוזים בגין איחורים'!C86</f>
        <v/>
      </c>
      <c r="D86" s="414" t="str">
        <f>'קיזוזים בגין איחורים'!H86</f>
        <v/>
      </c>
      <c r="E86" s="347"/>
      <c r="F86" s="416" t="str">
        <f t="shared" si="2"/>
        <v/>
      </c>
      <c r="G86" s="416" t="str">
        <f t="shared" si="3"/>
        <v/>
      </c>
      <c r="I86" s="412" t="str">
        <f t="shared" si="4"/>
        <v/>
      </c>
      <c r="J86" s="412" t="str">
        <f>IF($C86="","",IFERROR(IF('קיזוזים בגין איחורים'!E86=0,0,1),0))</f>
        <v/>
      </c>
      <c r="K86" s="412" t="str">
        <f t="shared" si="5"/>
        <v/>
      </c>
      <c r="L86" s="412" t="str">
        <f t="shared" si="0"/>
        <v/>
      </c>
    </row>
    <row r="87" spans="2:12" hidden="1" x14ac:dyDescent="0.35">
      <c r="B87" s="351" t="str">
        <f t="shared" si="1"/>
        <v/>
      </c>
      <c r="C87" s="404" t="str">
        <f>'קיזוזים בגין איחורים'!C87</f>
        <v/>
      </c>
      <c r="D87" s="414" t="str">
        <f>'קיזוזים בגין איחורים'!H87</f>
        <v/>
      </c>
      <c r="E87" s="347"/>
      <c r="F87" s="416" t="str">
        <f t="shared" si="2"/>
        <v/>
      </c>
      <c r="G87" s="416" t="str">
        <f t="shared" si="3"/>
        <v/>
      </c>
      <c r="I87" s="412" t="str">
        <f t="shared" si="4"/>
        <v/>
      </c>
      <c r="J87" s="412" t="str">
        <f>IF($C87="","",IFERROR(IF('קיזוזים בגין איחורים'!E87=0,0,1),0))</f>
        <v/>
      </c>
      <c r="K87" s="412" t="str">
        <f t="shared" si="5"/>
        <v/>
      </c>
      <c r="L87" s="412" t="str">
        <f t="shared" si="0"/>
        <v/>
      </c>
    </row>
    <row r="88" spans="2:12" hidden="1" x14ac:dyDescent="0.35">
      <c r="B88" s="351" t="str">
        <f t="shared" si="1"/>
        <v/>
      </c>
      <c r="C88" s="404" t="str">
        <f>'קיזוזים בגין איחורים'!C88</f>
        <v/>
      </c>
      <c r="D88" s="414" t="str">
        <f>'קיזוזים בגין איחורים'!H88</f>
        <v/>
      </c>
      <c r="E88" s="347"/>
      <c r="F88" s="416" t="str">
        <f t="shared" si="2"/>
        <v/>
      </c>
      <c r="G88" s="416" t="str">
        <f t="shared" si="3"/>
        <v/>
      </c>
      <c r="I88" s="412" t="str">
        <f t="shared" si="4"/>
        <v/>
      </c>
      <c r="J88" s="412" t="str">
        <f>IF($C88="","",IFERROR(IF('קיזוזים בגין איחורים'!E88=0,0,1),0))</f>
        <v/>
      </c>
      <c r="K88" s="412" t="str">
        <f t="shared" si="5"/>
        <v/>
      </c>
      <c r="L88" s="412" t="str">
        <f t="shared" si="0"/>
        <v/>
      </c>
    </row>
    <row r="89" spans="2:12" hidden="1" x14ac:dyDescent="0.35">
      <c r="B89" s="351" t="str">
        <f t="shared" si="1"/>
        <v/>
      </c>
      <c r="C89" s="404" t="str">
        <f>'קיזוזים בגין איחורים'!C89</f>
        <v/>
      </c>
      <c r="D89" s="414" t="str">
        <f>'קיזוזים בגין איחורים'!H89</f>
        <v/>
      </c>
      <c r="E89" s="347"/>
      <c r="F89" s="416" t="str">
        <f t="shared" si="2"/>
        <v/>
      </c>
      <c r="G89" s="416" t="str">
        <f t="shared" si="3"/>
        <v/>
      </c>
      <c r="I89" s="412" t="str">
        <f t="shared" si="4"/>
        <v/>
      </c>
      <c r="J89" s="412" t="str">
        <f>IF($C89="","",IFERROR(IF('קיזוזים בגין איחורים'!E89=0,0,1),0))</f>
        <v/>
      </c>
      <c r="K89" s="412" t="str">
        <f t="shared" si="5"/>
        <v/>
      </c>
      <c r="L89" s="412" t="str">
        <f t="shared" si="0"/>
        <v/>
      </c>
    </row>
    <row r="90" spans="2:12" hidden="1" x14ac:dyDescent="0.35">
      <c r="B90" s="351" t="str">
        <f t="shared" si="1"/>
        <v/>
      </c>
      <c r="C90" s="404" t="str">
        <f>'קיזוזים בגין איחורים'!C90</f>
        <v/>
      </c>
      <c r="D90" s="414" t="str">
        <f>'קיזוזים בגין איחורים'!H90</f>
        <v/>
      </c>
      <c r="E90" s="347"/>
      <c r="F90" s="416" t="str">
        <f t="shared" si="2"/>
        <v/>
      </c>
      <c r="G90" s="416" t="str">
        <f t="shared" si="3"/>
        <v/>
      </c>
      <c r="I90" s="412" t="str">
        <f t="shared" si="4"/>
        <v/>
      </c>
      <c r="J90" s="412" t="str">
        <f>IF($C90="","",IFERROR(IF('קיזוזים בגין איחורים'!E90=0,0,1),0))</f>
        <v/>
      </c>
      <c r="K90" s="412" t="str">
        <f t="shared" si="5"/>
        <v/>
      </c>
      <c r="L90" s="412" t="str">
        <f t="shared" si="0"/>
        <v/>
      </c>
    </row>
    <row r="91" spans="2:12" hidden="1" x14ac:dyDescent="0.35">
      <c r="B91" s="351" t="str">
        <f t="shared" si="1"/>
        <v/>
      </c>
      <c r="C91" s="404" t="str">
        <f>'קיזוזים בגין איחורים'!C91</f>
        <v/>
      </c>
      <c r="D91" s="414" t="str">
        <f>'קיזוזים בגין איחורים'!H91</f>
        <v/>
      </c>
      <c r="E91" s="347"/>
      <c r="F91" s="416" t="str">
        <f t="shared" si="2"/>
        <v/>
      </c>
      <c r="G91" s="416" t="str">
        <f t="shared" si="3"/>
        <v/>
      </c>
      <c r="I91" s="412" t="str">
        <f t="shared" si="4"/>
        <v/>
      </c>
      <c r="J91" s="412" t="str">
        <f>IF($C91="","",IFERROR(IF('קיזוזים בגין איחורים'!E91=0,0,1),0))</f>
        <v/>
      </c>
      <c r="K91" s="412" t="str">
        <f t="shared" si="5"/>
        <v/>
      </c>
      <c r="L91" s="412" t="str">
        <f t="shared" si="0"/>
        <v/>
      </c>
    </row>
    <row r="92" spans="2:12" hidden="1" x14ac:dyDescent="0.35">
      <c r="B92" s="351" t="str">
        <f t="shared" si="1"/>
        <v/>
      </c>
      <c r="C92" s="404" t="str">
        <f>'קיזוזים בגין איחורים'!C92</f>
        <v/>
      </c>
      <c r="D92" s="414" t="str">
        <f>'קיזוזים בגין איחורים'!H92</f>
        <v/>
      </c>
      <c r="E92" s="347"/>
      <c r="F92" s="416" t="str">
        <f t="shared" si="2"/>
        <v/>
      </c>
      <c r="G92" s="416" t="str">
        <f t="shared" si="3"/>
        <v/>
      </c>
      <c r="I92" s="412" t="str">
        <f t="shared" si="4"/>
        <v/>
      </c>
      <c r="J92" s="412" t="str">
        <f>IF($C92="","",IFERROR(IF('קיזוזים בגין איחורים'!E92=0,0,1),0))</f>
        <v/>
      </c>
      <c r="K92" s="412" t="str">
        <f t="shared" si="5"/>
        <v/>
      </c>
      <c r="L92" s="412" t="str">
        <f t="shared" si="0"/>
        <v/>
      </c>
    </row>
    <row r="93" spans="2:12" hidden="1" x14ac:dyDescent="0.35">
      <c r="B93" s="351" t="str">
        <f t="shared" si="1"/>
        <v/>
      </c>
      <c r="C93" s="404" t="str">
        <f>'קיזוזים בגין איחורים'!C93</f>
        <v/>
      </c>
      <c r="D93" s="414" t="str">
        <f>'קיזוזים בגין איחורים'!H93</f>
        <v/>
      </c>
      <c r="E93" s="347"/>
      <c r="F93" s="416" t="str">
        <f t="shared" si="2"/>
        <v/>
      </c>
      <c r="G93" s="416" t="str">
        <f t="shared" si="3"/>
        <v/>
      </c>
      <c r="I93" s="412" t="str">
        <f t="shared" si="4"/>
        <v/>
      </c>
      <c r="J93" s="412" t="str">
        <f>IF($C93="","",IFERROR(IF('קיזוזים בגין איחורים'!E93=0,0,1),0))</f>
        <v/>
      </c>
      <c r="K93" s="412" t="str">
        <f t="shared" si="5"/>
        <v/>
      </c>
      <c r="L93" s="412" t="str">
        <f t="shared" si="0"/>
        <v/>
      </c>
    </row>
    <row r="94" spans="2:12" hidden="1" x14ac:dyDescent="0.35">
      <c r="B94" s="351" t="str">
        <f t="shared" si="1"/>
        <v/>
      </c>
      <c r="C94" s="404" t="str">
        <f>'קיזוזים בגין איחורים'!C94</f>
        <v/>
      </c>
      <c r="D94" s="414" t="str">
        <f>'קיזוזים בגין איחורים'!H94</f>
        <v/>
      </c>
      <c r="E94" s="347"/>
      <c r="F94" s="416" t="str">
        <f t="shared" si="2"/>
        <v/>
      </c>
      <c r="G94" s="416" t="str">
        <f t="shared" si="3"/>
        <v/>
      </c>
      <c r="I94" s="412" t="str">
        <f t="shared" si="4"/>
        <v/>
      </c>
      <c r="J94" s="412" t="str">
        <f>IF($C94="","",IFERROR(IF('קיזוזים בגין איחורים'!E94=0,0,1),0))</f>
        <v/>
      </c>
      <c r="K94" s="412" t="str">
        <f t="shared" si="5"/>
        <v/>
      </c>
      <c r="L94" s="412" t="str">
        <f t="shared" si="0"/>
        <v/>
      </c>
    </row>
    <row r="95" spans="2:12" hidden="1" x14ac:dyDescent="0.35">
      <c r="B95" s="351" t="str">
        <f t="shared" si="1"/>
        <v/>
      </c>
      <c r="C95" s="404" t="str">
        <f>'קיזוזים בגין איחורים'!C95</f>
        <v/>
      </c>
      <c r="D95" s="414" t="str">
        <f>'קיזוזים בגין איחורים'!H95</f>
        <v/>
      </c>
      <c r="E95" s="347"/>
      <c r="F95" s="416" t="str">
        <f t="shared" si="2"/>
        <v/>
      </c>
      <c r="G95" s="416" t="str">
        <f t="shared" si="3"/>
        <v/>
      </c>
      <c r="I95" s="412" t="str">
        <f t="shared" si="4"/>
        <v/>
      </c>
      <c r="J95" s="412" t="str">
        <f>IF($C95="","",IFERROR(IF('קיזוזים בגין איחורים'!E95=0,0,1),0))</f>
        <v/>
      </c>
      <c r="K95" s="412" t="str">
        <f t="shared" si="5"/>
        <v/>
      </c>
      <c r="L95" s="412" t="str">
        <f t="shared" ref="L95:L130" si="6">IF($C95="","",IF(K95=1,0,$K$27*$D95/$J$27))</f>
        <v/>
      </c>
    </row>
    <row r="96" spans="2:12" hidden="1" x14ac:dyDescent="0.35">
      <c r="B96" s="351" t="str">
        <f t="shared" ref="B96:B130" si="7">IF(C96="","",ROW()-30)</f>
        <v/>
      </c>
      <c r="C96" s="404" t="str">
        <f>'קיזוזים בגין איחורים'!C96</f>
        <v/>
      </c>
      <c r="D96" s="414" t="str">
        <f>'קיזוזים בגין איחורים'!H96</f>
        <v/>
      </c>
      <c r="E96" s="347"/>
      <c r="F96" s="416" t="str">
        <f t="shared" ref="F96:F130" si="8">IF($C96="","",IF(E96&gt;D96,$N$1,D96-E96))</f>
        <v/>
      </c>
      <c r="G96" s="416" t="str">
        <f t="shared" ref="G96:G130" si="9">IF($C96="","",F96+L96)</f>
        <v/>
      </c>
      <c r="I96" s="412" t="str">
        <f t="shared" ref="I96:I130" si="10">IF($C96="","",IFERROR(IF(E96=0,0,1),0))</f>
        <v/>
      </c>
      <c r="J96" s="412" t="str">
        <f>IF($C96="","",IFERROR(IF('קיזוזים בגין איחורים'!E96=0,0,1),0))</f>
        <v/>
      </c>
      <c r="K96" s="412" t="str">
        <f t="shared" ref="K96:K130" si="11">IF($C96="","",IF(OR(J96=1,I96=1),1,0))</f>
        <v/>
      </c>
      <c r="L96" s="412" t="str">
        <f t="shared" si="6"/>
        <v/>
      </c>
    </row>
    <row r="97" spans="2:12" hidden="1" x14ac:dyDescent="0.35">
      <c r="B97" s="351" t="str">
        <f t="shared" si="7"/>
        <v/>
      </c>
      <c r="C97" s="404" t="str">
        <f>'קיזוזים בגין איחורים'!C97</f>
        <v/>
      </c>
      <c r="D97" s="414" t="str">
        <f>'קיזוזים בגין איחורים'!H97</f>
        <v/>
      </c>
      <c r="E97" s="347"/>
      <c r="F97" s="416" t="str">
        <f t="shared" si="8"/>
        <v/>
      </c>
      <c r="G97" s="416" t="str">
        <f t="shared" si="9"/>
        <v/>
      </c>
      <c r="I97" s="412" t="str">
        <f t="shared" si="10"/>
        <v/>
      </c>
      <c r="J97" s="412" t="str">
        <f>IF($C97="","",IFERROR(IF('קיזוזים בגין איחורים'!E97=0,0,1),0))</f>
        <v/>
      </c>
      <c r="K97" s="412" t="str">
        <f t="shared" si="11"/>
        <v/>
      </c>
      <c r="L97" s="412" t="str">
        <f t="shared" si="6"/>
        <v/>
      </c>
    </row>
    <row r="98" spans="2:12" hidden="1" x14ac:dyDescent="0.35">
      <c r="B98" s="351" t="str">
        <f t="shared" si="7"/>
        <v/>
      </c>
      <c r="C98" s="404" t="str">
        <f>'קיזוזים בגין איחורים'!C98</f>
        <v/>
      </c>
      <c r="D98" s="414" t="str">
        <f>'קיזוזים בגין איחורים'!H98</f>
        <v/>
      </c>
      <c r="E98" s="347"/>
      <c r="F98" s="416" t="str">
        <f t="shared" si="8"/>
        <v/>
      </c>
      <c r="G98" s="416" t="str">
        <f t="shared" si="9"/>
        <v/>
      </c>
      <c r="I98" s="412" t="str">
        <f t="shared" si="10"/>
        <v/>
      </c>
      <c r="J98" s="412" t="str">
        <f>IF($C98="","",IFERROR(IF('קיזוזים בגין איחורים'!E98=0,0,1),0))</f>
        <v/>
      </c>
      <c r="K98" s="412" t="str">
        <f t="shared" si="11"/>
        <v/>
      </c>
      <c r="L98" s="412" t="str">
        <f t="shared" si="6"/>
        <v/>
      </c>
    </row>
    <row r="99" spans="2:12" hidden="1" x14ac:dyDescent="0.35">
      <c r="B99" s="351" t="str">
        <f t="shared" si="7"/>
        <v/>
      </c>
      <c r="C99" s="404" t="str">
        <f>'קיזוזים בגין איחורים'!C99</f>
        <v/>
      </c>
      <c r="D99" s="414" t="str">
        <f>'קיזוזים בגין איחורים'!H99</f>
        <v/>
      </c>
      <c r="E99" s="347"/>
      <c r="F99" s="416" t="str">
        <f t="shared" si="8"/>
        <v/>
      </c>
      <c r="G99" s="416" t="str">
        <f t="shared" si="9"/>
        <v/>
      </c>
      <c r="I99" s="412" t="str">
        <f t="shared" si="10"/>
        <v/>
      </c>
      <c r="J99" s="412" t="str">
        <f>IF($C99="","",IFERROR(IF('קיזוזים בגין איחורים'!E99=0,0,1),0))</f>
        <v/>
      </c>
      <c r="K99" s="412" t="str">
        <f t="shared" si="11"/>
        <v/>
      </c>
      <c r="L99" s="412" t="str">
        <f t="shared" si="6"/>
        <v/>
      </c>
    </row>
    <row r="100" spans="2:12" hidden="1" x14ac:dyDescent="0.35">
      <c r="B100" s="351" t="str">
        <f t="shared" si="7"/>
        <v/>
      </c>
      <c r="C100" s="404" t="str">
        <f>'קיזוזים בגין איחורים'!C100</f>
        <v/>
      </c>
      <c r="D100" s="414" t="str">
        <f>'קיזוזים בגין איחורים'!H100</f>
        <v/>
      </c>
      <c r="E100" s="347"/>
      <c r="F100" s="416" t="str">
        <f t="shared" si="8"/>
        <v/>
      </c>
      <c r="G100" s="416" t="str">
        <f t="shared" si="9"/>
        <v/>
      </c>
      <c r="I100" s="412" t="str">
        <f t="shared" si="10"/>
        <v/>
      </c>
      <c r="J100" s="412" t="str">
        <f>IF($C100="","",IFERROR(IF('קיזוזים בגין איחורים'!E100=0,0,1),0))</f>
        <v/>
      </c>
      <c r="K100" s="412" t="str">
        <f t="shared" si="11"/>
        <v/>
      </c>
      <c r="L100" s="412" t="str">
        <f t="shared" si="6"/>
        <v/>
      </c>
    </row>
    <row r="101" spans="2:12" hidden="1" x14ac:dyDescent="0.35">
      <c r="B101" s="351" t="str">
        <f t="shared" si="7"/>
        <v/>
      </c>
      <c r="C101" s="404" t="str">
        <f>'קיזוזים בגין איחורים'!C101</f>
        <v/>
      </c>
      <c r="D101" s="414" t="str">
        <f>'קיזוזים בגין איחורים'!H101</f>
        <v/>
      </c>
      <c r="E101" s="347"/>
      <c r="F101" s="416" t="str">
        <f t="shared" si="8"/>
        <v/>
      </c>
      <c r="G101" s="416" t="str">
        <f t="shared" si="9"/>
        <v/>
      </c>
      <c r="I101" s="412" t="str">
        <f t="shared" si="10"/>
        <v/>
      </c>
      <c r="J101" s="412" t="str">
        <f>IF($C101="","",IFERROR(IF('קיזוזים בגין איחורים'!E101=0,0,1),0))</f>
        <v/>
      </c>
      <c r="K101" s="412" t="str">
        <f t="shared" si="11"/>
        <v/>
      </c>
      <c r="L101" s="412" t="str">
        <f t="shared" si="6"/>
        <v/>
      </c>
    </row>
    <row r="102" spans="2:12" hidden="1" x14ac:dyDescent="0.35">
      <c r="B102" s="351" t="str">
        <f t="shared" si="7"/>
        <v/>
      </c>
      <c r="C102" s="404" t="str">
        <f>'קיזוזים בגין איחורים'!C102</f>
        <v/>
      </c>
      <c r="D102" s="414" t="str">
        <f>'קיזוזים בגין איחורים'!H102</f>
        <v/>
      </c>
      <c r="E102" s="347"/>
      <c r="F102" s="416" t="str">
        <f t="shared" si="8"/>
        <v/>
      </c>
      <c r="G102" s="416" t="str">
        <f t="shared" si="9"/>
        <v/>
      </c>
      <c r="I102" s="412" t="str">
        <f t="shared" si="10"/>
        <v/>
      </c>
      <c r="J102" s="412" t="str">
        <f>IF($C102="","",IFERROR(IF('קיזוזים בגין איחורים'!E102=0,0,1),0))</f>
        <v/>
      </c>
      <c r="K102" s="412" t="str">
        <f t="shared" si="11"/>
        <v/>
      </c>
      <c r="L102" s="412" t="str">
        <f t="shared" si="6"/>
        <v/>
      </c>
    </row>
    <row r="103" spans="2:12" hidden="1" x14ac:dyDescent="0.35">
      <c r="B103" s="351" t="str">
        <f t="shared" si="7"/>
        <v/>
      </c>
      <c r="C103" s="404" t="str">
        <f>'קיזוזים בגין איחורים'!C103</f>
        <v/>
      </c>
      <c r="D103" s="414" t="str">
        <f>'קיזוזים בגין איחורים'!H103</f>
        <v/>
      </c>
      <c r="E103" s="347"/>
      <c r="F103" s="416" t="str">
        <f t="shared" si="8"/>
        <v/>
      </c>
      <c r="G103" s="416" t="str">
        <f t="shared" si="9"/>
        <v/>
      </c>
      <c r="I103" s="412" t="str">
        <f t="shared" si="10"/>
        <v/>
      </c>
      <c r="J103" s="412" t="str">
        <f>IF($C103="","",IFERROR(IF('קיזוזים בגין איחורים'!E103=0,0,1),0))</f>
        <v/>
      </c>
      <c r="K103" s="412" t="str">
        <f t="shared" si="11"/>
        <v/>
      </c>
      <c r="L103" s="412" t="str">
        <f t="shared" si="6"/>
        <v/>
      </c>
    </row>
    <row r="104" spans="2:12" hidden="1" x14ac:dyDescent="0.35">
      <c r="B104" s="351" t="str">
        <f t="shared" si="7"/>
        <v/>
      </c>
      <c r="C104" s="404" t="str">
        <f>'קיזוזים בגין איחורים'!C104</f>
        <v/>
      </c>
      <c r="D104" s="414" t="str">
        <f>'קיזוזים בגין איחורים'!H104</f>
        <v/>
      </c>
      <c r="E104" s="347"/>
      <c r="F104" s="416" t="str">
        <f t="shared" si="8"/>
        <v/>
      </c>
      <c r="G104" s="416" t="str">
        <f t="shared" si="9"/>
        <v/>
      </c>
      <c r="I104" s="412" t="str">
        <f t="shared" si="10"/>
        <v/>
      </c>
      <c r="J104" s="412" t="str">
        <f>IF($C104="","",IFERROR(IF('קיזוזים בגין איחורים'!E104=0,0,1),0))</f>
        <v/>
      </c>
      <c r="K104" s="412" t="str">
        <f t="shared" si="11"/>
        <v/>
      </c>
      <c r="L104" s="412" t="str">
        <f t="shared" si="6"/>
        <v/>
      </c>
    </row>
    <row r="105" spans="2:12" hidden="1" x14ac:dyDescent="0.35">
      <c r="B105" s="351" t="str">
        <f t="shared" si="7"/>
        <v/>
      </c>
      <c r="C105" s="404" t="str">
        <f>'קיזוזים בגין איחורים'!C105</f>
        <v/>
      </c>
      <c r="D105" s="414" t="str">
        <f>'קיזוזים בגין איחורים'!H105</f>
        <v/>
      </c>
      <c r="E105" s="347"/>
      <c r="F105" s="416" t="str">
        <f t="shared" si="8"/>
        <v/>
      </c>
      <c r="G105" s="416" t="str">
        <f t="shared" si="9"/>
        <v/>
      </c>
      <c r="I105" s="412" t="str">
        <f t="shared" si="10"/>
        <v/>
      </c>
      <c r="J105" s="412" t="str">
        <f>IF($C105="","",IFERROR(IF('קיזוזים בגין איחורים'!E105=0,0,1),0))</f>
        <v/>
      </c>
      <c r="K105" s="412" t="str">
        <f t="shared" si="11"/>
        <v/>
      </c>
      <c r="L105" s="412" t="str">
        <f t="shared" si="6"/>
        <v/>
      </c>
    </row>
    <row r="106" spans="2:12" ht="21" hidden="1" customHeight="1" x14ac:dyDescent="0.35">
      <c r="B106" s="351" t="str">
        <f t="shared" si="7"/>
        <v/>
      </c>
      <c r="C106" s="404" t="str">
        <f>'קיזוזים בגין איחורים'!C106</f>
        <v/>
      </c>
      <c r="D106" s="414" t="str">
        <f>'קיזוזים בגין איחורים'!H106</f>
        <v/>
      </c>
      <c r="E106" s="347"/>
      <c r="F106" s="416" t="str">
        <f t="shared" si="8"/>
        <v/>
      </c>
      <c r="G106" s="416" t="str">
        <f t="shared" si="9"/>
        <v/>
      </c>
      <c r="I106" s="412" t="str">
        <f t="shared" si="10"/>
        <v/>
      </c>
      <c r="J106" s="412" t="str">
        <f>IF($C106="","",IFERROR(IF('קיזוזים בגין איחורים'!E106=0,0,1),0))</f>
        <v/>
      </c>
      <c r="K106" s="412" t="str">
        <f t="shared" si="11"/>
        <v/>
      </c>
      <c r="L106" s="412" t="str">
        <f t="shared" si="6"/>
        <v/>
      </c>
    </row>
    <row r="107" spans="2:12" hidden="1" x14ac:dyDescent="0.35">
      <c r="B107" s="351" t="str">
        <f t="shared" si="7"/>
        <v/>
      </c>
      <c r="C107" s="404" t="str">
        <f>'קיזוזים בגין איחורים'!C107</f>
        <v/>
      </c>
      <c r="D107" s="414" t="str">
        <f>'קיזוזים בגין איחורים'!H107</f>
        <v/>
      </c>
      <c r="E107" s="347"/>
      <c r="F107" s="416" t="str">
        <f t="shared" si="8"/>
        <v/>
      </c>
      <c r="G107" s="416" t="str">
        <f t="shared" si="9"/>
        <v/>
      </c>
      <c r="I107" s="412" t="str">
        <f t="shared" si="10"/>
        <v/>
      </c>
      <c r="J107" s="412" t="str">
        <f>IF($C107="","",IFERROR(IF('קיזוזים בגין איחורים'!E107=0,0,1),0))</f>
        <v/>
      </c>
      <c r="K107" s="412" t="str">
        <f t="shared" si="11"/>
        <v/>
      </c>
      <c r="L107" s="412" t="str">
        <f t="shared" si="6"/>
        <v/>
      </c>
    </row>
    <row r="108" spans="2:12" hidden="1" x14ac:dyDescent="0.35">
      <c r="B108" s="351" t="str">
        <f t="shared" si="7"/>
        <v/>
      </c>
      <c r="C108" s="404" t="str">
        <f>'קיזוזים בגין איחורים'!C108</f>
        <v/>
      </c>
      <c r="D108" s="414" t="str">
        <f>'קיזוזים בגין איחורים'!H108</f>
        <v/>
      </c>
      <c r="E108" s="347"/>
      <c r="F108" s="416" t="str">
        <f t="shared" si="8"/>
        <v/>
      </c>
      <c r="G108" s="416" t="str">
        <f t="shared" si="9"/>
        <v/>
      </c>
      <c r="I108" s="412" t="str">
        <f t="shared" si="10"/>
        <v/>
      </c>
      <c r="J108" s="412" t="str">
        <f>IF($C108="","",IFERROR(IF('קיזוזים בגין איחורים'!E108=0,0,1),0))</f>
        <v/>
      </c>
      <c r="K108" s="412" t="str">
        <f t="shared" si="11"/>
        <v/>
      </c>
      <c r="L108" s="412" t="str">
        <f t="shared" si="6"/>
        <v/>
      </c>
    </row>
    <row r="109" spans="2:12" hidden="1" x14ac:dyDescent="0.35">
      <c r="B109" s="351" t="str">
        <f t="shared" si="7"/>
        <v/>
      </c>
      <c r="C109" s="404" t="str">
        <f>'קיזוזים בגין איחורים'!C109</f>
        <v/>
      </c>
      <c r="D109" s="414" t="str">
        <f>'קיזוזים בגין איחורים'!H109</f>
        <v/>
      </c>
      <c r="E109" s="347"/>
      <c r="F109" s="416" t="str">
        <f t="shared" si="8"/>
        <v/>
      </c>
      <c r="G109" s="416" t="str">
        <f t="shared" si="9"/>
        <v/>
      </c>
      <c r="I109" s="412" t="str">
        <f t="shared" si="10"/>
        <v/>
      </c>
      <c r="J109" s="412" t="str">
        <f>IF($C109="","",IFERROR(IF('קיזוזים בגין איחורים'!E109=0,0,1),0))</f>
        <v/>
      </c>
      <c r="K109" s="412" t="str">
        <f t="shared" si="11"/>
        <v/>
      </c>
      <c r="L109" s="412" t="str">
        <f t="shared" si="6"/>
        <v/>
      </c>
    </row>
    <row r="110" spans="2:12" hidden="1" x14ac:dyDescent="0.35">
      <c r="B110" s="351" t="str">
        <f t="shared" si="7"/>
        <v/>
      </c>
      <c r="C110" s="404" t="str">
        <f>'קיזוזים בגין איחורים'!C110</f>
        <v/>
      </c>
      <c r="D110" s="414" t="str">
        <f>'קיזוזים בגין איחורים'!H110</f>
        <v/>
      </c>
      <c r="E110" s="347"/>
      <c r="F110" s="416" t="str">
        <f t="shared" si="8"/>
        <v/>
      </c>
      <c r="G110" s="416" t="str">
        <f t="shared" si="9"/>
        <v/>
      </c>
      <c r="I110" s="412" t="str">
        <f t="shared" si="10"/>
        <v/>
      </c>
      <c r="J110" s="412" t="str">
        <f>IF($C110="","",IFERROR(IF('קיזוזים בגין איחורים'!E110=0,0,1),0))</f>
        <v/>
      </c>
      <c r="K110" s="412" t="str">
        <f t="shared" si="11"/>
        <v/>
      </c>
      <c r="L110" s="412" t="str">
        <f t="shared" si="6"/>
        <v/>
      </c>
    </row>
    <row r="111" spans="2:12" hidden="1" x14ac:dyDescent="0.35">
      <c r="B111" s="351" t="str">
        <f t="shared" si="7"/>
        <v/>
      </c>
      <c r="C111" s="404" t="str">
        <f>'קיזוזים בגין איחורים'!C111</f>
        <v/>
      </c>
      <c r="D111" s="414" t="str">
        <f>'קיזוזים בגין איחורים'!H111</f>
        <v/>
      </c>
      <c r="E111" s="347"/>
      <c r="F111" s="416" t="str">
        <f t="shared" si="8"/>
        <v/>
      </c>
      <c r="G111" s="416" t="str">
        <f t="shared" si="9"/>
        <v/>
      </c>
      <c r="I111" s="412" t="str">
        <f t="shared" si="10"/>
        <v/>
      </c>
      <c r="J111" s="412" t="str">
        <f>IF($C111="","",IFERROR(IF('קיזוזים בגין איחורים'!E111=0,0,1),0))</f>
        <v/>
      </c>
      <c r="K111" s="412" t="str">
        <f t="shared" si="11"/>
        <v/>
      </c>
      <c r="L111" s="412" t="str">
        <f t="shared" si="6"/>
        <v/>
      </c>
    </row>
    <row r="112" spans="2:12" hidden="1" x14ac:dyDescent="0.35">
      <c r="B112" s="351" t="str">
        <f t="shared" si="7"/>
        <v/>
      </c>
      <c r="C112" s="404" t="str">
        <f>'קיזוזים בגין איחורים'!C112</f>
        <v/>
      </c>
      <c r="D112" s="414" t="str">
        <f>'קיזוזים בגין איחורים'!H112</f>
        <v/>
      </c>
      <c r="E112" s="347"/>
      <c r="F112" s="416" t="str">
        <f t="shared" si="8"/>
        <v/>
      </c>
      <c r="G112" s="416" t="str">
        <f t="shared" si="9"/>
        <v/>
      </c>
      <c r="I112" s="412" t="str">
        <f t="shared" si="10"/>
        <v/>
      </c>
      <c r="J112" s="412" t="str">
        <f>IF($C112="","",IFERROR(IF('קיזוזים בגין איחורים'!E112=0,0,1),0))</f>
        <v/>
      </c>
      <c r="K112" s="412" t="str">
        <f t="shared" si="11"/>
        <v/>
      </c>
      <c r="L112" s="412" t="str">
        <f t="shared" si="6"/>
        <v/>
      </c>
    </row>
    <row r="113" spans="2:12" hidden="1" x14ac:dyDescent="0.35">
      <c r="B113" s="351" t="str">
        <f t="shared" si="7"/>
        <v/>
      </c>
      <c r="C113" s="404" t="str">
        <f>'קיזוזים בגין איחורים'!C113</f>
        <v/>
      </c>
      <c r="D113" s="414" t="str">
        <f>'קיזוזים בגין איחורים'!H113</f>
        <v/>
      </c>
      <c r="E113" s="347"/>
      <c r="F113" s="416" t="str">
        <f t="shared" si="8"/>
        <v/>
      </c>
      <c r="G113" s="416" t="str">
        <f t="shared" si="9"/>
        <v/>
      </c>
      <c r="I113" s="412" t="str">
        <f t="shared" si="10"/>
        <v/>
      </c>
      <c r="J113" s="412" t="str">
        <f>IF($C113="","",IFERROR(IF('קיזוזים בגין איחורים'!E113=0,0,1),0))</f>
        <v/>
      </c>
      <c r="K113" s="412" t="str">
        <f t="shared" si="11"/>
        <v/>
      </c>
      <c r="L113" s="412" t="str">
        <f t="shared" si="6"/>
        <v/>
      </c>
    </row>
    <row r="114" spans="2:12" hidden="1" x14ac:dyDescent="0.35">
      <c r="B114" s="351" t="str">
        <f t="shared" si="7"/>
        <v/>
      </c>
      <c r="C114" s="404" t="str">
        <f>'קיזוזים בגין איחורים'!C114</f>
        <v/>
      </c>
      <c r="D114" s="414" t="str">
        <f>'קיזוזים בגין איחורים'!H114</f>
        <v/>
      </c>
      <c r="E114" s="347"/>
      <c r="F114" s="416" t="str">
        <f t="shared" si="8"/>
        <v/>
      </c>
      <c r="G114" s="416" t="str">
        <f t="shared" si="9"/>
        <v/>
      </c>
      <c r="I114" s="412" t="str">
        <f t="shared" si="10"/>
        <v/>
      </c>
      <c r="J114" s="412" t="str">
        <f>IF($C114="","",IFERROR(IF('קיזוזים בגין איחורים'!E114=0,0,1),0))</f>
        <v/>
      </c>
      <c r="K114" s="412" t="str">
        <f t="shared" si="11"/>
        <v/>
      </c>
      <c r="L114" s="412" t="str">
        <f t="shared" si="6"/>
        <v/>
      </c>
    </row>
    <row r="115" spans="2:12" hidden="1" x14ac:dyDescent="0.35">
      <c r="B115" s="351" t="str">
        <f t="shared" si="7"/>
        <v/>
      </c>
      <c r="C115" s="404" t="str">
        <f>'קיזוזים בגין איחורים'!C115</f>
        <v/>
      </c>
      <c r="D115" s="414" t="str">
        <f>'קיזוזים בגין איחורים'!H115</f>
        <v/>
      </c>
      <c r="E115" s="347"/>
      <c r="F115" s="416" t="str">
        <f t="shared" si="8"/>
        <v/>
      </c>
      <c r="G115" s="416" t="str">
        <f t="shared" si="9"/>
        <v/>
      </c>
      <c r="I115" s="412" t="str">
        <f t="shared" si="10"/>
        <v/>
      </c>
      <c r="J115" s="412" t="str">
        <f>IF($C115="","",IFERROR(IF('קיזוזים בגין איחורים'!E115=0,0,1),0))</f>
        <v/>
      </c>
      <c r="K115" s="412" t="str">
        <f t="shared" si="11"/>
        <v/>
      </c>
      <c r="L115" s="412" t="str">
        <f t="shared" si="6"/>
        <v/>
      </c>
    </row>
    <row r="116" spans="2:12" hidden="1" x14ac:dyDescent="0.35">
      <c r="B116" s="351" t="str">
        <f t="shared" si="7"/>
        <v/>
      </c>
      <c r="C116" s="404" t="str">
        <f>'קיזוזים בגין איחורים'!C116</f>
        <v/>
      </c>
      <c r="D116" s="414" t="str">
        <f>'קיזוזים בגין איחורים'!H116</f>
        <v/>
      </c>
      <c r="E116" s="347"/>
      <c r="F116" s="416" t="str">
        <f t="shared" si="8"/>
        <v/>
      </c>
      <c r="G116" s="416" t="str">
        <f t="shared" si="9"/>
        <v/>
      </c>
      <c r="I116" s="412" t="str">
        <f t="shared" si="10"/>
        <v/>
      </c>
      <c r="J116" s="412" t="str">
        <f>IF($C116="","",IFERROR(IF('קיזוזים בגין איחורים'!E116=0,0,1),0))</f>
        <v/>
      </c>
      <c r="K116" s="412" t="str">
        <f t="shared" si="11"/>
        <v/>
      </c>
      <c r="L116" s="412" t="str">
        <f t="shared" si="6"/>
        <v/>
      </c>
    </row>
    <row r="117" spans="2:12" hidden="1" x14ac:dyDescent="0.35">
      <c r="B117" s="351" t="str">
        <f t="shared" si="7"/>
        <v/>
      </c>
      <c r="C117" s="404" t="str">
        <f>'קיזוזים בגין איחורים'!C117</f>
        <v/>
      </c>
      <c r="D117" s="414" t="str">
        <f>'קיזוזים בגין איחורים'!H117</f>
        <v/>
      </c>
      <c r="E117" s="347"/>
      <c r="F117" s="416" t="str">
        <f t="shared" si="8"/>
        <v/>
      </c>
      <c r="G117" s="416" t="str">
        <f t="shared" si="9"/>
        <v/>
      </c>
      <c r="I117" s="412" t="str">
        <f t="shared" si="10"/>
        <v/>
      </c>
      <c r="J117" s="412" t="str">
        <f>IF($C117="","",IFERROR(IF('קיזוזים בגין איחורים'!E117=0,0,1),0))</f>
        <v/>
      </c>
      <c r="K117" s="412" t="str">
        <f t="shared" si="11"/>
        <v/>
      </c>
      <c r="L117" s="412" t="str">
        <f t="shared" si="6"/>
        <v/>
      </c>
    </row>
    <row r="118" spans="2:12" hidden="1" x14ac:dyDescent="0.35">
      <c r="B118" s="351" t="str">
        <f t="shared" si="7"/>
        <v/>
      </c>
      <c r="C118" s="404" t="str">
        <f>'קיזוזים בגין איחורים'!C118</f>
        <v/>
      </c>
      <c r="D118" s="414" t="str">
        <f>'קיזוזים בגין איחורים'!H118</f>
        <v/>
      </c>
      <c r="E118" s="347"/>
      <c r="F118" s="416" t="str">
        <f t="shared" si="8"/>
        <v/>
      </c>
      <c r="G118" s="416" t="str">
        <f t="shared" si="9"/>
        <v/>
      </c>
      <c r="I118" s="412" t="str">
        <f t="shared" si="10"/>
        <v/>
      </c>
      <c r="J118" s="412" t="str">
        <f>IF($C118="","",IFERROR(IF('קיזוזים בגין איחורים'!E118=0,0,1),0))</f>
        <v/>
      </c>
      <c r="K118" s="412" t="str">
        <f t="shared" si="11"/>
        <v/>
      </c>
      <c r="L118" s="412" t="str">
        <f t="shared" si="6"/>
        <v/>
      </c>
    </row>
    <row r="119" spans="2:12" hidden="1" x14ac:dyDescent="0.35">
      <c r="B119" s="351" t="str">
        <f t="shared" si="7"/>
        <v/>
      </c>
      <c r="C119" s="404" t="str">
        <f>'קיזוזים בגין איחורים'!C119</f>
        <v/>
      </c>
      <c r="D119" s="414" t="str">
        <f>'קיזוזים בגין איחורים'!H119</f>
        <v/>
      </c>
      <c r="E119" s="347"/>
      <c r="F119" s="416" t="str">
        <f t="shared" si="8"/>
        <v/>
      </c>
      <c r="G119" s="416" t="str">
        <f t="shared" si="9"/>
        <v/>
      </c>
      <c r="I119" s="412" t="str">
        <f t="shared" si="10"/>
        <v/>
      </c>
      <c r="J119" s="412" t="str">
        <f>IF($C119="","",IFERROR(IF('קיזוזים בגין איחורים'!E119=0,0,1),0))</f>
        <v/>
      </c>
      <c r="K119" s="412" t="str">
        <f t="shared" si="11"/>
        <v/>
      </c>
      <c r="L119" s="412" t="str">
        <f t="shared" si="6"/>
        <v/>
      </c>
    </row>
    <row r="120" spans="2:12" hidden="1" x14ac:dyDescent="0.35">
      <c r="B120" s="351" t="str">
        <f t="shared" si="7"/>
        <v/>
      </c>
      <c r="C120" s="404" t="str">
        <f>'קיזוזים בגין איחורים'!C120</f>
        <v/>
      </c>
      <c r="D120" s="414" t="str">
        <f>'קיזוזים בגין איחורים'!H120</f>
        <v/>
      </c>
      <c r="E120" s="347"/>
      <c r="F120" s="416" t="str">
        <f t="shared" si="8"/>
        <v/>
      </c>
      <c r="G120" s="416" t="str">
        <f t="shared" si="9"/>
        <v/>
      </c>
      <c r="I120" s="412" t="str">
        <f t="shared" si="10"/>
        <v/>
      </c>
      <c r="J120" s="412" t="str">
        <f>IF($C120="","",IFERROR(IF('קיזוזים בגין איחורים'!E120=0,0,1),0))</f>
        <v/>
      </c>
      <c r="K120" s="412" t="str">
        <f t="shared" si="11"/>
        <v/>
      </c>
      <c r="L120" s="412" t="str">
        <f t="shared" si="6"/>
        <v/>
      </c>
    </row>
    <row r="121" spans="2:12" hidden="1" x14ac:dyDescent="0.35">
      <c r="B121" s="351" t="str">
        <f t="shared" si="7"/>
        <v/>
      </c>
      <c r="C121" s="404" t="str">
        <f>'קיזוזים בגין איחורים'!C121</f>
        <v/>
      </c>
      <c r="D121" s="414" t="str">
        <f>'קיזוזים בגין איחורים'!H121</f>
        <v/>
      </c>
      <c r="E121" s="347"/>
      <c r="F121" s="416" t="str">
        <f t="shared" si="8"/>
        <v/>
      </c>
      <c r="G121" s="416" t="str">
        <f t="shared" si="9"/>
        <v/>
      </c>
      <c r="I121" s="412" t="str">
        <f t="shared" si="10"/>
        <v/>
      </c>
      <c r="J121" s="412" t="str">
        <f>IF($C121="","",IFERROR(IF('קיזוזים בגין איחורים'!E121=0,0,1),0))</f>
        <v/>
      </c>
      <c r="K121" s="412" t="str">
        <f t="shared" si="11"/>
        <v/>
      </c>
      <c r="L121" s="412" t="str">
        <f t="shared" si="6"/>
        <v/>
      </c>
    </row>
    <row r="122" spans="2:12" hidden="1" x14ac:dyDescent="0.35">
      <c r="B122" s="351" t="str">
        <f t="shared" si="7"/>
        <v/>
      </c>
      <c r="C122" s="404" t="str">
        <f>'קיזוזים בגין איחורים'!C122</f>
        <v/>
      </c>
      <c r="D122" s="414" t="str">
        <f>'קיזוזים בגין איחורים'!H122</f>
        <v/>
      </c>
      <c r="E122" s="347"/>
      <c r="F122" s="416" t="str">
        <f t="shared" si="8"/>
        <v/>
      </c>
      <c r="G122" s="416" t="str">
        <f t="shared" si="9"/>
        <v/>
      </c>
      <c r="I122" s="412" t="str">
        <f t="shared" si="10"/>
        <v/>
      </c>
      <c r="J122" s="412" t="str">
        <f>IF($C122="","",IFERROR(IF('קיזוזים בגין איחורים'!E122=0,0,1),0))</f>
        <v/>
      </c>
      <c r="K122" s="412" t="str">
        <f t="shared" si="11"/>
        <v/>
      </c>
      <c r="L122" s="412" t="str">
        <f t="shared" si="6"/>
        <v/>
      </c>
    </row>
    <row r="123" spans="2:12" hidden="1" x14ac:dyDescent="0.35">
      <c r="B123" s="351" t="str">
        <f t="shared" si="7"/>
        <v/>
      </c>
      <c r="C123" s="404" t="str">
        <f>'קיזוזים בגין איחורים'!C123</f>
        <v/>
      </c>
      <c r="D123" s="414" t="str">
        <f>'קיזוזים בגין איחורים'!H123</f>
        <v/>
      </c>
      <c r="E123" s="347"/>
      <c r="F123" s="416" t="str">
        <f t="shared" si="8"/>
        <v/>
      </c>
      <c r="G123" s="416" t="str">
        <f t="shared" si="9"/>
        <v/>
      </c>
      <c r="I123" s="412" t="str">
        <f t="shared" si="10"/>
        <v/>
      </c>
      <c r="J123" s="412" t="str">
        <f>IF($C123="","",IFERROR(IF('קיזוזים בגין איחורים'!E123=0,0,1),0))</f>
        <v/>
      </c>
      <c r="K123" s="412" t="str">
        <f t="shared" si="11"/>
        <v/>
      </c>
      <c r="L123" s="412" t="str">
        <f t="shared" si="6"/>
        <v/>
      </c>
    </row>
    <row r="124" spans="2:12" hidden="1" x14ac:dyDescent="0.35">
      <c r="B124" s="351" t="str">
        <f t="shared" si="7"/>
        <v/>
      </c>
      <c r="C124" s="404" t="str">
        <f>'קיזוזים בגין איחורים'!C124</f>
        <v/>
      </c>
      <c r="D124" s="414" t="str">
        <f>'קיזוזים בגין איחורים'!H124</f>
        <v/>
      </c>
      <c r="E124" s="347"/>
      <c r="F124" s="416" t="str">
        <f t="shared" si="8"/>
        <v/>
      </c>
      <c r="G124" s="416" t="str">
        <f t="shared" si="9"/>
        <v/>
      </c>
      <c r="I124" s="412" t="str">
        <f t="shared" si="10"/>
        <v/>
      </c>
      <c r="J124" s="412" t="str">
        <f>IF($C124="","",IFERROR(IF('קיזוזים בגין איחורים'!E124=0,0,1),0))</f>
        <v/>
      </c>
      <c r="K124" s="412" t="str">
        <f t="shared" si="11"/>
        <v/>
      </c>
      <c r="L124" s="412" t="str">
        <f t="shared" si="6"/>
        <v/>
      </c>
    </row>
    <row r="125" spans="2:12" hidden="1" x14ac:dyDescent="0.35">
      <c r="B125" s="351" t="str">
        <f t="shared" si="7"/>
        <v/>
      </c>
      <c r="C125" s="404" t="str">
        <f>'קיזוזים בגין איחורים'!C125</f>
        <v/>
      </c>
      <c r="D125" s="414" t="str">
        <f>'קיזוזים בגין איחורים'!H125</f>
        <v/>
      </c>
      <c r="E125" s="347"/>
      <c r="F125" s="416" t="str">
        <f t="shared" si="8"/>
        <v/>
      </c>
      <c r="G125" s="416" t="str">
        <f t="shared" si="9"/>
        <v/>
      </c>
      <c r="I125" s="412" t="str">
        <f t="shared" si="10"/>
        <v/>
      </c>
      <c r="J125" s="412" t="str">
        <f>IF($C125="","",IFERROR(IF('קיזוזים בגין איחורים'!E125=0,0,1),0))</f>
        <v/>
      </c>
      <c r="K125" s="412" t="str">
        <f t="shared" si="11"/>
        <v/>
      </c>
      <c r="L125" s="412" t="str">
        <f t="shared" si="6"/>
        <v/>
      </c>
    </row>
    <row r="126" spans="2:12" hidden="1" x14ac:dyDescent="0.35">
      <c r="B126" s="351" t="str">
        <f t="shared" si="7"/>
        <v/>
      </c>
      <c r="C126" s="404" t="str">
        <f>'קיזוזים בגין איחורים'!C126</f>
        <v/>
      </c>
      <c r="D126" s="414" t="str">
        <f>'קיזוזים בגין איחורים'!H126</f>
        <v/>
      </c>
      <c r="E126" s="347"/>
      <c r="F126" s="416" t="str">
        <f t="shared" si="8"/>
        <v/>
      </c>
      <c r="G126" s="416" t="str">
        <f t="shared" si="9"/>
        <v/>
      </c>
      <c r="I126" s="412" t="str">
        <f t="shared" si="10"/>
        <v/>
      </c>
      <c r="J126" s="412" t="str">
        <f>IF($C126="","",IFERROR(IF('קיזוזים בגין איחורים'!E126=0,0,1),0))</f>
        <v/>
      </c>
      <c r="K126" s="412" t="str">
        <f t="shared" si="11"/>
        <v/>
      </c>
      <c r="L126" s="412" t="str">
        <f t="shared" si="6"/>
        <v/>
      </c>
    </row>
    <row r="127" spans="2:12" hidden="1" x14ac:dyDescent="0.35">
      <c r="B127" s="351" t="str">
        <f t="shared" si="7"/>
        <v/>
      </c>
      <c r="C127" s="404" t="str">
        <f>'קיזוזים בגין איחורים'!C127</f>
        <v/>
      </c>
      <c r="D127" s="414" t="str">
        <f>'קיזוזים בגין איחורים'!H127</f>
        <v/>
      </c>
      <c r="E127" s="347"/>
      <c r="F127" s="416" t="str">
        <f t="shared" si="8"/>
        <v/>
      </c>
      <c r="G127" s="416" t="str">
        <f t="shared" si="9"/>
        <v/>
      </c>
      <c r="I127" s="412" t="str">
        <f t="shared" si="10"/>
        <v/>
      </c>
      <c r="J127" s="412" t="str">
        <f>IF($C127="","",IFERROR(IF('קיזוזים בגין איחורים'!E127=0,0,1),0))</f>
        <v/>
      </c>
      <c r="K127" s="412" t="str">
        <f t="shared" si="11"/>
        <v/>
      </c>
      <c r="L127" s="412" t="str">
        <f t="shared" si="6"/>
        <v/>
      </c>
    </row>
    <row r="128" spans="2:12" hidden="1" x14ac:dyDescent="0.35">
      <c r="B128" s="351" t="str">
        <f t="shared" si="7"/>
        <v/>
      </c>
      <c r="C128" s="404" t="str">
        <f>'קיזוזים בגין איחורים'!C128</f>
        <v/>
      </c>
      <c r="D128" s="414" t="str">
        <f>'קיזוזים בגין איחורים'!H128</f>
        <v/>
      </c>
      <c r="E128" s="347"/>
      <c r="F128" s="416" t="str">
        <f t="shared" si="8"/>
        <v/>
      </c>
      <c r="G128" s="416" t="str">
        <f t="shared" si="9"/>
        <v/>
      </c>
      <c r="I128" s="412" t="str">
        <f t="shared" si="10"/>
        <v/>
      </c>
      <c r="J128" s="412" t="str">
        <f>IF($C128="","",IFERROR(IF('קיזוזים בגין איחורים'!E128=0,0,1),0))</f>
        <v/>
      </c>
      <c r="K128" s="412" t="str">
        <f t="shared" si="11"/>
        <v/>
      </c>
      <c r="L128" s="412" t="str">
        <f t="shared" si="6"/>
        <v/>
      </c>
    </row>
    <row r="129" spans="2:12" hidden="1" x14ac:dyDescent="0.35">
      <c r="B129" s="351" t="str">
        <f t="shared" si="7"/>
        <v/>
      </c>
      <c r="C129" s="404" t="str">
        <f>'קיזוזים בגין איחורים'!C129</f>
        <v/>
      </c>
      <c r="D129" s="414" t="str">
        <f>'קיזוזים בגין איחורים'!H129</f>
        <v/>
      </c>
      <c r="E129" s="347"/>
      <c r="F129" s="416" t="str">
        <f t="shared" si="8"/>
        <v/>
      </c>
      <c r="G129" s="416" t="str">
        <f t="shared" si="9"/>
        <v/>
      </c>
      <c r="I129" s="412" t="str">
        <f t="shared" si="10"/>
        <v/>
      </c>
      <c r="J129" s="412" t="str">
        <f>IF($C129="","",IFERROR(IF('קיזוזים בגין איחורים'!E129=0,0,1),0))</f>
        <v/>
      </c>
      <c r="K129" s="412" t="str">
        <f t="shared" si="11"/>
        <v/>
      </c>
      <c r="L129" s="412" t="str">
        <f t="shared" si="6"/>
        <v/>
      </c>
    </row>
    <row r="130" spans="2:12" ht="21.75" hidden="1" thickBot="1" x14ac:dyDescent="0.4">
      <c r="B130" s="351" t="str">
        <f t="shared" si="7"/>
        <v/>
      </c>
      <c r="C130" s="404" t="str">
        <f>'קיזוזים בגין איחורים'!C130</f>
        <v/>
      </c>
      <c r="D130" s="414" t="str">
        <f>'קיזוזים בגין איחורים'!H130</f>
        <v/>
      </c>
      <c r="E130" s="347"/>
      <c r="F130" s="416" t="str">
        <f t="shared" si="8"/>
        <v/>
      </c>
      <c r="G130" s="416" t="str">
        <f t="shared" si="9"/>
        <v/>
      </c>
      <c r="I130" s="412" t="str">
        <f t="shared" si="10"/>
        <v/>
      </c>
      <c r="J130" s="412" t="str">
        <f>IF($C130="","",IFERROR(IF('קיזוזים בגין איחורים'!E130=0,0,1),0))</f>
        <v/>
      </c>
      <c r="K130" s="412" t="str">
        <f t="shared" si="11"/>
        <v/>
      </c>
      <c r="L130" s="412" t="str">
        <f t="shared" si="6"/>
        <v/>
      </c>
    </row>
    <row r="131" spans="2:12" ht="21.75" thickBot="1" x14ac:dyDescent="0.4">
      <c r="B131" s="560" t="s">
        <v>73</v>
      </c>
      <c r="C131" s="561"/>
      <c r="D131" s="348">
        <f ca="1">SUM(D31:D130)</f>
        <v>2951409</v>
      </c>
      <c r="E131" s="348">
        <f>SUM(E31:E130)</f>
        <v>0</v>
      </c>
      <c r="F131" s="348">
        <f ca="1">SUM(F31:F130)</f>
        <v>2951409</v>
      </c>
      <c r="G131" s="348">
        <f ca="1">SUM(G31:G130)</f>
        <v>2951409</v>
      </c>
    </row>
  </sheetData>
  <sheetProtection algorithmName="SHA-512" hashValue="TfOLTg52jWXe6GBEI67yM6WYNxV6+Cv1Ud7DxUeHBLIAfD+CsmQBd2jcbv6XOgo+Tay5RiwbzIo19NnlwArWvg==" saltValue="tT08QdruSFLTO1H6XHki3w==" spinCount="100000" sheet="1" scenarios="1" formatColumns="0" formatRows="0"/>
  <mergeCells count="12">
    <mergeCell ref="B28:G28"/>
    <mergeCell ref="B29:B30"/>
    <mergeCell ref="C29:C30"/>
    <mergeCell ref="D29:D30"/>
    <mergeCell ref="E29:E30"/>
    <mergeCell ref="F29:F30"/>
    <mergeCell ref="G29:G30"/>
    <mergeCell ref="I29:I30"/>
    <mergeCell ref="J29:J30"/>
    <mergeCell ref="K29:K30"/>
    <mergeCell ref="L29:L30"/>
    <mergeCell ref="B131:C131"/>
  </mergeCells>
  <conditionalFormatting sqref="B31:D130">
    <cfRule type="containsBlanks" dxfId="108" priority="6">
      <formula>LEN(TRIM(B31))=0</formula>
    </cfRule>
  </conditionalFormatting>
  <conditionalFormatting sqref="C1:C2">
    <cfRule type="containsBlanks" dxfId="107" priority="2">
      <formula>LEN(TRIM(C1))=0</formula>
    </cfRule>
  </conditionalFormatting>
  <conditionalFormatting sqref="E31:E130">
    <cfRule type="expression" dxfId="106" priority="4">
      <formula>AND($C31="",E31&lt;&gt;"")</formula>
    </cfRule>
    <cfRule type="expression" dxfId="105" priority="5">
      <formula>$C31&lt;&gt;""</formula>
    </cfRule>
  </conditionalFormatting>
  <conditionalFormatting sqref="F31:G130">
    <cfRule type="containsBlanks" dxfId="104" priority="1">
      <formula>LEN(TRIM(F31))=0</formula>
    </cfRule>
  </conditionalFormatting>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tabColor theme="8" tint="-0.249977111117893"/>
    <pageSetUpPr fitToPage="1"/>
  </sheetPr>
  <dimension ref="A1:W131"/>
  <sheetViews>
    <sheetView rightToLeft="1" view="pageBreakPreview" zoomScale="80" zoomScaleNormal="100" zoomScaleSheetLayoutView="80" workbookViewId="0">
      <pane xSplit="2" ySplit="30" topLeftCell="C31" activePane="bottomRight" state="frozen"/>
      <selection pane="topRight" sqref="A1:Q18"/>
      <selection pane="bottomLeft" sqref="A1:Q18"/>
      <selection pane="bottomRight" activeCell="C31" sqref="C31"/>
    </sheetView>
  </sheetViews>
  <sheetFormatPr defaultColWidth="9.140625" defaultRowHeight="15.75" x14ac:dyDescent="0.25"/>
  <cols>
    <col min="1" max="1" width="14.85546875" style="288" customWidth="1"/>
    <col min="2" max="2" width="35.85546875" style="288" customWidth="1"/>
    <col min="3" max="3" width="26.140625" style="288" bestFit="1" customWidth="1"/>
    <col min="4" max="4" width="13.42578125" style="288" bestFit="1" customWidth="1"/>
    <col min="5" max="5" width="27.42578125" style="288" customWidth="1"/>
    <col min="6" max="6" width="23.140625" style="288" customWidth="1"/>
    <col min="7" max="7" width="27" style="288" bestFit="1" customWidth="1"/>
    <col min="8" max="8" width="19.140625" style="288" bestFit="1" customWidth="1"/>
    <col min="9" max="9" width="27.42578125" style="288" customWidth="1"/>
    <col min="10" max="21" width="27.42578125" style="288" hidden="1" customWidth="1"/>
    <col min="22" max="22" width="28.140625" style="288" customWidth="1"/>
    <col min="23" max="23" width="16.140625" style="288" customWidth="1"/>
    <col min="24" max="16384" width="9.140625" style="288"/>
  </cols>
  <sheetData>
    <row r="1" spans="1:4" ht="18.75" x14ac:dyDescent="0.25">
      <c r="A1" s="50" t="str">
        <f>'פרמטרים לעקרונות חישוב התמיכה'!$B$1</f>
        <v>שנה</v>
      </c>
      <c r="B1" s="5">
        <f>'פרמטרים לעקרונות חישוב התמיכה'!$C$1</f>
        <v>2025</v>
      </c>
      <c r="C1" s="287"/>
      <c r="D1" s="287"/>
    </row>
    <row r="2" spans="1:4" ht="38.25" thickBot="1" x14ac:dyDescent="0.3">
      <c r="A2" s="52" t="str">
        <f>'פרמטרים לעקרונות חישוב התמיכה'!$B$2</f>
        <v>תקציב התמיכה</v>
      </c>
      <c r="B2" s="7">
        <f>'פרמטרים לעקרונות חישוב התמיכה'!$C$2</f>
        <v>2951409</v>
      </c>
      <c r="C2" s="289"/>
      <c r="D2" s="289"/>
    </row>
    <row r="3" spans="1:4" x14ac:dyDescent="0.25">
      <c r="A3" s="16"/>
      <c r="B3" s="16"/>
      <c r="C3" s="289"/>
      <c r="D3" s="289"/>
    </row>
    <row r="4" spans="1:4" hidden="1" x14ac:dyDescent="0.25">
      <c r="A4" s="16"/>
      <c r="B4" s="16"/>
      <c r="C4" s="289"/>
      <c r="D4" s="289"/>
    </row>
    <row r="5" spans="1:4" hidden="1" x14ac:dyDescent="0.25">
      <c r="A5" s="16"/>
      <c r="B5" s="16"/>
      <c r="C5" s="289"/>
      <c r="D5" s="289"/>
    </row>
    <row r="6" spans="1:4" hidden="1" x14ac:dyDescent="0.25">
      <c r="A6" s="16"/>
      <c r="B6" s="16"/>
      <c r="C6" s="289"/>
      <c r="D6" s="289"/>
    </row>
    <row r="7" spans="1:4" hidden="1" x14ac:dyDescent="0.25">
      <c r="A7" s="16"/>
      <c r="B7" s="16"/>
      <c r="C7" s="289"/>
      <c r="D7" s="289"/>
    </row>
    <row r="8" spans="1:4" hidden="1" x14ac:dyDescent="0.25">
      <c r="A8" s="16"/>
      <c r="B8" s="16"/>
      <c r="C8" s="289"/>
      <c r="D8" s="289"/>
    </row>
    <row r="9" spans="1:4" hidden="1" x14ac:dyDescent="0.25">
      <c r="A9" s="16"/>
      <c r="B9" s="16"/>
      <c r="C9" s="289"/>
      <c r="D9" s="289"/>
    </row>
    <row r="10" spans="1:4" hidden="1" x14ac:dyDescent="0.25">
      <c r="A10" s="16"/>
      <c r="B10" s="16"/>
      <c r="C10" s="289"/>
      <c r="D10" s="289"/>
    </row>
    <row r="11" spans="1:4" hidden="1" x14ac:dyDescent="0.25">
      <c r="A11" s="16"/>
      <c r="B11" s="16"/>
      <c r="C11" s="289"/>
      <c r="D11" s="289"/>
    </row>
    <row r="12" spans="1:4" hidden="1" x14ac:dyDescent="0.25">
      <c r="A12" s="16"/>
      <c r="B12" s="16"/>
      <c r="C12" s="289"/>
      <c r="D12" s="289"/>
    </row>
    <row r="13" spans="1:4" hidden="1" x14ac:dyDescent="0.25">
      <c r="A13" s="16"/>
      <c r="B13" s="16"/>
      <c r="C13" s="289"/>
      <c r="D13" s="289"/>
    </row>
    <row r="14" spans="1:4" hidden="1" x14ac:dyDescent="0.25">
      <c r="A14" s="16"/>
      <c r="B14" s="16"/>
      <c r="C14" s="289"/>
      <c r="D14" s="289"/>
    </row>
    <row r="15" spans="1:4" hidden="1" x14ac:dyDescent="0.25">
      <c r="A15" s="16"/>
      <c r="B15" s="16"/>
      <c r="C15" s="289"/>
      <c r="D15" s="289"/>
    </row>
    <row r="16" spans="1:4" hidden="1" x14ac:dyDescent="0.25">
      <c r="A16" s="16"/>
      <c r="B16" s="16"/>
      <c r="C16" s="289"/>
      <c r="D16" s="289"/>
    </row>
    <row r="17" spans="1:23" hidden="1" x14ac:dyDescent="0.25">
      <c r="A17" s="16"/>
      <c r="B17" s="16"/>
      <c r="C17" s="289"/>
      <c r="D17" s="289"/>
    </row>
    <row r="18" spans="1:23" hidden="1" x14ac:dyDescent="0.25">
      <c r="A18" s="16"/>
      <c r="B18" s="16"/>
      <c r="C18" s="289"/>
      <c r="D18" s="289"/>
    </row>
    <row r="19" spans="1:23" hidden="1" x14ac:dyDescent="0.25">
      <c r="A19" s="16"/>
      <c r="B19" s="16"/>
      <c r="C19" s="289"/>
      <c r="D19" s="289"/>
    </row>
    <row r="20" spans="1:23" hidden="1" x14ac:dyDescent="0.25">
      <c r="A20" s="16"/>
      <c r="B20" s="16"/>
      <c r="C20" s="289"/>
      <c r="D20" s="289"/>
    </row>
    <row r="21" spans="1:23" hidden="1" x14ac:dyDescent="0.25">
      <c r="A21" s="16"/>
      <c r="B21" s="16"/>
      <c r="C21" s="289"/>
      <c r="D21" s="289"/>
    </row>
    <row r="22" spans="1:23" hidden="1" x14ac:dyDescent="0.25">
      <c r="A22" s="16"/>
      <c r="B22" s="16"/>
      <c r="C22" s="289"/>
      <c r="D22" s="289"/>
    </row>
    <row r="23" spans="1:23" hidden="1" x14ac:dyDescent="0.25">
      <c r="A23" s="16"/>
      <c r="B23" s="16"/>
      <c r="C23" s="289"/>
      <c r="D23" s="289"/>
    </row>
    <row r="24" spans="1:23" hidden="1" x14ac:dyDescent="0.25">
      <c r="A24" s="16"/>
      <c r="B24" s="16"/>
      <c r="C24" s="289"/>
      <c r="D24" s="289"/>
    </row>
    <row r="25" spans="1:23" hidden="1" x14ac:dyDescent="0.25">
      <c r="A25" s="16"/>
      <c r="B25" s="16"/>
      <c r="C25" s="289"/>
      <c r="D25" s="289"/>
    </row>
    <row r="26" spans="1:23" hidden="1" x14ac:dyDescent="0.25">
      <c r="A26" s="16"/>
      <c r="B26" s="16"/>
      <c r="C26" s="289"/>
      <c r="D26" s="289"/>
    </row>
    <row r="27" spans="1:23" ht="16.5" thickBot="1" x14ac:dyDescent="0.3">
      <c r="A27" s="16"/>
      <c r="B27" s="16"/>
      <c r="C27" s="289"/>
      <c r="D27" s="289"/>
    </row>
    <row r="28" spans="1:23" ht="19.5" thickBot="1" x14ac:dyDescent="0.3">
      <c r="A28" s="575" t="str">
        <f ca="1">MID(CELL("filename",A30),FIND("]",CELL("filename",B29),1)+1,99)</f>
        <v>הגבלה לסכום מבוקש (2)</v>
      </c>
      <c r="B28" s="576"/>
      <c r="C28" s="576"/>
      <c r="D28" s="576"/>
      <c r="E28" s="576"/>
      <c r="F28" s="576"/>
      <c r="G28" s="576"/>
      <c r="H28" s="576"/>
      <c r="I28" s="576"/>
      <c r="J28" s="576"/>
      <c r="K28" s="576"/>
      <c r="L28" s="576"/>
      <c r="M28" s="576"/>
      <c r="N28" s="576"/>
      <c r="O28" s="576"/>
      <c r="P28" s="576"/>
      <c r="Q28" s="576"/>
      <c r="R28" s="576"/>
      <c r="S28" s="576"/>
      <c r="T28" s="576"/>
      <c r="U28" s="576"/>
      <c r="V28" s="576"/>
      <c r="W28" s="577"/>
    </row>
    <row r="29" spans="1:23" s="291" customFormat="1" ht="19.5" customHeight="1" x14ac:dyDescent="0.25">
      <c r="A29" s="552" t="s">
        <v>197</v>
      </c>
      <c r="B29" s="571" t="s">
        <v>131</v>
      </c>
      <c r="C29" s="571" t="s">
        <v>301</v>
      </c>
      <c r="D29" s="571" t="s">
        <v>334</v>
      </c>
      <c r="E29" s="571" t="s">
        <v>335</v>
      </c>
      <c r="F29" s="571" t="s">
        <v>302</v>
      </c>
      <c r="G29" s="571" t="s">
        <v>303</v>
      </c>
      <c r="H29" s="571" t="s">
        <v>304</v>
      </c>
      <c r="I29" s="571" t="s">
        <v>336</v>
      </c>
      <c r="J29" s="290"/>
      <c r="K29" s="290"/>
      <c r="L29" s="290"/>
      <c r="M29" s="290"/>
      <c r="N29" s="290"/>
      <c r="O29" s="290"/>
      <c r="P29" s="290"/>
      <c r="Q29" s="290"/>
      <c r="R29" s="290"/>
      <c r="S29" s="290"/>
      <c r="T29" s="290"/>
      <c r="U29" s="290"/>
      <c r="V29" s="571" t="s">
        <v>337</v>
      </c>
      <c r="W29" s="573" t="s">
        <v>205</v>
      </c>
    </row>
    <row r="30" spans="1:23" s="291" customFormat="1" ht="54" customHeight="1" thickBot="1" x14ac:dyDescent="0.3">
      <c r="A30" s="553"/>
      <c r="B30" s="572"/>
      <c r="C30" s="572"/>
      <c r="D30" s="572"/>
      <c r="E30" s="572"/>
      <c r="F30" s="572"/>
      <c r="G30" s="572"/>
      <c r="H30" s="572"/>
      <c r="I30" s="572"/>
      <c r="J30" s="292" t="s">
        <v>309</v>
      </c>
      <c r="K30" s="292" t="s">
        <v>310</v>
      </c>
      <c r="L30" s="292" t="s">
        <v>311</v>
      </c>
      <c r="M30" s="292" t="s">
        <v>312</v>
      </c>
      <c r="N30" s="292" t="s">
        <v>313</v>
      </c>
      <c r="O30" s="292" t="s">
        <v>314</v>
      </c>
      <c r="P30" s="292" t="s">
        <v>315</v>
      </c>
      <c r="Q30" s="292" t="s">
        <v>316</v>
      </c>
      <c r="R30" s="292" t="s">
        <v>317</v>
      </c>
      <c r="S30" s="292" t="s">
        <v>318</v>
      </c>
      <c r="T30" s="292" t="s">
        <v>319</v>
      </c>
      <c r="U30" s="292" t="s">
        <v>320</v>
      </c>
      <c r="V30" s="572"/>
      <c r="W30" s="574"/>
    </row>
    <row r="31" spans="1:23" s="291" customFormat="1" x14ac:dyDescent="0.25">
      <c r="A31" s="68">
        <f ca="1">IF(B31="","",ROW()-30)</f>
        <v>1</v>
      </c>
      <c r="B31" s="9" t="str">
        <f ca="1">'קיזוזים- החלטות ועדה'!C31</f>
        <v>כוריאוגרפים</v>
      </c>
      <c r="C31" s="293">
        <f ca="1">IF(B31="","",'הגבלה לסכום מבוקש (1)'!D31)</f>
        <v>5000000</v>
      </c>
      <c r="D31" s="293">
        <f ca="1">IF(B31="","",'קיזוזים בגין איחורים'!F31+'קיזוזים- החלטות ועדה'!E31)</f>
        <v>0</v>
      </c>
      <c r="E31" s="293">
        <f ca="1">IF($B31="","",C31-D31)</f>
        <v>5000000</v>
      </c>
      <c r="F31" s="293">
        <f ca="1">'קיזוזים- החלטות ועדה'!G31</f>
        <v>1805407.6996175568</v>
      </c>
      <c r="G31" s="293">
        <f ca="1">IF(B31="","",IF(F31&gt;$E31,1,0))</f>
        <v>0</v>
      </c>
      <c r="H31" s="293">
        <f ca="1">IF($B31="","",MIN(E31:F31))</f>
        <v>1805407.6996175568</v>
      </c>
      <c r="I31" s="293">
        <f ca="1">IF($B31="","",IF(G31=1,H31,H31/SUMIF(G$31:G$130,0,H$31:H$130)*($B$2-SUMIF(G$31:G$130,1,H$31:H$130))))</f>
        <v>1805407.6996175568</v>
      </c>
      <c r="J31" s="294">
        <f ca="1">IF(OR(I31&gt;$E31,$G31=1),1,0)</f>
        <v>0</v>
      </c>
      <c r="K31" s="295">
        <f ca="1">IF($B31="","",MIN(I31,$E31))</f>
        <v>1805407.6996175568</v>
      </c>
      <c r="L31" s="295">
        <f ca="1">IF($B31="","",IF(J31=1,K31,K31/SUMIF(J$31:J$130,0,K$31:K$130)*($B$2-SUMIF(J$31:J$130,1,K$31:K$130))))</f>
        <v>1805407.6996175568</v>
      </c>
      <c r="M31" s="294">
        <f ca="1">IF(OR(L31&gt;$E31,$G31=1,$J31=1),1,0)</f>
        <v>0</v>
      </c>
      <c r="N31" s="295">
        <f ca="1">IF($B31="","",MIN(L31,$E31))</f>
        <v>1805407.6996175568</v>
      </c>
      <c r="O31" s="295">
        <f ca="1">IF($B31="","",IF(M31=1,N31,N31/SUMIF(M$31:M$130,0,N$31:N$130)*($B$2-SUMIF(M$31:M$130,1,N$31:N$130))))</f>
        <v>1805407.6996175568</v>
      </c>
      <c r="P31" s="294">
        <f ca="1">IF(OR(O31&gt;$E31,$G31=1,$J31=1,$M31=1),1,0)</f>
        <v>0</v>
      </c>
      <c r="Q31" s="295">
        <f ca="1">IF($B31="","",MIN(O31,$E31))</f>
        <v>1805407.6996175568</v>
      </c>
      <c r="R31" s="295">
        <f ca="1">IF($B31="","",IF(P31=2,Q31,IF(P31=1,Q31,Q31/SUMIF(P$31:P$130,0,Q$31:Q$130)*($B$2-SUMIF(P$31:P$130,1,Q$31:Q$130)-SUMIF(P$31:P$130,2,Q$31:Q$130)))))</f>
        <v>1805407.6996175568</v>
      </c>
      <c r="S31" s="294">
        <f ca="1">IF(OR(R31&gt;$E31,$G31=1,$J31=1,$M31=1,$P31=1),1,0)</f>
        <v>0</v>
      </c>
      <c r="T31" s="295">
        <f ca="1">IF($B31="","",MIN(R31,$E31))</f>
        <v>1805407.6996175568</v>
      </c>
      <c r="U31" s="295">
        <f ca="1">IF($B31="","",IF(S31=2,T31,IF(S31=1,T31,T31/SUMIF(S$31:S$130,0,T$31:T$130)*($B$2-SUMIF(S$31:S$130,1,T$31:T$130)-SUMIF(S$31:S$130,2,T$31:T$130)))))</f>
        <v>1805407.6996175568</v>
      </c>
      <c r="V31" s="293">
        <f ca="1">IFERROR(U31,0)</f>
        <v>1805407.6996175568</v>
      </c>
      <c r="W31" s="332">
        <f ca="1">IF(E31="","",IFERROR(V31/SUMIF($V$31:$V$130,"&lt;&gt;#DIV/0!"),0))</f>
        <v>0.61171044054468793</v>
      </c>
    </row>
    <row r="32" spans="1:23" s="291" customFormat="1" x14ac:dyDescent="0.25">
      <c r="A32" s="68">
        <f t="shared" ref="A32:A95" ca="1" si="0">IF(B32="","",ROW()-30)</f>
        <v>2</v>
      </c>
      <c r="B32" s="9" t="str">
        <f ca="1">'קיזוזים- החלטות ועדה'!C32</f>
        <v>פ. בלומנטל</v>
      </c>
      <c r="C32" s="293">
        <f ca="1">IF(B32="","",'הגבלה לסכום מבוקש (1)'!D32)</f>
        <v>1100000</v>
      </c>
      <c r="D32" s="293">
        <f ca="1">IF(B32="","",'קיזוזים בגין איחורים'!F32+'קיזוזים- החלטות ועדה'!E32)</f>
        <v>0</v>
      </c>
      <c r="E32" s="418">
        <f t="shared" ref="E32:E95" ca="1" si="1">IF($B32="","",C32-D32)</f>
        <v>1100000</v>
      </c>
      <c r="F32" s="293">
        <f ca="1">'קיזוזים- החלטות ועדה'!G32</f>
        <v>473873.06666790304</v>
      </c>
      <c r="G32" s="418">
        <f t="shared" ref="G32:G95" ca="1" si="2">IF(B32="","",IF(F32&gt;$E32,1,0))</f>
        <v>0</v>
      </c>
      <c r="H32" s="418">
        <f t="shared" ref="H32:H95" ca="1" si="3">IF($B32="","",MIN(E32:F32))</f>
        <v>473873.06666790304</v>
      </c>
      <c r="I32" s="418">
        <f t="shared" ref="I32:I95" ca="1" si="4">IF($B32="","",IF(G32=1,H32,H32/SUMIF(G$31:G$130,0,H$31:H$130)*($B$2-SUMIF(G$31:G$130,1,H$31:H$130))))</f>
        <v>473873.06666790304</v>
      </c>
      <c r="J32" s="419">
        <f t="shared" ref="J32:J95" ca="1" si="5">IF(OR(I32&gt;$E32,$G32=1),1,0)</f>
        <v>0</v>
      </c>
      <c r="K32" s="420">
        <f t="shared" ref="K32:K95" ca="1" si="6">IF($B32="","",MIN(I32,$E32))</f>
        <v>473873.06666790304</v>
      </c>
      <c r="L32" s="420">
        <f t="shared" ref="L32:L95" ca="1" si="7">IF($B32="","",IF(J32=1,K32,K32/SUMIF(J$31:J$130,0,K$31:K$130)*($B$2-SUMIF(J$31:J$130,1,K$31:K$130))))</f>
        <v>473873.06666790304</v>
      </c>
      <c r="M32" s="419">
        <f t="shared" ref="M32:M95" ca="1" si="8">IF(OR(L32&gt;$E32,$G32=1,$J32=1),1,0)</f>
        <v>0</v>
      </c>
      <c r="N32" s="420">
        <f t="shared" ref="N32:N95" ca="1" si="9">IF($B32="","",MIN(L32,$E32))</f>
        <v>473873.06666790304</v>
      </c>
      <c r="O32" s="420">
        <f t="shared" ref="O32:O95" ca="1" si="10">IF($B32="","",IF(M32=1,N32,N32/SUMIF(M$31:M$130,0,N$31:N$130)*($B$2-SUMIF(M$31:M$130,1,N$31:N$130))))</f>
        <v>473873.06666790304</v>
      </c>
      <c r="P32" s="419">
        <f t="shared" ref="P32:P95" ca="1" si="11">IF(OR(O32&gt;$E32,$G32=1,$J32=1,$M32=1),1,0)</f>
        <v>0</v>
      </c>
      <c r="Q32" s="420">
        <f t="shared" ref="Q32:Q95" ca="1" si="12">IF($B32="","",MIN(O32,$E32))</f>
        <v>473873.06666790304</v>
      </c>
      <c r="R32" s="420">
        <f t="shared" ref="R32:R95" ca="1" si="13">IF($B32="","",IF(P32=2,Q32,IF(P32=1,Q32,Q32/SUMIF(P$31:P$130,0,Q$31:Q$130)*($B$2-SUMIF(P$31:P$130,1,Q$31:Q$130)-SUMIF(P$31:P$130,2,Q$31:Q$130)))))</f>
        <v>473873.06666790304</v>
      </c>
      <c r="S32" s="419">
        <f t="shared" ref="S32:S95" ca="1" si="14">IF(OR(R32&gt;$E32,$G32=1,$J32=1,$M32=1,$P32=1),1,0)</f>
        <v>0</v>
      </c>
      <c r="T32" s="420">
        <f t="shared" ref="T32:T95" ca="1" si="15">IF($B32="","",MIN(R32,$E32))</f>
        <v>473873.06666790304</v>
      </c>
      <c r="U32" s="420">
        <f t="shared" ref="U32:U95" ca="1" si="16">IF($B32="","",IF(S32=2,T32,IF(S32=1,T32,T32/SUMIF(S$31:S$130,0,T$31:T$130)*($B$2-SUMIF(S$31:S$130,1,T$31:T$130)-SUMIF(S$31:S$130,2,T$31:T$130)))))</f>
        <v>473873.06666790304</v>
      </c>
      <c r="V32" s="418">
        <f t="shared" ref="V32:V95" ca="1" si="17">IFERROR(U32,0)</f>
        <v>473873.06666790304</v>
      </c>
      <c r="W32" s="332">
        <f t="shared" ref="W32:W95" ca="1" si="18">IF(E32="","",IFERROR(V32/SUMIF($V$31:$V$130,"&lt;&gt;#DIV/0!"),0))</f>
        <v>0.1605582508787847</v>
      </c>
    </row>
    <row r="33" spans="1:23" s="291" customFormat="1" x14ac:dyDescent="0.25">
      <c r="A33" s="68">
        <f t="shared" ca="1" si="0"/>
        <v>3</v>
      </c>
      <c r="B33" s="9" t="str">
        <f ca="1">'קיזוזים- החלטות ועדה'!C33</f>
        <v>איב</v>
      </c>
      <c r="C33" s="293">
        <f ca="1">IF(B33="","",'הגבלה לסכום מבוקש (1)'!D33)</f>
        <v>2500000</v>
      </c>
      <c r="D33" s="293">
        <f ca="1">IF(B33="","",'קיזוזים בגין איחורים'!F33+'קיזוזים- החלטות ועדה'!E33)</f>
        <v>0</v>
      </c>
      <c r="E33" s="418">
        <f t="shared" ca="1" si="1"/>
        <v>2500000</v>
      </c>
      <c r="F33" s="293">
        <f ca="1">'קיזוזים- החלטות ועדה'!G33</f>
        <v>672128.23371453991</v>
      </c>
      <c r="G33" s="418">
        <f t="shared" ca="1" si="2"/>
        <v>0</v>
      </c>
      <c r="H33" s="418">
        <f t="shared" ca="1" si="3"/>
        <v>672128.23371453991</v>
      </c>
      <c r="I33" s="418">
        <f t="shared" ca="1" si="4"/>
        <v>672128.23371453991</v>
      </c>
      <c r="J33" s="419">
        <f t="shared" ca="1" si="5"/>
        <v>0</v>
      </c>
      <c r="K33" s="420">
        <f t="shared" ca="1" si="6"/>
        <v>672128.23371453991</v>
      </c>
      <c r="L33" s="420">
        <f t="shared" ca="1" si="7"/>
        <v>672128.23371453991</v>
      </c>
      <c r="M33" s="419">
        <f t="shared" ca="1" si="8"/>
        <v>0</v>
      </c>
      <c r="N33" s="420">
        <f t="shared" ca="1" si="9"/>
        <v>672128.23371453991</v>
      </c>
      <c r="O33" s="420">
        <f t="shared" ca="1" si="10"/>
        <v>672128.23371453991</v>
      </c>
      <c r="P33" s="419">
        <f t="shared" ca="1" si="11"/>
        <v>0</v>
      </c>
      <c r="Q33" s="420">
        <f t="shared" ca="1" si="12"/>
        <v>672128.23371453991</v>
      </c>
      <c r="R33" s="420">
        <f t="shared" ca="1" si="13"/>
        <v>672128.23371453991</v>
      </c>
      <c r="S33" s="419">
        <f t="shared" ca="1" si="14"/>
        <v>0</v>
      </c>
      <c r="T33" s="420">
        <f t="shared" ca="1" si="15"/>
        <v>672128.23371453991</v>
      </c>
      <c r="U33" s="420">
        <f t="shared" ca="1" si="16"/>
        <v>672128.23371453991</v>
      </c>
      <c r="V33" s="418">
        <f t="shared" ca="1" si="17"/>
        <v>672128.23371453991</v>
      </c>
      <c r="W33" s="332">
        <f t="shared" ca="1" si="18"/>
        <v>0.22773130857652732</v>
      </c>
    </row>
    <row r="34" spans="1:23" s="291" customFormat="1" x14ac:dyDescent="0.25">
      <c r="A34" s="68" t="str">
        <f t="shared" ca="1" si="0"/>
        <v/>
      </c>
      <c r="B34" s="9" t="str">
        <f ca="1">'קיזוזים- החלטות ועדה'!C34</f>
        <v/>
      </c>
      <c r="C34" s="293" t="str">
        <f ca="1">IF(B34="","",'הגבלה לסכום מבוקש (1)'!D34)</f>
        <v/>
      </c>
      <c r="D34" s="293" t="str">
        <f ca="1">IF(B34="","",'קיזוזים בגין איחורים'!F34+'קיזוזים- החלטות ועדה'!E34)</f>
        <v/>
      </c>
      <c r="E34" s="418" t="str">
        <f t="shared" ca="1" si="1"/>
        <v/>
      </c>
      <c r="F34" s="293" t="str">
        <f ca="1">'קיזוזים- החלטות ועדה'!G34</f>
        <v/>
      </c>
      <c r="G34" s="418" t="str">
        <f t="shared" ca="1" si="2"/>
        <v/>
      </c>
      <c r="H34" s="418" t="str">
        <f t="shared" ca="1" si="3"/>
        <v/>
      </c>
      <c r="I34" s="418" t="str">
        <f t="shared" ca="1" si="4"/>
        <v/>
      </c>
      <c r="J34" s="419">
        <f t="shared" ca="1" si="5"/>
        <v>0</v>
      </c>
      <c r="K34" s="420" t="str">
        <f t="shared" ca="1" si="6"/>
        <v/>
      </c>
      <c r="L34" s="420" t="str">
        <f t="shared" ca="1" si="7"/>
        <v/>
      </c>
      <c r="M34" s="419">
        <f t="shared" ca="1" si="8"/>
        <v>0</v>
      </c>
      <c r="N34" s="420" t="str">
        <f t="shared" ca="1" si="9"/>
        <v/>
      </c>
      <c r="O34" s="420" t="str">
        <f t="shared" ca="1" si="10"/>
        <v/>
      </c>
      <c r="P34" s="419">
        <f t="shared" ca="1" si="11"/>
        <v>0</v>
      </c>
      <c r="Q34" s="420" t="str">
        <f t="shared" ca="1" si="12"/>
        <v/>
      </c>
      <c r="R34" s="420" t="str">
        <f t="shared" ca="1" si="13"/>
        <v/>
      </c>
      <c r="S34" s="419">
        <f t="shared" ca="1" si="14"/>
        <v>0</v>
      </c>
      <c r="T34" s="420" t="str">
        <f t="shared" ca="1" si="15"/>
        <v/>
      </c>
      <c r="U34" s="420" t="str">
        <f t="shared" ca="1" si="16"/>
        <v/>
      </c>
      <c r="V34" s="418" t="str">
        <f t="shared" ca="1" si="17"/>
        <v/>
      </c>
      <c r="W34" s="332" t="str">
        <f t="shared" ca="1" si="18"/>
        <v/>
      </c>
    </row>
    <row r="35" spans="1:23" s="291" customFormat="1" x14ac:dyDescent="0.25">
      <c r="A35" s="68" t="str">
        <f t="shared" ca="1" si="0"/>
        <v/>
      </c>
      <c r="B35" s="9" t="str">
        <f ca="1">'קיזוזים- החלטות ועדה'!C35</f>
        <v/>
      </c>
      <c r="C35" s="293" t="str">
        <f ca="1">IF(B35="","",'הגבלה לסכום מבוקש (1)'!D35)</f>
        <v/>
      </c>
      <c r="D35" s="293" t="str">
        <f ca="1">IF(B35="","",'קיזוזים בגין איחורים'!F35+'קיזוזים- החלטות ועדה'!E35)</f>
        <v/>
      </c>
      <c r="E35" s="418" t="str">
        <f t="shared" ca="1" si="1"/>
        <v/>
      </c>
      <c r="F35" s="293" t="str">
        <f ca="1">'קיזוזים- החלטות ועדה'!G35</f>
        <v/>
      </c>
      <c r="G35" s="418" t="str">
        <f t="shared" ca="1" si="2"/>
        <v/>
      </c>
      <c r="H35" s="418" t="str">
        <f t="shared" ca="1" si="3"/>
        <v/>
      </c>
      <c r="I35" s="418" t="str">
        <f t="shared" ca="1" si="4"/>
        <v/>
      </c>
      <c r="J35" s="419">
        <f t="shared" ca="1" si="5"/>
        <v>0</v>
      </c>
      <c r="K35" s="420" t="str">
        <f t="shared" ca="1" si="6"/>
        <v/>
      </c>
      <c r="L35" s="420" t="str">
        <f t="shared" ca="1" si="7"/>
        <v/>
      </c>
      <c r="M35" s="419">
        <f t="shared" ca="1" si="8"/>
        <v>0</v>
      </c>
      <c r="N35" s="420" t="str">
        <f t="shared" ca="1" si="9"/>
        <v/>
      </c>
      <c r="O35" s="420" t="str">
        <f t="shared" ca="1" si="10"/>
        <v/>
      </c>
      <c r="P35" s="419">
        <f t="shared" ca="1" si="11"/>
        <v>0</v>
      </c>
      <c r="Q35" s="420" t="str">
        <f t="shared" ca="1" si="12"/>
        <v/>
      </c>
      <c r="R35" s="420" t="str">
        <f t="shared" ca="1" si="13"/>
        <v/>
      </c>
      <c r="S35" s="419">
        <f t="shared" ca="1" si="14"/>
        <v>0</v>
      </c>
      <c r="T35" s="420" t="str">
        <f t="shared" ca="1" si="15"/>
        <v/>
      </c>
      <c r="U35" s="420" t="str">
        <f t="shared" ca="1" si="16"/>
        <v/>
      </c>
      <c r="V35" s="418" t="str">
        <f t="shared" ca="1" si="17"/>
        <v/>
      </c>
      <c r="W35" s="332" t="str">
        <f t="shared" ca="1" si="18"/>
        <v/>
      </c>
    </row>
    <row r="36" spans="1:23" s="291" customFormat="1" x14ac:dyDescent="0.25">
      <c r="A36" s="68" t="str">
        <f t="shared" ca="1" si="0"/>
        <v/>
      </c>
      <c r="B36" s="9" t="str">
        <f ca="1">'קיזוזים- החלטות ועדה'!C36</f>
        <v/>
      </c>
      <c r="C36" s="293" t="str">
        <f ca="1">IF(B36="","",'הגבלה לסכום מבוקש (1)'!D36)</f>
        <v/>
      </c>
      <c r="D36" s="293" t="str">
        <f ca="1">IF(B36="","",'קיזוזים בגין איחורים'!F36+'קיזוזים- החלטות ועדה'!E36)</f>
        <v/>
      </c>
      <c r="E36" s="418" t="str">
        <f t="shared" ca="1" si="1"/>
        <v/>
      </c>
      <c r="F36" s="293" t="str">
        <f ca="1">'קיזוזים- החלטות ועדה'!G36</f>
        <v/>
      </c>
      <c r="G36" s="418" t="str">
        <f t="shared" ca="1" si="2"/>
        <v/>
      </c>
      <c r="H36" s="418" t="str">
        <f t="shared" ca="1" si="3"/>
        <v/>
      </c>
      <c r="I36" s="418" t="str">
        <f t="shared" ca="1" si="4"/>
        <v/>
      </c>
      <c r="J36" s="419">
        <f t="shared" ca="1" si="5"/>
        <v>0</v>
      </c>
      <c r="K36" s="420" t="str">
        <f t="shared" ca="1" si="6"/>
        <v/>
      </c>
      <c r="L36" s="420" t="str">
        <f t="shared" ca="1" si="7"/>
        <v/>
      </c>
      <c r="M36" s="419">
        <f t="shared" ca="1" si="8"/>
        <v>0</v>
      </c>
      <c r="N36" s="420" t="str">
        <f t="shared" ca="1" si="9"/>
        <v/>
      </c>
      <c r="O36" s="420" t="str">
        <f t="shared" ca="1" si="10"/>
        <v/>
      </c>
      <c r="P36" s="419">
        <f t="shared" ca="1" si="11"/>
        <v>0</v>
      </c>
      <c r="Q36" s="420" t="str">
        <f t="shared" ca="1" si="12"/>
        <v/>
      </c>
      <c r="R36" s="420" t="str">
        <f t="shared" ca="1" si="13"/>
        <v/>
      </c>
      <c r="S36" s="419">
        <f t="shared" ca="1" si="14"/>
        <v>0</v>
      </c>
      <c r="T36" s="420" t="str">
        <f t="shared" ca="1" si="15"/>
        <v/>
      </c>
      <c r="U36" s="420" t="str">
        <f t="shared" ca="1" si="16"/>
        <v/>
      </c>
      <c r="V36" s="418" t="str">
        <f t="shared" ca="1" si="17"/>
        <v/>
      </c>
      <c r="W36" s="332" t="str">
        <f t="shared" ca="1" si="18"/>
        <v/>
      </c>
    </row>
    <row r="37" spans="1:23" s="291" customFormat="1" x14ac:dyDescent="0.25">
      <c r="A37" s="68" t="str">
        <f t="shared" ca="1" si="0"/>
        <v/>
      </c>
      <c r="B37" s="9" t="str">
        <f ca="1">'קיזוזים- החלטות ועדה'!C37</f>
        <v/>
      </c>
      <c r="C37" s="293" t="str">
        <f ca="1">IF(B37="","",'הגבלה לסכום מבוקש (1)'!D37)</f>
        <v/>
      </c>
      <c r="D37" s="293" t="str">
        <f ca="1">IF(B37="","",'קיזוזים בגין איחורים'!F37+'קיזוזים- החלטות ועדה'!E37)</f>
        <v/>
      </c>
      <c r="E37" s="418" t="str">
        <f t="shared" ca="1" si="1"/>
        <v/>
      </c>
      <c r="F37" s="293" t="str">
        <f ca="1">'קיזוזים- החלטות ועדה'!G37</f>
        <v/>
      </c>
      <c r="G37" s="418" t="str">
        <f t="shared" ca="1" si="2"/>
        <v/>
      </c>
      <c r="H37" s="418" t="str">
        <f t="shared" ca="1" si="3"/>
        <v/>
      </c>
      <c r="I37" s="418" t="str">
        <f t="shared" ca="1" si="4"/>
        <v/>
      </c>
      <c r="J37" s="419">
        <f t="shared" ca="1" si="5"/>
        <v>0</v>
      </c>
      <c r="K37" s="420" t="str">
        <f t="shared" ca="1" si="6"/>
        <v/>
      </c>
      <c r="L37" s="420" t="str">
        <f t="shared" ca="1" si="7"/>
        <v/>
      </c>
      <c r="M37" s="419">
        <f t="shared" ca="1" si="8"/>
        <v>0</v>
      </c>
      <c r="N37" s="420" t="str">
        <f t="shared" ca="1" si="9"/>
        <v/>
      </c>
      <c r="O37" s="420" t="str">
        <f t="shared" ca="1" si="10"/>
        <v/>
      </c>
      <c r="P37" s="419">
        <f t="shared" ca="1" si="11"/>
        <v>0</v>
      </c>
      <c r="Q37" s="420" t="str">
        <f t="shared" ca="1" si="12"/>
        <v/>
      </c>
      <c r="R37" s="420" t="str">
        <f t="shared" ca="1" si="13"/>
        <v/>
      </c>
      <c r="S37" s="419">
        <f t="shared" ca="1" si="14"/>
        <v>0</v>
      </c>
      <c r="T37" s="420" t="str">
        <f t="shared" ca="1" si="15"/>
        <v/>
      </c>
      <c r="U37" s="420" t="str">
        <f t="shared" ca="1" si="16"/>
        <v/>
      </c>
      <c r="V37" s="418" t="str">
        <f t="shared" ca="1" si="17"/>
        <v/>
      </c>
      <c r="W37" s="332" t="str">
        <f t="shared" ca="1" si="18"/>
        <v/>
      </c>
    </row>
    <row r="38" spans="1:23" s="291" customFormat="1" x14ac:dyDescent="0.25">
      <c r="A38" s="68" t="str">
        <f t="shared" ca="1" si="0"/>
        <v/>
      </c>
      <c r="B38" s="9" t="str">
        <f ca="1">'קיזוזים- החלטות ועדה'!C38</f>
        <v/>
      </c>
      <c r="C38" s="293" t="str">
        <f ca="1">IF(B38="","",'הגבלה לסכום מבוקש (1)'!D38)</f>
        <v/>
      </c>
      <c r="D38" s="293" t="str">
        <f ca="1">IF(B38="","",'קיזוזים בגין איחורים'!F38+'קיזוזים- החלטות ועדה'!E38)</f>
        <v/>
      </c>
      <c r="E38" s="418" t="str">
        <f t="shared" ca="1" si="1"/>
        <v/>
      </c>
      <c r="F38" s="293" t="str">
        <f ca="1">'קיזוזים- החלטות ועדה'!G38</f>
        <v/>
      </c>
      <c r="G38" s="418" t="str">
        <f t="shared" ca="1" si="2"/>
        <v/>
      </c>
      <c r="H38" s="418" t="str">
        <f t="shared" ca="1" si="3"/>
        <v/>
      </c>
      <c r="I38" s="418" t="str">
        <f t="shared" ca="1" si="4"/>
        <v/>
      </c>
      <c r="J38" s="419">
        <f t="shared" ca="1" si="5"/>
        <v>0</v>
      </c>
      <c r="K38" s="420" t="str">
        <f t="shared" ca="1" si="6"/>
        <v/>
      </c>
      <c r="L38" s="420" t="str">
        <f t="shared" ca="1" si="7"/>
        <v/>
      </c>
      <c r="M38" s="419">
        <f t="shared" ca="1" si="8"/>
        <v>0</v>
      </c>
      <c r="N38" s="420" t="str">
        <f t="shared" ca="1" si="9"/>
        <v/>
      </c>
      <c r="O38" s="420" t="str">
        <f t="shared" ca="1" si="10"/>
        <v/>
      </c>
      <c r="P38" s="419">
        <f t="shared" ca="1" si="11"/>
        <v>0</v>
      </c>
      <c r="Q38" s="420" t="str">
        <f t="shared" ca="1" si="12"/>
        <v/>
      </c>
      <c r="R38" s="420" t="str">
        <f t="shared" ca="1" si="13"/>
        <v/>
      </c>
      <c r="S38" s="419">
        <f t="shared" ca="1" si="14"/>
        <v>0</v>
      </c>
      <c r="T38" s="420" t="str">
        <f t="shared" ca="1" si="15"/>
        <v/>
      </c>
      <c r="U38" s="420" t="str">
        <f t="shared" ca="1" si="16"/>
        <v/>
      </c>
      <c r="V38" s="418" t="str">
        <f t="shared" ca="1" si="17"/>
        <v/>
      </c>
      <c r="W38" s="332" t="str">
        <f t="shared" ca="1" si="18"/>
        <v/>
      </c>
    </row>
    <row r="39" spans="1:23" s="291" customFormat="1" x14ac:dyDescent="0.25">
      <c r="A39" s="68" t="str">
        <f t="shared" ca="1" si="0"/>
        <v/>
      </c>
      <c r="B39" s="9" t="str">
        <f ca="1">'קיזוזים- החלטות ועדה'!C39</f>
        <v/>
      </c>
      <c r="C39" s="293" t="str">
        <f ca="1">IF(B39="","",'הגבלה לסכום מבוקש (1)'!D39)</f>
        <v/>
      </c>
      <c r="D39" s="293" t="str">
        <f ca="1">IF(B39="","",'קיזוזים בגין איחורים'!F39+'קיזוזים- החלטות ועדה'!E39)</f>
        <v/>
      </c>
      <c r="E39" s="418" t="str">
        <f t="shared" ca="1" si="1"/>
        <v/>
      </c>
      <c r="F39" s="293" t="str">
        <f ca="1">'קיזוזים- החלטות ועדה'!G39</f>
        <v/>
      </c>
      <c r="G39" s="418" t="str">
        <f t="shared" ca="1" si="2"/>
        <v/>
      </c>
      <c r="H39" s="418" t="str">
        <f t="shared" ca="1" si="3"/>
        <v/>
      </c>
      <c r="I39" s="418" t="str">
        <f t="shared" ca="1" si="4"/>
        <v/>
      </c>
      <c r="J39" s="419">
        <f t="shared" ca="1" si="5"/>
        <v>0</v>
      </c>
      <c r="K39" s="420" t="str">
        <f t="shared" ca="1" si="6"/>
        <v/>
      </c>
      <c r="L39" s="420" t="str">
        <f t="shared" ca="1" si="7"/>
        <v/>
      </c>
      <c r="M39" s="419">
        <f t="shared" ca="1" si="8"/>
        <v>0</v>
      </c>
      <c r="N39" s="420" t="str">
        <f t="shared" ca="1" si="9"/>
        <v/>
      </c>
      <c r="O39" s="420" t="str">
        <f t="shared" ca="1" si="10"/>
        <v/>
      </c>
      <c r="P39" s="419">
        <f t="shared" ca="1" si="11"/>
        <v>0</v>
      </c>
      <c r="Q39" s="420" t="str">
        <f t="shared" ca="1" si="12"/>
        <v/>
      </c>
      <c r="R39" s="420" t="str">
        <f t="shared" ca="1" si="13"/>
        <v/>
      </c>
      <c r="S39" s="419">
        <f t="shared" ca="1" si="14"/>
        <v>0</v>
      </c>
      <c r="T39" s="420" t="str">
        <f t="shared" ca="1" si="15"/>
        <v/>
      </c>
      <c r="U39" s="420" t="str">
        <f t="shared" ca="1" si="16"/>
        <v/>
      </c>
      <c r="V39" s="418" t="str">
        <f t="shared" ca="1" si="17"/>
        <v/>
      </c>
      <c r="W39" s="332" t="str">
        <f t="shared" ca="1" si="18"/>
        <v/>
      </c>
    </row>
    <row r="40" spans="1:23" s="291" customFormat="1" ht="16.5" thickBot="1" x14ac:dyDescent="0.3">
      <c r="A40" s="68" t="str">
        <f t="shared" ca="1" si="0"/>
        <v/>
      </c>
      <c r="B40" s="9" t="str">
        <f ca="1">'קיזוזים- החלטות ועדה'!C40</f>
        <v/>
      </c>
      <c r="C40" s="293" t="str">
        <f ca="1">IF(B40="","",'הגבלה לסכום מבוקש (1)'!D40)</f>
        <v/>
      </c>
      <c r="D40" s="293" t="str">
        <f ca="1">IF(B40="","",'קיזוזים בגין איחורים'!F40+'קיזוזים- החלטות ועדה'!E40)</f>
        <v/>
      </c>
      <c r="E40" s="418" t="str">
        <f t="shared" ca="1" si="1"/>
        <v/>
      </c>
      <c r="F40" s="293" t="str">
        <f ca="1">'קיזוזים- החלטות ועדה'!G40</f>
        <v/>
      </c>
      <c r="G40" s="418" t="str">
        <f t="shared" ca="1" si="2"/>
        <v/>
      </c>
      <c r="H40" s="418" t="str">
        <f t="shared" ca="1" si="3"/>
        <v/>
      </c>
      <c r="I40" s="418" t="str">
        <f t="shared" ca="1" si="4"/>
        <v/>
      </c>
      <c r="J40" s="419">
        <f t="shared" ca="1" si="5"/>
        <v>0</v>
      </c>
      <c r="K40" s="420" t="str">
        <f t="shared" ca="1" si="6"/>
        <v/>
      </c>
      <c r="L40" s="420" t="str">
        <f t="shared" ca="1" si="7"/>
        <v/>
      </c>
      <c r="M40" s="419">
        <f t="shared" ca="1" si="8"/>
        <v>0</v>
      </c>
      <c r="N40" s="420" t="str">
        <f t="shared" ca="1" si="9"/>
        <v/>
      </c>
      <c r="O40" s="420" t="str">
        <f t="shared" ca="1" si="10"/>
        <v/>
      </c>
      <c r="P40" s="419">
        <f t="shared" ca="1" si="11"/>
        <v>0</v>
      </c>
      <c r="Q40" s="420" t="str">
        <f t="shared" ca="1" si="12"/>
        <v/>
      </c>
      <c r="R40" s="420" t="str">
        <f t="shared" ca="1" si="13"/>
        <v/>
      </c>
      <c r="S40" s="419">
        <f t="shared" ca="1" si="14"/>
        <v>0</v>
      </c>
      <c r="T40" s="420" t="str">
        <f t="shared" ca="1" si="15"/>
        <v/>
      </c>
      <c r="U40" s="420" t="str">
        <f t="shared" ca="1" si="16"/>
        <v/>
      </c>
      <c r="V40" s="418" t="str">
        <f t="shared" ca="1" si="17"/>
        <v/>
      </c>
      <c r="W40" s="332" t="str">
        <f t="shared" ca="1" si="18"/>
        <v/>
      </c>
    </row>
    <row r="41" spans="1:23" s="291" customFormat="1" hidden="1" x14ac:dyDescent="0.25">
      <c r="A41" s="68" t="str">
        <f t="shared" si="0"/>
        <v/>
      </c>
      <c r="B41" s="9" t="str">
        <f>'קיזוזים- החלטות ועדה'!C41</f>
        <v/>
      </c>
      <c r="C41" s="293" t="str">
        <f>IF(B41="","",'הגבלה לסכום מבוקש (1)'!D41)</f>
        <v/>
      </c>
      <c r="D41" s="293" t="str">
        <f>IF(B41="","",'קיזוזים בגין איחורים'!F41+'קיזוזים- החלטות ועדה'!E41)</f>
        <v/>
      </c>
      <c r="E41" s="418" t="str">
        <f t="shared" si="1"/>
        <v/>
      </c>
      <c r="F41" s="293" t="str">
        <f>'קיזוזים- החלטות ועדה'!G41</f>
        <v/>
      </c>
      <c r="G41" s="418" t="str">
        <f t="shared" si="2"/>
        <v/>
      </c>
      <c r="H41" s="418" t="str">
        <f t="shared" si="3"/>
        <v/>
      </c>
      <c r="I41" s="418" t="str">
        <f t="shared" si="4"/>
        <v/>
      </c>
      <c r="J41" s="419">
        <f t="shared" si="5"/>
        <v>0</v>
      </c>
      <c r="K41" s="420" t="str">
        <f t="shared" si="6"/>
        <v/>
      </c>
      <c r="L41" s="420" t="str">
        <f t="shared" si="7"/>
        <v/>
      </c>
      <c r="M41" s="419">
        <f t="shared" si="8"/>
        <v>0</v>
      </c>
      <c r="N41" s="420" t="str">
        <f t="shared" si="9"/>
        <v/>
      </c>
      <c r="O41" s="420" t="str">
        <f t="shared" si="10"/>
        <v/>
      </c>
      <c r="P41" s="419">
        <f t="shared" si="11"/>
        <v>0</v>
      </c>
      <c r="Q41" s="420" t="str">
        <f t="shared" si="12"/>
        <v/>
      </c>
      <c r="R41" s="420" t="str">
        <f t="shared" si="13"/>
        <v/>
      </c>
      <c r="S41" s="419">
        <f t="shared" si="14"/>
        <v>0</v>
      </c>
      <c r="T41" s="420" t="str">
        <f t="shared" si="15"/>
        <v/>
      </c>
      <c r="U41" s="420" t="str">
        <f t="shared" si="16"/>
        <v/>
      </c>
      <c r="V41" s="418" t="str">
        <f t="shared" si="17"/>
        <v/>
      </c>
      <c r="W41" s="332" t="str">
        <f t="shared" si="18"/>
        <v/>
      </c>
    </row>
    <row r="42" spans="1:23" s="291" customFormat="1" hidden="1" x14ac:dyDescent="0.25">
      <c r="A42" s="68" t="str">
        <f t="shared" si="0"/>
        <v/>
      </c>
      <c r="B42" s="9" t="str">
        <f>'קיזוזים- החלטות ועדה'!C42</f>
        <v/>
      </c>
      <c r="C42" s="293" t="str">
        <f>IF(B42="","",'הגבלה לסכום מבוקש (1)'!D42)</f>
        <v/>
      </c>
      <c r="D42" s="293" t="str">
        <f>IF(B42="","",'קיזוזים בגין איחורים'!F42+'קיזוזים- החלטות ועדה'!E42)</f>
        <v/>
      </c>
      <c r="E42" s="418" t="str">
        <f t="shared" si="1"/>
        <v/>
      </c>
      <c r="F42" s="293" t="str">
        <f>'קיזוזים- החלטות ועדה'!G42</f>
        <v/>
      </c>
      <c r="G42" s="418" t="str">
        <f t="shared" si="2"/>
        <v/>
      </c>
      <c r="H42" s="418" t="str">
        <f t="shared" si="3"/>
        <v/>
      </c>
      <c r="I42" s="418" t="str">
        <f t="shared" si="4"/>
        <v/>
      </c>
      <c r="J42" s="419">
        <f t="shared" si="5"/>
        <v>0</v>
      </c>
      <c r="K42" s="420" t="str">
        <f t="shared" si="6"/>
        <v/>
      </c>
      <c r="L42" s="420" t="str">
        <f t="shared" si="7"/>
        <v/>
      </c>
      <c r="M42" s="419">
        <f t="shared" si="8"/>
        <v>0</v>
      </c>
      <c r="N42" s="420" t="str">
        <f t="shared" si="9"/>
        <v/>
      </c>
      <c r="O42" s="420" t="str">
        <f t="shared" si="10"/>
        <v/>
      </c>
      <c r="P42" s="419">
        <f t="shared" si="11"/>
        <v>0</v>
      </c>
      <c r="Q42" s="420" t="str">
        <f t="shared" si="12"/>
        <v/>
      </c>
      <c r="R42" s="420" t="str">
        <f t="shared" si="13"/>
        <v/>
      </c>
      <c r="S42" s="419">
        <f t="shared" si="14"/>
        <v>0</v>
      </c>
      <c r="T42" s="420" t="str">
        <f t="shared" si="15"/>
        <v/>
      </c>
      <c r="U42" s="420" t="str">
        <f t="shared" si="16"/>
        <v/>
      </c>
      <c r="V42" s="418" t="str">
        <f t="shared" si="17"/>
        <v/>
      </c>
      <c r="W42" s="332" t="str">
        <f t="shared" si="18"/>
        <v/>
      </c>
    </row>
    <row r="43" spans="1:23" s="291" customFormat="1" hidden="1" x14ac:dyDescent="0.25">
      <c r="A43" s="68" t="str">
        <f t="shared" si="0"/>
        <v/>
      </c>
      <c r="B43" s="9" t="str">
        <f>'קיזוזים- החלטות ועדה'!C43</f>
        <v/>
      </c>
      <c r="C43" s="293" t="str">
        <f>IF(B43="","",'הגבלה לסכום מבוקש (1)'!D43)</f>
        <v/>
      </c>
      <c r="D43" s="293" t="str">
        <f>IF(B43="","",'קיזוזים בגין איחורים'!F43+'קיזוזים- החלטות ועדה'!E43)</f>
        <v/>
      </c>
      <c r="E43" s="418" t="str">
        <f t="shared" si="1"/>
        <v/>
      </c>
      <c r="F43" s="293" t="str">
        <f>'קיזוזים- החלטות ועדה'!G43</f>
        <v/>
      </c>
      <c r="G43" s="418" t="str">
        <f t="shared" si="2"/>
        <v/>
      </c>
      <c r="H43" s="418" t="str">
        <f t="shared" si="3"/>
        <v/>
      </c>
      <c r="I43" s="418" t="str">
        <f t="shared" si="4"/>
        <v/>
      </c>
      <c r="J43" s="419">
        <f t="shared" si="5"/>
        <v>0</v>
      </c>
      <c r="K43" s="420" t="str">
        <f t="shared" si="6"/>
        <v/>
      </c>
      <c r="L43" s="420" t="str">
        <f t="shared" si="7"/>
        <v/>
      </c>
      <c r="M43" s="419">
        <f t="shared" si="8"/>
        <v>0</v>
      </c>
      <c r="N43" s="420" t="str">
        <f t="shared" si="9"/>
        <v/>
      </c>
      <c r="O43" s="420" t="str">
        <f t="shared" si="10"/>
        <v/>
      </c>
      <c r="P43" s="419">
        <f t="shared" si="11"/>
        <v>0</v>
      </c>
      <c r="Q43" s="420" t="str">
        <f t="shared" si="12"/>
        <v/>
      </c>
      <c r="R43" s="420" t="str">
        <f t="shared" si="13"/>
        <v/>
      </c>
      <c r="S43" s="419">
        <f t="shared" si="14"/>
        <v>0</v>
      </c>
      <c r="T43" s="420" t="str">
        <f t="shared" si="15"/>
        <v/>
      </c>
      <c r="U43" s="420" t="str">
        <f t="shared" si="16"/>
        <v/>
      </c>
      <c r="V43" s="418" t="str">
        <f t="shared" si="17"/>
        <v/>
      </c>
      <c r="W43" s="332" t="str">
        <f t="shared" si="18"/>
        <v/>
      </c>
    </row>
    <row r="44" spans="1:23" s="291" customFormat="1" hidden="1" x14ac:dyDescent="0.25">
      <c r="A44" s="68" t="str">
        <f t="shared" si="0"/>
        <v/>
      </c>
      <c r="B44" s="9" t="str">
        <f>'קיזוזים- החלטות ועדה'!C44</f>
        <v/>
      </c>
      <c r="C44" s="293" t="str">
        <f>IF(B44="","",'הגבלה לסכום מבוקש (1)'!D44)</f>
        <v/>
      </c>
      <c r="D44" s="293" t="str">
        <f>IF(B44="","",'קיזוזים בגין איחורים'!F44+'קיזוזים- החלטות ועדה'!E44)</f>
        <v/>
      </c>
      <c r="E44" s="418" t="str">
        <f t="shared" si="1"/>
        <v/>
      </c>
      <c r="F44" s="293" t="str">
        <f>'קיזוזים- החלטות ועדה'!G44</f>
        <v/>
      </c>
      <c r="G44" s="418" t="str">
        <f t="shared" si="2"/>
        <v/>
      </c>
      <c r="H44" s="418" t="str">
        <f t="shared" si="3"/>
        <v/>
      </c>
      <c r="I44" s="418" t="str">
        <f t="shared" si="4"/>
        <v/>
      </c>
      <c r="J44" s="419">
        <f t="shared" si="5"/>
        <v>0</v>
      </c>
      <c r="K44" s="420" t="str">
        <f t="shared" si="6"/>
        <v/>
      </c>
      <c r="L44" s="420" t="str">
        <f t="shared" si="7"/>
        <v/>
      </c>
      <c r="M44" s="419">
        <f t="shared" si="8"/>
        <v>0</v>
      </c>
      <c r="N44" s="420" t="str">
        <f t="shared" si="9"/>
        <v/>
      </c>
      <c r="O44" s="420" t="str">
        <f t="shared" si="10"/>
        <v/>
      </c>
      <c r="P44" s="419">
        <f t="shared" si="11"/>
        <v>0</v>
      </c>
      <c r="Q44" s="420" t="str">
        <f t="shared" si="12"/>
        <v/>
      </c>
      <c r="R44" s="420" t="str">
        <f t="shared" si="13"/>
        <v/>
      </c>
      <c r="S44" s="419">
        <f t="shared" si="14"/>
        <v>0</v>
      </c>
      <c r="T44" s="420" t="str">
        <f t="shared" si="15"/>
        <v/>
      </c>
      <c r="U44" s="420" t="str">
        <f t="shared" si="16"/>
        <v/>
      </c>
      <c r="V44" s="418" t="str">
        <f t="shared" si="17"/>
        <v/>
      </c>
      <c r="W44" s="332" t="str">
        <f t="shared" si="18"/>
        <v/>
      </c>
    </row>
    <row r="45" spans="1:23" s="291" customFormat="1" hidden="1" x14ac:dyDescent="0.25">
      <c r="A45" s="68" t="str">
        <f t="shared" si="0"/>
        <v/>
      </c>
      <c r="B45" s="9" t="str">
        <f>'קיזוזים- החלטות ועדה'!C45</f>
        <v/>
      </c>
      <c r="C45" s="293" t="str">
        <f>IF(B45="","",'הגבלה לסכום מבוקש (1)'!D45)</f>
        <v/>
      </c>
      <c r="D45" s="293" t="str">
        <f>IF(B45="","",'קיזוזים בגין איחורים'!F45+'קיזוזים- החלטות ועדה'!E45)</f>
        <v/>
      </c>
      <c r="E45" s="418" t="str">
        <f t="shared" si="1"/>
        <v/>
      </c>
      <c r="F45" s="293" t="str">
        <f>'קיזוזים- החלטות ועדה'!G45</f>
        <v/>
      </c>
      <c r="G45" s="418" t="str">
        <f t="shared" si="2"/>
        <v/>
      </c>
      <c r="H45" s="418" t="str">
        <f t="shared" si="3"/>
        <v/>
      </c>
      <c r="I45" s="418" t="str">
        <f t="shared" si="4"/>
        <v/>
      </c>
      <c r="J45" s="419">
        <f t="shared" si="5"/>
        <v>0</v>
      </c>
      <c r="K45" s="420" t="str">
        <f t="shared" si="6"/>
        <v/>
      </c>
      <c r="L45" s="420" t="str">
        <f t="shared" si="7"/>
        <v/>
      </c>
      <c r="M45" s="419">
        <f t="shared" si="8"/>
        <v>0</v>
      </c>
      <c r="N45" s="420" t="str">
        <f t="shared" si="9"/>
        <v/>
      </c>
      <c r="O45" s="420" t="str">
        <f t="shared" si="10"/>
        <v/>
      </c>
      <c r="P45" s="419">
        <f t="shared" si="11"/>
        <v>0</v>
      </c>
      <c r="Q45" s="420" t="str">
        <f t="shared" si="12"/>
        <v/>
      </c>
      <c r="R45" s="420" t="str">
        <f t="shared" si="13"/>
        <v/>
      </c>
      <c r="S45" s="419">
        <f t="shared" si="14"/>
        <v>0</v>
      </c>
      <c r="T45" s="420" t="str">
        <f t="shared" si="15"/>
        <v/>
      </c>
      <c r="U45" s="420" t="str">
        <f t="shared" si="16"/>
        <v/>
      </c>
      <c r="V45" s="418" t="str">
        <f t="shared" si="17"/>
        <v/>
      </c>
      <c r="W45" s="332" t="str">
        <f t="shared" si="18"/>
        <v/>
      </c>
    </row>
    <row r="46" spans="1:23" s="291" customFormat="1" hidden="1" x14ac:dyDescent="0.25">
      <c r="A46" s="68" t="str">
        <f t="shared" si="0"/>
        <v/>
      </c>
      <c r="B46" s="9" t="str">
        <f>'קיזוזים- החלטות ועדה'!C46</f>
        <v/>
      </c>
      <c r="C46" s="293" t="str">
        <f>IF(B46="","",'הגבלה לסכום מבוקש (1)'!D46)</f>
        <v/>
      </c>
      <c r="D46" s="293" t="str">
        <f>IF(B46="","",'קיזוזים בגין איחורים'!F46+'קיזוזים- החלטות ועדה'!E46)</f>
        <v/>
      </c>
      <c r="E46" s="418" t="str">
        <f t="shared" si="1"/>
        <v/>
      </c>
      <c r="F46" s="293" t="str">
        <f>'קיזוזים- החלטות ועדה'!G46</f>
        <v/>
      </c>
      <c r="G46" s="418" t="str">
        <f t="shared" si="2"/>
        <v/>
      </c>
      <c r="H46" s="418" t="str">
        <f t="shared" si="3"/>
        <v/>
      </c>
      <c r="I46" s="418" t="str">
        <f t="shared" si="4"/>
        <v/>
      </c>
      <c r="J46" s="419">
        <f t="shared" si="5"/>
        <v>0</v>
      </c>
      <c r="K46" s="420" t="str">
        <f t="shared" si="6"/>
        <v/>
      </c>
      <c r="L46" s="420" t="str">
        <f t="shared" si="7"/>
        <v/>
      </c>
      <c r="M46" s="419">
        <f t="shared" si="8"/>
        <v>0</v>
      </c>
      <c r="N46" s="420" t="str">
        <f t="shared" si="9"/>
        <v/>
      </c>
      <c r="O46" s="420" t="str">
        <f t="shared" si="10"/>
        <v/>
      </c>
      <c r="P46" s="419">
        <f t="shared" si="11"/>
        <v>0</v>
      </c>
      <c r="Q46" s="420" t="str">
        <f t="shared" si="12"/>
        <v/>
      </c>
      <c r="R46" s="420" t="str">
        <f t="shared" si="13"/>
        <v/>
      </c>
      <c r="S46" s="419">
        <f t="shared" si="14"/>
        <v>0</v>
      </c>
      <c r="T46" s="420" t="str">
        <f t="shared" si="15"/>
        <v/>
      </c>
      <c r="U46" s="420" t="str">
        <f t="shared" si="16"/>
        <v/>
      </c>
      <c r="V46" s="418" t="str">
        <f t="shared" si="17"/>
        <v/>
      </c>
      <c r="W46" s="332" t="str">
        <f t="shared" si="18"/>
        <v/>
      </c>
    </row>
    <row r="47" spans="1:23" s="291" customFormat="1" hidden="1" x14ac:dyDescent="0.25">
      <c r="A47" s="68" t="str">
        <f t="shared" si="0"/>
        <v/>
      </c>
      <c r="B47" s="9" t="str">
        <f>'קיזוזים- החלטות ועדה'!C47</f>
        <v/>
      </c>
      <c r="C47" s="293" t="str">
        <f>IF(B47="","",'הגבלה לסכום מבוקש (1)'!D47)</f>
        <v/>
      </c>
      <c r="D47" s="293" t="str">
        <f>IF(B47="","",'קיזוזים בגין איחורים'!F47+'קיזוזים- החלטות ועדה'!E47)</f>
        <v/>
      </c>
      <c r="E47" s="418" t="str">
        <f t="shared" si="1"/>
        <v/>
      </c>
      <c r="F47" s="293" t="str">
        <f>'קיזוזים- החלטות ועדה'!G47</f>
        <v/>
      </c>
      <c r="G47" s="418" t="str">
        <f t="shared" si="2"/>
        <v/>
      </c>
      <c r="H47" s="418" t="str">
        <f t="shared" si="3"/>
        <v/>
      </c>
      <c r="I47" s="418" t="str">
        <f t="shared" si="4"/>
        <v/>
      </c>
      <c r="J47" s="419">
        <f t="shared" si="5"/>
        <v>0</v>
      </c>
      <c r="K47" s="420" t="str">
        <f t="shared" si="6"/>
        <v/>
      </c>
      <c r="L47" s="420" t="str">
        <f t="shared" si="7"/>
        <v/>
      </c>
      <c r="M47" s="419">
        <f t="shared" si="8"/>
        <v>0</v>
      </c>
      <c r="N47" s="420" t="str">
        <f t="shared" si="9"/>
        <v/>
      </c>
      <c r="O47" s="420" t="str">
        <f t="shared" si="10"/>
        <v/>
      </c>
      <c r="P47" s="419">
        <f t="shared" si="11"/>
        <v>0</v>
      </c>
      <c r="Q47" s="420" t="str">
        <f t="shared" si="12"/>
        <v/>
      </c>
      <c r="R47" s="420" t="str">
        <f t="shared" si="13"/>
        <v/>
      </c>
      <c r="S47" s="419">
        <f t="shared" si="14"/>
        <v>0</v>
      </c>
      <c r="T47" s="420" t="str">
        <f t="shared" si="15"/>
        <v/>
      </c>
      <c r="U47" s="420" t="str">
        <f t="shared" si="16"/>
        <v/>
      </c>
      <c r="V47" s="418" t="str">
        <f t="shared" si="17"/>
        <v/>
      </c>
      <c r="W47" s="332" t="str">
        <f t="shared" si="18"/>
        <v/>
      </c>
    </row>
    <row r="48" spans="1:23" s="291" customFormat="1" hidden="1" x14ac:dyDescent="0.25">
      <c r="A48" s="68" t="str">
        <f t="shared" si="0"/>
        <v/>
      </c>
      <c r="B48" s="9" t="str">
        <f>'קיזוזים- החלטות ועדה'!C48</f>
        <v/>
      </c>
      <c r="C48" s="293" t="str">
        <f>IF(B48="","",'הגבלה לסכום מבוקש (1)'!D48)</f>
        <v/>
      </c>
      <c r="D48" s="293" t="str">
        <f>IF(B48="","",'קיזוזים בגין איחורים'!F48+'קיזוזים- החלטות ועדה'!E48)</f>
        <v/>
      </c>
      <c r="E48" s="418" t="str">
        <f t="shared" si="1"/>
        <v/>
      </c>
      <c r="F48" s="293" t="str">
        <f>'קיזוזים- החלטות ועדה'!G48</f>
        <v/>
      </c>
      <c r="G48" s="418" t="str">
        <f t="shared" si="2"/>
        <v/>
      </c>
      <c r="H48" s="418" t="str">
        <f t="shared" si="3"/>
        <v/>
      </c>
      <c r="I48" s="418" t="str">
        <f t="shared" si="4"/>
        <v/>
      </c>
      <c r="J48" s="419">
        <f t="shared" si="5"/>
        <v>0</v>
      </c>
      <c r="K48" s="420" t="str">
        <f t="shared" si="6"/>
        <v/>
      </c>
      <c r="L48" s="420" t="str">
        <f t="shared" si="7"/>
        <v/>
      </c>
      <c r="M48" s="419">
        <f t="shared" si="8"/>
        <v>0</v>
      </c>
      <c r="N48" s="420" t="str">
        <f t="shared" si="9"/>
        <v/>
      </c>
      <c r="O48" s="420" t="str">
        <f t="shared" si="10"/>
        <v/>
      </c>
      <c r="P48" s="419">
        <f t="shared" si="11"/>
        <v>0</v>
      </c>
      <c r="Q48" s="420" t="str">
        <f t="shared" si="12"/>
        <v/>
      </c>
      <c r="R48" s="420" t="str">
        <f t="shared" si="13"/>
        <v/>
      </c>
      <c r="S48" s="419">
        <f t="shared" si="14"/>
        <v>0</v>
      </c>
      <c r="T48" s="420" t="str">
        <f t="shared" si="15"/>
        <v/>
      </c>
      <c r="U48" s="420" t="str">
        <f t="shared" si="16"/>
        <v/>
      </c>
      <c r="V48" s="418" t="str">
        <f t="shared" si="17"/>
        <v/>
      </c>
      <c r="W48" s="332" t="str">
        <f t="shared" si="18"/>
        <v/>
      </c>
    </row>
    <row r="49" spans="1:23" s="291" customFormat="1" hidden="1" x14ac:dyDescent="0.25">
      <c r="A49" s="68" t="str">
        <f t="shared" si="0"/>
        <v/>
      </c>
      <c r="B49" s="9" t="str">
        <f>'קיזוזים- החלטות ועדה'!C49</f>
        <v/>
      </c>
      <c r="C49" s="293" t="str">
        <f>IF(B49="","",'הגבלה לסכום מבוקש (1)'!D49)</f>
        <v/>
      </c>
      <c r="D49" s="293" t="str">
        <f>IF(B49="","",'קיזוזים בגין איחורים'!F49+'קיזוזים- החלטות ועדה'!E49)</f>
        <v/>
      </c>
      <c r="E49" s="418" t="str">
        <f t="shared" si="1"/>
        <v/>
      </c>
      <c r="F49" s="293" t="str">
        <f>'קיזוזים- החלטות ועדה'!G49</f>
        <v/>
      </c>
      <c r="G49" s="418" t="str">
        <f t="shared" si="2"/>
        <v/>
      </c>
      <c r="H49" s="418" t="str">
        <f t="shared" si="3"/>
        <v/>
      </c>
      <c r="I49" s="418" t="str">
        <f t="shared" si="4"/>
        <v/>
      </c>
      <c r="J49" s="419">
        <f t="shared" si="5"/>
        <v>0</v>
      </c>
      <c r="K49" s="420" t="str">
        <f t="shared" si="6"/>
        <v/>
      </c>
      <c r="L49" s="420" t="str">
        <f t="shared" si="7"/>
        <v/>
      </c>
      <c r="M49" s="419">
        <f t="shared" si="8"/>
        <v>0</v>
      </c>
      <c r="N49" s="420" t="str">
        <f t="shared" si="9"/>
        <v/>
      </c>
      <c r="O49" s="420" t="str">
        <f t="shared" si="10"/>
        <v/>
      </c>
      <c r="P49" s="419">
        <f t="shared" si="11"/>
        <v>0</v>
      </c>
      <c r="Q49" s="420" t="str">
        <f t="shared" si="12"/>
        <v/>
      </c>
      <c r="R49" s="420" t="str">
        <f t="shared" si="13"/>
        <v/>
      </c>
      <c r="S49" s="419">
        <f t="shared" si="14"/>
        <v>0</v>
      </c>
      <c r="T49" s="420" t="str">
        <f t="shared" si="15"/>
        <v/>
      </c>
      <c r="U49" s="420" t="str">
        <f t="shared" si="16"/>
        <v/>
      </c>
      <c r="V49" s="418" t="str">
        <f t="shared" si="17"/>
        <v/>
      </c>
      <c r="W49" s="332" t="str">
        <f t="shared" si="18"/>
        <v/>
      </c>
    </row>
    <row r="50" spans="1:23" s="291" customFormat="1" hidden="1" x14ac:dyDescent="0.25">
      <c r="A50" s="68" t="str">
        <f t="shared" si="0"/>
        <v/>
      </c>
      <c r="B50" s="9" t="str">
        <f>'קיזוזים- החלטות ועדה'!C50</f>
        <v/>
      </c>
      <c r="C50" s="293" t="str">
        <f>IF(B50="","",'הגבלה לסכום מבוקש (1)'!D50)</f>
        <v/>
      </c>
      <c r="D50" s="293" t="str">
        <f>IF(B50="","",'קיזוזים בגין איחורים'!F50+'קיזוזים- החלטות ועדה'!E50)</f>
        <v/>
      </c>
      <c r="E50" s="418" t="str">
        <f t="shared" si="1"/>
        <v/>
      </c>
      <c r="F50" s="293" t="str">
        <f>'קיזוזים- החלטות ועדה'!G50</f>
        <v/>
      </c>
      <c r="G50" s="418" t="str">
        <f t="shared" si="2"/>
        <v/>
      </c>
      <c r="H50" s="418" t="str">
        <f t="shared" si="3"/>
        <v/>
      </c>
      <c r="I50" s="418" t="str">
        <f t="shared" si="4"/>
        <v/>
      </c>
      <c r="J50" s="419">
        <f t="shared" si="5"/>
        <v>0</v>
      </c>
      <c r="K50" s="420" t="str">
        <f t="shared" si="6"/>
        <v/>
      </c>
      <c r="L50" s="420" t="str">
        <f t="shared" si="7"/>
        <v/>
      </c>
      <c r="M50" s="419">
        <f t="shared" si="8"/>
        <v>0</v>
      </c>
      <c r="N50" s="420" t="str">
        <f t="shared" si="9"/>
        <v/>
      </c>
      <c r="O50" s="420" t="str">
        <f t="shared" si="10"/>
        <v/>
      </c>
      <c r="P50" s="419">
        <f t="shared" si="11"/>
        <v>0</v>
      </c>
      <c r="Q50" s="420" t="str">
        <f t="shared" si="12"/>
        <v/>
      </c>
      <c r="R50" s="420" t="str">
        <f t="shared" si="13"/>
        <v/>
      </c>
      <c r="S50" s="419">
        <f t="shared" si="14"/>
        <v>0</v>
      </c>
      <c r="T50" s="420" t="str">
        <f t="shared" si="15"/>
        <v/>
      </c>
      <c r="U50" s="420" t="str">
        <f t="shared" si="16"/>
        <v/>
      </c>
      <c r="V50" s="418" t="str">
        <f t="shared" si="17"/>
        <v/>
      </c>
      <c r="W50" s="332" t="str">
        <f t="shared" si="18"/>
        <v/>
      </c>
    </row>
    <row r="51" spans="1:23" s="291" customFormat="1" hidden="1" x14ac:dyDescent="0.25">
      <c r="A51" s="68" t="str">
        <f t="shared" si="0"/>
        <v/>
      </c>
      <c r="B51" s="9" t="str">
        <f>'קיזוזים- החלטות ועדה'!C51</f>
        <v/>
      </c>
      <c r="C51" s="293" t="str">
        <f>IF(B51="","",'הגבלה לסכום מבוקש (1)'!D51)</f>
        <v/>
      </c>
      <c r="D51" s="293" t="str">
        <f>IF(B51="","",'קיזוזים בגין איחורים'!F51+'קיזוזים- החלטות ועדה'!E51)</f>
        <v/>
      </c>
      <c r="E51" s="418" t="str">
        <f t="shared" si="1"/>
        <v/>
      </c>
      <c r="F51" s="293" t="str">
        <f>'קיזוזים- החלטות ועדה'!G51</f>
        <v/>
      </c>
      <c r="G51" s="418" t="str">
        <f t="shared" si="2"/>
        <v/>
      </c>
      <c r="H51" s="418" t="str">
        <f t="shared" si="3"/>
        <v/>
      </c>
      <c r="I51" s="418" t="str">
        <f t="shared" si="4"/>
        <v/>
      </c>
      <c r="J51" s="419">
        <f t="shared" si="5"/>
        <v>0</v>
      </c>
      <c r="K51" s="420" t="str">
        <f t="shared" si="6"/>
        <v/>
      </c>
      <c r="L51" s="420" t="str">
        <f t="shared" si="7"/>
        <v/>
      </c>
      <c r="M51" s="419">
        <f t="shared" si="8"/>
        <v>0</v>
      </c>
      <c r="N51" s="420" t="str">
        <f t="shared" si="9"/>
        <v/>
      </c>
      <c r="O51" s="420" t="str">
        <f t="shared" si="10"/>
        <v/>
      </c>
      <c r="P51" s="419">
        <f t="shared" si="11"/>
        <v>0</v>
      </c>
      <c r="Q51" s="420" t="str">
        <f t="shared" si="12"/>
        <v/>
      </c>
      <c r="R51" s="420" t="str">
        <f t="shared" si="13"/>
        <v/>
      </c>
      <c r="S51" s="419">
        <f t="shared" si="14"/>
        <v>0</v>
      </c>
      <c r="T51" s="420" t="str">
        <f t="shared" si="15"/>
        <v/>
      </c>
      <c r="U51" s="420" t="str">
        <f t="shared" si="16"/>
        <v/>
      </c>
      <c r="V51" s="418" t="str">
        <f t="shared" si="17"/>
        <v/>
      </c>
      <c r="W51" s="332" t="str">
        <f t="shared" si="18"/>
        <v/>
      </c>
    </row>
    <row r="52" spans="1:23" s="291" customFormat="1" hidden="1" x14ac:dyDescent="0.25">
      <c r="A52" s="68" t="str">
        <f t="shared" si="0"/>
        <v/>
      </c>
      <c r="B52" s="9" t="str">
        <f>'קיזוזים- החלטות ועדה'!C52</f>
        <v/>
      </c>
      <c r="C52" s="293" t="str">
        <f>IF(B52="","",'הגבלה לסכום מבוקש (1)'!D52)</f>
        <v/>
      </c>
      <c r="D52" s="293" t="str">
        <f>IF(B52="","",'קיזוזים בגין איחורים'!F52+'קיזוזים- החלטות ועדה'!E52)</f>
        <v/>
      </c>
      <c r="E52" s="418" t="str">
        <f t="shared" si="1"/>
        <v/>
      </c>
      <c r="F52" s="293" t="str">
        <f>'קיזוזים- החלטות ועדה'!G52</f>
        <v/>
      </c>
      <c r="G52" s="418" t="str">
        <f t="shared" si="2"/>
        <v/>
      </c>
      <c r="H52" s="418" t="str">
        <f t="shared" si="3"/>
        <v/>
      </c>
      <c r="I52" s="418" t="str">
        <f t="shared" si="4"/>
        <v/>
      </c>
      <c r="J52" s="419">
        <f t="shared" si="5"/>
        <v>0</v>
      </c>
      <c r="K52" s="420" t="str">
        <f t="shared" si="6"/>
        <v/>
      </c>
      <c r="L52" s="420" t="str">
        <f t="shared" si="7"/>
        <v/>
      </c>
      <c r="M52" s="419">
        <f t="shared" si="8"/>
        <v>0</v>
      </c>
      <c r="N52" s="420" t="str">
        <f t="shared" si="9"/>
        <v/>
      </c>
      <c r="O52" s="420" t="str">
        <f t="shared" si="10"/>
        <v/>
      </c>
      <c r="P52" s="419">
        <f t="shared" si="11"/>
        <v>0</v>
      </c>
      <c r="Q52" s="420" t="str">
        <f t="shared" si="12"/>
        <v/>
      </c>
      <c r="R52" s="420" t="str">
        <f t="shared" si="13"/>
        <v/>
      </c>
      <c r="S52" s="419">
        <f t="shared" si="14"/>
        <v>0</v>
      </c>
      <c r="T52" s="420" t="str">
        <f t="shared" si="15"/>
        <v/>
      </c>
      <c r="U52" s="420" t="str">
        <f t="shared" si="16"/>
        <v/>
      </c>
      <c r="V52" s="418" t="str">
        <f t="shared" si="17"/>
        <v/>
      </c>
      <c r="W52" s="332" t="str">
        <f t="shared" si="18"/>
        <v/>
      </c>
    </row>
    <row r="53" spans="1:23" s="291" customFormat="1" hidden="1" x14ac:dyDescent="0.25">
      <c r="A53" s="68" t="str">
        <f t="shared" si="0"/>
        <v/>
      </c>
      <c r="B53" s="9" t="str">
        <f>'קיזוזים- החלטות ועדה'!C53</f>
        <v/>
      </c>
      <c r="C53" s="293" t="str">
        <f>IF(B53="","",'הגבלה לסכום מבוקש (1)'!D53)</f>
        <v/>
      </c>
      <c r="D53" s="293" t="str">
        <f>IF(B53="","",'קיזוזים בגין איחורים'!F53+'קיזוזים- החלטות ועדה'!E53)</f>
        <v/>
      </c>
      <c r="E53" s="418" t="str">
        <f t="shared" si="1"/>
        <v/>
      </c>
      <c r="F53" s="293" t="str">
        <f>'קיזוזים- החלטות ועדה'!G53</f>
        <v/>
      </c>
      <c r="G53" s="418" t="str">
        <f t="shared" si="2"/>
        <v/>
      </c>
      <c r="H53" s="418" t="str">
        <f t="shared" si="3"/>
        <v/>
      </c>
      <c r="I53" s="418" t="str">
        <f t="shared" si="4"/>
        <v/>
      </c>
      <c r="J53" s="419">
        <f t="shared" si="5"/>
        <v>0</v>
      </c>
      <c r="K53" s="420" t="str">
        <f t="shared" si="6"/>
        <v/>
      </c>
      <c r="L53" s="420" t="str">
        <f t="shared" si="7"/>
        <v/>
      </c>
      <c r="M53" s="419">
        <f t="shared" si="8"/>
        <v>0</v>
      </c>
      <c r="N53" s="420" t="str">
        <f t="shared" si="9"/>
        <v/>
      </c>
      <c r="O53" s="420" t="str">
        <f t="shared" si="10"/>
        <v/>
      </c>
      <c r="P53" s="419">
        <f t="shared" si="11"/>
        <v>0</v>
      </c>
      <c r="Q53" s="420" t="str">
        <f t="shared" si="12"/>
        <v/>
      </c>
      <c r="R53" s="420" t="str">
        <f t="shared" si="13"/>
        <v/>
      </c>
      <c r="S53" s="419">
        <f t="shared" si="14"/>
        <v>0</v>
      </c>
      <c r="T53" s="420" t="str">
        <f t="shared" si="15"/>
        <v/>
      </c>
      <c r="U53" s="420" t="str">
        <f t="shared" si="16"/>
        <v/>
      </c>
      <c r="V53" s="418" t="str">
        <f t="shared" si="17"/>
        <v/>
      </c>
      <c r="W53" s="332" t="str">
        <f t="shared" si="18"/>
        <v/>
      </c>
    </row>
    <row r="54" spans="1:23" s="291" customFormat="1" hidden="1" x14ac:dyDescent="0.25">
      <c r="A54" s="68" t="str">
        <f t="shared" si="0"/>
        <v/>
      </c>
      <c r="B54" s="9" t="str">
        <f>'קיזוזים- החלטות ועדה'!C54</f>
        <v/>
      </c>
      <c r="C54" s="293" t="str">
        <f>IF(B54="","",'הגבלה לסכום מבוקש (1)'!D54)</f>
        <v/>
      </c>
      <c r="D54" s="293" t="str">
        <f>IF(B54="","",'קיזוזים בגין איחורים'!F54+'קיזוזים- החלטות ועדה'!E54)</f>
        <v/>
      </c>
      <c r="E54" s="418" t="str">
        <f t="shared" si="1"/>
        <v/>
      </c>
      <c r="F54" s="293" t="str">
        <f>'קיזוזים- החלטות ועדה'!G54</f>
        <v/>
      </c>
      <c r="G54" s="418" t="str">
        <f t="shared" si="2"/>
        <v/>
      </c>
      <c r="H54" s="418" t="str">
        <f t="shared" si="3"/>
        <v/>
      </c>
      <c r="I54" s="418" t="str">
        <f t="shared" si="4"/>
        <v/>
      </c>
      <c r="J54" s="419">
        <f t="shared" si="5"/>
        <v>0</v>
      </c>
      <c r="K54" s="420" t="str">
        <f t="shared" si="6"/>
        <v/>
      </c>
      <c r="L54" s="420" t="str">
        <f t="shared" si="7"/>
        <v/>
      </c>
      <c r="M54" s="419">
        <f t="shared" si="8"/>
        <v>0</v>
      </c>
      <c r="N54" s="420" t="str">
        <f t="shared" si="9"/>
        <v/>
      </c>
      <c r="O54" s="420" t="str">
        <f t="shared" si="10"/>
        <v/>
      </c>
      <c r="P54" s="419">
        <f t="shared" si="11"/>
        <v>0</v>
      </c>
      <c r="Q54" s="420" t="str">
        <f t="shared" si="12"/>
        <v/>
      </c>
      <c r="R54" s="420" t="str">
        <f t="shared" si="13"/>
        <v/>
      </c>
      <c r="S54" s="419">
        <f t="shared" si="14"/>
        <v>0</v>
      </c>
      <c r="T54" s="420" t="str">
        <f t="shared" si="15"/>
        <v/>
      </c>
      <c r="U54" s="420" t="str">
        <f t="shared" si="16"/>
        <v/>
      </c>
      <c r="V54" s="418" t="str">
        <f t="shared" si="17"/>
        <v/>
      </c>
      <c r="W54" s="332" t="str">
        <f t="shared" si="18"/>
        <v/>
      </c>
    </row>
    <row r="55" spans="1:23" s="291" customFormat="1" hidden="1" x14ac:dyDescent="0.25">
      <c r="A55" s="68" t="str">
        <f t="shared" si="0"/>
        <v/>
      </c>
      <c r="B55" s="9" t="str">
        <f>'קיזוזים- החלטות ועדה'!C55</f>
        <v/>
      </c>
      <c r="C55" s="293" t="str">
        <f>IF(B55="","",'הגבלה לסכום מבוקש (1)'!D55)</f>
        <v/>
      </c>
      <c r="D55" s="293" t="str">
        <f>IF(B55="","",'קיזוזים בגין איחורים'!F55+'קיזוזים- החלטות ועדה'!E55)</f>
        <v/>
      </c>
      <c r="E55" s="418" t="str">
        <f t="shared" si="1"/>
        <v/>
      </c>
      <c r="F55" s="293" t="str">
        <f>'קיזוזים- החלטות ועדה'!G55</f>
        <v/>
      </c>
      <c r="G55" s="418" t="str">
        <f t="shared" si="2"/>
        <v/>
      </c>
      <c r="H55" s="418" t="str">
        <f t="shared" si="3"/>
        <v/>
      </c>
      <c r="I55" s="418" t="str">
        <f t="shared" si="4"/>
        <v/>
      </c>
      <c r="J55" s="419">
        <f t="shared" si="5"/>
        <v>0</v>
      </c>
      <c r="K55" s="420" t="str">
        <f t="shared" si="6"/>
        <v/>
      </c>
      <c r="L55" s="420" t="str">
        <f t="shared" si="7"/>
        <v/>
      </c>
      <c r="M55" s="419">
        <f t="shared" si="8"/>
        <v>0</v>
      </c>
      <c r="N55" s="420" t="str">
        <f t="shared" si="9"/>
        <v/>
      </c>
      <c r="O55" s="420" t="str">
        <f t="shared" si="10"/>
        <v/>
      </c>
      <c r="P55" s="419">
        <f t="shared" si="11"/>
        <v>0</v>
      </c>
      <c r="Q55" s="420" t="str">
        <f t="shared" si="12"/>
        <v/>
      </c>
      <c r="R55" s="420" t="str">
        <f t="shared" si="13"/>
        <v/>
      </c>
      <c r="S55" s="419">
        <f t="shared" si="14"/>
        <v>0</v>
      </c>
      <c r="T55" s="420" t="str">
        <f t="shared" si="15"/>
        <v/>
      </c>
      <c r="U55" s="420" t="str">
        <f t="shared" si="16"/>
        <v/>
      </c>
      <c r="V55" s="418" t="str">
        <f t="shared" si="17"/>
        <v/>
      </c>
      <c r="W55" s="332" t="str">
        <f t="shared" si="18"/>
        <v/>
      </c>
    </row>
    <row r="56" spans="1:23" s="291" customFormat="1" hidden="1" x14ac:dyDescent="0.25">
      <c r="A56" s="68" t="str">
        <f t="shared" si="0"/>
        <v/>
      </c>
      <c r="B56" s="9" t="str">
        <f>'קיזוזים- החלטות ועדה'!C56</f>
        <v/>
      </c>
      <c r="C56" s="293" t="str">
        <f>IF(B56="","",'הגבלה לסכום מבוקש (1)'!D56)</f>
        <v/>
      </c>
      <c r="D56" s="293" t="str">
        <f>IF(B56="","",'קיזוזים בגין איחורים'!F56+'קיזוזים- החלטות ועדה'!E56)</f>
        <v/>
      </c>
      <c r="E56" s="418" t="str">
        <f t="shared" si="1"/>
        <v/>
      </c>
      <c r="F56" s="293" t="str">
        <f>'קיזוזים- החלטות ועדה'!G56</f>
        <v/>
      </c>
      <c r="G56" s="418" t="str">
        <f t="shared" si="2"/>
        <v/>
      </c>
      <c r="H56" s="418" t="str">
        <f t="shared" si="3"/>
        <v/>
      </c>
      <c r="I56" s="418" t="str">
        <f t="shared" si="4"/>
        <v/>
      </c>
      <c r="J56" s="419">
        <f t="shared" si="5"/>
        <v>0</v>
      </c>
      <c r="K56" s="420" t="str">
        <f t="shared" si="6"/>
        <v/>
      </c>
      <c r="L56" s="420" t="str">
        <f t="shared" si="7"/>
        <v/>
      </c>
      <c r="M56" s="419">
        <f t="shared" si="8"/>
        <v>0</v>
      </c>
      <c r="N56" s="420" t="str">
        <f t="shared" si="9"/>
        <v/>
      </c>
      <c r="O56" s="420" t="str">
        <f t="shared" si="10"/>
        <v/>
      </c>
      <c r="P56" s="419">
        <f t="shared" si="11"/>
        <v>0</v>
      </c>
      <c r="Q56" s="420" t="str">
        <f t="shared" si="12"/>
        <v/>
      </c>
      <c r="R56" s="420" t="str">
        <f t="shared" si="13"/>
        <v/>
      </c>
      <c r="S56" s="419">
        <f t="shared" si="14"/>
        <v>0</v>
      </c>
      <c r="T56" s="420" t="str">
        <f t="shared" si="15"/>
        <v/>
      </c>
      <c r="U56" s="420" t="str">
        <f t="shared" si="16"/>
        <v/>
      </c>
      <c r="V56" s="418" t="str">
        <f t="shared" si="17"/>
        <v/>
      </c>
      <c r="W56" s="332" t="str">
        <f t="shared" si="18"/>
        <v/>
      </c>
    </row>
    <row r="57" spans="1:23" s="291" customFormat="1" hidden="1" x14ac:dyDescent="0.25">
      <c r="A57" s="68" t="str">
        <f t="shared" si="0"/>
        <v/>
      </c>
      <c r="B57" s="9" t="str">
        <f>'קיזוזים- החלטות ועדה'!C57</f>
        <v/>
      </c>
      <c r="C57" s="293" t="str">
        <f>IF(B57="","",'הגבלה לסכום מבוקש (1)'!D57)</f>
        <v/>
      </c>
      <c r="D57" s="293" t="str">
        <f>IF(B57="","",'קיזוזים בגין איחורים'!F57+'קיזוזים- החלטות ועדה'!E57)</f>
        <v/>
      </c>
      <c r="E57" s="418" t="str">
        <f t="shared" si="1"/>
        <v/>
      </c>
      <c r="F57" s="293" t="str">
        <f>'קיזוזים- החלטות ועדה'!G57</f>
        <v/>
      </c>
      <c r="G57" s="418" t="str">
        <f t="shared" si="2"/>
        <v/>
      </c>
      <c r="H57" s="418" t="str">
        <f t="shared" si="3"/>
        <v/>
      </c>
      <c r="I57" s="418" t="str">
        <f t="shared" si="4"/>
        <v/>
      </c>
      <c r="J57" s="419">
        <f t="shared" si="5"/>
        <v>0</v>
      </c>
      <c r="K57" s="420" t="str">
        <f t="shared" si="6"/>
        <v/>
      </c>
      <c r="L57" s="420" t="str">
        <f t="shared" si="7"/>
        <v/>
      </c>
      <c r="M57" s="419">
        <f t="shared" si="8"/>
        <v>0</v>
      </c>
      <c r="N57" s="420" t="str">
        <f t="shared" si="9"/>
        <v/>
      </c>
      <c r="O57" s="420" t="str">
        <f t="shared" si="10"/>
        <v/>
      </c>
      <c r="P57" s="419">
        <f t="shared" si="11"/>
        <v>0</v>
      </c>
      <c r="Q57" s="420" t="str">
        <f t="shared" si="12"/>
        <v/>
      </c>
      <c r="R57" s="420" t="str">
        <f t="shared" si="13"/>
        <v/>
      </c>
      <c r="S57" s="419">
        <f t="shared" si="14"/>
        <v>0</v>
      </c>
      <c r="T57" s="420" t="str">
        <f t="shared" si="15"/>
        <v/>
      </c>
      <c r="U57" s="420" t="str">
        <f t="shared" si="16"/>
        <v/>
      </c>
      <c r="V57" s="418" t="str">
        <f t="shared" si="17"/>
        <v/>
      </c>
      <c r="W57" s="332" t="str">
        <f t="shared" si="18"/>
        <v/>
      </c>
    </row>
    <row r="58" spans="1:23" s="291" customFormat="1" hidden="1" x14ac:dyDescent="0.25">
      <c r="A58" s="68" t="str">
        <f t="shared" si="0"/>
        <v/>
      </c>
      <c r="B58" s="9" t="str">
        <f>'קיזוזים- החלטות ועדה'!C58</f>
        <v/>
      </c>
      <c r="C58" s="293" t="str">
        <f>IF(B58="","",'הגבלה לסכום מבוקש (1)'!D58)</f>
        <v/>
      </c>
      <c r="D58" s="293" t="str">
        <f>IF(B58="","",'קיזוזים בגין איחורים'!F58+'קיזוזים- החלטות ועדה'!E58)</f>
        <v/>
      </c>
      <c r="E58" s="418" t="str">
        <f t="shared" si="1"/>
        <v/>
      </c>
      <c r="F58" s="293" t="str">
        <f>'קיזוזים- החלטות ועדה'!G58</f>
        <v/>
      </c>
      <c r="G58" s="418" t="str">
        <f t="shared" si="2"/>
        <v/>
      </c>
      <c r="H58" s="418" t="str">
        <f t="shared" si="3"/>
        <v/>
      </c>
      <c r="I58" s="418" t="str">
        <f t="shared" si="4"/>
        <v/>
      </c>
      <c r="J58" s="419">
        <f t="shared" si="5"/>
        <v>0</v>
      </c>
      <c r="K58" s="420" t="str">
        <f t="shared" si="6"/>
        <v/>
      </c>
      <c r="L58" s="420" t="str">
        <f t="shared" si="7"/>
        <v/>
      </c>
      <c r="M58" s="419">
        <f t="shared" si="8"/>
        <v>0</v>
      </c>
      <c r="N58" s="420" t="str">
        <f t="shared" si="9"/>
        <v/>
      </c>
      <c r="O58" s="420" t="str">
        <f t="shared" si="10"/>
        <v/>
      </c>
      <c r="P58" s="419">
        <f t="shared" si="11"/>
        <v>0</v>
      </c>
      <c r="Q58" s="420" t="str">
        <f t="shared" si="12"/>
        <v/>
      </c>
      <c r="R58" s="420" t="str">
        <f t="shared" si="13"/>
        <v/>
      </c>
      <c r="S58" s="419">
        <f t="shared" si="14"/>
        <v>0</v>
      </c>
      <c r="T58" s="420" t="str">
        <f t="shared" si="15"/>
        <v/>
      </c>
      <c r="U58" s="420" t="str">
        <f t="shared" si="16"/>
        <v/>
      </c>
      <c r="V58" s="418" t="str">
        <f t="shared" si="17"/>
        <v/>
      </c>
      <c r="W58" s="332" t="str">
        <f t="shared" si="18"/>
        <v/>
      </c>
    </row>
    <row r="59" spans="1:23" s="291" customFormat="1" hidden="1" x14ac:dyDescent="0.25">
      <c r="A59" s="68" t="str">
        <f t="shared" si="0"/>
        <v/>
      </c>
      <c r="B59" s="9" t="str">
        <f>'קיזוזים- החלטות ועדה'!C59</f>
        <v/>
      </c>
      <c r="C59" s="293" t="str">
        <f>IF(B59="","",'הגבלה לסכום מבוקש (1)'!D59)</f>
        <v/>
      </c>
      <c r="D59" s="293" t="str">
        <f>IF(B59="","",'קיזוזים בגין איחורים'!F59+'קיזוזים- החלטות ועדה'!E59)</f>
        <v/>
      </c>
      <c r="E59" s="418" t="str">
        <f t="shared" si="1"/>
        <v/>
      </c>
      <c r="F59" s="293" t="str">
        <f>'קיזוזים- החלטות ועדה'!G59</f>
        <v/>
      </c>
      <c r="G59" s="418" t="str">
        <f t="shared" si="2"/>
        <v/>
      </c>
      <c r="H59" s="418" t="str">
        <f t="shared" si="3"/>
        <v/>
      </c>
      <c r="I59" s="418" t="str">
        <f t="shared" si="4"/>
        <v/>
      </c>
      <c r="J59" s="419">
        <f t="shared" si="5"/>
        <v>0</v>
      </c>
      <c r="K59" s="420" t="str">
        <f t="shared" si="6"/>
        <v/>
      </c>
      <c r="L59" s="420" t="str">
        <f t="shared" si="7"/>
        <v/>
      </c>
      <c r="M59" s="419">
        <f t="shared" si="8"/>
        <v>0</v>
      </c>
      <c r="N59" s="420" t="str">
        <f t="shared" si="9"/>
        <v/>
      </c>
      <c r="O59" s="420" t="str">
        <f t="shared" si="10"/>
        <v/>
      </c>
      <c r="P59" s="419">
        <f t="shared" si="11"/>
        <v>0</v>
      </c>
      <c r="Q59" s="420" t="str">
        <f t="shared" si="12"/>
        <v/>
      </c>
      <c r="R59" s="420" t="str">
        <f t="shared" si="13"/>
        <v/>
      </c>
      <c r="S59" s="419">
        <f t="shared" si="14"/>
        <v>0</v>
      </c>
      <c r="T59" s="420" t="str">
        <f t="shared" si="15"/>
        <v/>
      </c>
      <c r="U59" s="420" t="str">
        <f t="shared" si="16"/>
        <v/>
      </c>
      <c r="V59" s="418" t="str">
        <f t="shared" si="17"/>
        <v/>
      </c>
      <c r="W59" s="332" t="str">
        <f t="shared" si="18"/>
        <v/>
      </c>
    </row>
    <row r="60" spans="1:23" s="291" customFormat="1" hidden="1" x14ac:dyDescent="0.25">
      <c r="A60" s="68" t="str">
        <f t="shared" si="0"/>
        <v/>
      </c>
      <c r="B60" s="9" t="str">
        <f>'קיזוזים- החלטות ועדה'!C60</f>
        <v/>
      </c>
      <c r="C60" s="293" t="str">
        <f>IF(B60="","",'הגבלה לסכום מבוקש (1)'!D60)</f>
        <v/>
      </c>
      <c r="D60" s="293" t="str">
        <f>IF(B60="","",'קיזוזים בגין איחורים'!F60+'קיזוזים- החלטות ועדה'!E60)</f>
        <v/>
      </c>
      <c r="E60" s="418" t="str">
        <f t="shared" si="1"/>
        <v/>
      </c>
      <c r="F60" s="293" t="str">
        <f>'קיזוזים- החלטות ועדה'!G60</f>
        <v/>
      </c>
      <c r="G60" s="418" t="str">
        <f t="shared" si="2"/>
        <v/>
      </c>
      <c r="H60" s="418" t="str">
        <f t="shared" si="3"/>
        <v/>
      </c>
      <c r="I60" s="418" t="str">
        <f t="shared" si="4"/>
        <v/>
      </c>
      <c r="J60" s="419">
        <f t="shared" si="5"/>
        <v>0</v>
      </c>
      <c r="K60" s="420" t="str">
        <f t="shared" si="6"/>
        <v/>
      </c>
      <c r="L60" s="420" t="str">
        <f t="shared" si="7"/>
        <v/>
      </c>
      <c r="M60" s="419">
        <f t="shared" si="8"/>
        <v>0</v>
      </c>
      <c r="N60" s="420" t="str">
        <f t="shared" si="9"/>
        <v/>
      </c>
      <c r="O60" s="420" t="str">
        <f t="shared" si="10"/>
        <v/>
      </c>
      <c r="P60" s="419">
        <f t="shared" si="11"/>
        <v>0</v>
      </c>
      <c r="Q60" s="420" t="str">
        <f t="shared" si="12"/>
        <v/>
      </c>
      <c r="R60" s="420" t="str">
        <f t="shared" si="13"/>
        <v/>
      </c>
      <c r="S60" s="419">
        <f t="shared" si="14"/>
        <v>0</v>
      </c>
      <c r="T60" s="420" t="str">
        <f t="shared" si="15"/>
        <v/>
      </c>
      <c r="U60" s="420" t="str">
        <f t="shared" si="16"/>
        <v/>
      </c>
      <c r="V60" s="418" t="str">
        <f t="shared" si="17"/>
        <v/>
      </c>
      <c r="W60" s="332" t="str">
        <f t="shared" si="18"/>
        <v/>
      </c>
    </row>
    <row r="61" spans="1:23" s="291" customFormat="1" hidden="1" x14ac:dyDescent="0.25">
      <c r="A61" s="68" t="str">
        <f t="shared" si="0"/>
        <v/>
      </c>
      <c r="B61" s="9" t="str">
        <f>'קיזוזים- החלטות ועדה'!C61</f>
        <v/>
      </c>
      <c r="C61" s="293" t="str">
        <f>IF(B61="","",'הגבלה לסכום מבוקש (1)'!D61)</f>
        <v/>
      </c>
      <c r="D61" s="293" t="str">
        <f>IF(B61="","",'קיזוזים בגין איחורים'!F61+'קיזוזים- החלטות ועדה'!E61)</f>
        <v/>
      </c>
      <c r="E61" s="418" t="str">
        <f t="shared" si="1"/>
        <v/>
      </c>
      <c r="F61" s="293" t="str">
        <f>'קיזוזים- החלטות ועדה'!G61</f>
        <v/>
      </c>
      <c r="G61" s="418" t="str">
        <f t="shared" si="2"/>
        <v/>
      </c>
      <c r="H61" s="418" t="str">
        <f t="shared" si="3"/>
        <v/>
      </c>
      <c r="I61" s="418" t="str">
        <f t="shared" si="4"/>
        <v/>
      </c>
      <c r="J61" s="419">
        <f t="shared" si="5"/>
        <v>0</v>
      </c>
      <c r="K61" s="420" t="str">
        <f t="shared" si="6"/>
        <v/>
      </c>
      <c r="L61" s="420" t="str">
        <f t="shared" si="7"/>
        <v/>
      </c>
      <c r="M61" s="419">
        <f t="shared" si="8"/>
        <v>0</v>
      </c>
      <c r="N61" s="420" t="str">
        <f t="shared" si="9"/>
        <v/>
      </c>
      <c r="O61" s="420" t="str">
        <f t="shared" si="10"/>
        <v/>
      </c>
      <c r="P61" s="419">
        <f t="shared" si="11"/>
        <v>0</v>
      </c>
      <c r="Q61" s="420" t="str">
        <f t="shared" si="12"/>
        <v/>
      </c>
      <c r="R61" s="420" t="str">
        <f t="shared" si="13"/>
        <v/>
      </c>
      <c r="S61" s="419">
        <f t="shared" si="14"/>
        <v>0</v>
      </c>
      <c r="T61" s="420" t="str">
        <f t="shared" si="15"/>
        <v/>
      </c>
      <c r="U61" s="420" t="str">
        <f t="shared" si="16"/>
        <v/>
      </c>
      <c r="V61" s="418" t="str">
        <f t="shared" si="17"/>
        <v/>
      </c>
      <c r="W61" s="332" t="str">
        <f t="shared" si="18"/>
        <v/>
      </c>
    </row>
    <row r="62" spans="1:23" s="291" customFormat="1" hidden="1" x14ac:dyDescent="0.25">
      <c r="A62" s="68" t="str">
        <f t="shared" si="0"/>
        <v/>
      </c>
      <c r="B62" s="9" t="str">
        <f>'קיזוזים- החלטות ועדה'!C62</f>
        <v/>
      </c>
      <c r="C62" s="293" t="str">
        <f>IF(B62="","",'הגבלה לסכום מבוקש (1)'!D62)</f>
        <v/>
      </c>
      <c r="D62" s="293" t="str">
        <f>IF(B62="","",'קיזוזים בגין איחורים'!F62+'קיזוזים- החלטות ועדה'!E62)</f>
        <v/>
      </c>
      <c r="E62" s="418" t="str">
        <f t="shared" si="1"/>
        <v/>
      </c>
      <c r="F62" s="293" t="str">
        <f>'קיזוזים- החלטות ועדה'!G62</f>
        <v/>
      </c>
      <c r="G62" s="418" t="str">
        <f t="shared" si="2"/>
        <v/>
      </c>
      <c r="H62" s="418" t="str">
        <f t="shared" si="3"/>
        <v/>
      </c>
      <c r="I62" s="418" t="str">
        <f t="shared" si="4"/>
        <v/>
      </c>
      <c r="J62" s="419">
        <f t="shared" si="5"/>
        <v>0</v>
      </c>
      <c r="K62" s="420" t="str">
        <f t="shared" si="6"/>
        <v/>
      </c>
      <c r="L62" s="420" t="str">
        <f t="shared" si="7"/>
        <v/>
      </c>
      <c r="M62" s="419">
        <f t="shared" si="8"/>
        <v>0</v>
      </c>
      <c r="N62" s="420" t="str">
        <f t="shared" si="9"/>
        <v/>
      </c>
      <c r="O62" s="420" t="str">
        <f t="shared" si="10"/>
        <v/>
      </c>
      <c r="P62" s="419">
        <f t="shared" si="11"/>
        <v>0</v>
      </c>
      <c r="Q62" s="420" t="str">
        <f t="shared" si="12"/>
        <v/>
      </c>
      <c r="R62" s="420" t="str">
        <f t="shared" si="13"/>
        <v/>
      </c>
      <c r="S62" s="419">
        <f t="shared" si="14"/>
        <v>0</v>
      </c>
      <c r="T62" s="420" t="str">
        <f t="shared" si="15"/>
        <v/>
      </c>
      <c r="U62" s="420" t="str">
        <f t="shared" si="16"/>
        <v/>
      </c>
      <c r="V62" s="418" t="str">
        <f t="shared" si="17"/>
        <v/>
      </c>
      <c r="W62" s="332" t="str">
        <f t="shared" si="18"/>
        <v/>
      </c>
    </row>
    <row r="63" spans="1:23" s="291" customFormat="1" hidden="1" x14ac:dyDescent="0.25">
      <c r="A63" s="68" t="str">
        <f t="shared" si="0"/>
        <v/>
      </c>
      <c r="B63" s="9" t="str">
        <f>'קיזוזים- החלטות ועדה'!C63</f>
        <v/>
      </c>
      <c r="C63" s="293" t="str">
        <f>IF(B63="","",'הגבלה לסכום מבוקש (1)'!D63)</f>
        <v/>
      </c>
      <c r="D63" s="293" t="str">
        <f>IF(B63="","",'קיזוזים בגין איחורים'!F63+'קיזוזים- החלטות ועדה'!E63)</f>
        <v/>
      </c>
      <c r="E63" s="418" t="str">
        <f t="shared" si="1"/>
        <v/>
      </c>
      <c r="F63" s="293" t="str">
        <f>'קיזוזים- החלטות ועדה'!G63</f>
        <v/>
      </c>
      <c r="G63" s="418" t="str">
        <f t="shared" si="2"/>
        <v/>
      </c>
      <c r="H63" s="418" t="str">
        <f t="shared" si="3"/>
        <v/>
      </c>
      <c r="I63" s="418" t="str">
        <f t="shared" si="4"/>
        <v/>
      </c>
      <c r="J63" s="419">
        <f t="shared" si="5"/>
        <v>0</v>
      </c>
      <c r="K63" s="420" t="str">
        <f t="shared" si="6"/>
        <v/>
      </c>
      <c r="L63" s="420" t="str">
        <f t="shared" si="7"/>
        <v/>
      </c>
      <c r="M63" s="419">
        <f t="shared" si="8"/>
        <v>0</v>
      </c>
      <c r="N63" s="420" t="str">
        <f t="shared" si="9"/>
        <v/>
      </c>
      <c r="O63" s="420" t="str">
        <f t="shared" si="10"/>
        <v/>
      </c>
      <c r="P63" s="419">
        <f t="shared" si="11"/>
        <v>0</v>
      </c>
      <c r="Q63" s="420" t="str">
        <f t="shared" si="12"/>
        <v/>
      </c>
      <c r="R63" s="420" t="str">
        <f t="shared" si="13"/>
        <v/>
      </c>
      <c r="S63" s="419">
        <f t="shared" si="14"/>
        <v>0</v>
      </c>
      <c r="T63" s="420" t="str">
        <f t="shared" si="15"/>
        <v/>
      </c>
      <c r="U63" s="420" t="str">
        <f t="shared" si="16"/>
        <v/>
      </c>
      <c r="V63" s="418" t="str">
        <f t="shared" si="17"/>
        <v/>
      </c>
      <c r="W63" s="332" t="str">
        <f t="shared" si="18"/>
        <v/>
      </c>
    </row>
    <row r="64" spans="1:23" s="291" customFormat="1" hidden="1" x14ac:dyDescent="0.25">
      <c r="A64" s="68" t="str">
        <f t="shared" si="0"/>
        <v/>
      </c>
      <c r="B64" s="9" t="str">
        <f>'קיזוזים- החלטות ועדה'!C64</f>
        <v/>
      </c>
      <c r="C64" s="293" t="str">
        <f>IF(B64="","",'הגבלה לסכום מבוקש (1)'!D64)</f>
        <v/>
      </c>
      <c r="D64" s="293" t="str">
        <f>IF(B64="","",'קיזוזים בגין איחורים'!F64+'קיזוזים- החלטות ועדה'!E64)</f>
        <v/>
      </c>
      <c r="E64" s="418" t="str">
        <f t="shared" si="1"/>
        <v/>
      </c>
      <c r="F64" s="293" t="str">
        <f>'קיזוזים- החלטות ועדה'!G64</f>
        <v/>
      </c>
      <c r="G64" s="418" t="str">
        <f t="shared" si="2"/>
        <v/>
      </c>
      <c r="H64" s="418" t="str">
        <f t="shared" si="3"/>
        <v/>
      </c>
      <c r="I64" s="418" t="str">
        <f t="shared" si="4"/>
        <v/>
      </c>
      <c r="J64" s="419">
        <f t="shared" si="5"/>
        <v>0</v>
      </c>
      <c r="K64" s="420" t="str">
        <f t="shared" si="6"/>
        <v/>
      </c>
      <c r="L64" s="420" t="str">
        <f t="shared" si="7"/>
        <v/>
      </c>
      <c r="M64" s="419">
        <f t="shared" si="8"/>
        <v>0</v>
      </c>
      <c r="N64" s="420" t="str">
        <f t="shared" si="9"/>
        <v/>
      </c>
      <c r="O64" s="420" t="str">
        <f t="shared" si="10"/>
        <v/>
      </c>
      <c r="P64" s="419">
        <f t="shared" si="11"/>
        <v>0</v>
      </c>
      <c r="Q64" s="420" t="str">
        <f t="shared" si="12"/>
        <v/>
      </c>
      <c r="R64" s="420" t="str">
        <f t="shared" si="13"/>
        <v/>
      </c>
      <c r="S64" s="419">
        <f t="shared" si="14"/>
        <v>0</v>
      </c>
      <c r="T64" s="420" t="str">
        <f t="shared" si="15"/>
        <v/>
      </c>
      <c r="U64" s="420" t="str">
        <f t="shared" si="16"/>
        <v/>
      </c>
      <c r="V64" s="418" t="str">
        <f t="shared" si="17"/>
        <v/>
      </c>
      <c r="W64" s="332" t="str">
        <f t="shared" si="18"/>
        <v/>
      </c>
    </row>
    <row r="65" spans="1:23" s="291" customFormat="1" hidden="1" x14ac:dyDescent="0.25">
      <c r="A65" s="68" t="str">
        <f t="shared" si="0"/>
        <v/>
      </c>
      <c r="B65" s="9" t="str">
        <f>'קיזוזים- החלטות ועדה'!C65</f>
        <v/>
      </c>
      <c r="C65" s="293" t="str">
        <f>IF(B65="","",'הגבלה לסכום מבוקש (1)'!D65)</f>
        <v/>
      </c>
      <c r="D65" s="293" t="str">
        <f>IF(B65="","",'קיזוזים בגין איחורים'!F65+'קיזוזים- החלטות ועדה'!E65)</f>
        <v/>
      </c>
      <c r="E65" s="418" t="str">
        <f t="shared" si="1"/>
        <v/>
      </c>
      <c r="F65" s="293" t="str">
        <f>'קיזוזים- החלטות ועדה'!G65</f>
        <v/>
      </c>
      <c r="G65" s="418" t="str">
        <f t="shared" si="2"/>
        <v/>
      </c>
      <c r="H65" s="418" t="str">
        <f t="shared" si="3"/>
        <v/>
      </c>
      <c r="I65" s="418" t="str">
        <f t="shared" si="4"/>
        <v/>
      </c>
      <c r="J65" s="419">
        <f t="shared" si="5"/>
        <v>0</v>
      </c>
      <c r="K65" s="420" t="str">
        <f t="shared" si="6"/>
        <v/>
      </c>
      <c r="L65" s="420" t="str">
        <f t="shared" si="7"/>
        <v/>
      </c>
      <c r="M65" s="419">
        <f t="shared" si="8"/>
        <v>0</v>
      </c>
      <c r="N65" s="420" t="str">
        <f t="shared" si="9"/>
        <v/>
      </c>
      <c r="O65" s="420" t="str">
        <f t="shared" si="10"/>
        <v/>
      </c>
      <c r="P65" s="419">
        <f t="shared" si="11"/>
        <v>0</v>
      </c>
      <c r="Q65" s="420" t="str">
        <f t="shared" si="12"/>
        <v/>
      </c>
      <c r="R65" s="420" t="str">
        <f t="shared" si="13"/>
        <v/>
      </c>
      <c r="S65" s="419">
        <f t="shared" si="14"/>
        <v>0</v>
      </c>
      <c r="T65" s="420" t="str">
        <f t="shared" si="15"/>
        <v/>
      </c>
      <c r="U65" s="420" t="str">
        <f t="shared" si="16"/>
        <v/>
      </c>
      <c r="V65" s="418" t="str">
        <f t="shared" si="17"/>
        <v/>
      </c>
      <c r="W65" s="332" t="str">
        <f t="shared" si="18"/>
        <v/>
      </c>
    </row>
    <row r="66" spans="1:23" s="291" customFormat="1" hidden="1" x14ac:dyDescent="0.25">
      <c r="A66" s="68" t="str">
        <f t="shared" si="0"/>
        <v/>
      </c>
      <c r="B66" s="9" t="str">
        <f>'קיזוזים- החלטות ועדה'!C66</f>
        <v/>
      </c>
      <c r="C66" s="293" t="str">
        <f>IF(B66="","",'הגבלה לסכום מבוקש (1)'!D66)</f>
        <v/>
      </c>
      <c r="D66" s="293" t="str">
        <f>IF(B66="","",'קיזוזים בגין איחורים'!F66+'קיזוזים- החלטות ועדה'!E66)</f>
        <v/>
      </c>
      <c r="E66" s="418" t="str">
        <f t="shared" si="1"/>
        <v/>
      </c>
      <c r="F66" s="293" t="str">
        <f>'קיזוזים- החלטות ועדה'!G66</f>
        <v/>
      </c>
      <c r="G66" s="418" t="str">
        <f t="shared" si="2"/>
        <v/>
      </c>
      <c r="H66" s="418" t="str">
        <f t="shared" si="3"/>
        <v/>
      </c>
      <c r="I66" s="418" t="str">
        <f t="shared" si="4"/>
        <v/>
      </c>
      <c r="J66" s="419">
        <f t="shared" si="5"/>
        <v>0</v>
      </c>
      <c r="K66" s="420" t="str">
        <f t="shared" si="6"/>
        <v/>
      </c>
      <c r="L66" s="420" t="str">
        <f t="shared" si="7"/>
        <v/>
      </c>
      <c r="M66" s="419">
        <f t="shared" si="8"/>
        <v>0</v>
      </c>
      <c r="N66" s="420" t="str">
        <f t="shared" si="9"/>
        <v/>
      </c>
      <c r="O66" s="420" t="str">
        <f t="shared" si="10"/>
        <v/>
      </c>
      <c r="P66" s="419">
        <f t="shared" si="11"/>
        <v>0</v>
      </c>
      <c r="Q66" s="420" t="str">
        <f t="shared" si="12"/>
        <v/>
      </c>
      <c r="R66" s="420" t="str">
        <f t="shared" si="13"/>
        <v/>
      </c>
      <c r="S66" s="419">
        <f t="shared" si="14"/>
        <v>0</v>
      </c>
      <c r="T66" s="420" t="str">
        <f t="shared" si="15"/>
        <v/>
      </c>
      <c r="U66" s="420" t="str">
        <f t="shared" si="16"/>
        <v/>
      </c>
      <c r="V66" s="418" t="str">
        <f t="shared" si="17"/>
        <v/>
      </c>
      <c r="W66" s="332" t="str">
        <f t="shared" si="18"/>
        <v/>
      </c>
    </row>
    <row r="67" spans="1:23" s="291" customFormat="1" hidden="1" x14ac:dyDescent="0.25">
      <c r="A67" s="68" t="str">
        <f t="shared" si="0"/>
        <v/>
      </c>
      <c r="B67" s="9" t="str">
        <f>'קיזוזים- החלטות ועדה'!C67</f>
        <v/>
      </c>
      <c r="C67" s="293" t="str">
        <f>IF(B67="","",'הגבלה לסכום מבוקש (1)'!D67)</f>
        <v/>
      </c>
      <c r="D67" s="293" t="str">
        <f>IF(B67="","",'קיזוזים בגין איחורים'!F67+'קיזוזים- החלטות ועדה'!E67)</f>
        <v/>
      </c>
      <c r="E67" s="418" t="str">
        <f t="shared" si="1"/>
        <v/>
      </c>
      <c r="F67" s="293" t="str">
        <f>'קיזוזים- החלטות ועדה'!G67</f>
        <v/>
      </c>
      <c r="G67" s="418" t="str">
        <f t="shared" si="2"/>
        <v/>
      </c>
      <c r="H67" s="418" t="str">
        <f t="shared" si="3"/>
        <v/>
      </c>
      <c r="I67" s="418" t="str">
        <f t="shared" si="4"/>
        <v/>
      </c>
      <c r="J67" s="419">
        <f t="shared" si="5"/>
        <v>0</v>
      </c>
      <c r="K67" s="420" t="str">
        <f t="shared" si="6"/>
        <v/>
      </c>
      <c r="L67" s="420" t="str">
        <f t="shared" si="7"/>
        <v/>
      </c>
      <c r="M67" s="419">
        <f t="shared" si="8"/>
        <v>0</v>
      </c>
      <c r="N67" s="420" t="str">
        <f t="shared" si="9"/>
        <v/>
      </c>
      <c r="O67" s="420" t="str">
        <f t="shared" si="10"/>
        <v/>
      </c>
      <c r="P67" s="419">
        <f t="shared" si="11"/>
        <v>0</v>
      </c>
      <c r="Q67" s="420" t="str">
        <f t="shared" si="12"/>
        <v/>
      </c>
      <c r="R67" s="420" t="str">
        <f t="shared" si="13"/>
        <v/>
      </c>
      <c r="S67" s="419">
        <f t="shared" si="14"/>
        <v>0</v>
      </c>
      <c r="T67" s="420" t="str">
        <f t="shared" si="15"/>
        <v/>
      </c>
      <c r="U67" s="420" t="str">
        <f t="shared" si="16"/>
        <v/>
      </c>
      <c r="V67" s="418" t="str">
        <f t="shared" si="17"/>
        <v/>
      </c>
      <c r="W67" s="332" t="str">
        <f t="shared" si="18"/>
        <v/>
      </c>
    </row>
    <row r="68" spans="1:23" s="291" customFormat="1" hidden="1" x14ac:dyDescent="0.25">
      <c r="A68" s="68" t="str">
        <f t="shared" si="0"/>
        <v/>
      </c>
      <c r="B68" s="9" t="str">
        <f>'קיזוזים- החלטות ועדה'!C68</f>
        <v/>
      </c>
      <c r="C68" s="293" t="str">
        <f>IF(B68="","",'הגבלה לסכום מבוקש (1)'!D68)</f>
        <v/>
      </c>
      <c r="D68" s="293" t="str">
        <f>IF(B68="","",'קיזוזים בגין איחורים'!F68+'קיזוזים- החלטות ועדה'!E68)</f>
        <v/>
      </c>
      <c r="E68" s="418" t="str">
        <f t="shared" si="1"/>
        <v/>
      </c>
      <c r="F68" s="293" t="str">
        <f>'קיזוזים- החלטות ועדה'!G68</f>
        <v/>
      </c>
      <c r="G68" s="418" t="str">
        <f t="shared" si="2"/>
        <v/>
      </c>
      <c r="H68" s="418" t="str">
        <f t="shared" si="3"/>
        <v/>
      </c>
      <c r="I68" s="418" t="str">
        <f t="shared" si="4"/>
        <v/>
      </c>
      <c r="J68" s="419">
        <f t="shared" si="5"/>
        <v>0</v>
      </c>
      <c r="K68" s="420" t="str">
        <f t="shared" si="6"/>
        <v/>
      </c>
      <c r="L68" s="420" t="str">
        <f t="shared" si="7"/>
        <v/>
      </c>
      <c r="M68" s="419">
        <f t="shared" si="8"/>
        <v>0</v>
      </c>
      <c r="N68" s="420" t="str">
        <f t="shared" si="9"/>
        <v/>
      </c>
      <c r="O68" s="420" t="str">
        <f t="shared" si="10"/>
        <v/>
      </c>
      <c r="P68" s="419">
        <f t="shared" si="11"/>
        <v>0</v>
      </c>
      <c r="Q68" s="420" t="str">
        <f t="shared" si="12"/>
        <v/>
      </c>
      <c r="R68" s="420" t="str">
        <f t="shared" si="13"/>
        <v/>
      </c>
      <c r="S68" s="419">
        <f t="shared" si="14"/>
        <v>0</v>
      </c>
      <c r="T68" s="420" t="str">
        <f t="shared" si="15"/>
        <v/>
      </c>
      <c r="U68" s="420" t="str">
        <f t="shared" si="16"/>
        <v/>
      </c>
      <c r="V68" s="418" t="str">
        <f t="shared" si="17"/>
        <v/>
      </c>
      <c r="W68" s="332" t="str">
        <f t="shared" si="18"/>
        <v/>
      </c>
    </row>
    <row r="69" spans="1:23" s="291" customFormat="1" hidden="1" x14ac:dyDescent="0.25">
      <c r="A69" s="68" t="str">
        <f t="shared" si="0"/>
        <v/>
      </c>
      <c r="B69" s="9" t="str">
        <f>'קיזוזים- החלטות ועדה'!C69</f>
        <v/>
      </c>
      <c r="C69" s="293" t="str">
        <f>IF(B69="","",'הגבלה לסכום מבוקש (1)'!D69)</f>
        <v/>
      </c>
      <c r="D69" s="293" t="str">
        <f>IF(B69="","",'קיזוזים בגין איחורים'!F69+'קיזוזים- החלטות ועדה'!E69)</f>
        <v/>
      </c>
      <c r="E69" s="418" t="str">
        <f t="shared" si="1"/>
        <v/>
      </c>
      <c r="F69" s="293" t="str">
        <f>'קיזוזים- החלטות ועדה'!G69</f>
        <v/>
      </c>
      <c r="G69" s="418" t="str">
        <f t="shared" si="2"/>
        <v/>
      </c>
      <c r="H69" s="418" t="str">
        <f t="shared" si="3"/>
        <v/>
      </c>
      <c r="I69" s="418" t="str">
        <f t="shared" si="4"/>
        <v/>
      </c>
      <c r="J69" s="419">
        <f t="shared" si="5"/>
        <v>0</v>
      </c>
      <c r="K69" s="420" t="str">
        <f t="shared" si="6"/>
        <v/>
      </c>
      <c r="L69" s="420" t="str">
        <f t="shared" si="7"/>
        <v/>
      </c>
      <c r="M69" s="419">
        <f t="shared" si="8"/>
        <v>0</v>
      </c>
      <c r="N69" s="420" t="str">
        <f t="shared" si="9"/>
        <v/>
      </c>
      <c r="O69" s="420" t="str">
        <f t="shared" si="10"/>
        <v/>
      </c>
      <c r="P69" s="419">
        <f t="shared" si="11"/>
        <v>0</v>
      </c>
      <c r="Q69" s="420" t="str">
        <f t="shared" si="12"/>
        <v/>
      </c>
      <c r="R69" s="420" t="str">
        <f t="shared" si="13"/>
        <v/>
      </c>
      <c r="S69" s="419">
        <f t="shared" si="14"/>
        <v>0</v>
      </c>
      <c r="T69" s="420" t="str">
        <f t="shared" si="15"/>
        <v/>
      </c>
      <c r="U69" s="420" t="str">
        <f t="shared" si="16"/>
        <v/>
      </c>
      <c r="V69" s="418" t="str">
        <f t="shared" si="17"/>
        <v/>
      </c>
      <c r="W69" s="332" t="str">
        <f t="shared" si="18"/>
        <v/>
      </c>
    </row>
    <row r="70" spans="1:23" s="291" customFormat="1" hidden="1" x14ac:dyDescent="0.25">
      <c r="A70" s="68" t="str">
        <f t="shared" si="0"/>
        <v/>
      </c>
      <c r="B70" s="9" t="str">
        <f>'קיזוזים- החלטות ועדה'!C70</f>
        <v/>
      </c>
      <c r="C70" s="293" t="str">
        <f>IF(B70="","",'הגבלה לסכום מבוקש (1)'!D70)</f>
        <v/>
      </c>
      <c r="D70" s="293" t="str">
        <f>IF(B70="","",'קיזוזים בגין איחורים'!F70+'קיזוזים- החלטות ועדה'!E70)</f>
        <v/>
      </c>
      <c r="E70" s="418" t="str">
        <f t="shared" si="1"/>
        <v/>
      </c>
      <c r="F70" s="293" t="str">
        <f>'קיזוזים- החלטות ועדה'!G70</f>
        <v/>
      </c>
      <c r="G70" s="418" t="str">
        <f t="shared" si="2"/>
        <v/>
      </c>
      <c r="H70" s="418" t="str">
        <f t="shared" si="3"/>
        <v/>
      </c>
      <c r="I70" s="418" t="str">
        <f t="shared" si="4"/>
        <v/>
      </c>
      <c r="J70" s="419">
        <f t="shared" si="5"/>
        <v>0</v>
      </c>
      <c r="K70" s="420" t="str">
        <f t="shared" si="6"/>
        <v/>
      </c>
      <c r="L70" s="420" t="str">
        <f t="shared" si="7"/>
        <v/>
      </c>
      <c r="M70" s="419">
        <f t="shared" si="8"/>
        <v>0</v>
      </c>
      <c r="N70" s="420" t="str">
        <f t="shared" si="9"/>
        <v/>
      </c>
      <c r="O70" s="420" t="str">
        <f t="shared" si="10"/>
        <v/>
      </c>
      <c r="P70" s="419">
        <f t="shared" si="11"/>
        <v>0</v>
      </c>
      <c r="Q70" s="420" t="str">
        <f t="shared" si="12"/>
        <v/>
      </c>
      <c r="R70" s="420" t="str">
        <f t="shared" si="13"/>
        <v/>
      </c>
      <c r="S70" s="419">
        <f t="shared" si="14"/>
        <v>0</v>
      </c>
      <c r="T70" s="420" t="str">
        <f t="shared" si="15"/>
        <v/>
      </c>
      <c r="U70" s="420" t="str">
        <f t="shared" si="16"/>
        <v/>
      </c>
      <c r="V70" s="418" t="str">
        <f t="shared" si="17"/>
        <v/>
      </c>
      <c r="W70" s="332" t="str">
        <f t="shared" si="18"/>
        <v/>
      </c>
    </row>
    <row r="71" spans="1:23" s="291" customFormat="1" hidden="1" x14ac:dyDescent="0.25">
      <c r="A71" s="68" t="str">
        <f t="shared" si="0"/>
        <v/>
      </c>
      <c r="B71" s="9" t="str">
        <f>'קיזוזים- החלטות ועדה'!C71</f>
        <v/>
      </c>
      <c r="C71" s="293" t="str">
        <f>IF(B71="","",'הגבלה לסכום מבוקש (1)'!D71)</f>
        <v/>
      </c>
      <c r="D71" s="293" t="str">
        <f>IF(B71="","",'קיזוזים בגין איחורים'!F71+'קיזוזים- החלטות ועדה'!E71)</f>
        <v/>
      </c>
      <c r="E71" s="418" t="str">
        <f t="shared" si="1"/>
        <v/>
      </c>
      <c r="F71" s="293" t="str">
        <f>'קיזוזים- החלטות ועדה'!G71</f>
        <v/>
      </c>
      <c r="G71" s="418" t="str">
        <f t="shared" si="2"/>
        <v/>
      </c>
      <c r="H71" s="418" t="str">
        <f t="shared" si="3"/>
        <v/>
      </c>
      <c r="I71" s="418" t="str">
        <f t="shared" si="4"/>
        <v/>
      </c>
      <c r="J71" s="419">
        <f t="shared" si="5"/>
        <v>0</v>
      </c>
      <c r="K71" s="420" t="str">
        <f t="shared" si="6"/>
        <v/>
      </c>
      <c r="L71" s="420" t="str">
        <f t="shared" si="7"/>
        <v/>
      </c>
      <c r="M71" s="419">
        <f t="shared" si="8"/>
        <v>0</v>
      </c>
      <c r="N71" s="420" t="str">
        <f t="shared" si="9"/>
        <v/>
      </c>
      <c r="O71" s="420" t="str">
        <f t="shared" si="10"/>
        <v/>
      </c>
      <c r="P71" s="419">
        <f t="shared" si="11"/>
        <v>0</v>
      </c>
      <c r="Q71" s="420" t="str">
        <f t="shared" si="12"/>
        <v/>
      </c>
      <c r="R71" s="420" t="str">
        <f t="shared" si="13"/>
        <v/>
      </c>
      <c r="S71" s="419">
        <f t="shared" si="14"/>
        <v>0</v>
      </c>
      <c r="T71" s="420" t="str">
        <f t="shared" si="15"/>
        <v/>
      </c>
      <c r="U71" s="420" t="str">
        <f t="shared" si="16"/>
        <v/>
      </c>
      <c r="V71" s="418" t="str">
        <f t="shared" si="17"/>
        <v/>
      </c>
      <c r="W71" s="332" t="str">
        <f t="shared" si="18"/>
        <v/>
      </c>
    </row>
    <row r="72" spans="1:23" s="291" customFormat="1" hidden="1" x14ac:dyDescent="0.25">
      <c r="A72" s="68" t="str">
        <f t="shared" si="0"/>
        <v/>
      </c>
      <c r="B72" s="9" t="str">
        <f>'קיזוזים- החלטות ועדה'!C72</f>
        <v/>
      </c>
      <c r="C72" s="293" t="str">
        <f>IF(B72="","",'הגבלה לסכום מבוקש (1)'!D72)</f>
        <v/>
      </c>
      <c r="D72" s="293" t="str">
        <f>IF(B72="","",'קיזוזים בגין איחורים'!F72+'קיזוזים- החלטות ועדה'!E72)</f>
        <v/>
      </c>
      <c r="E72" s="418" t="str">
        <f t="shared" si="1"/>
        <v/>
      </c>
      <c r="F72" s="293" t="str">
        <f>'קיזוזים- החלטות ועדה'!G72</f>
        <v/>
      </c>
      <c r="G72" s="418" t="str">
        <f t="shared" si="2"/>
        <v/>
      </c>
      <c r="H72" s="418" t="str">
        <f t="shared" si="3"/>
        <v/>
      </c>
      <c r="I72" s="418" t="str">
        <f t="shared" si="4"/>
        <v/>
      </c>
      <c r="J72" s="419">
        <f t="shared" si="5"/>
        <v>0</v>
      </c>
      <c r="K72" s="420" t="str">
        <f t="shared" si="6"/>
        <v/>
      </c>
      <c r="L72" s="420" t="str">
        <f t="shared" si="7"/>
        <v/>
      </c>
      <c r="M72" s="419">
        <f t="shared" si="8"/>
        <v>0</v>
      </c>
      <c r="N72" s="420" t="str">
        <f t="shared" si="9"/>
        <v/>
      </c>
      <c r="O72" s="420" t="str">
        <f t="shared" si="10"/>
        <v/>
      </c>
      <c r="P72" s="419">
        <f t="shared" si="11"/>
        <v>0</v>
      </c>
      <c r="Q72" s="420" t="str">
        <f t="shared" si="12"/>
        <v/>
      </c>
      <c r="R72" s="420" t="str">
        <f t="shared" si="13"/>
        <v/>
      </c>
      <c r="S72" s="419">
        <f t="shared" si="14"/>
        <v>0</v>
      </c>
      <c r="T72" s="420" t="str">
        <f t="shared" si="15"/>
        <v/>
      </c>
      <c r="U72" s="420" t="str">
        <f t="shared" si="16"/>
        <v/>
      </c>
      <c r="V72" s="418" t="str">
        <f t="shared" si="17"/>
        <v/>
      </c>
      <c r="W72" s="332" t="str">
        <f t="shared" si="18"/>
        <v/>
      </c>
    </row>
    <row r="73" spans="1:23" s="291" customFormat="1" hidden="1" x14ac:dyDescent="0.25">
      <c r="A73" s="68" t="str">
        <f t="shared" si="0"/>
        <v/>
      </c>
      <c r="B73" s="9" t="str">
        <f>'קיזוזים- החלטות ועדה'!C73</f>
        <v/>
      </c>
      <c r="C73" s="293" t="str">
        <f>IF(B73="","",'הגבלה לסכום מבוקש (1)'!D73)</f>
        <v/>
      </c>
      <c r="D73" s="293" t="str">
        <f>IF(B73="","",'קיזוזים בגין איחורים'!F73+'קיזוזים- החלטות ועדה'!E73)</f>
        <v/>
      </c>
      <c r="E73" s="418" t="str">
        <f t="shared" si="1"/>
        <v/>
      </c>
      <c r="F73" s="293" t="str">
        <f>'קיזוזים- החלטות ועדה'!G73</f>
        <v/>
      </c>
      <c r="G73" s="418" t="str">
        <f t="shared" si="2"/>
        <v/>
      </c>
      <c r="H73" s="418" t="str">
        <f t="shared" si="3"/>
        <v/>
      </c>
      <c r="I73" s="418" t="str">
        <f t="shared" si="4"/>
        <v/>
      </c>
      <c r="J73" s="419">
        <f t="shared" si="5"/>
        <v>0</v>
      </c>
      <c r="K73" s="420" t="str">
        <f t="shared" si="6"/>
        <v/>
      </c>
      <c r="L73" s="420" t="str">
        <f t="shared" si="7"/>
        <v/>
      </c>
      <c r="M73" s="419">
        <f t="shared" si="8"/>
        <v>0</v>
      </c>
      <c r="N73" s="420" t="str">
        <f t="shared" si="9"/>
        <v/>
      </c>
      <c r="O73" s="420" t="str">
        <f t="shared" si="10"/>
        <v/>
      </c>
      <c r="P73" s="419">
        <f t="shared" si="11"/>
        <v>0</v>
      </c>
      <c r="Q73" s="420" t="str">
        <f t="shared" si="12"/>
        <v/>
      </c>
      <c r="R73" s="420" t="str">
        <f t="shared" si="13"/>
        <v/>
      </c>
      <c r="S73" s="419">
        <f t="shared" si="14"/>
        <v>0</v>
      </c>
      <c r="T73" s="420" t="str">
        <f t="shared" si="15"/>
        <v/>
      </c>
      <c r="U73" s="420" t="str">
        <f t="shared" si="16"/>
        <v/>
      </c>
      <c r="V73" s="418" t="str">
        <f t="shared" si="17"/>
        <v/>
      </c>
      <c r="W73" s="332" t="str">
        <f t="shared" si="18"/>
        <v/>
      </c>
    </row>
    <row r="74" spans="1:23" s="291" customFormat="1" hidden="1" x14ac:dyDescent="0.25">
      <c r="A74" s="68" t="str">
        <f t="shared" si="0"/>
        <v/>
      </c>
      <c r="B74" s="9" t="str">
        <f>'קיזוזים- החלטות ועדה'!C74</f>
        <v/>
      </c>
      <c r="C74" s="293" t="str">
        <f>IF(B74="","",'הגבלה לסכום מבוקש (1)'!D74)</f>
        <v/>
      </c>
      <c r="D74" s="293" t="str">
        <f>IF(B74="","",'קיזוזים בגין איחורים'!F74+'קיזוזים- החלטות ועדה'!E74)</f>
        <v/>
      </c>
      <c r="E74" s="418" t="str">
        <f t="shared" si="1"/>
        <v/>
      </c>
      <c r="F74" s="293" t="str">
        <f>'קיזוזים- החלטות ועדה'!G74</f>
        <v/>
      </c>
      <c r="G74" s="418" t="str">
        <f t="shared" si="2"/>
        <v/>
      </c>
      <c r="H74" s="418" t="str">
        <f t="shared" si="3"/>
        <v/>
      </c>
      <c r="I74" s="418" t="str">
        <f t="shared" si="4"/>
        <v/>
      </c>
      <c r="J74" s="419">
        <f t="shared" si="5"/>
        <v>0</v>
      </c>
      <c r="K74" s="420" t="str">
        <f t="shared" si="6"/>
        <v/>
      </c>
      <c r="L74" s="420" t="str">
        <f t="shared" si="7"/>
        <v/>
      </c>
      <c r="M74" s="419">
        <f t="shared" si="8"/>
        <v>0</v>
      </c>
      <c r="N74" s="420" t="str">
        <f t="shared" si="9"/>
        <v/>
      </c>
      <c r="O74" s="420" t="str">
        <f t="shared" si="10"/>
        <v/>
      </c>
      <c r="P74" s="419">
        <f t="shared" si="11"/>
        <v>0</v>
      </c>
      <c r="Q74" s="420" t="str">
        <f t="shared" si="12"/>
        <v/>
      </c>
      <c r="R74" s="420" t="str">
        <f t="shared" si="13"/>
        <v/>
      </c>
      <c r="S74" s="419">
        <f t="shared" si="14"/>
        <v>0</v>
      </c>
      <c r="T74" s="420" t="str">
        <f t="shared" si="15"/>
        <v/>
      </c>
      <c r="U74" s="420" t="str">
        <f t="shared" si="16"/>
        <v/>
      </c>
      <c r="V74" s="418" t="str">
        <f t="shared" si="17"/>
        <v/>
      </c>
      <c r="W74" s="332" t="str">
        <f t="shared" si="18"/>
        <v/>
      </c>
    </row>
    <row r="75" spans="1:23" s="291" customFormat="1" hidden="1" x14ac:dyDescent="0.25">
      <c r="A75" s="68" t="str">
        <f t="shared" si="0"/>
        <v/>
      </c>
      <c r="B75" s="9" t="str">
        <f>'קיזוזים- החלטות ועדה'!C75</f>
        <v/>
      </c>
      <c r="C75" s="293" t="str">
        <f>IF(B75="","",'הגבלה לסכום מבוקש (1)'!D75)</f>
        <v/>
      </c>
      <c r="D75" s="293" t="str">
        <f>IF(B75="","",'קיזוזים בגין איחורים'!F75+'קיזוזים- החלטות ועדה'!E75)</f>
        <v/>
      </c>
      <c r="E75" s="418" t="str">
        <f t="shared" si="1"/>
        <v/>
      </c>
      <c r="F75" s="293" t="str">
        <f>'קיזוזים- החלטות ועדה'!G75</f>
        <v/>
      </c>
      <c r="G75" s="418" t="str">
        <f t="shared" si="2"/>
        <v/>
      </c>
      <c r="H75" s="418" t="str">
        <f t="shared" si="3"/>
        <v/>
      </c>
      <c r="I75" s="418" t="str">
        <f t="shared" si="4"/>
        <v/>
      </c>
      <c r="J75" s="419">
        <f t="shared" si="5"/>
        <v>0</v>
      </c>
      <c r="K75" s="420" t="str">
        <f t="shared" si="6"/>
        <v/>
      </c>
      <c r="L75" s="420" t="str">
        <f t="shared" si="7"/>
        <v/>
      </c>
      <c r="M75" s="419">
        <f t="shared" si="8"/>
        <v>0</v>
      </c>
      <c r="N75" s="420" t="str">
        <f t="shared" si="9"/>
        <v/>
      </c>
      <c r="O75" s="420" t="str">
        <f t="shared" si="10"/>
        <v/>
      </c>
      <c r="P75" s="419">
        <f t="shared" si="11"/>
        <v>0</v>
      </c>
      <c r="Q75" s="420" t="str">
        <f t="shared" si="12"/>
        <v/>
      </c>
      <c r="R75" s="420" t="str">
        <f t="shared" si="13"/>
        <v/>
      </c>
      <c r="S75" s="419">
        <f t="shared" si="14"/>
        <v>0</v>
      </c>
      <c r="T75" s="420" t="str">
        <f t="shared" si="15"/>
        <v/>
      </c>
      <c r="U75" s="420" t="str">
        <f t="shared" si="16"/>
        <v/>
      </c>
      <c r="V75" s="418" t="str">
        <f t="shared" si="17"/>
        <v/>
      </c>
      <c r="W75" s="332" t="str">
        <f t="shared" si="18"/>
        <v/>
      </c>
    </row>
    <row r="76" spans="1:23" hidden="1" x14ac:dyDescent="0.25">
      <c r="A76" s="68" t="str">
        <f t="shared" si="0"/>
        <v/>
      </c>
      <c r="B76" s="9" t="str">
        <f>'קיזוזים- החלטות ועדה'!C76</f>
        <v/>
      </c>
      <c r="C76" s="293" t="str">
        <f>IF(B76="","",'הגבלה לסכום מבוקש (1)'!D76)</f>
        <v/>
      </c>
      <c r="D76" s="293" t="str">
        <f>IF(B76="","",'קיזוזים בגין איחורים'!F76+'קיזוזים- החלטות ועדה'!E76)</f>
        <v/>
      </c>
      <c r="E76" s="418" t="str">
        <f t="shared" si="1"/>
        <v/>
      </c>
      <c r="F76" s="293" t="str">
        <f>'קיזוזים- החלטות ועדה'!G76</f>
        <v/>
      </c>
      <c r="G76" s="418" t="str">
        <f t="shared" si="2"/>
        <v/>
      </c>
      <c r="H76" s="418" t="str">
        <f t="shared" si="3"/>
        <v/>
      </c>
      <c r="I76" s="418" t="str">
        <f t="shared" si="4"/>
        <v/>
      </c>
      <c r="J76" s="419">
        <f t="shared" si="5"/>
        <v>0</v>
      </c>
      <c r="K76" s="420" t="str">
        <f t="shared" si="6"/>
        <v/>
      </c>
      <c r="L76" s="420" t="str">
        <f t="shared" si="7"/>
        <v/>
      </c>
      <c r="M76" s="419">
        <f t="shared" si="8"/>
        <v>0</v>
      </c>
      <c r="N76" s="420" t="str">
        <f t="shared" si="9"/>
        <v/>
      </c>
      <c r="O76" s="420" t="str">
        <f t="shared" si="10"/>
        <v/>
      </c>
      <c r="P76" s="419">
        <f t="shared" si="11"/>
        <v>0</v>
      </c>
      <c r="Q76" s="420" t="str">
        <f t="shared" si="12"/>
        <v/>
      </c>
      <c r="R76" s="420" t="str">
        <f t="shared" si="13"/>
        <v/>
      </c>
      <c r="S76" s="419">
        <f t="shared" si="14"/>
        <v>0</v>
      </c>
      <c r="T76" s="420" t="str">
        <f t="shared" si="15"/>
        <v/>
      </c>
      <c r="U76" s="420" t="str">
        <f t="shared" si="16"/>
        <v/>
      </c>
      <c r="V76" s="418" t="str">
        <f t="shared" si="17"/>
        <v/>
      </c>
      <c r="W76" s="332" t="str">
        <f t="shared" si="18"/>
        <v/>
      </c>
    </row>
    <row r="77" spans="1:23" hidden="1" x14ac:dyDescent="0.25">
      <c r="A77" s="68" t="str">
        <f t="shared" si="0"/>
        <v/>
      </c>
      <c r="B77" s="9" t="str">
        <f>'קיזוזים- החלטות ועדה'!C77</f>
        <v/>
      </c>
      <c r="C77" s="293" t="str">
        <f>IF(B77="","",'הגבלה לסכום מבוקש (1)'!D77)</f>
        <v/>
      </c>
      <c r="D77" s="293" t="str">
        <f>IF(B77="","",'קיזוזים בגין איחורים'!F77+'קיזוזים- החלטות ועדה'!E77)</f>
        <v/>
      </c>
      <c r="E77" s="418" t="str">
        <f t="shared" si="1"/>
        <v/>
      </c>
      <c r="F77" s="293" t="str">
        <f>'קיזוזים- החלטות ועדה'!G77</f>
        <v/>
      </c>
      <c r="G77" s="418" t="str">
        <f t="shared" si="2"/>
        <v/>
      </c>
      <c r="H77" s="418" t="str">
        <f t="shared" si="3"/>
        <v/>
      </c>
      <c r="I77" s="418" t="str">
        <f t="shared" si="4"/>
        <v/>
      </c>
      <c r="J77" s="419">
        <f t="shared" si="5"/>
        <v>0</v>
      </c>
      <c r="K77" s="420" t="str">
        <f t="shared" si="6"/>
        <v/>
      </c>
      <c r="L77" s="420" t="str">
        <f t="shared" si="7"/>
        <v/>
      </c>
      <c r="M77" s="419">
        <f t="shared" si="8"/>
        <v>0</v>
      </c>
      <c r="N77" s="420" t="str">
        <f t="shared" si="9"/>
        <v/>
      </c>
      <c r="O77" s="420" t="str">
        <f t="shared" si="10"/>
        <v/>
      </c>
      <c r="P77" s="419">
        <f t="shared" si="11"/>
        <v>0</v>
      </c>
      <c r="Q77" s="420" t="str">
        <f t="shared" si="12"/>
        <v/>
      </c>
      <c r="R77" s="420" t="str">
        <f t="shared" si="13"/>
        <v/>
      </c>
      <c r="S77" s="419">
        <f t="shared" si="14"/>
        <v>0</v>
      </c>
      <c r="T77" s="420" t="str">
        <f t="shared" si="15"/>
        <v/>
      </c>
      <c r="U77" s="420" t="str">
        <f t="shared" si="16"/>
        <v/>
      </c>
      <c r="V77" s="418" t="str">
        <f t="shared" si="17"/>
        <v/>
      </c>
      <c r="W77" s="332" t="str">
        <f t="shared" si="18"/>
        <v/>
      </c>
    </row>
    <row r="78" spans="1:23" hidden="1" x14ac:dyDescent="0.25">
      <c r="A78" s="68" t="str">
        <f t="shared" si="0"/>
        <v/>
      </c>
      <c r="B78" s="9" t="str">
        <f>'קיזוזים- החלטות ועדה'!C78</f>
        <v/>
      </c>
      <c r="C78" s="293" t="str">
        <f>IF(B78="","",'הגבלה לסכום מבוקש (1)'!D78)</f>
        <v/>
      </c>
      <c r="D78" s="293" t="str">
        <f>IF(B78="","",'קיזוזים בגין איחורים'!F78+'קיזוזים- החלטות ועדה'!E78)</f>
        <v/>
      </c>
      <c r="E78" s="418" t="str">
        <f t="shared" si="1"/>
        <v/>
      </c>
      <c r="F78" s="293" t="str">
        <f>'קיזוזים- החלטות ועדה'!G78</f>
        <v/>
      </c>
      <c r="G78" s="418" t="str">
        <f t="shared" si="2"/>
        <v/>
      </c>
      <c r="H78" s="418" t="str">
        <f t="shared" si="3"/>
        <v/>
      </c>
      <c r="I78" s="418" t="str">
        <f t="shared" si="4"/>
        <v/>
      </c>
      <c r="J78" s="419">
        <f t="shared" si="5"/>
        <v>0</v>
      </c>
      <c r="K78" s="420" t="str">
        <f t="shared" si="6"/>
        <v/>
      </c>
      <c r="L78" s="420" t="str">
        <f t="shared" si="7"/>
        <v/>
      </c>
      <c r="M78" s="419">
        <f t="shared" si="8"/>
        <v>0</v>
      </c>
      <c r="N78" s="420" t="str">
        <f t="shared" si="9"/>
        <v/>
      </c>
      <c r="O78" s="420" t="str">
        <f t="shared" si="10"/>
        <v/>
      </c>
      <c r="P78" s="419">
        <f t="shared" si="11"/>
        <v>0</v>
      </c>
      <c r="Q78" s="420" t="str">
        <f t="shared" si="12"/>
        <v/>
      </c>
      <c r="R78" s="420" t="str">
        <f t="shared" si="13"/>
        <v/>
      </c>
      <c r="S78" s="419">
        <f t="shared" si="14"/>
        <v>0</v>
      </c>
      <c r="T78" s="420" t="str">
        <f t="shared" si="15"/>
        <v/>
      </c>
      <c r="U78" s="420" t="str">
        <f t="shared" si="16"/>
        <v/>
      </c>
      <c r="V78" s="418" t="str">
        <f t="shared" si="17"/>
        <v/>
      </c>
      <c r="W78" s="332" t="str">
        <f t="shared" si="18"/>
        <v/>
      </c>
    </row>
    <row r="79" spans="1:23" hidden="1" x14ac:dyDescent="0.25">
      <c r="A79" s="68" t="str">
        <f t="shared" si="0"/>
        <v/>
      </c>
      <c r="B79" s="9" t="str">
        <f>'קיזוזים- החלטות ועדה'!C79</f>
        <v/>
      </c>
      <c r="C79" s="293" t="str">
        <f>IF(B79="","",'הגבלה לסכום מבוקש (1)'!D79)</f>
        <v/>
      </c>
      <c r="D79" s="293" t="str">
        <f>IF(B79="","",'קיזוזים בגין איחורים'!F79+'קיזוזים- החלטות ועדה'!E79)</f>
        <v/>
      </c>
      <c r="E79" s="418" t="str">
        <f t="shared" si="1"/>
        <v/>
      </c>
      <c r="F79" s="293" t="str">
        <f>'קיזוזים- החלטות ועדה'!G79</f>
        <v/>
      </c>
      <c r="G79" s="418" t="str">
        <f t="shared" si="2"/>
        <v/>
      </c>
      <c r="H79" s="418" t="str">
        <f t="shared" si="3"/>
        <v/>
      </c>
      <c r="I79" s="418" t="str">
        <f t="shared" si="4"/>
        <v/>
      </c>
      <c r="J79" s="419">
        <f t="shared" si="5"/>
        <v>0</v>
      </c>
      <c r="K79" s="420" t="str">
        <f t="shared" si="6"/>
        <v/>
      </c>
      <c r="L79" s="420" t="str">
        <f t="shared" si="7"/>
        <v/>
      </c>
      <c r="M79" s="419">
        <f t="shared" si="8"/>
        <v>0</v>
      </c>
      <c r="N79" s="420" t="str">
        <f t="shared" si="9"/>
        <v/>
      </c>
      <c r="O79" s="420" t="str">
        <f t="shared" si="10"/>
        <v/>
      </c>
      <c r="P79" s="419">
        <f t="shared" si="11"/>
        <v>0</v>
      </c>
      <c r="Q79" s="420" t="str">
        <f t="shared" si="12"/>
        <v/>
      </c>
      <c r="R79" s="420" t="str">
        <f t="shared" si="13"/>
        <v/>
      </c>
      <c r="S79" s="419">
        <f t="shared" si="14"/>
        <v>0</v>
      </c>
      <c r="T79" s="420" t="str">
        <f t="shared" si="15"/>
        <v/>
      </c>
      <c r="U79" s="420" t="str">
        <f t="shared" si="16"/>
        <v/>
      </c>
      <c r="V79" s="418" t="str">
        <f t="shared" si="17"/>
        <v/>
      </c>
      <c r="W79" s="332" t="str">
        <f t="shared" si="18"/>
        <v/>
      </c>
    </row>
    <row r="80" spans="1:23" hidden="1" x14ac:dyDescent="0.25">
      <c r="A80" s="68" t="str">
        <f t="shared" si="0"/>
        <v/>
      </c>
      <c r="B80" s="9" t="str">
        <f>'קיזוזים- החלטות ועדה'!C80</f>
        <v/>
      </c>
      <c r="C80" s="293" t="str">
        <f>IF(B80="","",'הגבלה לסכום מבוקש (1)'!D80)</f>
        <v/>
      </c>
      <c r="D80" s="293" t="str">
        <f>IF(B80="","",'קיזוזים בגין איחורים'!F80+'קיזוזים- החלטות ועדה'!E80)</f>
        <v/>
      </c>
      <c r="E80" s="418" t="str">
        <f t="shared" si="1"/>
        <v/>
      </c>
      <c r="F80" s="293" t="str">
        <f>'קיזוזים- החלטות ועדה'!G80</f>
        <v/>
      </c>
      <c r="G80" s="418" t="str">
        <f t="shared" si="2"/>
        <v/>
      </c>
      <c r="H80" s="418" t="str">
        <f t="shared" si="3"/>
        <v/>
      </c>
      <c r="I80" s="418" t="str">
        <f t="shared" si="4"/>
        <v/>
      </c>
      <c r="J80" s="419">
        <f t="shared" si="5"/>
        <v>0</v>
      </c>
      <c r="K80" s="420" t="str">
        <f t="shared" si="6"/>
        <v/>
      </c>
      <c r="L80" s="420" t="str">
        <f t="shared" si="7"/>
        <v/>
      </c>
      <c r="M80" s="419">
        <f t="shared" si="8"/>
        <v>0</v>
      </c>
      <c r="N80" s="420" t="str">
        <f t="shared" si="9"/>
        <v/>
      </c>
      <c r="O80" s="420" t="str">
        <f t="shared" si="10"/>
        <v/>
      </c>
      <c r="P80" s="419">
        <f t="shared" si="11"/>
        <v>0</v>
      </c>
      <c r="Q80" s="420" t="str">
        <f t="shared" si="12"/>
        <v/>
      </c>
      <c r="R80" s="420" t="str">
        <f t="shared" si="13"/>
        <v/>
      </c>
      <c r="S80" s="419">
        <f t="shared" si="14"/>
        <v>0</v>
      </c>
      <c r="T80" s="420" t="str">
        <f t="shared" si="15"/>
        <v/>
      </c>
      <c r="U80" s="420" t="str">
        <f t="shared" si="16"/>
        <v/>
      </c>
      <c r="V80" s="418" t="str">
        <f t="shared" si="17"/>
        <v/>
      </c>
      <c r="W80" s="332" t="str">
        <f t="shared" si="18"/>
        <v/>
      </c>
    </row>
    <row r="81" spans="1:23" hidden="1" x14ac:dyDescent="0.25">
      <c r="A81" s="68" t="str">
        <f t="shared" si="0"/>
        <v/>
      </c>
      <c r="B81" s="9" t="str">
        <f>'קיזוזים- החלטות ועדה'!C81</f>
        <v/>
      </c>
      <c r="C81" s="293" t="str">
        <f>IF(B81="","",'הגבלה לסכום מבוקש (1)'!D81)</f>
        <v/>
      </c>
      <c r="D81" s="293" t="str">
        <f>IF(B81="","",'קיזוזים בגין איחורים'!F81+'קיזוזים- החלטות ועדה'!E81)</f>
        <v/>
      </c>
      <c r="E81" s="418" t="str">
        <f t="shared" si="1"/>
        <v/>
      </c>
      <c r="F81" s="293" t="str">
        <f>'קיזוזים- החלטות ועדה'!G81</f>
        <v/>
      </c>
      <c r="G81" s="418" t="str">
        <f t="shared" si="2"/>
        <v/>
      </c>
      <c r="H81" s="418" t="str">
        <f t="shared" si="3"/>
        <v/>
      </c>
      <c r="I81" s="418" t="str">
        <f t="shared" si="4"/>
        <v/>
      </c>
      <c r="J81" s="419">
        <f t="shared" si="5"/>
        <v>0</v>
      </c>
      <c r="K81" s="420" t="str">
        <f t="shared" si="6"/>
        <v/>
      </c>
      <c r="L81" s="420" t="str">
        <f t="shared" si="7"/>
        <v/>
      </c>
      <c r="M81" s="419">
        <f t="shared" si="8"/>
        <v>0</v>
      </c>
      <c r="N81" s="420" t="str">
        <f t="shared" si="9"/>
        <v/>
      </c>
      <c r="O81" s="420" t="str">
        <f t="shared" si="10"/>
        <v/>
      </c>
      <c r="P81" s="419">
        <f t="shared" si="11"/>
        <v>0</v>
      </c>
      <c r="Q81" s="420" t="str">
        <f t="shared" si="12"/>
        <v/>
      </c>
      <c r="R81" s="420" t="str">
        <f t="shared" si="13"/>
        <v/>
      </c>
      <c r="S81" s="419">
        <f t="shared" si="14"/>
        <v>0</v>
      </c>
      <c r="T81" s="420" t="str">
        <f t="shared" si="15"/>
        <v/>
      </c>
      <c r="U81" s="420" t="str">
        <f t="shared" si="16"/>
        <v/>
      </c>
      <c r="V81" s="418" t="str">
        <f t="shared" si="17"/>
        <v/>
      </c>
      <c r="W81" s="332" t="str">
        <f t="shared" si="18"/>
        <v/>
      </c>
    </row>
    <row r="82" spans="1:23" hidden="1" x14ac:dyDescent="0.25">
      <c r="A82" s="68" t="str">
        <f t="shared" si="0"/>
        <v/>
      </c>
      <c r="B82" s="9" t="str">
        <f>'קיזוזים- החלטות ועדה'!C82</f>
        <v/>
      </c>
      <c r="C82" s="293" t="str">
        <f>IF(B82="","",'הגבלה לסכום מבוקש (1)'!D82)</f>
        <v/>
      </c>
      <c r="D82" s="293" t="str">
        <f>IF(B82="","",'קיזוזים בגין איחורים'!F82+'קיזוזים- החלטות ועדה'!E82)</f>
        <v/>
      </c>
      <c r="E82" s="418" t="str">
        <f t="shared" si="1"/>
        <v/>
      </c>
      <c r="F82" s="293" t="str">
        <f>'קיזוזים- החלטות ועדה'!G82</f>
        <v/>
      </c>
      <c r="G82" s="418" t="str">
        <f t="shared" si="2"/>
        <v/>
      </c>
      <c r="H82" s="418" t="str">
        <f t="shared" si="3"/>
        <v/>
      </c>
      <c r="I82" s="418" t="str">
        <f t="shared" si="4"/>
        <v/>
      </c>
      <c r="J82" s="419">
        <f t="shared" si="5"/>
        <v>0</v>
      </c>
      <c r="K82" s="420" t="str">
        <f t="shared" si="6"/>
        <v/>
      </c>
      <c r="L82" s="420" t="str">
        <f t="shared" si="7"/>
        <v/>
      </c>
      <c r="M82" s="419">
        <f t="shared" si="8"/>
        <v>0</v>
      </c>
      <c r="N82" s="420" t="str">
        <f t="shared" si="9"/>
        <v/>
      </c>
      <c r="O82" s="420" t="str">
        <f t="shared" si="10"/>
        <v/>
      </c>
      <c r="P82" s="419">
        <f t="shared" si="11"/>
        <v>0</v>
      </c>
      <c r="Q82" s="420" t="str">
        <f t="shared" si="12"/>
        <v/>
      </c>
      <c r="R82" s="420" t="str">
        <f t="shared" si="13"/>
        <v/>
      </c>
      <c r="S82" s="419">
        <f t="shared" si="14"/>
        <v>0</v>
      </c>
      <c r="T82" s="420" t="str">
        <f t="shared" si="15"/>
        <v/>
      </c>
      <c r="U82" s="420" t="str">
        <f t="shared" si="16"/>
        <v/>
      </c>
      <c r="V82" s="418" t="str">
        <f t="shared" si="17"/>
        <v/>
      </c>
      <c r="W82" s="332" t="str">
        <f t="shared" si="18"/>
        <v/>
      </c>
    </row>
    <row r="83" spans="1:23" hidden="1" x14ac:dyDescent="0.25">
      <c r="A83" s="68" t="str">
        <f t="shared" si="0"/>
        <v/>
      </c>
      <c r="B83" s="9" t="str">
        <f>'קיזוזים- החלטות ועדה'!C83</f>
        <v/>
      </c>
      <c r="C83" s="293" t="str">
        <f>IF(B83="","",'הגבלה לסכום מבוקש (1)'!D83)</f>
        <v/>
      </c>
      <c r="D83" s="293" t="str">
        <f>IF(B83="","",'קיזוזים בגין איחורים'!F83+'קיזוזים- החלטות ועדה'!E83)</f>
        <v/>
      </c>
      <c r="E83" s="418" t="str">
        <f t="shared" si="1"/>
        <v/>
      </c>
      <c r="F83" s="293" t="str">
        <f>'קיזוזים- החלטות ועדה'!G83</f>
        <v/>
      </c>
      <c r="G83" s="418" t="str">
        <f t="shared" si="2"/>
        <v/>
      </c>
      <c r="H83" s="418" t="str">
        <f t="shared" si="3"/>
        <v/>
      </c>
      <c r="I83" s="418" t="str">
        <f t="shared" si="4"/>
        <v/>
      </c>
      <c r="J83" s="419">
        <f t="shared" si="5"/>
        <v>0</v>
      </c>
      <c r="K83" s="420" t="str">
        <f t="shared" si="6"/>
        <v/>
      </c>
      <c r="L83" s="420" t="str">
        <f t="shared" si="7"/>
        <v/>
      </c>
      <c r="M83" s="419">
        <f t="shared" si="8"/>
        <v>0</v>
      </c>
      <c r="N83" s="420" t="str">
        <f t="shared" si="9"/>
        <v/>
      </c>
      <c r="O83" s="420" t="str">
        <f t="shared" si="10"/>
        <v/>
      </c>
      <c r="P83" s="419">
        <f t="shared" si="11"/>
        <v>0</v>
      </c>
      <c r="Q83" s="420" t="str">
        <f t="shared" si="12"/>
        <v/>
      </c>
      <c r="R83" s="420" t="str">
        <f t="shared" si="13"/>
        <v/>
      </c>
      <c r="S83" s="419">
        <f t="shared" si="14"/>
        <v>0</v>
      </c>
      <c r="T83" s="420" t="str">
        <f t="shared" si="15"/>
        <v/>
      </c>
      <c r="U83" s="420" t="str">
        <f t="shared" si="16"/>
        <v/>
      </c>
      <c r="V83" s="418" t="str">
        <f t="shared" si="17"/>
        <v/>
      </c>
      <c r="W83" s="332" t="str">
        <f t="shared" si="18"/>
        <v/>
      </c>
    </row>
    <row r="84" spans="1:23" hidden="1" x14ac:dyDescent="0.25">
      <c r="A84" s="68" t="str">
        <f t="shared" si="0"/>
        <v/>
      </c>
      <c r="B84" s="9" t="str">
        <f>'קיזוזים- החלטות ועדה'!C84</f>
        <v/>
      </c>
      <c r="C84" s="293" t="str">
        <f>IF(B84="","",'הגבלה לסכום מבוקש (1)'!D84)</f>
        <v/>
      </c>
      <c r="D84" s="293" t="str">
        <f>IF(B84="","",'קיזוזים בגין איחורים'!F84+'קיזוזים- החלטות ועדה'!E84)</f>
        <v/>
      </c>
      <c r="E84" s="418" t="str">
        <f t="shared" si="1"/>
        <v/>
      </c>
      <c r="F84" s="293" t="str">
        <f>'קיזוזים- החלטות ועדה'!G84</f>
        <v/>
      </c>
      <c r="G84" s="418" t="str">
        <f t="shared" si="2"/>
        <v/>
      </c>
      <c r="H84" s="418" t="str">
        <f t="shared" si="3"/>
        <v/>
      </c>
      <c r="I84" s="418" t="str">
        <f t="shared" si="4"/>
        <v/>
      </c>
      <c r="J84" s="419">
        <f t="shared" si="5"/>
        <v>0</v>
      </c>
      <c r="K84" s="420" t="str">
        <f t="shared" si="6"/>
        <v/>
      </c>
      <c r="L84" s="420" t="str">
        <f t="shared" si="7"/>
        <v/>
      </c>
      <c r="M84" s="419">
        <f t="shared" si="8"/>
        <v>0</v>
      </c>
      <c r="N84" s="420" t="str">
        <f t="shared" si="9"/>
        <v/>
      </c>
      <c r="O84" s="420" t="str">
        <f t="shared" si="10"/>
        <v/>
      </c>
      <c r="P84" s="419">
        <f t="shared" si="11"/>
        <v>0</v>
      </c>
      <c r="Q84" s="420" t="str">
        <f t="shared" si="12"/>
        <v/>
      </c>
      <c r="R84" s="420" t="str">
        <f t="shared" si="13"/>
        <v/>
      </c>
      <c r="S84" s="419">
        <f t="shared" si="14"/>
        <v>0</v>
      </c>
      <c r="T84" s="420" t="str">
        <f t="shared" si="15"/>
        <v/>
      </c>
      <c r="U84" s="420" t="str">
        <f t="shared" si="16"/>
        <v/>
      </c>
      <c r="V84" s="418" t="str">
        <f t="shared" si="17"/>
        <v/>
      </c>
      <c r="W84" s="332" t="str">
        <f t="shared" si="18"/>
        <v/>
      </c>
    </row>
    <row r="85" spans="1:23" hidden="1" x14ac:dyDescent="0.25">
      <c r="A85" s="68" t="str">
        <f t="shared" si="0"/>
        <v/>
      </c>
      <c r="B85" s="9" t="str">
        <f>'קיזוזים- החלטות ועדה'!C85</f>
        <v/>
      </c>
      <c r="C85" s="293" t="str">
        <f>IF(B85="","",'הגבלה לסכום מבוקש (1)'!D85)</f>
        <v/>
      </c>
      <c r="D85" s="293" t="str">
        <f>IF(B85="","",'קיזוזים בגין איחורים'!F85+'קיזוזים- החלטות ועדה'!E85)</f>
        <v/>
      </c>
      <c r="E85" s="418" t="str">
        <f t="shared" si="1"/>
        <v/>
      </c>
      <c r="F85" s="293" t="str">
        <f>'קיזוזים- החלטות ועדה'!G85</f>
        <v/>
      </c>
      <c r="G85" s="418" t="str">
        <f t="shared" si="2"/>
        <v/>
      </c>
      <c r="H85" s="418" t="str">
        <f t="shared" si="3"/>
        <v/>
      </c>
      <c r="I85" s="418" t="str">
        <f t="shared" si="4"/>
        <v/>
      </c>
      <c r="J85" s="419">
        <f t="shared" si="5"/>
        <v>0</v>
      </c>
      <c r="K85" s="420" t="str">
        <f t="shared" si="6"/>
        <v/>
      </c>
      <c r="L85" s="420" t="str">
        <f t="shared" si="7"/>
        <v/>
      </c>
      <c r="M85" s="419">
        <f t="shared" si="8"/>
        <v>0</v>
      </c>
      <c r="N85" s="420" t="str">
        <f t="shared" si="9"/>
        <v/>
      </c>
      <c r="O85" s="420" t="str">
        <f t="shared" si="10"/>
        <v/>
      </c>
      <c r="P85" s="419">
        <f t="shared" si="11"/>
        <v>0</v>
      </c>
      <c r="Q85" s="420" t="str">
        <f t="shared" si="12"/>
        <v/>
      </c>
      <c r="R85" s="420" t="str">
        <f t="shared" si="13"/>
        <v/>
      </c>
      <c r="S85" s="419">
        <f t="shared" si="14"/>
        <v>0</v>
      </c>
      <c r="T85" s="420" t="str">
        <f t="shared" si="15"/>
        <v/>
      </c>
      <c r="U85" s="420" t="str">
        <f t="shared" si="16"/>
        <v/>
      </c>
      <c r="V85" s="418" t="str">
        <f t="shared" si="17"/>
        <v/>
      </c>
      <c r="W85" s="332" t="str">
        <f t="shared" si="18"/>
        <v/>
      </c>
    </row>
    <row r="86" spans="1:23" hidden="1" x14ac:dyDescent="0.25">
      <c r="A86" s="68" t="str">
        <f t="shared" si="0"/>
        <v/>
      </c>
      <c r="B86" s="9" t="str">
        <f>'קיזוזים- החלטות ועדה'!C86</f>
        <v/>
      </c>
      <c r="C86" s="293" t="str">
        <f>IF(B86="","",'הגבלה לסכום מבוקש (1)'!D86)</f>
        <v/>
      </c>
      <c r="D86" s="293" t="str">
        <f>IF(B86="","",'קיזוזים בגין איחורים'!F86+'קיזוזים- החלטות ועדה'!E86)</f>
        <v/>
      </c>
      <c r="E86" s="418" t="str">
        <f t="shared" si="1"/>
        <v/>
      </c>
      <c r="F86" s="293" t="str">
        <f>'קיזוזים- החלטות ועדה'!G86</f>
        <v/>
      </c>
      <c r="G86" s="418" t="str">
        <f t="shared" si="2"/>
        <v/>
      </c>
      <c r="H86" s="418" t="str">
        <f t="shared" si="3"/>
        <v/>
      </c>
      <c r="I86" s="418" t="str">
        <f t="shared" si="4"/>
        <v/>
      </c>
      <c r="J86" s="419">
        <f t="shared" si="5"/>
        <v>0</v>
      </c>
      <c r="K86" s="420" t="str">
        <f t="shared" si="6"/>
        <v/>
      </c>
      <c r="L86" s="420" t="str">
        <f t="shared" si="7"/>
        <v/>
      </c>
      <c r="M86" s="419">
        <f t="shared" si="8"/>
        <v>0</v>
      </c>
      <c r="N86" s="420" t="str">
        <f t="shared" si="9"/>
        <v/>
      </c>
      <c r="O86" s="420" t="str">
        <f t="shared" si="10"/>
        <v/>
      </c>
      <c r="P86" s="419">
        <f t="shared" si="11"/>
        <v>0</v>
      </c>
      <c r="Q86" s="420" t="str">
        <f t="shared" si="12"/>
        <v/>
      </c>
      <c r="R86" s="420" t="str">
        <f t="shared" si="13"/>
        <v/>
      </c>
      <c r="S86" s="419">
        <f t="shared" si="14"/>
        <v>0</v>
      </c>
      <c r="T86" s="420" t="str">
        <f t="shared" si="15"/>
        <v/>
      </c>
      <c r="U86" s="420" t="str">
        <f t="shared" si="16"/>
        <v/>
      </c>
      <c r="V86" s="418" t="str">
        <f t="shared" si="17"/>
        <v/>
      </c>
      <c r="W86" s="332" t="str">
        <f t="shared" si="18"/>
        <v/>
      </c>
    </row>
    <row r="87" spans="1:23" hidden="1" x14ac:dyDescent="0.25">
      <c r="A87" s="68" t="str">
        <f t="shared" si="0"/>
        <v/>
      </c>
      <c r="B87" s="9" t="str">
        <f>'קיזוזים- החלטות ועדה'!C87</f>
        <v/>
      </c>
      <c r="C87" s="293" t="str">
        <f>IF(B87="","",'הגבלה לסכום מבוקש (1)'!D87)</f>
        <v/>
      </c>
      <c r="D87" s="293" t="str">
        <f>IF(B87="","",'קיזוזים בגין איחורים'!F87+'קיזוזים- החלטות ועדה'!E87)</f>
        <v/>
      </c>
      <c r="E87" s="418" t="str">
        <f t="shared" si="1"/>
        <v/>
      </c>
      <c r="F87" s="293" t="str">
        <f>'קיזוזים- החלטות ועדה'!G87</f>
        <v/>
      </c>
      <c r="G87" s="418" t="str">
        <f t="shared" si="2"/>
        <v/>
      </c>
      <c r="H87" s="418" t="str">
        <f t="shared" si="3"/>
        <v/>
      </c>
      <c r="I87" s="418" t="str">
        <f t="shared" si="4"/>
        <v/>
      </c>
      <c r="J87" s="419">
        <f t="shared" si="5"/>
        <v>0</v>
      </c>
      <c r="K87" s="420" t="str">
        <f t="shared" si="6"/>
        <v/>
      </c>
      <c r="L87" s="420" t="str">
        <f t="shared" si="7"/>
        <v/>
      </c>
      <c r="M87" s="419">
        <f t="shared" si="8"/>
        <v>0</v>
      </c>
      <c r="N87" s="420" t="str">
        <f t="shared" si="9"/>
        <v/>
      </c>
      <c r="O87" s="420" t="str">
        <f t="shared" si="10"/>
        <v/>
      </c>
      <c r="P87" s="419">
        <f t="shared" si="11"/>
        <v>0</v>
      </c>
      <c r="Q87" s="420" t="str">
        <f t="shared" si="12"/>
        <v/>
      </c>
      <c r="R87" s="420" t="str">
        <f t="shared" si="13"/>
        <v/>
      </c>
      <c r="S87" s="419">
        <f t="shared" si="14"/>
        <v>0</v>
      </c>
      <c r="T87" s="420" t="str">
        <f t="shared" si="15"/>
        <v/>
      </c>
      <c r="U87" s="420" t="str">
        <f t="shared" si="16"/>
        <v/>
      </c>
      <c r="V87" s="418" t="str">
        <f t="shared" si="17"/>
        <v/>
      </c>
      <c r="W87" s="332" t="str">
        <f t="shared" si="18"/>
        <v/>
      </c>
    </row>
    <row r="88" spans="1:23" hidden="1" x14ac:dyDescent="0.25">
      <c r="A88" s="68" t="str">
        <f t="shared" si="0"/>
        <v/>
      </c>
      <c r="B88" s="9" t="str">
        <f>'קיזוזים- החלטות ועדה'!C88</f>
        <v/>
      </c>
      <c r="C88" s="293" t="str">
        <f>IF(B88="","",'הגבלה לסכום מבוקש (1)'!D88)</f>
        <v/>
      </c>
      <c r="D88" s="293" t="str">
        <f>IF(B88="","",'קיזוזים בגין איחורים'!F88+'קיזוזים- החלטות ועדה'!E88)</f>
        <v/>
      </c>
      <c r="E88" s="418" t="str">
        <f t="shared" si="1"/>
        <v/>
      </c>
      <c r="F88" s="293" t="str">
        <f>'קיזוזים- החלטות ועדה'!G88</f>
        <v/>
      </c>
      <c r="G88" s="418" t="str">
        <f t="shared" si="2"/>
        <v/>
      </c>
      <c r="H88" s="418" t="str">
        <f t="shared" si="3"/>
        <v/>
      </c>
      <c r="I88" s="418" t="str">
        <f t="shared" si="4"/>
        <v/>
      </c>
      <c r="J88" s="419">
        <f t="shared" si="5"/>
        <v>0</v>
      </c>
      <c r="K88" s="420" t="str">
        <f t="shared" si="6"/>
        <v/>
      </c>
      <c r="L88" s="420" t="str">
        <f t="shared" si="7"/>
        <v/>
      </c>
      <c r="M88" s="419">
        <f t="shared" si="8"/>
        <v>0</v>
      </c>
      <c r="N88" s="420" t="str">
        <f t="shared" si="9"/>
        <v/>
      </c>
      <c r="O88" s="420" t="str">
        <f t="shared" si="10"/>
        <v/>
      </c>
      <c r="P88" s="419">
        <f t="shared" si="11"/>
        <v>0</v>
      </c>
      <c r="Q88" s="420" t="str">
        <f t="shared" si="12"/>
        <v/>
      </c>
      <c r="R88" s="420" t="str">
        <f t="shared" si="13"/>
        <v/>
      </c>
      <c r="S88" s="419">
        <f t="shared" si="14"/>
        <v>0</v>
      </c>
      <c r="T88" s="420" t="str">
        <f t="shared" si="15"/>
        <v/>
      </c>
      <c r="U88" s="420" t="str">
        <f t="shared" si="16"/>
        <v/>
      </c>
      <c r="V88" s="418" t="str">
        <f t="shared" si="17"/>
        <v/>
      </c>
      <c r="W88" s="332" t="str">
        <f t="shared" si="18"/>
        <v/>
      </c>
    </row>
    <row r="89" spans="1:23" hidden="1" x14ac:dyDescent="0.25">
      <c r="A89" s="68" t="str">
        <f t="shared" si="0"/>
        <v/>
      </c>
      <c r="B89" s="9" t="str">
        <f>'קיזוזים- החלטות ועדה'!C89</f>
        <v/>
      </c>
      <c r="C89" s="293" t="str">
        <f>IF(B89="","",'הגבלה לסכום מבוקש (1)'!D89)</f>
        <v/>
      </c>
      <c r="D89" s="293" t="str">
        <f>IF(B89="","",'קיזוזים בגין איחורים'!F89+'קיזוזים- החלטות ועדה'!E89)</f>
        <v/>
      </c>
      <c r="E89" s="418" t="str">
        <f t="shared" si="1"/>
        <v/>
      </c>
      <c r="F89" s="293" t="str">
        <f>'קיזוזים- החלטות ועדה'!G89</f>
        <v/>
      </c>
      <c r="G89" s="418" t="str">
        <f t="shared" si="2"/>
        <v/>
      </c>
      <c r="H89" s="418" t="str">
        <f t="shared" si="3"/>
        <v/>
      </c>
      <c r="I89" s="418" t="str">
        <f t="shared" si="4"/>
        <v/>
      </c>
      <c r="J89" s="419">
        <f t="shared" si="5"/>
        <v>0</v>
      </c>
      <c r="K89" s="420" t="str">
        <f t="shared" si="6"/>
        <v/>
      </c>
      <c r="L89" s="420" t="str">
        <f t="shared" si="7"/>
        <v/>
      </c>
      <c r="M89" s="419">
        <f t="shared" si="8"/>
        <v>0</v>
      </c>
      <c r="N89" s="420" t="str">
        <f t="shared" si="9"/>
        <v/>
      </c>
      <c r="O89" s="420" t="str">
        <f t="shared" si="10"/>
        <v/>
      </c>
      <c r="P89" s="419">
        <f t="shared" si="11"/>
        <v>0</v>
      </c>
      <c r="Q89" s="420" t="str">
        <f t="shared" si="12"/>
        <v/>
      </c>
      <c r="R89" s="420" t="str">
        <f t="shared" si="13"/>
        <v/>
      </c>
      <c r="S89" s="419">
        <f t="shared" si="14"/>
        <v>0</v>
      </c>
      <c r="T89" s="420" t="str">
        <f t="shared" si="15"/>
        <v/>
      </c>
      <c r="U89" s="420" t="str">
        <f t="shared" si="16"/>
        <v/>
      </c>
      <c r="V89" s="418" t="str">
        <f t="shared" si="17"/>
        <v/>
      </c>
      <c r="W89" s="332" t="str">
        <f t="shared" si="18"/>
        <v/>
      </c>
    </row>
    <row r="90" spans="1:23" hidden="1" x14ac:dyDescent="0.25">
      <c r="A90" s="68" t="str">
        <f t="shared" si="0"/>
        <v/>
      </c>
      <c r="B90" s="9" t="str">
        <f>'קיזוזים- החלטות ועדה'!C90</f>
        <v/>
      </c>
      <c r="C90" s="293" t="str">
        <f>IF(B90="","",'הגבלה לסכום מבוקש (1)'!D90)</f>
        <v/>
      </c>
      <c r="D90" s="293" t="str">
        <f>IF(B90="","",'קיזוזים בגין איחורים'!F90+'קיזוזים- החלטות ועדה'!E90)</f>
        <v/>
      </c>
      <c r="E90" s="418" t="str">
        <f t="shared" si="1"/>
        <v/>
      </c>
      <c r="F90" s="293" t="str">
        <f>'קיזוזים- החלטות ועדה'!G90</f>
        <v/>
      </c>
      <c r="G90" s="418" t="str">
        <f t="shared" si="2"/>
        <v/>
      </c>
      <c r="H90" s="418" t="str">
        <f t="shared" si="3"/>
        <v/>
      </c>
      <c r="I90" s="418" t="str">
        <f t="shared" si="4"/>
        <v/>
      </c>
      <c r="J90" s="419">
        <f t="shared" si="5"/>
        <v>0</v>
      </c>
      <c r="K90" s="420" t="str">
        <f t="shared" si="6"/>
        <v/>
      </c>
      <c r="L90" s="420" t="str">
        <f t="shared" si="7"/>
        <v/>
      </c>
      <c r="M90" s="419">
        <f t="shared" si="8"/>
        <v>0</v>
      </c>
      <c r="N90" s="420" t="str">
        <f t="shared" si="9"/>
        <v/>
      </c>
      <c r="O90" s="420" t="str">
        <f t="shared" si="10"/>
        <v/>
      </c>
      <c r="P90" s="419">
        <f t="shared" si="11"/>
        <v>0</v>
      </c>
      <c r="Q90" s="420" t="str">
        <f t="shared" si="12"/>
        <v/>
      </c>
      <c r="R90" s="420" t="str">
        <f t="shared" si="13"/>
        <v/>
      </c>
      <c r="S90" s="419">
        <f t="shared" si="14"/>
        <v>0</v>
      </c>
      <c r="T90" s="420" t="str">
        <f t="shared" si="15"/>
        <v/>
      </c>
      <c r="U90" s="420" t="str">
        <f t="shared" si="16"/>
        <v/>
      </c>
      <c r="V90" s="418" t="str">
        <f t="shared" si="17"/>
        <v/>
      </c>
      <c r="W90" s="332" t="str">
        <f t="shared" si="18"/>
        <v/>
      </c>
    </row>
    <row r="91" spans="1:23" hidden="1" x14ac:dyDescent="0.25">
      <c r="A91" s="68" t="str">
        <f t="shared" si="0"/>
        <v/>
      </c>
      <c r="B91" s="9" t="str">
        <f>'קיזוזים- החלטות ועדה'!C91</f>
        <v/>
      </c>
      <c r="C91" s="293" t="str">
        <f>IF(B91="","",'הגבלה לסכום מבוקש (1)'!D91)</f>
        <v/>
      </c>
      <c r="D91" s="293" t="str">
        <f>IF(B91="","",'קיזוזים בגין איחורים'!F91+'קיזוזים- החלטות ועדה'!E91)</f>
        <v/>
      </c>
      <c r="E91" s="418" t="str">
        <f t="shared" si="1"/>
        <v/>
      </c>
      <c r="F91" s="293" t="str">
        <f>'קיזוזים- החלטות ועדה'!G91</f>
        <v/>
      </c>
      <c r="G91" s="418" t="str">
        <f t="shared" si="2"/>
        <v/>
      </c>
      <c r="H91" s="418" t="str">
        <f t="shared" si="3"/>
        <v/>
      </c>
      <c r="I91" s="418" t="str">
        <f t="shared" si="4"/>
        <v/>
      </c>
      <c r="J91" s="419">
        <f t="shared" si="5"/>
        <v>0</v>
      </c>
      <c r="K91" s="420" t="str">
        <f t="shared" si="6"/>
        <v/>
      </c>
      <c r="L91" s="420" t="str">
        <f t="shared" si="7"/>
        <v/>
      </c>
      <c r="M91" s="419">
        <f t="shared" si="8"/>
        <v>0</v>
      </c>
      <c r="N91" s="420" t="str">
        <f t="shared" si="9"/>
        <v/>
      </c>
      <c r="O91" s="420" t="str">
        <f t="shared" si="10"/>
        <v/>
      </c>
      <c r="P91" s="419">
        <f t="shared" si="11"/>
        <v>0</v>
      </c>
      <c r="Q91" s="420" t="str">
        <f t="shared" si="12"/>
        <v/>
      </c>
      <c r="R91" s="420" t="str">
        <f t="shared" si="13"/>
        <v/>
      </c>
      <c r="S91" s="419">
        <f t="shared" si="14"/>
        <v>0</v>
      </c>
      <c r="T91" s="420" t="str">
        <f t="shared" si="15"/>
        <v/>
      </c>
      <c r="U91" s="420" t="str">
        <f t="shared" si="16"/>
        <v/>
      </c>
      <c r="V91" s="418" t="str">
        <f t="shared" si="17"/>
        <v/>
      </c>
      <c r="W91" s="332" t="str">
        <f t="shared" si="18"/>
        <v/>
      </c>
    </row>
    <row r="92" spans="1:23" hidden="1" x14ac:dyDescent="0.25">
      <c r="A92" s="68" t="str">
        <f t="shared" si="0"/>
        <v/>
      </c>
      <c r="B92" s="9" t="str">
        <f>'קיזוזים- החלטות ועדה'!C92</f>
        <v/>
      </c>
      <c r="C92" s="293" t="str">
        <f>IF(B92="","",'הגבלה לסכום מבוקש (1)'!D92)</f>
        <v/>
      </c>
      <c r="D92" s="293" t="str">
        <f>IF(B92="","",'קיזוזים בגין איחורים'!F92+'קיזוזים- החלטות ועדה'!E92)</f>
        <v/>
      </c>
      <c r="E92" s="418" t="str">
        <f t="shared" si="1"/>
        <v/>
      </c>
      <c r="F92" s="293" t="str">
        <f>'קיזוזים- החלטות ועדה'!G92</f>
        <v/>
      </c>
      <c r="G92" s="418" t="str">
        <f t="shared" si="2"/>
        <v/>
      </c>
      <c r="H92" s="418" t="str">
        <f t="shared" si="3"/>
        <v/>
      </c>
      <c r="I92" s="418" t="str">
        <f t="shared" si="4"/>
        <v/>
      </c>
      <c r="J92" s="419">
        <f t="shared" si="5"/>
        <v>0</v>
      </c>
      <c r="K92" s="420" t="str">
        <f t="shared" si="6"/>
        <v/>
      </c>
      <c r="L92" s="420" t="str">
        <f t="shared" si="7"/>
        <v/>
      </c>
      <c r="M92" s="419">
        <f t="shared" si="8"/>
        <v>0</v>
      </c>
      <c r="N92" s="420" t="str">
        <f t="shared" si="9"/>
        <v/>
      </c>
      <c r="O92" s="420" t="str">
        <f t="shared" si="10"/>
        <v/>
      </c>
      <c r="P92" s="419">
        <f t="shared" si="11"/>
        <v>0</v>
      </c>
      <c r="Q92" s="420" t="str">
        <f t="shared" si="12"/>
        <v/>
      </c>
      <c r="R92" s="420" t="str">
        <f t="shared" si="13"/>
        <v/>
      </c>
      <c r="S92" s="419">
        <f t="shared" si="14"/>
        <v>0</v>
      </c>
      <c r="T92" s="420" t="str">
        <f t="shared" si="15"/>
        <v/>
      </c>
      <c r="U92" s="420" t="str">
        <f t="shared" si="16"/>
        <v/>
      </c>
      <c r="V92" s="418" t="str">
        <f t="shared" si="17"/>
        <v/>
      </c>
      <c r="W92" s="332" t="str">
        <f t="shared" si="18"/>
        <v/>
      </c>
    </row>
    <row r="93" spans="1:23" hidden="1" x14ac:dyDescent="0.25">
      <c r="A93" s="68" t="str">
        <f t="shared" si="0"/>
        <v/>
      </c>
      <c r="B93" s="9" t="str">
        <f>'קיזוזים- החלטות ועדה'!C93</f>
        <v/>
      </c>
      <c r="C93" s="293" t="str">
        <f>IF(B93="","",'הגבלה לסכום מבוקש (1)'!D93)</f>
        <v/>
      </c>
      <c r="D93" s="293" t="str">
        <f>IF(B93="","",'קיזוזים בגין איחורים'!F93+'קיזוזים- החלטות ועדה'!E93)</f>
        <v/>
      </c>
      <c r="E93" s="418" t="str">
        <f t="shared" si="1"/>
        <v/>
      </c>
      <c r="F93" s="293" t="str">
        <f>'קיזוזים- החלטות ועדה'!G93</f>
        <v/>
      </c>
      <c r="G93" s="418" t="str">
        <f t="shared" si="2"/>
        <v/>
      </c>
      <c r="H93" s="418" t="str">
        <f t="shared" si="3"/>
        <v/>
      </c>
      <c r="I93" s="418" t="str">
        <f t="shared" si="4"/>
        <v/>
      </c>
      <c r="J93" s="419">
        <f t="shared" si="5"/>
        <v>0</v>
      </c>
      <c r="K93" s="420" t="str">
        <f t="shared" si="6"/>
        <v/>
      </c>
      <c r="L93" s="420" t="str">
        <f t="shared" si="7"/>
        <v/>
      </c>
      <c r="M93" s="419">
        <f t="shared" si="8"/>
        <v>0</v>
      </c>
      <c r="N93" s="420" t="str">
        <f t="shared" si="9"/>
        <v/>
      </c>
      <c r="O93" s="420" t="str">
        <f t="shared" si="10"/>
        <v/>
      </c>
      <c r="P93" s="419">
        <f t="shared" si="11"/>
        <v>0</v>
      </c>
      <c r="Q93" s="420" t="str">
        <f t="shared" si="12"/>
        <v/>
      </c>
      <c r="R93" s="420" t="str">
        <f t="shared" si="13"/>
        <v/>
      </c>
      <c r="S93" s="419">
        <f t="shared" si="14"/>
        <v>0</v>
      </c>
      <c r="T93" s="420" t="str">
        <f t="shared" si="15"/>
        <v/>
      </c>
      <c r="U93" s="420" t="str">
        <f t="shared" si="16"/>
        <v/>
      </c>
      <c r="V93" s="418" t="str">
        <f t="shared" si="17"/>
        <v/>
      </c>
      <c r="W93" s="332" t="str">
        <f t="shared" si="18"/>
        <v/>
      </c>
    </row>
    <row r="94" spans="1:23" hidden="1" x14ac:dyDescent="0.25">
      <c r="A94" s="68" t="str">
        <f t="shared" si="0"/>
        <v/>
      </c>
      <c r="B94" s="9" t="str">
        <f>'קיזוזים- החלטות ועדה'!C94</f>
        <v/>
      </c>
      <c r="C94" s="293" t="str">
        <f>IF(B94="","",'הגבלה לסכום מבוקש (1)'!D94)</f>
        <v/>
      </c>
      <c r="D94" s="293" t="str">
        <f>IF(B94="","",'קיזוזים בגין איחורים'!F94+'קיזוזים- החלטות ועדה'!E94)</f>
        <v/>
      </c>
      <c r="E94" s="418" t="str">
        <f t="shared" si="1"/>
        <v/>
      </c>
      <c r="F94" s="293" t="str">
        <f>'קיזוזים- החלטות ועדה'!G94</f>
        <v/>
      </c>
      <c r="G94" s="418" t="str">
        <f t="shared" si="2"/>
        <v/>
      </c>
      <c r="H94" s="418" t="str">
        <f t="shared" si="3"/>
        <v/>
      </c>
      <c r="I94" s="418" t="str">
        <f t="shared" si="4"/>
        <v/>
      </c>
      <c r="J94" s="419">
        <f t="shared" si="5"/>
        <v>0</v>
      </c>
      <c r="K94" s="420" t="str">
        <f t="shared" si="6"/>
        <v/>
      </c>
      <c r="L94" s="420" t="str">
        <f t="shared" si="7"/>
        <v/>
      </c>
      <c r="M94" s="419">
        <f t="shared" si="8"/>
        <v>0</v>
      </c>
      <c r="N94" s="420" t="str">
        <f t="shared" si="9"/>
        <v/>
      </c>
      <c r="O94" s="420" t="str">
        <f t="shared" si="10"/>
        <v/>
      </c>
      <c r="P94" s="419">
        <f t="shared" si="11"/>
        <v>0</v>
      </c>
      <c r="Q94" s="420" t="str">
        <f t="shared" si="12"/>
        <v/>
      </c>
      <c r="R94" s="420" t="str">
        <f t="shared" si="13"/>
        <v/>
      </c>
      <c r="S94" s="419">
        <f t="shared" si="14"/>
        <v>0</v>
      </c>
      <c r="T94" s="420" t="str">
        <f t="shared" si="15"/>
        <v/>
      </c>
      <c r="U94" s="420" t="str">
        <f t="shared" si="16"/>
        <v/>
      </c>
      <c r="V94" s="418" t="str">
        <f t="shared" si="17"/>
        <v/>
      </c>
      <c r="W94" s="332" t="str">
        <f t="shared" si="18"/>
        <v/>
      </c>
    </row>
    <row r="95" spans="1:23" hidden="1" x14ac:dyDescent="0.25">
      <c r="A95" s="68" t="str">
        <f t="shared" si="0"/>
        <v/>
      </c>
      <c r="B95" s="9" t="str">
        <f>'קיזוזים- החלטות ועדה'!C95</f>
        <v/>
      </c>
      <c r="C95" s="293" t="str">
        <f>IF(B95="","",'הגבלה לסכום מבוקש (1)'!D95)</f>
        <v/>
      </c>
      <c r="D95" s="293" t="str">
        <f>IF(B95="","",'קיזוזים בגין איחורים'!F95+'קיזוזים- החלטות ועדה'!E95)</f>
        <v/>
      </c>
      <c r="E95" s="418" t="str">
        <f t="shared" si="1"/>
        <v/>
      </c>
      <c r="F95" s="293" t="str">
        <f>'קיזוזים- החלטות ועדה'!G95</f>
        <v/>
      </c>
      <c r="G95" s="418" t="str">
        <f t="shared" si="2"/>
        <v/>
      </c>
      <c r="H95" s="418" t="str">
        <f t="shared" si="3"/>
        <v/>
      </c>
      <c r="I95" s="418" t="str">
        <f t="shared" si="4"/>
        <v/>
      </c>
      <c r="J95" s="419">
        <f t="shared" si="5"/>
        <v>0</v>
      </c>
      <c r="K95" s="420" t="str">
        <f t="shared" si="6"/>
        <v/>
      </c>
      <c r="L95" s="420" t="str">
        <f t="shared" si="7"/>
        <v/>
      </c>
      <c r="M95" s="419">
        <f t="shared" si="8"/>
        <v>0</v>
      </c>
      <c r="N95" s="420" t="str">
        <f t="shared" si="9"/>
        <v/>
      </c>
      <c r="O95" s="420" t="str">
        <f t="shared" si="10"/>
        <v/>
      </c>
      <c r="P95" s="419">
        <f t="shared" si="11"/>
        <v>0</v>
      </c>
      <c r="Q95" s="420" t="str">
        <f t="shared" si="12"/>
        <v/>
      </c>
      <c r="R95" s="420" t="str">
        <f t="shared" si="13"/>
        <v/>
      </c>
      <c r="S95" s="419">
        <f t="shared" si="14"/>
        <v>0</v>
      </c>
      <c r="T95" s="420" t="str">
        <f t="shared" si="15"/>
        <v/>
      </c>
      <c r="U95" s="420" t="str">
        <f t="shared" si="16"/>
        <v/>
      </c>
      <c r="V95" s="418" t="str">
        <f t="shared" si="17"/>
        <v/>
      </c>
      <c r="W95" s="332" t="str">
        <f t="shared" si="18"/>
        <v/>
      </c>
    </row>
    <row r="96" spans="1:23" hidden="1" x14ac:dyDescent="0.25">
      <c r="A96" s="68" t="str">
        <f t="shared" ref="A96:A130" si="19">IF(B96="","",ROW()-30)</f>
        <v/>
      </c>
      <c r="B96" s="9" t="str">
        <f>'קיזוזים- החלטות ועדה'!C96</f>
        <v/>
      </c>
      <c r="C96" s="293" t="str">
        <f>IF(B96="","",'הגבלה לסכום מבוקש (1)'!D96)</f>
        <v/>
      </c>
      <c r="D96" s="293" t="str">
        <f>IF(B96="","",'קיזוזים בגין איחורים'!F96+'קיזוזים- החלטות ועדה'!E96)</f>
        <v/>
      </c>
      <c r="E96" s="418" t="str">
        <f t="shared" ref="E96:E130" si="20">IF($B96="","",C96-D96)</f>
        <v/>
      </c>
      <c r="F96" s="293" t="str">
        <f>'קיזוזים- החלטות ועדה'!G96</f>
        <v/>
      </c>
      <c r="G96" s="418" t="str">
        <f t="shared" ref="G96:G130" si="21">IF(B96="","",IF(F96&gt;$E96,1,0))</f>
        <v/>
      </c>
      <c r="H96" s="418" t="str">
        <f t="shared" ref="H96:H130" si="22">IF($B96="","",MIN(E96:F96))</f>
        <v/>
      </c>
      <c r="I96" s="418" t="str">
        <f t="shared" ref="I96:I130" si="23">IF($B96="","",IF(G96=1,H96,H96/SUMIF(G$31:G$130,0,H$31:H$130)*($B$2-SUMIF(G$31:G$130,1,H$31:H$130))))</f>
        <v/>
      </c>
      <c r="J96" s="419">
        <f t="shared" ref="J96:J130" si="24">IF(OR(I96&gt;$E96,$G96=1),1,0)</f>
        <v>0</v>
      </c>
      <c r="K96" s="420" t="str">
        <f t="shared" ref="K96:K130" si="25">IF($B96="","",MIN(I96,$E96))</f>
        <v/>
      </c>
      <c r="L96" s="420" t="str">
        <f t="shared" ref="L96:L130" si="26">IF($B96="","",IF(J96=1,K96,K96/SUMIF(J$31:J$130,0,K$31:K$130)*($B$2-SUMIF(J$31:J$130,1,K$31:K$130))))</f>
        <v/>
      </c>
      <c r="M96" s="419">
        <f t="shared" ref="M96:M130" si="27">IF(OR(L96&gt;$E96,$G96=1,$J96=1),1,0)</f>
        <v>0</v>
      </c>
      <c r="N96" s="420" t="str">
        <f t="shared" ref="N96:N130" si="28">IF($B96="","",MIN(L96,$E96))</f>
        <v/>
      </c>
      <c r="O96" s="420" t="str">
        <f t="shared" ref="O96:O130" si="29">IF($B96="","",IF(M96=1,N96,N96/SUMIF(M$31:M$130,0,N$31:N$130)*($B$2-SUMIF(M$31:M$130,1,N$31:N$130))))</f>
        <v/>
      </c>
      <c r="P96" s="419">
        <f t="shared" ref="P96:P130" si="30">IF(OR(O96&gt;$E96,$G96=1,$J96=1,$M96=1),1,0)</f>
        <v>0</v>
      </c>
      <c r="Q96" s="420" t="str">
        <f t="shared" ref="Q96:Q130" si="31">IF($B96="","",MIN(O96,$E96))</f>
        <v/>
      </c>
      <c r="R96" s="420" t="str">
        <f t="shared" ref="R96:R130" si="32">IF($B96="","",IF(P96=2,Q96,IF(P96=1,Q96,Q96/SUMIF(P$31:P$130,0,Q$31:Q$130)*($B$2-SUMIF(P$31:P$130,1,Q$31:Q$130)-SUMIF(P$31:P$130,2,Q$31:Q$130)))))</f>
        <v/>
      </c>
      <c r="S96" s="419">
        <f t="shared" ref="S96:S130" si="33">IF(OR(R96&gt;$E96,$G96=1,$J96=1,$M96=1,$P96=1),1,0)</f>
        <v>0</v>
      </c>
      <c r="T96" s="420" t="str">
        <f t="shared" ref="T96:T130" si="34">IF($B96="","",MIN(R96,$E96))</f>
        <v/>
      </c>
      <c r="U96" s="420" t="str">
        <f t="shared" ref="U96:U130" si="35">IF($B96="","",IF(S96=2,T96,IF(S96=1,T96,T96/SUMIF(S$31:S$130,0,T$31:T$130)*($B$2-SUMIF(S$31:S$130,1,T$31:T$130)-SUMIF(S$31:S$130,2,T$31:T$130)))))</f>
        <v/>
      </c>
      <c r="V96" s="418" t="str">
        <f t="shared" ref="V96:V130" si="36">IFERROR(U96,0)</f>
        <v/>
      </c>
      <c r="W96" s="332" t="str">
        <f t="shared" ref="W96:W130" si="37">IF(E96="","",IFERROR(V96/SUMIF($V$31:$V$130,"&lt;&gt;#DIV/0!"),0))</f>
        <v/>
      </c>
    </row>
    <row r="97" spans="1:23" hidden="1" x14ac:dyDescent="0.25">
      <c r="A97" s="68" t="str">
        <f t="shared" si="19"/>
        <v/>
      </c>
      <c r="B97" s="9" t="str">
        <f>'קיזוזים- החלטות ועדה'!C97</f>
        <v/>
      </c>
      <c r="C97" s="293" t="str">
        <f>IF(B97="","",'הגבלה לסכום מבוקש (1)'!D97)</f>
        <v/>
      </c>
      <c r="D97" s="293" t="str">
        <f>IF(B97="","",'קיזוזים בגין איחורים'!F97+'קיזוזים- החלטות ועדה'!E97)</f>
        <v/>
      </c>
      <c r="E97" s="418" t="str">
        <f t="shared" si="20"/>
        <v/>
      </c>
      <c r="F97" s="293" t="str">
        <f>'קיזוזים- החלטות ועדה'!G97</f>
        <v/>
      </c>
      <c r="G97" s="418" t="str">
        <f t="shared" si="21"/>
        <v/>
      </c>
      <c r="H97" s="418" t="str">
        <f t="shared" si="22"/>
        <v/>
      </c>
      <c r="I97" s="418" t="str">
        <f t="shared" si="23"/>
        <v/>
      </c>
      <c r="J97" s="419">
        <f t="shared" si="24"/>
        <v>0</v>
      </c>
      <c r="K97" s="420" t="str">
        <f t="shared" si="25"/>
        <v/>
      </c>
      <c r="L97" s="420" t="str">
        <f t="shared" si="26"/>
        <v/>
      </c>
      <c r="M97" s="419">
        <f t="shared" si="27"/>
        <v>0</v>
      </c>
      <c r="N97" s="420" t="str">
        <f t="shared" si="28"/>
        <v/>
      </c>
      <c r="O97" s="420" t="str">
        <f t="shared" si="29"/>
        <v/>
      </c>
      <c r="P97" s="419">
        <f t="shared" si="30"/>
        <v>0</v>
      </c>
      <c r="Q97" s="420" t="str">
        <f t="shared" si="31"/>
        <v/>
      </c>
      <c r="R97" s="420" t="str">
        <f t="shared" si="32"/>
        <v/>
      </c>
      <c r="S97" s="419">
        <f t="shared" si="33"/>
        <v>0</v>
      </c>
      <c r="T97" s="420" t="str">
        <f t="shared" si="34"/>
        <v/>
      </c>
      <c r="U97" s="420" t="str">
        <f t="shared" si="35"/>
        <v/>
      </c>
      <c r="V97" s="418" t="str">
        <f t="shared" si="36"/>
        <v/>
      </c>
      <c r="W97" s="332" t="str">
        <f t="shared" si="37"/>
        <v/>
      </c>
    </row>
    <row r="98" spans="1:23" hidden="1" x14ac:dyDescent="0.25">
      <c r="A98" s="68" t="str">
        <f t="shared" si="19"/>
        <v/>
      </c>
      <c r="B98" s="9" t="str">
        <f>'קיזוזים- החלטות ועדה'!C98</f>
        <v/>
      </c>
      <c r="C98" s="293" t="str">
        <f>IF(B98="","",'הגבלה לסכום מבוקש (1)'!D98)</f>
        <v/>
      </c>
      <c r="D98" s="293" t="str">
        <f>IF(B98="","",'קיזוזים בגין איחורים'!F98+'קיזוזים- החלטות ועדה'!E98)</f>
        <v/>
      </c>
      <c r="E98" s="418" t="str">
        <f t="shared" si="20"/>
        <v/>
      </c>
      <c r="F98" s="293" t="str">
        <f>'קיזוזים- החלטות ועדה'!G98</f>
        <v/>
      </c>
      <c r="G98" s="418" t="str">
        <f t="shared" si="21"/>
        <v/>
      </c>
      <c r="H98" s="418" t="str">
        <f t="shared" si="22"/>
        <v/>
      </c>
      <c r="I98" s="418" t="str">
        <f t="shared" si="23"/>
        <v/>
      </c>
      <c r="J98" s="419">
        <f t="shared" si="24"/>
        <v>0</v>
      </c>
      <c r="K98" s="420" t="str">
        <f t="shared" si="25"/>
        <v/>
      </c>
      <c r="L98" s="420" t="str">
        <f t="shared" si="26"/>
        <v/>
      </c>
      <c r="M98" s="419">
        <f t="shared" si="27"/>
        <v>0</v>
      </c>
      <c r="N98" s="420" t="str">
        <f t="shared" si="28"/>
        <v/>
      </c>
      <c r="O98" s="420" t="str">
        <f t="shared" si="29"/>
        <v/>
      </c>
      <c r="P98" s="419">
        <f t="shared" si="30"/>
        <v>0</v>
      </c>
      <c r="Q98" s="420" t="str">
        <f t="shared" si="31"/>
        <v/>
      </c>
      <c r="R98" s="420" t="str">
        <f t="shared" si="32"/>
        <v/>
      </c>
      <c r="S98" s="419">
        <f t="shared" si="33"/>
        <v>0</v>
      </c>
      <c r="T98" s="420" t="str">
        <f t="shared" si="34"/>
        <v/>
      </c>
      <c r="U98" s="420" t="str">
        <f t="shared" si="35"/>
        <v/>
      </c>
      <c r="V98" s="418" t="str">
        <f t="shared" si="36"/>
        <v/>
      </c>
      <c r="W98" s="332" t="str">
        <f t="shared" si="37"/>
        <v/>
      </c>
    </row>
    <row r="99" spans="1:23" hidden="1" x14ac:dyDescent="0.25">
      <c r="A99" s="68" t="str">
        <f t="shared" si="19"/>
        <v/>
      </c>
      <c r="B99" s="9" t="str">
        <f>'קיזוזים- החלטות ועדה'!C99</f>
        <v/>
      </c>
      <c r="C99" s="293" t="str">
        <f>IF(B99="","",'הגבלה לסכום מבוקש (1)'!D99)</f>
        <v/>
      </c>
      <c r="D99" s="293" t="str">
        <f>IF(B99="","",'קיזוזים בגין איחורים'!F99+'קיזוזים- החלטות ועדה'!E99)</f>
        <v/>
      </c>
      <c r="E99" s="418" t="str">
        <f t="shared" si="20"/>
        <v/>
      </c>
      <c r="F99" s="293" t="str">
        <f>'קיזוזים- החלטות ועדה'!G99</f>
        <v/>
      </c>
      <c r="G99" s="418" t="str">
        <f t="shared" si="21"/>
        <v/>
      </c>
      <c r="H99" s="418" t="str">
        <f t="shared" si="22"/>
        <v/>
      </c>
      <c r="I99" s="418" t="str">
        <f t="shared" si="23"/>
        <v/>
      </c>
      <c r="J99" s="419">
        <f t="shared" si="24"/>
        <v>0</v>
      </c>
      <c r="K99" s="420" t="str">
        <f t="shared" si="25"/>
        <v/>
      </c>
      <c r="L99" s="420" t="str">
        <f t="shared" si="26"/>
        <v/>
      </c>
      <c r="M99" s="419">
        <f t="shared" si="27"/>
        <v>0</v>
      </c>
      <c r="N99" s="420" t="str">
        <f t="shared" si="28"/>
        <v/>
      </c>
      <c r="O99" s="420" t="str">
        <f t="shared" si="29"/>
        <v/>
      </c>
      <c r="P99" s="419">
        <f t="shared" si="30"/>
        <v>0</v>
      </c>
      <c r="Q99" s="420" t="str">
        <f t="shared" si="31"/>
        <v/>
      </c>
      <c r="R99" s="420" t="str">
        <f t="shared" si="32"/>
        <v/>
      </c>
      <c r="S99" s="419">
        <f t="shared" si="33"/>
        <v>0</v>
      </c>
      <c r="T99" s="420" t="str">
        <f t="shared" si="34"/>
        <v/>
      </c>
      <c r="U99" s="420" t="str">
        <f t="shared" si="35"/>
        <v/>
      </c>
      <c r="V99" s="418" t="str">
        <f t="shared" si="36"/>
        <v/>
      </c>
      <c r="W99" s="332" t="str">
        <f t="shared" si="37"/>
        <v/>
      </c>
    </row>
    <row r="100" spans="1:23" hidden="1" x14ac:dyDescent="0.25">
      <c r="A100" s="68" t="str">
        <f t="shared" si="19"/>
        <v/>
      </c>
      <c r="B100" s="9" t="str">
        <f>'קיזוזים- החלטות ועדה'!C100</f>
        <v/>
      </c>
      <c r="C100" s="293" t="str">
        <f>IF(B100="","",'הגבלה לסכום מבוקש (1)'!D100)</f>
        <v/>
      </c>
      <c r="D100" s="293" t="str">
        <f>IF(B100="","",'קיזוזים בגין איחורים'!F100+'קיזוזים- החלטות ועדה'!E100)</f>
        <v/>
      </c>
      <c r="E100" s="418" t="str">
        <f t="shared" si="20"/>
        <v/>
      </c>
      <c r="F100" s="293" t="str">
        <f>'קיזוזים- החלטות ועדה'!G100</f>
        <v/>
      </c>
      <c r="G100" s="418" t="str">
        <f t="shared" si="21"/>
        <v/>
      </c>
      <c r="H100" s="418" t="str">
        <f t="shared" si="22"/>
        <v/>
      </c>
      <c r="I100" s="418" t="str">
        <f t="shared" si="23"/>
        <v/>
      </c>
      <c r="J100" s="419">
        <f t="shared" si="24"/>
        <v>0</v>
      </c>
      <c r="K100" s="420" t="str">
        <f t="shared" si="25"/>
        <v/>
      </c>
      <c r="L100" s="420" t="str">
        <f t="shared" si="26"/>
        <v/>
      </c>
      <c r="M100" s="419">
        <f t="shared" si="27"/>
        <v>0</v>
      </c>
      <c r="N100" s="420" t="str">
        <f t="shared" si="28"/>
        <v/>
      </c>
      <c r="O100" s="420" t="str">
        <f t="shared" si="29"/>
        <v/>
      </c>
      <c r="P100" s="419">
        <f t="shared" si="30"/>
        <v>0</v>
      </c>
      <c r="Q100" s="420" t="str">
        <f t="shared" si="31"/>
        <v/>
      </c>
      <c r="R100" s="420" t="str">
        <f t="shared" si="32"/>
        <v/>
      </c>
      <c r="S100" s="419">
        <f t="shared" si="33"/>
        <v>0</v>
      </c>
      <c r="T100" s="420" t="str">
        <f t="shared" si="34"/>
        <v/>
      </c>
      <c r="U100" s="420" t="str">
        <f t="shared" si="35"/>
        <v/>
      </c>
      <c r="V100" s="418" t="str">
        <f t="shared" si="36"/>
        <v/>
      </c>
      <c r="W100" s="332" t="str">
        <f t="shared" si="37"/>
        <v/>
      </c>
    </row>
    <row r="101" spans="1:23" hidden="1" x14ac:dyDescent="0.25">
      <c r="A101" s="68" t="str">
        <f t="shared" si="19"/>
        <v/>
      </c>
      <c r="B101" s="9" t="str">
        <f>'קיזוזים- החלטות ועדה'!C101</f>
        <v/>
      </c>
      <c r="C101" s="293" t="str">
        <f>IF(B101="","",'הגבלה לסכום מבוקש (1)'!D101)</f>
        <v/>
      </c>
      <c r="D101" s="293" t="str">
        <f>IF(B101="","",'קיזוזים בגין איחורים'!F101+'קיזוזים- החלטות ועדה'!E101)</f>
        <v/>
      </c>
      <c r="E101" s="418" t="str">
        <f t="shared" si="20"/>
        <v/>
      </c>
      <c r="F101" s="293" t="str">
        <f>'קיזוזים- החלטות ועדה'!G101</f>
        <v/>
      </c>
      <c r="G101" s="418" t="str">
        <f t="shared" si="21"/>
        <v/>
      </c>
      <c r="H101" s="418" t="str">
        <f t="shared" si="22"/>
        <v/>
      </c>
      <c r="I101" s="418" t="str">
        <f t="shared" si="23"/>
        <v/>
      </c>
      <c r="J101" s="419">
        <f t="shared" si="24"/>
        <v>0</v>
      </c>
      <c r="K101" s="420" t="str">
        <f t="shared" si="25"/>
        <v/>
      </c>
      <c r="L101" s="420" t="str">
        <f t="shared" si="26"/>
        <v/>
      </c>
      <c r="M101" s="419">
        <f t="shared" si="27"/>
        <v>0</v>
      </c>
      <c r="N101" s="420" t="str">
        <f t="shared" si="28"/>
        <v/>
      </c>
      <c r="O101" s="420" t="str">
        <f t="shared" si="29"/>
        <v/>
      </c>
      <c r="P101" s="419">
        <f t="shared" si="30"/>
        <v>0</v>
      </c>
      <c r="Q101" s="420" t="str">
        <f t="shared" si="31"/>
        <v/>
      </c>
      <c r="R101" s="420" t="str">
        <f t="shared" si="32"/>
        <v/>
      </c>
      <c r="S101" s="419">
        <f t="shared" si="33"/>
        <v>0</v>
      </c>
      <c r="T101" s="420" t="str">
        <f t="shared" si="34"/>
        <v/>
      </c>
      <c r="U101" s="420" t="str">
        <f t="shared" si="35"/>
        <v/>
      </c>
      <c r="V101" s="418" t="str">
        <f t="shared" si="36"/>
        <v/>
      </c>
      <c r="W101" s="332" t="str">
        <f t="shared" si="37"/>
        <v/>
      </c>
    </row>
    <row r="102" spans="1:23" hidden="1" x14ac:dyDescent="0.25">
      <c r="A102" s="68" t="str">
        <f t="shared" si="19"/>
        <v/>
      </c>
      <c r="B102" s="9" t="str">
        <f>'קיזוזים- החלטות ועדה'!C102</f>
        <v/>
      </c>
      <c r="C102" s="293" t="str">
        <f>IF(B102="","",'הגבלה לסכום מבוקש (1)'!D102)</f>
        <v/>
      </c>
      <c r="D102" s="293" t="str">
        <f>IF(B102="","",'קיזוזים בגין איחורים'!F102+'קיזוזים- החלטות ועדה'!E102)</f>
        <v/>
      </c>
      <c r="E102" s="418" t="str">
        <f t="shared" si="20"/>
        <v/>
      </c>
      <c r="F102" s="293" t="str">
        <f>'קיזוזים- החלטות ועדה'!G102</f>
        <v/>
      </c>
      <c r="G102" s="418" t="str">
        <f t="shared" si="21"/>
        <v/>
      </c>
      <c r="H102" s="418" t="str">
        <f t="shared" si="22"/>
        <v/>
      </c>
      <c r="I102" s="418" t="str">
        <f t="shared" si="23"/>
        <v/>
      </c>
      <c r="J102" s="419">
        <f t="shared" si="24"/>
        <v>0</v>
      </c>
      <c r="K102" s="420" t="str">
        <f t="shared" si="25"/>
        <v/>
      </c>
      <c r="L102" s="420" t="str">
        <f t="shared" si="26"/>
        <v/>
      </c>
      <c r="M102" s="419">
        <f t="shared" si="27"/>
        <v>0</v>
      </c>
      <c r="N102" s="420" t="str">
        <f t="shared" si="28"/>
        <v/>
      </c>
      <c r="O102" s="420" t="str">
        <f t="shared" si="29"/>
        <v/>
      </c>
      <c r="P102" s="419">
        <f t="shared" si="30"/>
        <v>0</v>
      </c>
      <c r="Q102" s="420" t="str">
        <f t="shared" si="31"/>
        <v/>
      </c>
      <c r="R102" s="420" t="str">
        <f t="shared" si="32"/>
        <v/>
      </c>
      <c r="S102" s="419">
        <f t="shared" si="33"/>
        <v>0</v>
      </c>
      <c r="T102" s="420" t="str">
        <f t="shared" si="34"/>
        <v/>
      </c>
      <c r="U102" s="420" t="str">
        <f t="shared" si="35"/>
        <v/>
      </c>
      <c r="V102" s="418" t="str">
        <f t="shared" si="36"/>
        <v/>
      </c>
      <c r="W102" s="332" t="str">
        <f t="shared" si="37"/>
        <v/>
      </c>
    </row>
    <row r="103" spans="1:23" hidden="1" x14ac:dyDescent="0.25">
      <c r="A103" s="68" t="str">
        <f t="shared" si="19"/>
        <v/>
      </c>
      <c r="B103" s="9" t="str">
        <f>'קיזוזים- החלטות ועדה'!C103</f>
        <v/>
      </c>
      <c r="C103" s="293" t="str">
        <f>IF(B103="","",'הגבלה לסכום מבוקש (1)'!D103)</f>
        <v/>
      </c>
      <c r="D103" s="293" t="str">
        <f>IF(B103="","",'קיזוזים בגין איחורים'!F103+'קיזוזים- החלטות ועדה'!E103)</f>
        <v/>
      </c>
      <c r="E103" s="418" t="str">
        <f t="shared" si="20"/>
        <v/>
      </c>
      <c r="F103" s="293" t="str">
        <f>'קיזוזים- החלטות ועדה'!G103</f>
        <v/>
      </c>
      <c r="G103" s="418" t="str">
        <f t="shared" si="21"/>
        <v/>
      </c>
      <c r="H103" s="418" t="str">
        <f t="shared" si="22"/>
        <v/>
      </c>
      <c r="I103" s="418" t="str">
        <f t="shared" si="23"/>
        <v/>
      </c>
      <c r="J103" s="419">
        <f t="shared" si="24"/>
        <v>0</v>
      </c>
      <c r="K103" s="420" t="str">
        <f t="shared" si="25"/>
        <v/>
      </c>
      <c r="L103" s="420" t="str">
        <f t="shared" si="26"/>
        <v/>
      </c>
      <c r="M103" s="419">
        <f t="shared" si="27"/>
        <v>0</v>
      </c>
      <c r="N103" s="420" t="str">
        <f t="shared" si="28"/>
        <v/>
      </c>
      <c r="O103" s="420" t="str">
        <f t="shared" si="29"/>
        <v/>
      </c>
      <c r="P103" s="419">
        <f t="shared" si="30"/>
        <v>0</v>
      </c>
      <c r="Q103" s="420" t="str">
        <f t="shared" si="31"/>
        <v/>
      </c>
      <c r="R103" s="420" t="str">
        <f t="shared" si="32"/>
        <v/>
      </c>
      <c r="S103" s="419">
        <f t="shared" si="33"/>
        <v>0</v>
      </c>
      <c r="T103" s="420" t="str">
        <f t="shared" si="34"/>
        <v/>
      </c>
      <c r="U103" s="420" t="str">
        <f t="shared" si="35"/>
        <v/>
      </c>
      <c r="V103" s="418" t="str">
        <f t="shared" si="36"/>
        <v/>
      </c>
      <c r="W103" s="332" t="str">
        <f t="shared" si="37"/>
        <v/>
      </c>
    </row>
    <row r="104" spans="1:23" hidden="1" x14ac:dyDescent="0.25">
      <c r="A104" s="68" t="str">
        <f t="shared" si="19"/>
        <v/>
      </c>
      <c r="B104" s="9" t="str">
        <f>'קיזוזים- החלטות ועדה'!C104</f>
        <v/>
      </c>
      <c r="C104" s="293" t="str">
        <f>IF(B104="","",'הגבלה לסכום מבוקש (1)'!D104)</f>
        <v/>
      </c>
      <c r="D104" s="293" t="str">
        <f>IF(B104="","",'קיזוזים בגין איחורים'!F104+'קיזוזים- החלטות ועדה'!E104)</f>
        <v/>
      </c>
      <c r="E104" s="418" t="str">
        <f t="shared" si="20"/>
        <v/>
      </c>
      <c r="F104" s="293" t="str">
        <f>'קיזוזים- החלטות ועדה'!G104</f>
        <v/>
      </c>
      <c r="G104" s="418" t="str">
        <f t="shared" si="21"/>
        <v/>
      </c>
      <c r="H104" s="418" t="str">
        <f t="shared" si="22"/>
        <v/>
      </c>
      <c r="I104" s="418" t="str">
        <f t="shared" si="23"/>
        <v/>
      </c>
      <c r="J104" s="419">
        <f t="shared" si="24"/>
        <v>0</v>
      </c>
      <c r="K104" s="420" t="str">
        <f t="shared" si="25"/>
        <v/>
      </c>
      <c r="L104" s="420" t="str">
        <f t="shared" si="26"/>
        <v/>
      </c>
      <c r="M104" s="419">
        <f t="shared" si="27"/>
        <v>0</v>
      </c>
      <c r="N104" s="420" t="str">
        <f t="shared" si="28"/>
        <v/>
      </c>
      <c r="O104" s="420" t="str">
        <f t="shared" si="29"/>
        <v/>
      </c>
      <c r="P104" s="419">
        <f t="shared" si="30"/>
        <v>0</v>
      </c>
      <c r="Q104" s="420" t="str">
        <f t="shared" si="31"/>
        <v/>
      </c>
      <c r="R104" s="420" t="str">
        <f t="shared" si="32"/>
        <v/>
      </c>
      <c r="S104" s="419">
        <f t="shared" si="33"/>
        <v>0</v>
      </c>
      <c r="T104" s="420" t="str">
        <f t="shared" si="34"/>
        <v/>
      </c>
      <c r="U104" s="420" t="str">
        <f t="shared" si="35"/>
        <v/>
      </c>
      <c r="V104" s="418" t="str">
        <f t="shared" si="36"/>
        <v/>
      </c>
      <c r="W104" s="332" t="str">
        <f t="shared" si="37"/>
        <v/>
      </c>
    </row>
    <row r="105" spans="1:23" hidden="1" x14ac:dyDescent="0.25">
      <c r="A105" s="68" t="str">
        <f t="shared" si="19"/>
        <v/>
      </c>
      <c r="B105" s="9" t="str">
        <f>'קיזוזים- החלטות ועדה'!C105</f>
        <v/>
      </c>
      <c r="C105" s="293" t="str">
        <f>IF(B105="","",'הגבלה לסכום מבוקש (1)'!D105)</f>
        <v/>
      </c>
      <c r="D105" s="293" t="str">
        <f>IF(B105="","",'קיזוזים בגין איחורים'!F105+'קיזוזים- החלטות ועדה'!E105)</f>
        <v/>
      </c>
      <c r="E105" s="418" t="str">
        <f t="shared" si="20"/>
        <v/>
      </c>
      <c r="F105" s="293" t="str">
        <f>'קיזוזים- החלטות ועדה'!G105</f>
        <v/>
      </c>
      <c r="G105" s="418" t="str">
        <f t="shared" si="21"/>
        <v/>
      </c>
      <c r="H105" s="418" t="str">
        <f t="shared" si="22"/>
        <v/>
      </c>
      <c r="I105" s="418" t="str">
        <f t="shared" si="23"/>
        <v/>
      </c>
      <c r="J105" s="419">
        <f t="shared" si="24"/>
        <v>0</v>
      </c>
      <c r="K105" s="420" t="str">
        <f t="shared" si="25"/>
        <v/>
      </c>
      <c r="L105" s="420" t="str">
        <f t="shared" si="26"/>
        <v/>
      </c>
      <c r="M105" s="419">
        <f t="shared" si="27"/>
        <v>0</v>
      </c>
      <c r="N105" s="420" t="str">
        <f t="shared" si="28"/>
        <v/>
      </c>
      <c r="O105" s="420" t="str">
        <f t="shared" si="29"/>
        <v/>
      </c>
      <c r="P105" s="419">
        <f t="shared" si="30"/>
        <v>0</v>
      </c>
      <c r="Q105" s="420" t="str">
        <f t="shared" si="31"/>
        <v/>
      </c>
      <c r="R105" s="420" t="str">
        <f t="shared" si="32"/>
        <v/>
      </c>
      <c r="S105" s="419">
        <f t="shared" si="33"/>
        <v>0</v>
      </c>
      <c r="T105" s="420" t="str">
        <f t="shared" si="34"/>
        <v/>
      </c>
      <c r="U105" s="420" t="str">
        <f t="shared" si="35"/>
        <v/>
      </c>
      <c r="V105" s="418" t="str">
        <f t="shared" si="36"/>
        <v/>
      </c>
      <c r="W105" s="332" t="str">
        <f t="shared" si="37"/>
        <v/>
      </c>
    </row>
    <row r="106" spans="1:23" hidden="1" x14ac:dyDescent="0.25">
      <c r="A106" s="68" t="str">
        <f t="shared" si="19"/>
        <v/>
      </c>
      <c r="B106" s="9" t="str">
        <f>'קיזוזים- החלטות ועדה'!C106</f>
        <v/>
      </c>
      <c r="C106" s="293" t="str">
        <f>IF(B106="","",'הגבלה לסכום מבוקש (1)'!D106)</f>
        <v/>
      </c>
      <c r="D106" s="293" t="str">
        <f>IF(B106="","",'קיזוזים בגין איחורים'!F106+'קיזוזים- החלטות ועדה'!E106)</f>
        <v/>
      </c>
      <c r="E106" s="418" t="str">
        <f t="shared" si="20"/>
        <v/>
      </c>
      <c r="F106" s="293" t="str">
        <f>'קיזוזים- החלטות ועדה'!G106</f>
        <v/>
      </c>
      <c r="G106" s="418" t="str">
        <f t="shared" si="21"/>
        <v/>
      </c>
      <c r="H106" s="418" t="str">
        <f t="shared" si="22"/>
        <v/>
      </c>
      <c r="I106" s="418" t="str">
        <f t="shared" si="23"/>
        <v/>
      </c>
      <c r="J106" s="419">
        <f t="shared" si="24"/>
        <v>0</v>
      </c>
      <c r="K106" s="420" t="str">
        <f t="shared" si="25"/>
        <v/>
      </c>
      <c r="L106" s="420" t="str">
        <f t="shared" si="26"/>
        <v/>
      </c>
      <c r="M106" s="419">
        <f t="shared" si="27"/>
        <v>0</v>
      </c>
      <c r="N106" s="420" t="str">
        <f t="shared" si="28"/>
        <v/>
      </c>
      <c r="O106" s="420" t="str">
        <f t="shared" si="29"/>
        <v/>
      </c>
      <c r="P106" s="419">
        <f t="shared" si="30"/>
        <v>0</v>
      </c>
      <c r="Q106" s="420" t="str">
        <f t="shared" si="31"/>
        <v/>
      </c>
      <c r="R106" s="420" t="str">
        <f t="shared" si="32"/>
        <v/>
      </c>
      <c r="S106" s="419">
        <f t="shared" si="33"/>
        <v>0</v>
      </c>
      <c r="T106" s="420" t="str">
        <f t="shared" si="34"/>
        <v/>
      </c>
      <c r="U106" s="420" t="str">
        <f t="shared" si="35"/>
        <v/>
      </c>
      <c r="V106" s="418" t="str">
        <f t="shared" si="36"/>
        <v/>
      </c>
      <c r="W106" s="332" t="str">
        <f t="shared" si="37"/>
        <v/>
      </c>
    </row>
    <row r="107" spans="1:23" hidden="1" x14ac:dyDescent="0.25">
      <c r="A107" s="68" t="str">
        <f t="shared" si="19"/>
        <v/>
      </c>
      <c r="B107" s="9" t="str">
        <f>'קיזוזים- החלטות ועדה'!C107</f>
        <v/>
      </c>
      <c r="C107" s="293" t="str">
        <f>IF(B107="","",'הגבלה לסכום מבוקש (1)'!D107)</f>
        <v/>
      </c>
      <c r="D107" s="293" t="str">
        <f>IF(B107="","",'קיזוזים בגין איחורים'!F107+'קיזוזים- החלטות ועדה'!E107)</f>
        <v/>
      </c>
      <c r="E107" s="418" t="str">
        <f t="shared" si="20"/>
        <v/>
      </c>
      <c r="F107" s="293" t="str">
        <f>'קיזוזים- החלטות ועדה'!G107</f>
        <v/>
      </c>
      <c r="G107" s="418" t="str">
        <f t="shared" si="21"/>
        <v/>
      </c>
      <c r="H107" s="418" t="str">
        <f t="shared" si="22"/>
        <v/>
      </c>
      <c r="I107" s="418" t="str">
        <f t="shared" si="23"/>
        <v/>
      </c>
      <c r="J107" s="419">
        <f t="shared" si="24"/>
        <v>0</v>
      </c>
      <c r="K107" s="420" t="str">
        <f t="shared" si="25"/>
        <v/>
      </c>
      <c r="L107" s="420" t="str">
        <f t="shared" si="26"/>
        <v/>
      </c>
      <c r="M107" s="419">
        <f t="shared" si="27"/>
        <v>0</v>
      </c>
      <c r="N107" s="420" t="str">
        <f t="shared" si="28"/>
        <v/>
      </c>
      <c r="O107" s="420" t="str">
        <f t="shared" si="29"/>
        <v/>
      </c>
      <c r="P107" s="419">
        <f t="shared" si="30"/>
        <v>0</v>
      </c>
      <c r="Q107" s="420" t="str">
        <f t="shared" si="31"/>
        <v/>
      </c>
      <c r="R107" s="420" t="str">
        <f t="shared" si="32"/>
        <v/>
      </c>
      <c r="S107" s="419">
        <f t="shared" si="33"/>
        <v>0</v>
      </c>
      <c r="T107" s="420" t="str">
        <f t="shared" si="34"/>
        <v/>
      </c>
      <c r="U107" s="420" t="str">
        <f t="shared" si="35"/>
        <v/>
      </c>
      <c r="V107" s="418" t="str">
        <f t="shared" si="36"/>
        <v/>
      </c>
      <c r="W107" s="332" t="str">
        <f t="shared" si="37"/>
        <v/>
      </c>
    </row>
    <row r="108" spans="1:23" hidden="1" x14ac:dyDescent="0.25">
      <c r="A108" s="68" t="str">
        <f t="shared" si="19"/>
        <v/>
      </c>
      <c r="B108" s="9" t="str">
        <f>'קיזוזים- החלטות ועדה'!C108</f>
        <v/>
      </c>
      <c r="C108" s="293" t="str">
        <f>IF(B108="","",'הגבלה לסכום מבוקש (1)'!D108)</f>
        <v/>
      </c>
      <c r="D108" s="293" t="str">
        <f>IF(B108="","",'קיזוזים בגין איחורים'!F108+'קיזוזים- החלטות ועדה'!E108)</f>
        <v/>
      </c>
      <c r="E108" s="418" t="str">
        <f t="shared" si="20"/>
        <v/>
      </c>
      <c r="F108" s="293" t="str">
        <f>'קיזוזים- החלטות ועדה'!G108</f>
        <v/>
      </c>
      <c r="G108" s="418" t="str">
        <f t="shared" si="21"/>
        <v/>
      </c>
      <c r="H108" s="418" t="str">
        <f t="shared" si="22"/>
        <v/>
      </c>
      <c r="I108" s="418" t="str">
        <f t="shared" si="23"/>
        <v/>
      </c>
      <c r="J108" s="419">
        <f t="shared" si="24"/>
        <v>0</v>
      </c>
      <c r="K108" s="420" t="str">
        <f t="shared" si="25"/>
        <v/>
      </c>
      <c r="L108" s="420" t="str">
        <f t="shared" si="26"/>
        <v/>
      </c>
      <c r="M108" s="419">
        <f t="shared" si="27"/>
        <v>0</v>
      </c>
      <c r="N108" s="420" t="str">
        <f t="shared" si="28"/>
        <v/>
      </c>
      <c r="O108" s="420" t="str">
        <f t="shared" si="29"/>
        <v/>
      </c>
      <c r="P108" s="419">
        <f t="shared" si="30"/>
        <v>0</v>
      </c>
      <c r="Q108" s="420" t="str">
        <f t="shared" si="31"/>
        <v/>
      </c>
      <c r="R108" s="420" t="str">
        <f t="shared" si="32"/>
        <v/>
      </c>
      <c r="S108" s="419">
        <f t="shared" si="33"/>
        <v>0</v>
      </c>
      <c r="T108" s="420" t="str">
        <f t="shared" si="34"/>
        <v/>
      </c>
      <c r="U108" s="420" t="str">
        <f t="shared" si="35"/>
        <v/>
      </c>
      <c r="V108" s="418" t="str">
        <f t="shared" si="36"/>
        <v/>
      </c>
      <c r="W108" s="332" t="str">
        <f t="shared" si="37"/>
        <v/>
      </c>
    </row>
    <row r="109" spans="1:23" hidden="1" x14ac:dyDescent="0.25">
      <c r="A109" s="68" t="str">
        <f t="shared" si="19"/>
        <v/>
      </c>
      <c r="B109" s="9" t="str">
        <f>'קיזוזים- החלטות ועדה'!C109</f>
        <v/>
      </c>
      <c r="C109" s="293" t="str">
        <f>IF(B109="","",'הגבלה לסכום מבוקש (1)'!D109)</f>
        <v/>
      </c>
      <c r="D109" s="293" t="str">
        <f>IF(B109="","",'קיזוזים בגין איחורים'!F109+'קיזוזים- החלטות ועדה'!E109)</f>
        <v/>
      </c>
      <c r="E109" s="418" t="str">
        <f t="shared" si="20"/>
        <v/>
      </c>
      <c r="F109" s="293" t="str">
        <f>'קיזוזים- החלטות ועדה'!G109</f>
        <v/>
      </c>
      <c r="G109" s="418" t="str">
        <f t="shared" si="21"/>
        <v/>
      </c>
      <c r="H109" s="418" t="str">
        <f t="shared" si="22"/>
        <v/>
      </c>
      <c r="I109" s="418" t="str">
        <f t="shared" si="23"/>
        <v/>
      </c>
      <c r="J109" s="419">
        <f t="shared" si="24"/>
        <v>0</v>
      </c>
      <c r="K109" s="420" t="str">
        <f t="shared" si="25"/>
        <v/>
      </c>
      <c r="L109" s="420" t="str">
        <f t="shared" si="26"/>
        <v/>
      </c>
      <c r="M109" s="419">
        <f t="shared" si="27"/>
        <v>0</v>
      </c>
      <c r="N109" s="420" t="str">
        <f t="shared" si="28"/>
        <v/>
      </c>
      <c r="O109" s="420" t="str">
        <f t="shared" si="29"/>
        <v/>
      </c>
      <c r="P109" s="419">
        <f t="shared" si="30"/>
        <v>0</v>
      </c>
      <c r="Q109" s="420" t="str">
        <f t="shared" si="31"/>
        <v/>
      </c>
      <c r="R109" s="420" t="str">
        <f t="shared" si="32"/>
        <v/>
      </c>
      <c r="S109" s="419">
        <f t="shared" si="33"/>
        <v>0</v>
      </c>
      <c r="T109" s="420" t="str">
        <f t="shared" si="34"/>
        <v/>
      </c>
      <c r="U109" s="420" t="str">
        <f t="shared" si="35"/>
        <v/>
      </c>
      <c r="V109" s="418" t="str">
        <f t="shared" si="36"/>
        <v/>
      </c>
      <c r="W109" s="332" t="str">
        <f t="shared" si="37"/>
        <v/>
      </c>
    </row>
    <row r="110" spans="1:23" hidden="1" x14ac:dyDescent="0.25">
      <c r="A110" s="68" t="str">
        <f t="shared" si="19"/>
        <v/>
      </c>
      <c r="B110" s="9" t="str">
        <f>'קיזוזים- החלטות ועדה'!C110</f>
        <v/>
      </c>
      <c r="C110" s="293" t="str">
        <f>IF(B110="","",'הגבלה לסכום מבוקש (1)'!D110)</f>
        <v/>
      </c>
      <c r="D110" s="293" t="str">
        <f>IF(B110="","",'קיזוזים בגין איחורים'!F110+'קיזוזים- החלטות ועדה'!E110)</f>
        <v/>
      </c>
      <c r="E110" s="418" t="str">
        <f t="shared" si="20"/>
        <v/>
      </c>
      <c r="F110" s="293" t="str">
        <f>'קיזוזים- החלטות ועדה'!G110</f>
        <v/>
      </c>
      <c r="G110" s="418" t="str">
        <f t="shared" si="21"/>
        <v/>
      </c>
      <c r="H110" s="418" t="str">
        <f t="shared" si="22"/>
        <v/>
      </c>
      <c r="I110" s="418" t="str">
        <f t="shared" si="23"/>
        <v/>
      </c>
      <c r="J110" s="419">
        <f t="shared" si="24"/>
        <v>0</v>
      </c>
      <c r="K110" s="420" t="str">
        <f t="shared" si="25"/>
        <v/>
      </c>
      <c r="L110" s="420" t="str">
        <f t="shared" si="26"/>
        <v/>
      </c>
      <c r="M110" s="419">
        <f t="shared" si="27"/>
        <v>0</v>
      </c>
      <c r="N110" s="420" t="str">
        <f t="shared" si="28"/>
        <v/>
      </c>
      <c r="O110" s="420" t="str">
        <f t="shared" si="29"/>
        <v/>
      </c>
      <c r="P110" s="419">
        <f t="shared" si="30"/>
        <v>0</v>
      </c>
      <c r="Q110" s="420" t="str">
        <f t="shared" si="31"/>
        <v/>
      </c>
      <c r="R110" s="420" t="str">
        <f t="shared" si="32"/>
        <v/>
      </c>
      <c r="S110" s="419">
        <f t="shared" si="33"/>
        <v>0</v>
      </c>
      <c r="T110" s="420" t="str">
        <f t="shared" si="34"/>
        <v/>
      </c>
      <c r="U110" s="420" t="str">
        <f t="shared" si="35"/>
        <v/>
      </c>
      <c r="V110" s="418" t="str">
        <f t="shared" si="36"/>
        <v/>
      </c>
      <c r="W110" s="332" t="str">
        <f t="shared" si="37"/>
        <v/>
      </c>
    </row>
    <row r="111" spans="1:23" hidden="1" x14ac:dyDescent="0.25">
      <c r="A111" s="68" t="str">
        <f t="shared" si="19"/>
        <v/>
      </c>
      <c r="B111" s="9" t="str">
        <f>'קיזוזים- החלטות ועדה'!C111</f>
        <v/>
      </c>
      <c r="C111" s="293" t="str">
        <f>IF(B111="","",'הגבלה לסכום מבוקש (1)'!D111)</f>
        <v/>
      </c>
      <c r="D111" s="293" t="str">
        <f>IF(B111="","",'קיזוזים בגין איחורים'!F111+'קיזוזים- החלטות ועדה'!E111)</f>
        <v/>
      </c>
      <c r="E111" s="418" t="str">
        <f t="shared" si="20"/>
        <v/>
      </c>
      <c r="F111" s="293" t="str">
        <f>'קיזוזים- החלטות ועדה'!G111</f>
        <v/>
      </c>
      <c r="G111" s="418" t="str">
        <f t="shared" si="21"/>
        <v/>
      </c>
      <c r="H111" s="418" t="str">
        <f t="shared" si="22"/>
        <v/>
      </c>
      <c r="I111" s="418" t="str">
        <f t="shared" si="23"/>
        <v/>
      </c>
      <c r="J111" s="419">
        <f t="shared" si="24"/>
        <v>0</v>
      </c>
      <c r="K111" s="420" t="str">
        <f t="shared" si="25"/>
        <v/>
      </c>
      <c r="L111" s="420" t="str">
        <f t="shared" si="26"/>
        <v/>
      </c>
      <c r="M111" s="419">
        <f t="shared" si="27"/>
        <v>0</v>
      </c>
      <c r="N111" s="420" t="str">
        <f t="shared" si="28"/>
        <v/>
      </c>
      <c r="O111" s="420" t="str">
        <f t="shared" si="29"/>
        <v/>
      </c>
      <c r="P111" s="419">
        <f t="shared" si="30"/>
        <v>0</v>
      </c>
      <c r="Q111" s="420" t="str">
        <f t="shared" si="31"/>
        <v/>
      </c>
      <c r="R111" s="420" t="str">
        <f t="shared" si="32"/>
        <v/>
      </c>
      <c r="S111" s="419">
        <f t="shared" si="33"/>
        <v>0</v>
      </c>
      <c r="T111" s="420" t="str">
        <f t="shared" si="34"/>
        <v/>
      </c>
      <c r="U111" s="420" t="str">
        <f t="shared" si="35"/>
        <v/>
      </c>
      <c r="V111" s="418" t="str">
        <f t="shared" si="36"/>
        <v/>
      </c>
      <c r="W111" s="332" t="str">
        <f t="shared" si="37"/>
        <v/>
      </c>
    </row>
    <row r="112" spans="1:23" hidden="1" x14ac:dyDescent="0.25">
      <c r="A112" s="68" t="str">
        <f t="shared" si="19"/>
        <v/>
      </c>
      <c r="B112" s="9" t="str">
        <f>'קיזוזים- החלטות ועדה'!C112</f>
        <v/>
      </c>
      <c r="C112" s="293" t="str">
        <f>IF(B112="","",'הגבלה לסכום מבוקש (1)'!D112)</f>
        <v/>
      </c>
      <c r="D112" s="293" t="str">
        <f>IF(B112="","",'קיזוזים בגין איחורים'!F112+'קיזוזים- החלטות ועדה'!E112)</f>
        <v/>
      </c>
      <c r="E112" s="418" t="str">
        <f t="shared" si="20"/>
        <v/>
      </c>
      <c r="F112" s="293" t="str">
        <f>'קיזוזים- החלטות ועדה'!G112</f>
        <v/>
      </c>
      <c r="G112" s="418" t="str">
        <f t="shared" si="21"/>
        <v/>
      </c>
      <c r="H112" s="418" t="str">
        <f t="shared" si="22"/>
        <v/>
      </c>
      <c r="I112" s="418" t="str">
        <f t="shared" si="23"/>
        <v/>
      </c>
      <c r="J112" s="419">
        <f t="shared" si="24"/>
        <v>0</v>
      </c>
      <c r="K112" s="420" t="str">
        <f t="shared" si="25"/>
        <v/>
      </c>
      <c r="L112" s="420" t="str">
        <f t="shared" si="26"/>
        <v/>
      </c>
      <c r="M112" s="419">
        <f t="shared" si="27"/>
        <v>0</v>
      </c>
      <c r="N112" s="420" t="str">
        <f t="shared" si="28"/>
        <v/>
      </c>
      <c r="O112" s="420" t="str">
        <f t="shared" si="29"/>
        <v/>
      </c>
      <c r="P112" s="419">
        <f t="shared" si="30"/>
        <v>0</v>
      </c>
      <c r="Q112" s="420" t="str">
        <f t="shared" si="31"/>
        <v/>
      </c>
      <c r="R112" s="420" t="str">
        <f t="shared" si="32"/>
        <v/>
      </c>
      <c r="S112" s="419">
        <f t="shared" si="33"/>
        <v>0</v>
      </c>
      <c r="T112" s="420" t="str">
        <f t="shared" si="34"/>
        <v/>
      </c>
      <c r="U112" s="420" t="str">
        <f t="shared" si="35"/>
        <v/>
      </c>
      <c r="V112" s="418" t="str">
        <f t="shared" si="36"/>
        <v/>
      </c>
      <c r="W112" s="332" t="str">
        <f t="shared" si="37"/>
        <v/>
      </c>
    </row>
    <row r="113" spans="1:23" hidden="1" x14ac:dyDescent="0.25">
      <c r="A113" s="68" t="str">
        <f t="shared" si="19"/>
        <v/>
      </c>
      <c r="B113" s="9" t="str">
        <f>'קיזוזים- החלטות ועדה'!C113</f>
        <v/>
      </c>
      <c r="C113" s="293" t="str">
        <f>IF(B113="","",'הגבלה לסכום מבוקש (1)'!D113)</f>
        <v/>
      </c>
      <c r="D113" s="293" t="str">
        <f>IF(B113="","",'קיזוזים בגין איחורים'!F113+'קיזוזים- החלטות ועדה'!E113)</f>
        <v/>
      </c>
      <c r="E113" s="418" t="str">
        <f t="shared" si="20"/>
        <v/>
      </c>
      <c r="F113" s="293" t="str">
        <f>'קיזוזים- החלטות ועדה'!G113</f>
        <v/>
      </c>
      <c r="G113" s="418" t="str">
        <f t="shared" si="21"/>
        <v/>
      </c>
      <c r="H113" s="418" t="str">
        <f t="shared" si="22"/>
        <v/>
      </c>
      <c r="I113" s="418" t="str">
        <f t="shared" si="23"/>
        <v/>
      </c>
      <c r="J113" s="419">
        <f t="shared" si="24"/>
        <v>0</v>
      </c>
      <c r="K113" s="420" t="str">
        <f t="shared" si="25"/>
        <v/>
      </c>
      <c r="L113" s="420" t="str">
        <f t="shared" si="26"/>
        <v/>
      </c>
      <c r="M113" s="419">
        <f t="shared" si="27"/>
        <v>0</v>
      </c>
      <c r="N113" s="420" t="str">
        <f t="shared" si="28"/>
        <v/>
      </c>
      <c r="O113" s="420" t="str">
        <f t="shared" si="29"/>
        <v/>
      </c>
      <c r="P113" s="419">
        <f t="shared" si="30"/>
        <v>0</v>
      </c>
      <c r="Q113" s="420" t="str">
        <f t="shared" si="31"/>
        <v/>
      </c>
      <c r="R113" s="420" t="str">
        <f t="shared" si="32"/>
        <v/>
      </c>
      <c r="S113" s="419">
        <f t="shared" si="33"/>
        <v>0</v>
      </c>
      <c r="T113" s="420" t="str">
        <f t="shared" si="34"/>
        <v/>
      </c>
      <c r="U113" s="420" t="str">
        <f t="shared" si="35"/>
        <v/>
      </c>
      <c r="V113" s="418" t="str">
        <f t="shared" si="36"/>
        <v/>
      </c>
      <c r="W113" s="332" t="str">
        <f t="shared" si="37"/>
        <v/>
      </c>
    </row>
    <row r="114" spans="1:23" hidden="1" x14ac:dyDescent="0.25">
      <c r="A114" s="68" t="str">
        <f t="shared" si="19"/>
        <v/>
      </c>
      <c r="B114" s="9" t="str">
        <f>'קיזוזים- החלטות ועדה'!C114</f>
        <v/>
      </c>
      <c r="C114" s="293" t="str">
        <f>IF(B114="","",'הגבלה לסכום מבוקש (1)'!D114)</f>
        <v/>
      </c>
      <c r="D114" s="293" t="str">
        <f>IF(B114="","",'קיזוזים בגין איחורים'!F114+'קיזוזים- החלטות ועדה'!E114)</f>
        <v/>
      </c>
      <c r="E114" s="418" t="str">
        <f t="shared" si="20"/>
        <v/>
      </c>
      <c r="F114" s="293" t="str">
        <f>'קיזוזים- החלטות ועדה'!G114</f>
        <v/>
      </c>
      <c r="G114" s="418" t="str">
        <f t="shared" si="21"/>
        <v/>
      </c>
      <c r="H114" s="418" t="str">
        <f t="shared" si="22"/>
        <v/>
      </c>
      <c r="I114" s="418" t="str">
        <f t="shared" si="23"/>
        <v/>
      </c>
      <c r="J114" s="419">
        <f t="shared" si="24"/>
        <v>0</v>
      </c>
      <c r="K114" s="420" t="str">
        <f t="shared" si="25"/>
        <v/>
      </c>
      <c r="L114" s="420" t="str">
        <f t="shared" si="26"/>
        <v/>
      </c>
      <c r="M114" s="419">
        <f t="shared" si="27"/>
        <v>0</v>
      </c>
      <c r="N114" s="420" t="str">
        <f t="shared" si="28"/>
        <v/>
      </c>
      <c r="O114" s="420" t="str">
        <f t="shared" si="29"/>
        <v/>
      </c>
      <c r="P114" s="419">
        <f t="shared" si="30"/>
        <v>0</v>
      </c>
      <c r="Q114" s="420" t="str">
        <f t="shared" si="31"/>
        <v/>
      </c>
      <c r="R114" s="420" t="str">
        <f t="shared" si="32"/>
        <v/>
      </c>
      <c r="S114" s="419">
        <f t="shared" si="33"/>
        <v>0</v>
      </c>
      <c r="T114" s="420" t="str">
        <f t="shared" si="34"/>
        <v/>
      </c>
      <c r="U114" s="420" t="str">
        <f t="shared" si="35"/>
        <v/>
      </c>
      <c r="V114" s="418" t="str">
        <f t="shared" si="36"/>
        <v/>
      </c>
      <c r="W114" s="332" t="str">
        <f t="shared" si="37"/>
        <v/>
      </c>
    </row>
    <row r="115" spans="1:23" hidden="1" x14ac:dyDescent="0.25">
      <c r="A115" s="68" t="str">
        <f t="shared" si="19"/>
        <v/>
      </c>
      <c r="B115" s="9" t="str">
        <f>'קיזוזים- החלטות ועדה'!C115</f>
        <v/>
      </c>
      <c r="C115" s="293" t="str">
        <f>IF(B115="","",'הגבלה לסכום מבוקש (1)'!D115)</f>
        <v/>
      </c>
      <c r="D115" s="293" t="str">
        <f>IF(B115="","",'קיזוזים בגין איחורים'!F115+'קיזוזים- החלטות ועדה'!E115)</f>
        <v/>
      </c>
      <c r="E115" s="418" t="str">
        <f t="shared" si="20"/>
        <v/>
      </c>
      <c r="F115" s="293" t="str">
        <f>'קיזוזים- החלטות ועדה'!G115</f>
        <v/>
      </c>
      <c r="G115" s="418" t="str">
        <f t="shared" si="21"/>
        <v/>
      </c>
      <c r="H115" s="418" t="str">
        <f t="shared" si="22"/>
        <v/>
      </c>
      <c r="I115" s="418" t="str">
        <f t="shared" si="23"/>
        <v/>
      </c>
      <c r="J115" s="419">
        <f t="shared" si="24"/>
        <v>0</v>
      </c>
      <c r="K115" s="420" t="str">
        <f t="shared" si="25"/>
        <v/>
      </c>
      <c r="L115" s="420" t="str">
        <f t="shared" si="26"/>
        <v/>
      </c>
      <c r="M115" s="419">
        <f t="shared" si="27"/>
        <v>0</v>
      </c>
      <c r="N115" s="420" t="str">
        <f t="shared" si="28"/>
        <v/>
      </c>
      <c r="O115" s="420" t="str">
        <f t="shared" si="29"/>
        <v/>
      </c>
      <c r="P115" s="419">
        <f t="shared" si="30"/>
        <v>0</v>
      </c>
      <c r="Q115" s="420" t="str">
        <f t="shared" si="31"/>
        <v/>
      </c>
      <c r="R115" s="420" t="str">
        <f t="shared" si="32"/>
        <v/>
      </c>
      <c r="S115" s="419">
        <f t="shared" si="33"/>
        <v>0</v>
      </c>
      <c r="T115" s="420" t="str">
        <f t="shared" si="34"/>
        <v/>
      </c>
      <c r="U115" s="420" t="str">
        <f t="shared" si="35"/>
        <v/>
      </c>
      <c r="V115" s="418" t="str">
        <f t="shared" si="36"/>
        <v/>
      </c>
      <c r="W115" s="332" t="str">
        <f t="shared" si="37"/>
        <v/>
      </c>
    </row>
    <row r="116" spans="1:23" hidden="1" x14ac:dyDescent="0.25">
      <c r="A116" s="68" t="str">
        <f t="shared" si="19"/>
        <v/>
      </c>
      <c r="B116" s="9" t="str">
        <f>'קיזוזים- החלטות ועדה'!C116</f>
        <v/>
      </c>
      <c r="C116" s="293" t="str">
        <f>IF(B116="","",'הגבלה לסכום מבוקש (1)'!D116)</f>
        <v/>
      </c>
      <c r="D116" s="293" t="str">
        <f>IF(B116="","",'קיזוזים בגין איחורים'!F116+'קיזוזים- החלטות ועדה'!E116)</f>
        <v/>
      </c>
      <c r="E116" s="418" t="str">
        <f t="shared" si="20"/>
        <v/>
      </c>
      <c r="F116" s="293" t="str">
        <f>'קיזוזים- החלטות ועדה'!G116</f>
        <v/>
      </c>
      <c r="G116" s="418" t="str">
        <f t="shared" si="21"/>
        <v/>
      </c>
      <c r="H116" s="418" t="str">
        <f t="shared" si="22"/>
        <v/>
      </c>
      <c r="I116" s="418" t="str">
        <f t="shared" si="23"/>
        <v/>
      </c>
      <c r="J116" s="419">
        <f t="shared" si="24"/>
        <v>0</v>
      </c>
      <c r="K116" s="420" t="str">
        <f t="shared" si="25"/>
        <v/>
      </c>
      <c r="L116" s="420" t="str">
        <f t="shared" si="26"/>
        <v/>
      </c>
      <c r="M116" s="419">
        <f t="shared" si="27"/>
        <v>0</v>
      </c>
      <c r="N116" s="420" t="str">
        <f t="shared" si="28"/>
        <v/>
      </c>
      <c r="O116" s="420" t="str">
        <f t="shared" si="29"/>
        <v/>
      </c>
      <c r="P116" s="419">
        <f t="shared" si="30"/>
        <v>0</v>
      </c>
      <c r="Q116" s="420" t="str">
        <f t="shared" si="31"/>
        <v/>
      </c>
      <c r="R116" s="420" t="str">
        <f t="shared" si="32"/>
        <v/>
      </c>
      <c r="S116" s="419">
        <f t="shared" si="33"/>
        <v>0</v>
      </c>
      <c r="T116" s="420" t="str">
        <f t="shared" si="34"/>
        <v/>
      </c>
      <c r="U116" s="420" t="str">
        <f t="shared" si="35"/>
        <v/>
      </c>
      <c r="V116" s="418" t="str">
        <f t="shared" si="36"/>
        <v/>
      </c>
      <c r="W116" s="332" t="str">
        <f t="shared" si="37"/>
        <v/>
      </c>
    </row>
    <row r="117" spans="1:23" hidden="1" x14ac:dyDescent="0.25">
      <c r="A117" s="68" t="str">
        <f t="shared" si="19"/>
        <v/>
      </c>
      <c r="B117" s="9" t="str">
        <f>'קיזוזים- החלטות ועדה'!C117</f>
        <v/>
      </c>
      <c r="C117" s="293" t="str">
        <f>IF(B117="","",'הגבלה לסכום מבוקש (1)'!D117)</f>
        <v/>
      </c>
      <c r="D117" s="293" t="str">
        <f>IF(B117="","",'קיזוזים בגין איחורים'!F117+'קיזוזים- החלטות ועדה'!E117)</f>
        <v/>
      </c>
      <c r="E117" s="418" t="str">
        <f t="shared" si="20"/>
        <v/>
      </c>
      <c r="F117" s="293" t="str">
        <f>'קיזוזים- החלטות ועדה'!G117</f>
        <v/>
      </c>
      <c r="G117" s="418" t="str">
        <f t="shared" si="21"/>
        <v/>
      </c>
      <c r="H117" s="418" t="str">
        <f t="shared" si="22"/>
        <v/>
      </c>
      <c r="I117" s="418" t="str">
        <f t="shared" si="23"/>
        <v/>
      </c>
      <c r="J117" s="419">
        <f t="shared" si="24"/>
        <v>0</v>
      </c>
      <c r="K117" s="420" t="str">
        <f t="shared" si="25"/>
        <v/>
      </c>
      <c r="L117" s="420" t="str">
        <f t="shared" si="26"/>
        <v/>
      </c>
      <c r="M117" s="419">
        <f t="shared" si="27"/>
        <v>0</v>
      </c>
      <c r="N117" s="420" t="str">
        <f t="shared" si="28"/>
        <v/>
      </c>
      <c r="O117" s="420" t="str">
        <f t="shared" si="29"/>
        <v/>
      </c>
      <c r="P117" s="419">
        <f t="shared" si="30"/>
        <v>0</v>
      </c>
      <c r="Q117" s="420" t="str">
        <f t="shared" si="31"/>
        <v/>
      </c>
      <c r="R117" s="420" t="str">
        <f t="shared" si="32"/>
        <v/>
      </c>
      <c r="S117" s="419">
        <f t="shared" si="33"/>
        <v>0</v>
      </c>
      <c r="T117" s="420" t="str">
        <f t="shared" si="34"/>
        <v/>
      </c>
      <c r="U117" s="420" t="str">
        <f t="shared" si="35"/>
        <v/>
      </c>
      <c r="V117" s="418" t="str">
        <f t="shared" si="36"/>
        <v/>
      </c>
      <c r="W117" s="332" t="str">
        <f t="shared" si="37"/>
        <v/>
      </c>
    </row>
    <row r="118" spans="1:23" hidden="1" x14ac:dyDescent="0.25">
      <c r="A118" s="68" t="str">
        <f t="shared" si="19"/>
        <v/>
      </c>
      <c r="B118" s="9" t="str">
        <f>'קיזוזים- החלטות ועדה'!C118</f>
        <v/>
      </c>
      <c r="C118" s="293" t="str">
        <f>IF(B118="","",'הגבלה לסכום מבוקש (1)'!D118)</f>
        <v/>
      </c>
      <c r="D118" s="293" t="str">
        <f>IF(B118="","",'קיזוזים בגין איחורים'!F118+'קיזוזים- החלטות ועדה'!E118)</f>
        <v/>
      </c>
      <c r="E118" s="418" t="str">
        <f t="shared" si="20"/>
        <v/>
      </c>
      <c r="F118" s="293" t="str">
        <f>'קיזוזים- החלטות ועדה'!G118</f>
        <v/>
      </c>
      <c r="G118" s="418" t="str">
        <f t="shared" si="21"/>
        <v/>
      </c>
      <c r="H118" s="418" t="str">
        <f t="shared" si="22"/>
        <v/>
      </c>
      <c r="I118" s="418" t="str">
        <f t="shared" si="23"/>
        <v/>
      </c>
      <c r="J118" s="419">
        <f t="shared" si="24"/>
        <v>0</v>
      </c>
      <c r="K118" s="420" t="str">
        <f t="shared" si="25"/>
        <v/>
      </c>
      <c r="L118" s="420" t="str">
        <f t="shared" si="26"/>
        <v/>
      </c>
      <c r="M118" s="419">
        <f t="shared" si="27"/>
        <v>0</v>
      </c>
      <c r="N118" s="420" t="str">
        <f t="shared" si="28"/>
        <v/>
      </c>
      <c r="O118" s="420" t="str">
        <f t="shared" si="29"/>
        <v/>
      </c>
      <c r="P118" s="419">
        <f t="shared" si="30"/>
        <v>0</v>
      </c>
      <c r="Q118" s="420" t="str">
        <f t="shared" si="31"/>
        <v/>
      </c>
      <c r="R118" s="420" t="str">
        <f t="shared" si="32"/>
        <v/>
      </c>
      <c r="S118" s="419">
        <f t="shared" si="33"/>
        <v>0</v>
      </c>
      <c r="T118" s="420" t="str">
        <f t="shared" si="34"/>
        <v/>
      </c>
      <c r="U118" s="420" t="str">
        <f t="shared" si="35"/>
        <v/>
      </c>
      <c r="V118" s="418" t="str">
        <f t="shared" si="36"/>
        <v/>
      </c>
      <c r="W118" s="332" t="str">
        <f t="shared" si="37"/>
        <v/>
      </c>
    </row>
    <row r="119" spans="1:23" hidden="1" x14ac:dyDescent="0.25">
      <c r="A119" s="68" t="str">
        <f t="shared" si="19"/>
        <v/>
      </c>
      <c r="B119" s="9" t="str">
        <f>'קיזוזים- החלטות ועדה'!C119</f>
        <v/>
      </c>
      <c r="C119" s="293" t="str">
        <f>IF(B119="","",'הגבלה לסכום מבוקש (1)'!D119)</f>
        <v/>
      </c>
      <c r="D119" s="293" t="str">
        <f>IF(B119="","",'קיזוזים בגין איחורים'!F119+'קיזוזים- החלטות ועדה'!E119)</f>
        <v/>
      </c>
      <c r="E119" s="418" t="str">
        <f t="shared" si="20"/>
        <v/>
      </c>
      <c r="F119" s="293" t="str">
        <f>'קיזוזים- החלטות ועדה'!G119</f>
        <v/>
      </c>
      <c r="G119" s="418" t="str">
        <f t="shared" si="21"/>
        <v/>
      </c>
      <c r="H119" s="418" t="str">
        <f t="shared" si="22"/>
        <v/>
      </c>
      <c r="I119" s="418" t="str">
        <f t="shared" si="23"/>
        <v/>
      </c>
      <c r="J119" s="419">
        <f t="shared" si="24"/>
        <v>0</v>
      </c>
      <c r="K119" s="420" t="str">
        <f t="shared" si="25"/>
        <v/>
      </c>
      <c r="L119" s="420" t="str">
        <f t="shared" si="26"/>
        <v/>
      </c>
      <c r="M119" s="419">
        <f t="shared" si="27"/>
        <v>0</v>
      </c>
      <c r="N119" s="420" t="str">
        <f t="shared" si="28"/>
        <v/>
      </c>
      <c r="O119" s="420" t="str">
        <f t="shared" si="29"/>
        <v/>
      </c>
      <c r="P119" s="419">
        <f t="shared" si="30"/>
        <v>0</v>
      </c>
      <c r="Q119" s="420" t="str">
        <f t="shared" si="31"/>
        <v/>
      </c>
      <c r="R119" s="420" t="str">
        <f t="shared" si="32"/>
        <v/>
      </c>
      <c r="S119" s="419">
        <f t="shared" si="33"/>
        <v>0</v>
      </c>
      <c r="T119" s="420" t="str">
        <f t="shared" si="34"/>
        <v/>
      </c>
      <c r="U119" s="420" t="str">
        <f t="shared" si="35"/>
        <v/>
      </c>
      <c r="V119" s="418" t="str">
        <f t="shared" si="36"/>
        <v/>
      </c>
      <c r="W119" s="332" t="str">
        <f t="shared" si="37"/>
        <v/>
      </c>
    </row>
    <row r="120" spans="1:23" hidden="1" x14ac:dyDescent="0.25">
      <c r="A120" s="68" t="str">
        <f t="shared" si="19"/>
        <v/>
      </c>
      <c r="B120" s="9" t="str">
        <f>'קיזוזים- החלטות ועדה'!C120</f>
        <v/>
      </c>
      <c r="C120" s="293" t="str">
        <f>IF(B120="","",'הגבלה לסכום מבוקש (1)'!D120)</f>
        <v/>
      </c>
      <c r="D120" s="293" t="str">
        <f>IF(B120="","",'קיזוזים בגין איחורים'!F120+'קיזוזים- החלטות ועדה'!E120)</f>
        <v/>
      </c>
      <c r="E120" s="418" t="str">
        <f t="shared" si="20"/>
        <v/>
      </c>
      <c r="F120" s="293" t="str">
        <f>'קיזוזים- החלטות ועדה'!G120</f>
        <v/>
      </c>
      <c r="G120" s="418" t="str">
        <f t="shared" si="21"/>
        <v/>
      </c>
      <c r="H120" s="418" t="str">
        <f t="shared" si="22"/>
        <v/>
      </c>
      <c r="I120" s="418" t="str">
        <f t="shared" si="23"/>
        <v/>
      </c>
      <c r="J120" s="419">
        <f t="shared" si="24"/>
        <v>0</v>
      </c>
      <c r="K120" s="420" t="str">
        <f t="shared" si="25"/>
        <v/>
      </c>
      <c r="L120" s="420" t="str">
        <f t="shared" si="26"/>
        <v/>
      </c>
      <c r="M120" s="419">
        <f t="shared" si="27"/>
        <v>0</v>
      </c>
      <c r="N120" s="420" t="str">
        <f t="shared" si="28"/>
        <v/>
      </c>
      <c r="O120" s="420" t="str">
        <f t="shared" si="29"/>
        <v/>
      </c>
      <c r="P120" s="419">
        <f t="shared" si="30"/>
        <v>0</v>
      </c>
      <c r="Q120" s="420" t="str">
        <f t="shared" si="31"/>
        <v/>
      </c>
      <c r="R120" s="420" t="str">
        <f t="shared" si="32"/>
        <v/>
      </c>
      <c r="S120" s="419">
        <f t="shared" si="33"/>
        <v>0</v>
      </c>
      <c r="T120" s="420" t="str">
        <f t="shared" si="34"/>
        <v/>
      </c>
      <c r="U120" s="420" t="str">
        <f t="shared" si="35"/>
        <v/>
      </c>
      <c r="V120" s="418" t="str">
        <f t="shared" si="36"/>
        <v/>
      </c>
      <c r="W120" s="332" t="str">
        <f t="shared" si="37"/>
        <v/>
      </c>
    </row>
    <row r="121" spans="1:23" hidden="1" x14ac:dyDescent="0.25">
      <c r="A121" s="68" t="str">
        <f t="shared" si="19"/>
        <v/>
      </c>
      <c r="B121" s="9" t="str">
        <f>'קיזוזים- החלטות ועדה'!C121</f>
        <v/>
      </c>
      <c r="C121" s="293" t="str">
        <f>IF(B121="","",'הגבלה לסכום מבוקש (1)'!D121)</f>
        <v/>
      </c>
      <c r="D121" s="293" t="str">
        <f>IF(B121="","",'קיזוזים בגין איחורים'!F121+'קיזוזים- החלטות ועדה'!E121)</f>
        <v/>
      </c>
      <c r="E121" s="418" t="str">
        <f t="shared" si="20"/>
        <v/>
      </c>
      <c r="F121" s="293" t="str">
        <f>'קיזוזים- החלטות ועדה'!G121</f>
        <v/>
      </c>
      <c r="G121" s="418" t="str">
        <f t="shared" si="21"/>
        <v/>
      </c>
      <c r="H121" s="418" t="str">
        <f t="shared" si="22"/>
        <v/>
      </c>
      <c r="I121" s="418" t="str">
        <f t="shared" si="23"/>
        <v/>
      </c>
      <c r="J121" s="419">
        <f t="shared" si="24"/>
        <v>0</v>
      </c>
      <c r="K121" s="420" t="str">
        <f t="shared" si="25"/>
        <v/>
      </c>
      <c r="L121" s="420" t="str">
        <f t="shared" si="26"/>
        <v/>
      </c>
      <c r="M121" s="419">
        <f t="shared" si="27"/>
        <v>0</v>
      </c>
      <c r="N121" s="420" t="str">
        <f t="shared" si="28"/>
        <v/>
      </c>
      <c r="O121" s="420" t="str">
        <f t="shared" si="29"/>
        <v/>
      </c>
      <c r="P121" s="419">
        <f t="shared" si="30"/>
        <v>0</v>
      </c>
      <c r="Q121" s="420" t="str">
        <f t="shared" si="31"/>
        <v/>
      </c>
      <c r="R121" s="420" t="str">
        <f t="shared" si="32"/>
        <v/>
      </c>
      <c r="S121" s="419">
        <f t="shared" si="33"/>
        <v>0</v>
      </c>
      <c r="T121" s="420" t="str">
        <f t="shared" si="34"/>
        <v/>
      </c>
      <c r="U121" s="420" t="str">
        <f t="shared" si="35"/>
        <v/>
      </c>
      <c r="V121" s="418" t="str">
        <f t="shared" si="36"/>
        <v/>
      </c>
      <c r="W121" s="332" t="str">
        <f t="shared" si="37"/>
        <v/>
      </c>
    </row>
    <row r="122" spans="1:23" hidden="1" x14ac:dyDescent="0.25">
      <c r="A122" s="68" t="str">
        <f t="shared" si="19"/>
        <v/>
      </c>
      <c r="B122" s="9" t="str">
        <f>'קיזוזים- החלטות ועדה'!C122</f>
        <v/>
      </c>
      <c r="C122" s="293" t="str">
        <f>IF(B122="","",'הגבלה לסכום מבוקש (1)'!D122)</f>
        <v/>
      </c>
      <c r="D122" s="293" t="str">
        <f>IF(B122="","",'קיזוזים בגין איחורים'!F122+'קיזוזים- החלטות ועדה'!E122)</f>
        <v/>
      </c>
      <c r="E122" s="418" t="str">
        <f t="shared" si="20"/>
        <v/>
      </c>
      <c r="F122" s="293" t="str">
        <f>'קיזוזים- החלטות ועדה'!G122</f>
        <v/>
      </c>
      <c r="G122" s="418" t="str">
        <f t="shared" si="21"/>
        <v/>
      </c>
      <c r="H122" s="418" t="str">
        <f t="shared" si="22"/>
        <v/>
      </c>
      <c r="I122" s="418" t="str">
        <f t="shared" si="23"/>
        <v/>
      </c>
      <c r="J122" s="419">
        <f t="shared" si="24"/>
        <v>0</v>
      </c>
      <c r="K122" s="420" t="str">
        <f t="shared" si="25"/>
        <v/>
      </c>
      <c r="L122" s="420" t="str">
        <f t="shared" si="26"/>
        <v/>
      </c>
      <c r="M122" s="419">
        <f t="shared" si="27"/>
        <v>0</v>
      </c>
      <c r="N122" s="420" t="str">
        <f t="shared" si="28"/>
        <v/>
      </c>
      <c r="O122" s="420" t="str">
        <f t="shared" si="29"/>
        <v/>
      </c>
      <c r="P122" s="419">
        <f t="shared" si="30"/>
        <v>0</v>
      </c>
      <c r="Q122" s="420" t="str">
        <f t="shared" si="31"/>
        <v/>
      </c>
      <c r="R122" s="420" t="str">
        <f t="shared" si="32"/>
        <v/>
      </c>
      <c r="S122" s="419">
        <f t="shared" si="33"/>
        <v>0</v>
      </c>
      <c r="T122" s="420" t="str">
        <f t="shared" si="34"/>
        <v/>
      </c>
      <c r="U122" s="420" t="str">
        <f t="shared" si="35"/>
        <v/>
      </c>
      <c r="V122" s="418" t="str">
        <f t="shared" si="36"/>
        <v/>
      </c>
      <c r="W122" s="332" t="str">
        <f t="shared" si="37"/>
        <v/>
      </c>
    </row>
    <row r="123" spans="1:23" hidden="1" x14ac:dyDescent="0.25">
      <c r="A123" s="68" t="str">
        <f t="shared" si="19"/>
        <v/>
      </c>
      <c r="B123" s="9" t="str">
        <f>'קיזוזים- החלטות ועדה'!C123</f>
        <v/>
      </c>
      <c r="C123" s="293" t="str">
        <f>IF(B123="","",'הגבלה לסכום מבוקש (1)'!D123)</f>
        <v/>
      </c>
      <c r="D123" s="293" t="str">
        <f>IF(B123="","",'קיזוזים בגין איחורים'!F123+'קיזוזים- החלטות ועדה'!E123)</f>
        <v/>
      </c>
      <c r="E123" s="418" t="str">
        <f t="shared" si="20"/>
        <v/>
      </c>
      <c r="F123" s="293" t="str">
        <f>'קיזוזים- החלטות ועדה'!G123</f>
        <v/>
      </c>
      <c r="G123" s="418" t="str">
        <f t="shared" si="21"/>
        <v/>
      </c>
      <c r="H123" s="418" t="str">
        <f t="shared" si="22"/>
        <v/>
      </c>
      <c r="I123" s="418" t="str">
        <f t="shared" si="23"/>
        <v/>
      </c>
      <c r="J123" s="419">
        <f t="shared" si="24"/>
        <v>0</v>
      </c>
      <c r="K123" s="420" t="str">
        <f t="shared" si="25"/>
        <v/>
      </c>
      <c r="L123" s="420" t="str">
        <f t="shared" si="26"/>
        <v/>
      </c>
      <c r="M123" s="419">
        <f t="shared" si="27"/>
        <v>0</v>
      </c>
      <c r="N123" s="420" t="str">
        <f t="shared" si="28"/>
        <v/>
      </c>
      <c r="O123" s="420" t="str">
        <f t="shared" si="29"/>
        <v/>
      </c>
      <c r="P123" s="419">
        <f t="shared" si="30"/>
        <v>0</v>
      </c>
      <c r="Q123" s="420" t="str">
        <f t="shared" si="31"/>
        <v/>
      </c>
      <c r="R123" s="420" t="str">
        <f t="shared" si="32"/>
        <v/>
      </c>
      <c r="S123" s="419">
        <f t="shared" si="33"/>
        <v>0</v>
      </c>
      <c r="T123" s="420" t="str">
        <f t="shared" si="34"/>
        <v/>
      </c>
      <c r="U123" s="420" t="str">
        <f t="shared" si="35"/>
        <v/>
      </c>
      <c r="V123" s="418" t="str">
        <f t="shared" si="36"/>
        <v/>
      </c>
      <c r="W123" s="332" t="str">
        <f t="shared" si="37"/>
        <v/>
      </c>
    </row>
    <row r="124" spans="1:23" hidden="1" x14ac:dyDescent="0.25">
      <c r="A124" s="68" t="str">
        <f t="shared" si="19"/>
        <v/>
      </c>
      <c r="B124" s="9" t="str">
        <f>'קיזוזים- החלטות ועדה'!C124</f>
        <v/>
      </c>
      <c r="C124" s="293" t="str">
        <f>IF(B124="","",'הגבלה לסכום מבוקש (1)'!D124)</f>
        <v/>
      </c>
      <c r="D124" s="293" t="str">
        <f>IF(B124="","",'קיזוזים בגין איחורים'!F124+'קיזוזים- החלטות ועדה'!E124)</f>
        <v/>
      </c>
      <c r="E124" s="418" t="str">
        <f t="shared" si="20"/>
        <v/>
      </c>
      <c r="F124" s="293" t="str">
        <f>'קיזוזים- החלטות ועדה'!G124</f>
        <v/>
      </c>
      <c r="G124" s="418" t="str">
        <f t="shared" si="21"/>
        <v/>
      </c>
      <c r="H124" s="418" t="str">
        <f t="shared" si="22"/>
        <v/>
      </c>
      <c r="I124" s="418" t="str">
        <f t="shared" si="23"/>
        <v/>
      </c>
      <c r="J124" s="419">
        <f t="shared" si="24"/>
        <v>0</v>
      </c>
      <c r="K124" s="420" t="str">
        <f t="shared" si="25"/>
        <v/>
      </c>
      <c r="L124" s="420" t="str">
        <f t="shared" si="26"/>
        <v/>
      </c>
      <c r="M124" s="419">
        <f t="shared" si="27"/>
        <v>0</v>
      </c>
      <c r="N124" s="420" t="str">
        <f t="shared" si="28"/>
        <v/>
      </c>
      <c r="O124" s="420" t="str">
        <f t="shared" si="29"/>
        <v/>
      </c>
      <c r="P124" s="419">
        <f t="shared" si="30"/>
        <v>0</v>
      </c>
      <c r="Q124" s="420" t="str">
        <f t="shared" si="31"/>
        <v/>
      </c>
      <c r="R124" s="420" t="str">
        <f t="shared" si="32"/>
        <v/>
      </c>
      <c r="S124" s="419">
        <f t="shared" si="33"/>
        <v>0</v>
      </c>
      <c r="T124" s="420" t="str">
        <f t="shared" si="34"/>
        <v/>
      </c>
      <c r="U124" s="420" t="str">
        <f t="shared" si="35"/>
        <v/>
      </c>
      <c r="V124" s="418" t="str">
        <f t="shared" si="36"/>
        <v/>
      </c>
      <c r="W124" s="332" t="str">
        <f t="shared" si="37"/>
        <v/>
      </c>
    </row>
    <row r="125" spans="1:23" hidden="1" x14ac:dyDescent="0.25">
      <c r="A125" s="68" t="str">
        <f t="shared" si="19"/>
        <v/>
      </c>
      <c r="B125" s="9" t="str">
        <f>'קיזוזים- החלטות ועדה'!C125</f>
        <v/>
      </c>
      <c r="C125" s="293" t="str">
        <f>IF(B125="","",'הגבלה לסכום מבוקש (1)'!D125)</f>
        <v/>
      </c>
      <c r="D125" s="293" t="str">
        <f>IF(B125="","",'קיזוזים בגין איחורים'!F125+'קיזוזים- החלטות ועדה'!E125)</f>
        <v/>
      </c>
      <c r="E125" s="418" t="str">
        <f t="shared" si="20"/>
        <v/>
      </c>
      <c r="F125" s="293" t="str">
        <f>'קיזוזים- החלטות ועדה'!G125</f>
        <v/>
      </c>
      <c r="G125" s="418" t="str">
        <f t="shared" si="21"/>
        <v/>
      </c>
      <c r="H125" s="418" t="str">
        <f t="shared" si="22"/>
        <v/>
      </c>
      <c r="I125" s="418" t="str">
        <f t="shared" si="23"/>
        <v/>
      </c>
      <c r="J125" s="419">
        <f t="shared" si="24"/>
        <v>0</v>
      </c>
      <c r="K125" s="420" t="str">
        <f t="shared" si="25"/>
        <v/>
      </c>
      <c r="L125" s="420" t="str">
        <f t="shared" si="26"/>
        <v/>
      </c>
      <c r="M125" s="419">
        <f t="shared" si="27"/>
        <v>0</v>
      </c>
      <c r="N125" s="420" t="str">
        <f t="shared" si="28"/>
        <v/>
      </c>
      <c r="O125" s="420" t="str">
        <f t="shared" si="29"/>
        <v/>
      </c>
      <c r="P125" s="419">
        <f t="shared" si="30"/>
        <v>0</v>
      </c>
      <c r="Q125" s="420" t="str">
        <f t="shared" si="31"/>
        <v/>
      </c>
      <c r="R125" s="420" t="str">
        <f t="shared" si="32"/>
        <v/>
      </c>
      <c r="S125" s="419">
        <f t="shared" si="33"/>
        <v>0</v>
      </c>
      <c r="T125" s="420" t="str">
        <f t="shared" si="34"/>
        <v/>
      </c>
      <c r="U125" s="420" t="str">
        <f t="shared" si="35"/>
        <v/>
      </c>
      <c r="V125" s="418" t="str">
        <f t="shared" si="36"/>
        <v/>
      </c>
      <c r="W125" s="332" t="str">
        <f t="shared" si="37"/>
        <v/>
      </c>
    </row>
    <row r="126" spans="1:23" hidden="1" x14ac:dyDescent="0.25">
      <c r="A126" s="68" t="str">
        <f t="shared" si="19"/>
        <v/>
      </c>
      <c r="B126" s="9" t="str">
        <f>'קיזוזים- החלטות ועדה'!C126</f>
        <v/>
      </c>
      <c r="C126" s="293" t="str">
        <f>IF(B126="","",'הגבלה לסכום מבוקש (1)'!D126)</f>
        <v/>
      </c>
      <c r="D126" s="293" t="str">
        <f>IF(B126="","",'קיזוזים בגין איחורים'!F126+'קיזוזים- החלטות ועדה'!E126)</f>
        <v/>
      </c>
      <c r="E126" s="418" t="str">
        <f t="shared" si="20"/>
        <v/>
      </c>
      <c r="F126" s="293" t="str">
        <f>'קיזוזים- החלטות ועדה'!G126</f>
        <v/>
      </c>
      <c r="G126" s="418" t="str">
        <f t="shared" si="21"/>
        <v/>
      </c>
      <c r="H126" s="418" t="str">
        <f t="shared" si="22"/>
        <v/>
      </c>
      <c r="I126" s="418" t="str">
        <f t="shared" si="23"/>
        <v/>
      </c>
      <c r="J126" s="419">
        <f t="shared" si="24"/>
        <v>0</v>
      </c>
      <c r="K126" s="420" t="str">
        <f t="shared" si="25"/>
        <v/>
      </c>
      <c r="L126" s="420" t="str">
        <f t="shared" si="26"/>
        <v/>
      </c>
      <c r="M126" s="419">
        <f t="shared" si="27"/>
        <v>0</v>
      </c>
      <c r="N126" s="420" t="str">
        <f t="shared" si="28"/>
        <v/>
      </c>
      <c r="O126" s="420" t="str">
        <f t="shared" si="29"/>
        <v/>
      </c>
      <c r="P126" s="419">
        <f t="shared" si="30"/>
        <v>0</v>
      </c>
      <c r="Q126" s="420" t="str">
        <f t="shared" si="31"/>
        <v/>
      </c>
      <c r="R126" s="420" t="str">
        <f t="shared" si="32"/>
        <v/>
      </c>
      <c r="S126" s="419">
        <f t="shared" si="33"/>
        <v>0</v>
      </c>
      <c r="T126" s="420" t="str">
        <f t="shared" si="34"/>
        <v/>
      </c>
      <c r="U126" s="420" t="str">
        <f t="shared" si="35"/>
        <v/>
      </c>
      <c r="V126" s="418" t="str">
        <f t="shared" si="36"/>
        <v/>
      </c>
      <c r="W126" s="332" t="str">
        <f t="shared" si="37"/>
        <v/>
      </c>
    </row>
    <row r="127" spans="1:23" hidden="1" x14ac:dyDescent="0.25">
      <c r="A127" s="68" t="str">
        <f t="shared" si="19"/>
        <v/>
      </c>
      <c r="B127" s="9" t="str">
        <f>'קיזוזים- החלטות ועדה'!C127</f>
        <v/>
      </c>
      <c r="C127" s="293" t="str">
        <f>IF(B127="","",'הגבלה לסכום מבוקש (1)'!D127)</f>
        <v/>
      </c>
      <c r="D127" s="293" t="str">
        <f>IF(B127="","",'קיזוזים בגין איחורים'!F127+'קיזוזים- החלטות ועדה'!E127)</f>
        <v/>
      </c>
      <c r="E127" s="418" t="str">
        <f t="shared" si="20"/>
        <v/>
      </c>
      <c r="F127" s="293" t="str">
        <f>'קיזוזים- החלטות ועדה'!G127</f>
        <v/>
      </c>
      <c r="G127" s="418" t="str">
        <f t="shared" si="21"/>
        <v/>
      </c>
      <c r="H127" s="418" t="str">
        <f t="shared" si="22"/>
        <v/>
      </c>
      <c r="I127" s="418" t="str">
        <f t="shared" si="23"/>
        <v/>
      </c>
      <c r="J127" s="419">
        <f t="shared" si="24"/>
        <v>0</v>
      </c>
      <c r="K127" s="420" t="str">
        <f t="shared" si="25"/>
        <v/>
      </c>
      <c r="L127" s="420" t="str">
        <f t="shared" si="26"/>
        <v/>
      </c>
      <c r="M127" s="419">
        <f t="shared" si="27"/>
        <v>0</v>
      </c>
      <c r="N127" s="420" t="str">
        <f t="shared" si="28"/>
        <v/>
      </c>
      <c r="O127" s="420" t="str">
        <f t="shared" si="29"/>
        <v/>
      </c>
      <c r="P127" s="419">
        <f t="shared" si="30"/>
        <v>0</v>
      </c>
      <c r="Q127" s="420" t="str">
        <f t="shared" si="31"/>
        <v/>
      </c>
      <c r="R127" s="420" t="str">
        <f t="shared" si="32"/>
        <v/>
      </c>
      <c r="S127" s="419">
        <f t="shared" si="33"/>
        <v>0</v>
      </c>
      <c r="T127" s="420" t="str">
        <f t="shared" si="34"/>
        <v/>
      </c>
      <c r="U127" s="420" t="str">
        <f t="shared" si="35"/>
        <v/>
      </c>
      <c r="V127" s="418" t="str">
        <f t="shared" si="36"/>
        <v/>
      </c>
      <c r="W127" s="332" t="str">
        <f t="shared" si="37"/>
        <v/>
      </c>
    </row>
    <row r="128" spans="1:23" hidden="1" x14ac:dyDescent="0.25">
      <c r="A128" s="68" t="str">
        <f t="shared" si="19"/>
        <v/>
      </c>
      <c r="B128" s="9" t="str">
        <f>'קיזוזים- החלטות ועדה'!C128</f>
        <v/>
      </c>
      <c r="C128" s="293" t="str">
        <f>IF(B128="","",'הגבלה לסכום מבוקש (1)'!D128)</f>
        <v/>
      </c>
      <c r="D128" s="293" t="str">
        <f>IF(B128="","",'קיזוזים בגין איחורים'!F128+'קיזוזים- החלטות ועדה'!E128)</f>
        <v/>
      </c>
      <c r="E128" s="418" t="str">
        <f t="shared" si="20"/>
        <v/>
      </c>
      <c r="F128" s="293" t="str">
        <f>'קיזוזים- החלטות ועדה'!G128</f>
        <v/>
      </c>
      <c r="G128" s="418" t="str">
        <f t="shared" si="21"/>
        <v/>
      </c>
      <c r="H128" s="418" t="str">
        <f t="shared" si="22"/>
        <v/>
      </c>
      <c r="I128" s="418" t="str">
        <f t="shared" si="23"/>
        <v/>
      </c>
      <c r="J128" s="419">
        <f t="shared" si="24"/>
        <v>0</v>
      </c>
      <c r="K128" s="420" t="str">
        <f t="shared" si="25"/>
        <v/>
      </c>
      <c r="L128" s="420" t="str">
        <f t="shared" si="26"/>
        <v/>
      </c>
      <c r="M128" s="419">
        <f t="shared" si="27"/>
        <v>0</v>
      </c>
      <c r="N128" s="420" t="str">
        <f t="shared" si="28"/>
        <v/>
      </c>
      <c r="O128" s="420" t="str">
        <f t="shared" si="29"/>
        <v/>
      </c>
      <c r="P128" s="419">
        <f t="shared" si="30"/>
        <v>0</v>
      </c>
      <c r="Q128" s="420" t="str">
        <f t="shared" si="31"/>
        <v/>
      </c>
      <c r="R128" s="420" t="str">
        <f t="shared" si="32"/>
        <v/>
      </c>
      <c r="S128" s="419">
        <f t="shared" si="33"/>
        <v>0</v>
      </c>
      <c r="T128" s="420" t="str">
        <f t="shared" si="34"/>
        <v/>
      </c>
      <c r="U128" s="420" t="str">
        <f t="shared" si="35"/>
        <v/>
      </c>
      <c r="V128" s="418" t="str">
        <f t="shared" si="36"/>
        <v/>
      </c>
      <c r="W128" s="332" t="str">
        <f t="shared" si="37"/>
        <v/>
      </c>
    </row>
    <row r="129" spans="1:23" hidden="1" x14ac:dyDescent="0.25">
      <c r="A129" s="68" t="str">
        <f t="shared" si="19"/>
        <v/>
      </c>
      <c r="B129" s="9" t="str">
        <f>'קיזוזים- החלטות ועדה'!C129</f>
        <v/>
      </c>
      <c r="C129" s="293" t="str">
        <f>IF(B129="","",'הגבלה לסכום מבוקש (1)'!D129)</f>
        <v/>
      </c>
      <c r="D129" s="293" t="str">
        <f>IF(B129="","",'קיזוזים בגין איחורים'!F129+'קיזוזים- החלטות ועדה'!E129)</f>
        <v/>
      </c>
      <c r="E129" s="418" t="str">
        <f t="shared" si="20"/>
        <v/>
      </c>
      <c r="F129" s="293" t="str">
        <f>'קיזוזים- החלטות ועדה'!G129</f>
        <v/>
      </c>
      <c r="G129" s="418" t="str">
        <f t="shared" si="21"/>
        <v/>
      </c>
      <c r="H129" s="418" t="str">
        <f t="shared" si="22"/>
        <v/>
      </c>
      <c r="I129" s="418" t="str">
        <f t="shared" si="23"/>
        <v/>
      </c>
      <c r="J129" s="419">
        <f t="shared" si="24"/>
        <v>0</v>
      </c>
      <c r="K129" s="420" t="str">
        <f t="shared" si="25"/>
        <v/>
      </c>
      <c r="L129" s="420" t="str">
        <f t="shared" si="26"/>
        <v/>
      </c>
      <c r="M129" s="419">
        <f t="shared" si="27"/>
        <v>0</v>
      </c>
      <c r="N129" s="420" t="str">
        <f t="shared" si="28"/>
        <v/>
      </c>
      <c r="O129" s="420" t="str">
        <f t="shared" si="29"/>
        <v/>
      </c>
      <c r="P129" s="419">
        <f t="shared" si="30"/>
        <v>0</v>
      </c>
      <c r="Q129" s="420" t="str">
        <f t="shared" si="31"/>
        <v/>
      </c>
      <c r="R129" s="420" t="str">
        <f t="shared" si="32"/>
        <v/>
      </c>
      <c r="S129" s="419">
        <f t="shared" si="33"/>
        <v>0</v>
      </c>
      <c r="T129" s="420" t="str">
        <f t="shared" si="34"/>
        <v/>
      </c>
      <c r="U129" s="420" t="str">
        <f t="shared" si="35"/>
        <v/>
      </c>
      <c r="V129" s="418" t="str">
        <f t="shared" si="36"/>
        <v/>
      </c>
      <c r="W129" s="332" t="str">
        <f t="shared" si="37"/>
        <v/>
      </c>
    </row>
    <row r="130" spans="1:23" ht="16.5" hidden="1" thickBot="1" x14ac:dyDescent="0.3">
      <c r="A130" s="68" t="str">
        <f t="shared" si="19"/>
        <v/>
      </c>
      <c r="B130" s="9" t="str">
        <f>'קיזוזים- החלטות ועדה'!C130</f>
        <v/>
      </c>
      <c r="C130" s="293" t="str">
        <f>IF(B130="","",'הגבלה לסכום מבוקש (1)'!D130)</f>
        <v/>
      </c>
      <c r="D130" s="293" t="str">
        <f>IF(B130="","",'קיזוזים בגין איחורים'!F130+'קיזוזים- החלטות ועדה'!E130)</f>
        <v/>
      </c>
      <c r="E130" s="418" t="str">
        <f t="shared" si="20"/>
        <v/>
      </c>
      <c r="F130" s="293" t="str">
        <f>'קיזוזים- החלטות ועדה'!G130</f>
        <v/>
      </c>
      <c r="G130" s="418" t="str">
        <f t="shared" si="21"/>
        <v/>
      </c>
      <c r="H130" s="418" t="str">
        <f t="shared" si="22"/>
        <v/>
      </c>
      <c r="I130" s="418" t="str">
        <f t="shared" si="23"/>
        <v/>
      </c>
      <c r="J130" s="419">
        <f t="shared" si="24"/>
        <v>0</v>
      </c>
      <c r="K130" s="420" t="str">
        <f t="shared" si="25"/>
        <v/>
      </c>
      <c r="L130" s="420" t="str">
        <f t="shared" si="26"/>
        <v/>
      </c>
      <c r="M130" s="419">
        <f t="shared" si="27"/>
        <v>0</v>
      </c>
      <c r="N130" s="420" t="str">
        <f t="shared" si="28"/>
        <v/>
      </c>
      <c r="O130" s="420" t="str">
        <f t="shared" si="29"/>
        <v/>
      </c>
      <c r="P130" s="419">
        <f t="shared" si="30"/>
        <v>0</v>
      </c>
      <c r="Q130" s="420" t="str">
        <f t="shared" si="31"/>
        <v/>
      </c>
      <c r="R130" s="420" t="str">
        <f t="shared" si="32"/>
        <v/>
      </c>
      <c r="S130" s="419">
        <f t="shared" si="33"/>
        <v>0</v>
      </c>
      <c r="T130" s="420" t="str">
        <f t="shared" si="34"/>
        <v/>
      </c>
      <c r="U130" s="420" t="str">
        <f t="shared" si="35"/>
        <v/>
      </c>
      <c r="V130" s="418" t="str">
        <f t="shared" si="36"/>
        <v/>
      </c>
      <c r="W130" s="332" t="str">
        <f t="shared" si="37"/>
        <v/>
      </c>
    </row>
    <row r="131" spans="1:23" ht="19.5" thickBot="1" x14ac:dyDescent="0.35">
      <c r="A131" s="545" t="s">
        <v>73</v>
      </c>
      <c r="B131" s="545"/>
      <c r="C131" s="220">
        <f t="shared" ref="C131:W131" ca="1" si="38">SUM(C31:C130)</f>
        <v>8600000</v>
      </c>
      <c r="D131" s="220">
        <f t="shared" ca="1" si="38"/>
        <v>0</v>
      </c>
      <c r="E131" s="220">
        <f t="shared" ca="1" si="38"/>
        <v>8600000</v>
      </c>
      <c r="F131" s="220">
        <f t="shared" ca="1" si="38"/>
        <v>2951409</v>
      </c>
      <c r="G131" s="220">
        <f t="shared" ca="1" si="38"/>
        <v>0</v>
      </c>
      <c r="H131" s="220">
        <f t="shared" ca="1" si="38"/>
        <v>2951409</v>
      </c>
      <c r="I131" s="220">
        <f t="shared" ca="1" si="38"/>
        <v>2951409</v>
      </c>
      <c r="J131" s="220">
        <f t="shared" ca="1" si="38"/>
        <v>0</v>
      </c>
      <c r="K131" s="220">
        <f t="shared" ca="1" si="38"/>
        <v>2951409</v>
      </c>
      <c r="L131" s="220">
        <f t="shared" ca="1" si="38"/>
        <v>2951409</v>
      </c>
      <c r="M131" s="220">
        <f t="shared" ca="1" si="38"/>
        <v>0</v>
      </c>
      <c r="N131" s="220">
        <f t="shared" ca="1" si="38"/>
        <v>2951409</v>
      </c>
      <c r="O131" s="220">
        <f t="shared" ca="1" si="38"/>
        <v>2951409</v>
      </c>
      <c r="P131" s="220">
        <f t="shared" ca="1" si="38"/>
        <v>0</v>
      </c>
      <c r="Q131" s="220">
        <f t="shared" ca="1" si="38"/>
        <v>2951409</v>
      </c>
      <c r="R131" s="220">
        <f t="shared" ca="1" si="38"/>
        <v>2951409</v>
      </c>
      <c r="S131" s="220">
        <f t="shared" ca="1" si="38"/>
        <v>0</v>
      </c>
      <c r="T131" s="220">
        <f t="shared" ca="1" si="38"/>
        <v>2951409</v>
      </c>
      <c r="U131" s="220">
        <f t="shared" ca="1" si="38"/>
        <v>2951409</v>
      </c>
      <c r="V131" s="220">
        <f t="shared" ca="1" si="38"/>
        <v>2951409</v>
      </c>
      <c r="W131" s="222">
        <f t="shared" ca="1" si="38"/>
        <v>1</v>
      </c>
    </row>
  </sheetData>
  <sheetProtection algorithmName="SHA-512" hashValue="THn/AiNlX4TQfkM8quoAyaHvN0LuKC0LnZuyzmrFgVrwtfg229kKsBjTHTgrvFtJQFQeA1dzqWuqVUHcsPOfkw==" saltValue="3xcWBSfBscJyCeGwgpTxPw==" spinCount="100000" sheet="1" scenarios="1" formatColumns="0" formatRows="0"/>
  <mergeCells count="13">
    <mergeCell ref="V29:V30"/>
    <mergeCell ref="W29:W30"/>
    <mergeCell ref="A131:B131"/>
    <mergeCell ref="A28:W28"/>
    <mergeCell ref="A29:A30"/>
    <mergeCell ref="B29:B30"/>
    <mergeCell ref="C29:C30"/>
    <mergeCell ref="D29:D30"/>
    <mergeCell ref="E29:E30"/>
    <mergeCell ref="F29:F30"/>
    <mergeCell ref="G29:G30"/>
    <mergeCell ref="H29:H30"/>
    <mergeCell ref="I29:I30"/>
  </mergeCells>
  <conditionalFormatting sqref="A3:B27">
    <cfRule type="containsBlanks" dxfId="103" priority="13">
      <formula>LEN(TRIM(A3))=0</formula>
    </cfRule>
  </conditionalFormatting>
  <conditionalFormatting sqref="A31:I130">
    <cfRule type="containsBlanks" dxfId="102" priority="5">
      <formula>LEN(TRIM(A31))=0</formula>
    </cfRule>
  </conditionalFormatting>
  <conditionalFormatting sqref="B1:B2">
    <cfRule type="containsBlanks" dxfId="101" priority="1">
      <formula>LEN(TRIM(B1))=0</formula>
    </cfRule>
  </conditionalFormatting>
  <conditionalFormatting sqref="C1:D27">
    <cfRule type="containsBlanks" dxfId="100" priority="16">
      <formula>LEN(TRIM(C1))=0</formula>
    </cfRule>
  </conditionalFormatting>
  <conditionalFormatting sqref="J31:U130">
    <cfRule type="containsText" dxfId="99" priority="17" operator="containsText" text="הזנה שגויה">
      <formula>NOT(ISERROR(SEARCH("הזנה שגויה",J31)))</formula>
    </cfRule>
  </conditionalFormatting>
  <conditionalFormatting sqref="V31:W130">
    <cfRule type="containsBlanks" dxfId="98" priority="3">
      <formula>LEN(TRIM(V31))=0</formula>
    </cfRule>
  </conditionalFormatting>
  <pageMargins left="0.70866141732283472" right="0.70866141732283472" top="0.74803149606299213" bottom="0.74803149606299213" header="0.31496062992125984" footer="0.31496062992125984"/>
  <pageSetup paperSize="9" scale="54"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4">
    <tabColor rgb="FFFFFFCC"/>
  </sheetPr>
  <dimension ref="A1:V132"/>
  <sheetViews>
    <sheetView rightToLeft="1" view="pageBreakPreview" topLeftCell="B1" zoomScaleNormal="80" zoomScaleSheetLayoutView="100" workbookViewId="0">
      <pane xSplit="2" ySplit="30" topLeftCell="D31" activePane="bottomRight" state="frozen"/>
      <selection pane="topRight" activeCell="H35" sqref="H35"/>
      <selection pane="bottomLeft" activeCell="H35" sqref="H35"/>
      <selection pane="bottomRight" activeCell="F36" sqref="F36"/>
    </sheetView>
  </sheetViews>
  <sheetFormatPr defaultColWidth="9.140625" defaultRowHeight="15.75" x14ac:dyDescent="0.25"/>
  <cols>
    <col min="1" max="1" width="2.85546875" style="3" hidden="1" customWidth="1"/>
    <col min="2" max="2" width="16.5703125" style="3" customWidth="1"/>
    <col min="3" max="3" width="33.140625" style="3" customWidth="1"/>
    <col min="4" max="4" width="15.85546875" style="3" customWidth="1"/>
    <col min="5" max="5" width="9" style="3" customWidth="1"/>
    <col min="6" max="6" width="12.140625" style="3" customWidth="1"/>
    <col min="7" max="7" width="30.85546875" style="3" customWidth="1"/>
    <col min="8" max="8" width="35.85546875" style="3" customWidth="1"/>
    <col min="9" max="9" width="16.85546875" style="3" customWidth="1"/>
    <col min="10" max="10" width="16.85546875" style="3" bestFit="1" customWidth="1"/>
    <col min="11" max="11" width="21.5703125" style="3" customWidth="1"/>
    <col min="12" max="12" width="53.5703125" style="3" customWidth="1"/>
    <col min="13" max="13" width="38.85546875" style="3" customWidth="1"/>
    <col min="14" max="14" width="33.42578125" style="3" customWidth="1"/>
    <col min="15" max="16" width="25.42578125" style="3" customWidth="1"/>
    <col min="17" max="17" width="48.42578125" style="3" customWidth="1"/>
    <col min="18" max="18" width="17.85546875" style="3" customWidth="1"/>
    <col min="19" max="19" width="15.140625" style="3" customWidth="1"/>
    <col min="20" max="20" width="15.42578125" style="3" customWidth="1"/>
    <col min="21" max="21" width="16.140625" style="3" customWidth="1"/>
    <col min="22" max="22" width="75.5703125" style="3" customWidth="1"/>
    <col min="23" max="16384" width="9.140625" style="3"/>
  </cols>
  <sheetData>
    <row r="1" spans="2:5" ht="18.75" x14ac:dyDescent="0.25">
      <c r="B1" s="50" t="str">
        <f>'פרמטרים לעקרונות חישוב התמיכה'!$B$1</f>
        <v>שנה</v>
      </c>
      <c r="C1" s="5">
        <f>'פרמטרים לעקרונות חישוב התמיכה'!$C$1</f>
        <v>2025</v>
      </c>
    </row>
    <row r="2" spans="2:5" ht="38.25" thickBot="1" x14ac:dyDescent="0.3">
      <c r="B2" s="52" t="str">
        <f>'פרמטרים לעקרונות חישוב התמיכה'!$B$2</f>
        <v>תקציב התמיכה</v>
      </c>
      <c r="C2" s="7">
        <f>'פרמטרים לעקרונות חישוב התמיכה'!$C$2</f>
        <v>2951409</v>
      </c>
    </row>
    <row r="3" spans="2:5" hidden="1" x14ac:dyDescent="0.25"/>
    <row r="4" spans="2:5" hidden="1" x14ac:dyDescent="0.25">
      <c r="D4" s="169"/>
      <c r="E4" s="169"/>
    </row>
    <row r="5" spans="2:5" hidden="1" x14ac:dyDescent="0.25"/>
    <row r="6" spans="2:5" hidden="1" x14ac:dyDescent="0.25">
      <c r="D6" s="169"/>
    </row>
    <row r="7" spans="2:5" hidden="1" x14ac:dyDescent="0.25"/>
    <row r="8" spans="2:5" hidden="1" x14ac:dyDescent="0.25"/>
    <row r="9" spans="2:5" hidden="1" x14ac:dyDescent="0.25"/>
    <row r="10" spans="2:5" hidden="1" x14ac:dyDescent="0.25"/>
    <row r="11" spans="2:5" hidden="1" x14ac:dyDescent="0.25"/>
    <row r="12" spans="2:5" hidden="1" x14ac:dyDescent="0.25"/>
    <row r="13" spans="2:5" hidden="1" x14ac:dyDescent="0.25"/>
    <row r="14" spans="2:5" hidden="1" x14ac:dyDescent="0.25"/>
    <row r="15" spans="2:5" hidden="1" x14ac:dyDescent="0.25"/>
    <row r="16" spans="2:5" hidden="1" x14ac:dyDescent="0.25"/>
    <row r="17" spans="2:22" hidden="1" x14ac:dyDescent="0.25"/>
    <row r="18" spans="2:22" hidden="1" x14ac:dyDescent="0.25"/>
    <row r="19" spans="2:22" hidden="1" x14ac:dyDescent="0.25"/>
    <row r="20" spans="2:22" hidden="1" x14ac:dyDescent="0.25"/>
    <row r="21" spans="2:22" hidden="1" x14ac:dyDescent="0.25"/>
    <row r="22" spans="2:22" hidden="1" x14ac:dyDescent="0.25"/>
    <row r="23" spans="2:22" hidden="1" x14ac:dyDescent="0.25"/>
    <row r="24" spans="2:22" hidden="1" x14ac:dyDescent="0.25"/>
    <row r="25" spans="2:22" hidden="1" x14ac:dyDescent="0.25"/>
    <row r="26" spans="2:22" hidden="1" x14ac:dyDescent="0.25"/>
    <row r="27" spans="2:22" hidden="1" x14ac:dyDescent="0.25"/>
    <row r="28" spans="2:22" ht="16.5" thickBot="1" x14ac:dyDescent="0.3"/>
    <row r="29" spans="2:22" ht="14.25" customHeight="1" x14ac:dyDescent="0.25">
      <c r="B29" s="552" t="s">
        <v>197</v>
      </c>
      <c r="C29" s="538" t="s">
        <v>131</v>
      </c>
      <c r="D29" s="554" t="s">
        <v>338</v>
      </c>
      <c r="E29" s="554" t="s">
        <v>339</v>
      </c>
      <c r="F29" s="554" t="s">
        <v>340</v>
      </c>
      <c r="G29" s="554" t="s">
        <v>341</v>
      </c>
      <c r="H29" s="554" t="s">
        <v>342</v>
      </c>
      <c r="I29" s="554" t="s">
        <v>343</v>
      </c>
      <c r="J29" s="554" t="s">
        <v>344</v>
      </c>
      <c r="K29" s="182"/>
      <c r="L29" s="182"/>
      <c r="M29" s="182"/>
      <c r="N29" s="182"/>
      <c r="O29" s="182"/>
      <c r="P29" s="182"/>
      <c r="Q29" s="182"/>
      <c r="R29" s="554" t="s">
        <v>345</v>
      </c>
      <c r="S29" s="554" t="s">
        <v>346</v>
      </c>
      <c r="T29" s="554" t="s">
        <v>347</v>
      </c>
      <c r="U29" s="554" t="s">
        <v>348</v>
      </c>
      <c r="V29" s="556" t="s">
        <v>349</v>
      </c>
    </row>
    <row r="30" spans="2:22" ht="54" customHeight="1" thickBot="1" x14ac:dyDescent="0.3">
      <c r="B30" s="553"/>
      <c r="C30" s="539"/>
      <c r="D30" s="555"/>
      <c r="E30" s="555"/>
      <c r="F30" s="555"/>
      <c r="G30" s="555"/>
      <c r="H30" s="555"/>
      <c r="I30" s="555"/>
      <c r="J30" s="555"/>
      <c r="K30" s="167" t="str">
        <f>"סכום מבוקש "
&amp;E1</f>
        <v xml:space="preserve">סכום מבוקש </v>
      </c>
      <c r="L30" s="167" t="s">
        <v>350</v>
      </c>
      <c r="M30" s="167" t="str">
        <f>"אחוז "&amp;E1&amp;" לפני קיזוז לעומת סופי "&amp;E1-1</f>
        <v>אחוז  לפני קיזוז לעומת סופי -1</v>
      </c>
      <c r="N30" s="167" t="s">
        <v>351</v>
      </c>
      <c r="O30" s="167" t="s">
        <v>352</v>
      </c>
      <c r="P30" s="167" t="s">
        <v>353</v>
      </c>
      <c r="Q30" s="167" t="str">
        <f>"סכום תמיכה מומלץ לאחר חלוקת קיזוזים והגבלה לסכום המבוקש לשנת "&amp;E1</f>
        <v xml:space="preserve">סכום תמיכה מומלץ לאחר חלוקת קיזוזים והגבלה לסכום המבוקש לשנת </v>
      </c>
      <c r="R30" s="555"/>
      <c r="S30" s="555"/>
      <c r="T30" s="555"/>
      <c r="U30" s="555"/>
      <c r="V30" s="557"/>
    </row>
    <row r="31" spans="2:22" s="181" customFormat="1" x14ac:dyDescent="0.25">
      <c r="B31" s="180">
        <f t="shared" ref="B31:B62" ca="1" si="0">IF(C31="","",ROW()-30)</f>
        <v>1</v>
      </c>
      <c r="C31" s="179" t="str">
        <f ca="1">IF('תנאי סף'!F31="","",'תנאי סף'!F31)</f>
        <v>כוריאוגרפים</v>
      </c>
      <c r="D31" s="422">
        <v>1001827800</v>
      </c>
      <c r="E31" s="422" t="s">
        <v>354</v>
      </c>
      <c r="F31" s="422" t="s">
        <v>355</v>
      </c>
      <c r="G31" s="422" t="s">
        <v>356</v>
      </c>
      <c r="H31" s="422" t="s">
        <v>438</v>
      </c>
      <c r="I31" s="421">
        <v>1807696.8897671732</v>
      </c>
      <c r="J31" s="421">
        <v>1807696.8897671732</v>
      </c>
      <c r="K31" s="175">
        <f ca="1">IF(C31="","",'הגבלה לסכום מבוקש (1)'!D31)</f>
        <v>5000000</v>
      </c>
      <c r="L31" s="175">
        <f ca="1">סיכום!H31</f>
        <v>1805407.6996175572</v>
      </c>
      <c r="M31" s="176">
        <f t="shared" ref="M31:M62" ca="1" si="1">IFERROR(L31/J31,"")</f>
        <v>0.99873364270161968</v>
      </c>
      <c r="N31" s="175">
        <f ca="1">'קיזוזים בגין איחורים'!F31</f>
        <v>0</v>
      </c>
      <c r="O31" s="174">
        <f ca="1">IF(B31="","",'קיזוזים- החלטות ועדה'!E31)</f>
        <v>0</v>
      </c>
      <c r="P31" s="175">
        <f ca="1">'קיזוזים- החלטות ועדה'!G31</f>
        <v>1805407.6996175568</v>
      </c>
      <c r="Q31" s="174">
        <f ca="1">'הגבלה לסכום מבוקש (2)'!V31</f>
        <v>1805407.6996175568</v>
      </c>
      <c r="R31" s="173"/>
      <c r="S31" s="173"/>
      <c r="T31" s="173"/>
      <c r="U31" s="173"/>
      <c r="V31" s="173" t="s">
        <v>404</v>
      </c>
    </row>
    <row r="32" spans="2:22" x14ac:dyDescent="0.25">
      <c r="B32" s="180">
        <f t="shared" ca="1" si="0"/>
        <v>2</v>
      </c>
      <c r="C32" s="179" t="str">
        <f ca="1">IF('תנאי סף'!F32="","",'תנאי סף'!F32)</f>
        <v>פ. בלומנטל</v>
      </c>
      <c r="D32" s="422">
        <v>1001842152</v>
      </c>
      <c r="E32" s="422" t="s">
        <v>357</v>
      </c>
      <c r="F32" s="422" t="s">
        <v>358</v>
      </c>
      <c r="G32" s="422" t="s">
        <v>359</v>
      </c>
      <c r="H32" s="422" t="s">
        <v>360</v>
      </c>
      <c r="I32" s="421">
        <v>532780.35212859511</v>
      </c>
      <c r="J32" s="421">
        <v>532780.35212859511</v>
      </c>
      <c r="K32" s="175">
        <f ca="1">IF(C32="","",'הגבלה לסכום מבוקש (1)'!D32)</f>
        <v>1100000</v>
      </c>
      <c r="L32" s="175">
        <f ca="1">סיכום!H32</f>
        <v>473873.06666790316</v>
      </c>
      <c r="M32" s="176">
        <f t="shared" ca="1" si="1"/>
        <v>0.8894342007445617</v>
      </c>
      <c r="N32" s="175">
        <f ca="1">'קיזוזים בגין איחורים'!F32</f>
        <v>0</v>
      </c>
      <c r="O32" s="174">
        <f ca="1">IF(B32="","",'קיזוזים- החלטות ועדה'!E32)</f>
        <v>0</v>
      </c>
      <c r="P32" s="175">
        <f ca="1">'קיזוזים- החלטות ועדה'!G32</f>
        <v>473873.06666790304</v>
      </c>
      <c r="Q32" s="174">
        <f ca="1">'הגבלה לסכום מבוקש (2)'!V32</f>
        <v>473873.06666790304</v>
      </c>
      <c r="R32" s="173"/>
      <c r="S32" s="173"/>
      <c r="T32" s="173"/>
      <c r="U32" s="173"/>
      <c r="V32" s="173" t="s">
        <v>404</v>
      </c>
    </row>
    <row r="33" spans="2:22" x14ac:dyDescent="0.25">
      <c r="B33" s="180">
        <f t="shared" ca="1" si="0"/>
        <v>3</v>
      </c>
      <c r="C33" s="179" t="str">
        <f ca="1">IF('תנאי סף'!F33="","",'תנאי סף'!F33)</f>
        <v>איב</v>
      </c>
      <c r="D33" s="422">
        <v>1001845866</v>
      </c>
      <c r="E33" s="422" t="s">
        <v>361</v>
      </c>
      <c r="F33" s="422" t="s">
        <v>362</v>
      </c>
      <c r="G33" s="422" t="s">
        <v>402</v>
      </c>
      <c r="H33" s="422" t="s">
        <v>439</v>
      </c>
      <c r="I33" s="421">
        <v>702376.75810423179</v>
      </c>
      <c r="J33" s="421">
        <v>702376.75810423179</v>
      </c>
      <c r="K33" s="175">
        <f ca="1">IF(C33="","",'הגבלה לסכום מבוקש (1)'!D33)</f>
        <v>2500000</v>
      </c>
      <c r="L33" s="175">
        <f ca="1">סיכום!H33</f>
        <v>672128.23371454002</v>
      </c>
      <c r="M33" s="176">
        <f t="shared" ca="1" si="1"/>
        <v>0.95693404708986263</v>
      </c>
      <c r="N33" s="175">
        <f ca="1">'קיזוזים בגין איחורים'!F33</f>
        <v>0</v>
      </c>
      <c r="O33" s="174">
        <f ca="1">IF(B33="","",'קיזוזים- החלטות ועדה'!E33)</f>
        <v>0</v>
      </c>
      <c r="P33" s="175">
        <f ca="1">'קיזוזים- החלטות ועדה'!G33</f>
        <v>672128.23371453991</v>
      </c>
      <c r="Q33" s="174">
        <f ca="1">'הגבלה לסכום מבוקש (2)'!V33</f>
        <v>672128.23371453991</v>
      </c>
      <c r="R33" s="173"/>
      <c r="S33" s="173"/>
      <c r="T33" s="173"/>
      <c r="U33" s="173"/>
      <c r="V33" s="173" t="s">
        <v>404</v>
      </c>
    </row>
    <row r="34" spans="2:22" x14ac:dyDescent="0.25">
      <c r="B34" s="180" t="str">
        <f t="shared" ca="1" si="0"/>
        <v/>
      </c>
      <c r="C34" s="179" t="str">
        <f ca="1">IF('תנאי סף'!F34="","",'תנאי סף'!F34)</f>
        <v/>
      </c>
      <c r="D34" s="422"/>
      <c r="E34" s="423"/>
      <c r="F34" s="423"/>
      <c r="G34" s="423"/>
      <c r="H34" s="423"/>
      <c r="I34" s="177"/>
      <c r="J34" s="177"/>
      <c r="K34" s="175" t="str">
        <f ca="1">IF(C34="","",'הגבלה לסכום מבוקש (1)'!D34)</f>
        <v/>
      </c>
      <c r="L34" s="175" t="str">
        <f ca="1">סיכום!H34</f>
        <v/>
      </c>
      <c r="M34" s="176" t="str">
        <f t="shared" ca="1" si="1"/>
        <v/>
      </c>
      <c r="N34" s="175" t="str">
        <f ca="1">'קיזוזים בגין איחורים'!F34</f>
        <v/>
      </c>
      <c r="O34" s="174" t="str">
        <f ca="1">IF(B34="","",'קיזוזים- החלטות ועדה'!E34)</f>
        <v/>
      </c>
      <c r="P34" s="175" t="str">
        <f ca="1">'קיזוזים- החלטות ועדה'!G34</f>
        <v/>
      </c>
      <c r="Q34" s="174" t="str">
        <f ca="1">'הגבלה לסכום מבוקש (2)'!V34</f>
        <v/>
      </c>
      <c r="R34" s="173"/>
      <c r="S34" s="173"/>
      <c r="T34" s="173"/>
      <c r="U34" s="173"/>
      <c r="V34" s="173"/>
    </row>
    <row r="35" spans="2:22" x14ac:dyDescent="0.25">
      <c r="B35" s="180" t="str">
        <f t="shared" ca="1" si="0"/>
        <v/>
      </c>
      <c r="C35" s="179" t="str">
        <f ca="1">IF('תנאי סף'!F35="","",'תנאי סף'!F35)</f>
        <v/>
      </c>
      <c r="D35" s="422"/>
      <c r="E35" s="423"/>
      <c r="F35" s="423"/>
      <c r="G35" s="423"/>
      <c r="H35" s="423"/>
      <c r="I35" s="177"/>
      <c r="J35" s="177"/>
      <c r="K35" s="175" t="str">
        <f ca="1">IF(C35="","",'הגבלה לסכום מבוקש (1)'!D35)</f>
        <v/>
      </c>
      <c r="L35" s="175" t="str">
        <f ca="1">סיכום!H35</f>
        <v/>
      </c>
      <c r="M35" s="176" t="str">
        <f t="shared" ca="1" si="1"/>
        <v/>
      </c>
      <c r="N35" s="175" t="str">
        <f ca="1">'קיזוזים בגין איחורים'!F35</f>
        <v/>
      </c>
      <c r="O35" s="174" t="str">
        <f ca="1">IF(B35="","",'קיזוזים- החלטות ועדה'!E35)</f>
        <v/>
      </c>
      <c r="P35" s="175" t="str">
        <f ca="1">'קיזוזים- החלטות ועדה'!G35</f>
        <v/>
      </c>
      <c r="Q35" s="174" t="str">
        <f ca="1">'הגבלה לסכום מבוקש (2)'!V35</f>
        <v/>
      </c>
      <c r="R35" s="173"/>
      <c r="S35" s="173"/>
      <c r="T35" s="173"/>
      <c r="U35" s="173"/>
      <c r="V35" s="173"/>
    </row>
    <row r="36" spans="2:22" x14ac:dyDescent="0.25">
      <c r="B36" s="180" t="str">
        <f t="shared" ca="1" si="0"/>
        <v/>
      </c>
      <c r="C36" s="179" t="str">
        <f ca="1">IF('תנאי סף'!F36="","",'תנאי סף'!F36)</f>
        <v/>
      </c>
      <c r="D36" s="422"/>
      <c r="E36" s="423"/>
      <c r="F36" s="423"/>
      <c r="G36" s="423"/>
      <c r="H36" s="423"/>
      <c r="I36" s="177"/>
      <c r="J36" s="177"/>
      <c r="K36" s="175" t="str">
        <f ca="1">IF(C36="","",'הגבלה לסכום מבוקש (1)'!D36)</f>
        <v/>
      </c>
      <c r="L36" s="175" t="str">
        <f ca="1">סיכום!H36</f>
        <v/>
      </c>
      <c r="M36" s="176" t="str">
        <f t="shared" ca="1" si="1"/>
        <v/>
      </c>
      <c r="N36" s="175" t="str">
        <f ca="1">'קיזוזים בגין איחורים'!F36</f>
        <v/>
      </c>
      <c r="O36" s="174" t="str">
        <f ca="1">IF(B36="","",'קיזוזים- החלטות ועדה'!E36)</f>
        <v/>
      </c>
      <c r="P36" s="175" t="str">
        <f ca="1">'קיזוזים- החלטות ועדה'!G36</f>
        <v/>
      </c>
      <c r="Q36" s="174" t="str">
        <f ca="1">'הגבלה לסכום מבוקש (2)'!V36</f>
        <v/>
      </c>
      <c r="R36" s="173"/>
      <c r="S36" s="173"/>
      <c r="T36" s="173"/>
      <c r="U36" s="173"/>
      <c r="V36" s="173"/>
    </row>
    <row r="37" spans="2:22" x14ac:dyDescent="0.25">
      <c r="B37" s="180" t="str">
        <f t="shared" ca="1" si="0"/>
        <v/>
      </c>
      <c r="C37" s="179" t="str">
        <f ca="1">IF('תנאי סף'!F37="","",'תנאי סף'!F37)</f>
        <v/>
      </c>
      <c r="D37" s="422"/>
      <c r="E37" s="178"/>
      <c r="F37" s="178"/>
      <c r="G37" s="178"/>
      <c r="H37" s="173"/>
      <c r="I37" s="177"/>
      <c r="J37" s="177"/>
      <c r="K37" s="175" t="str">
        <f ca="1">IF(C37="","",'הגבלה לסכום מבוקש (1)'!D37)</f>
        <v/>
      </c>
      <c r="L37" s="175" t="str">
        <f ca="1">סיכום!H37</f>
        <v/>
      </c>
      <c r="M37" s="176" t="str">
        <f t="shared" ca="1" si="1"/>
        <v/>
      </c>
      <c r="N37" s="175" t="str">
        <f ca="1">'קיזוזים בגין איחורים'!F37</f>
        <v/>
      </c>
      <c r="O37" s="174" t="str">
        <f ca="1">IF(B37="","",'קיזוזים- החלטות ועדה'!E37)</f>
        <v/>
      </c>
      <c r="P37" s="175" t="str">
        <f ca="1">'קיזוזים- החלטות ועדה'!G37</f>
        <v/>
      </c>
      <c r="Q37" s="174" t="str">
        <f ca="1">'הגבלה לסכום מבוקש (2)'!V37</f>
        <v/>
      </c>
      <c r="R37" s="173"/>
      <c r="S37" s="173"/>
      <c r="T37" s="173"/>
      <c r="U37" s="173"/>
      <c r="V37" s="173"/>
    </row>
    <row r="38" spans="2:22" x14ac:dyDescent="0.25">
      <c r="B38" s="180" t="str">
        <f t="shared" ca="1" si="0"/>
        <v/>
      </c>
      <c r="C38" s="179" t="str">
        <f ca="1">IF('תנאי סף'!F38="","",'תנאי סף'!F38)</f>
        <v/>
      </c>
      <c r="D38" s="178"/>
      <c r="E38" s="178"/>
      <c r="F38" s="178"/>
      <c r="G38" s="178"/>
      <c r="H38" s="173"/>
      <c r="I38" s="177"/>
      <c r="J38" s="177"/>
      <c r="K38" s="175" t="str">
        <f ca="1">IF(C38="","",'הגבלה לסכום מבוקש (1)'!D38)</f>
        <v/>
      </c>
      <c r="L38" s="175" t="str">
        <f ca="1">סיכום!H38</f>
        <v/>
      </c>
      <c r="M38" s="176" t="str">
        <f t="shared" ca="1" si="1"/>
        <v/>
      </c>
      <c r="N38" s="175" t="str">
        <f ca="1">'קיזוזים בגין איחורים'!F38</f>
        <v/>
      </c>
      <c r="O38" s="174" t="str">
        <f ca="1">IF(B38="","",'קיזוזים- החלטות ועדה'!E38)</f>
        <v/>
      </c>
      <c r="P38" s="175" t="str">
        <f ca="1">'קיזוזים- החלטות ועדה'!G38</f>
        <v/>
      </c>
      <c r="Q38" s="174" t="str">
        <f ca="1">'הגבלה לסכום מבוקש (2)'!V38</f>
        <v/>
      </c>
      <c r="R38" s="173"/>
      <c r="S38" s="173"/>
      <c r="T38" s="173"/>
      <c r="U38" s="173"/>
      <c r="V38" s="173"/>
    </row>
    <row r="39" spans="2:22" x14ac:dyDescent="0.25">
      <c r="B39" s="180" t="str">
        <f t="shared" ca="1" si="0"/>
        <v/>
      </c>
      <c r="C39" s="179" t="str">
        <f ca="1">IF('תנאי סף'!F39="","",'תנאי סף'!F39)</f>
        <v/>
      </c>
      <c r="D39" s="178"/>
      <c r="E39" s="178"/>
      <c r="F39" s="178"/>
      <c r="G39" s="178"/>
      <c r="H39" s="173"/>
      <c r="I39" s="177"/>
      <c r="J39" s="177"/>
      <c r="K39" s="175" t="str">
        <f ca="1">IF(C39="","",'הגבלה לסכום מבוקש (1)'!D39)</f>
        <v/>
      </c>
      <c r="L39" s="175" t="str">
        <f ca="1">סיכום!H39</f>
        <v/>
      </c>
      <c r="M39" s="176" t="str">
        <f t="shared" ca="1" si="1"/>
        <v/>
      </c>
      <c r="N39" s="175" t="str">
        <f ca="1">'קיזוזים בגין איחורים'!F39</f>
        <v/>
      </c>
      <c r="O39" s="174" t="str">
        <f ca="1">IF(B39="","",'קיזוזים- החלטות ועדה'!E39)</f>
        <v/>
      </c>
      <c r="P39" s="175" t="str">
        <f ca="1">'קיזוזים- החלטות ועדה'!G39</f>
        <v/>
      </c>
      <c r="Q39" s="174" t="str">
        <f ca="1">'הגבלה לסכום מבוקש (2)'!V39</f>
        <v/>
      </c>
      <c r="R39" s="173"/>
      <c r="S39" s="173"/>
      <c r="T39" s="173"/>
      <c r="U39" s="173"/>
      <c r="V39" s="173"/>
    </row>
    <row r="40" spans="2:22" ht="16.5" thickBot="1" x14ac:dyDescent="0.3">
      <c r="B40" s="180" t="str">
        <f t="shared" ca="1" si="0"/>
        <v/>
      </c>
      <c r="C40" s="179" t="str">
        <f ca="1">IF('תנאי סף'!F40="","",'תנאי סף'!F40)</f>
        <v/>
      </c>
      <c r="D40" s="178"/>
      <c r="E40" s="178"/>
      <c r="F40" s="178"/>
      <c r="G40" s="178"/>
      <c r="H40" s="173"/>
      <c r="I40" s="177"/>
      <c r="J40" s="177"/>
      <c r="K40" s="175" t="str">
        <f ca="1">IF(C40="","",'הגבלה לסכום מבוקש (1)'!D40)</f>
        <v/>
      </c>
      <c r="L40" s="175" t="str">
        <f ca="1">סיכום!H40</f>
        <v/>
      </c>
      <c r="M40" s="176" t="str">
        <f t="shared" ca="1" si="1"/>
        <v/>
      </c>
      <c r="N40" s="175" t="str">
        <f ca="1">'קיזוזים בגין איחורים'!F40</f>
        <v/>
      </c>
      <c r="O40" s="174" t="str">
        <f ca="1">IF(B40="","",'קיזוזים- החלטות ועדה'!E40)</f>
        <v/>
      </c>
      <c r="P40" s="175" t="str">
        <f ca="1">'קיזוזים- החלטות ועדה'!G40</f>
        <v/>
      </c>
      <c r="Q40" s="174" t="str">
        <f ca="1">'הגבלה לסכום מבוקש (2)'!V40</f>
        <v/>
      </c>
      <c r="R40" s="173"/>
      <c r="S40" s="173"/>
      <c r="T40" s="173"/>
      <c r="U40" s="173"/>
      <c r="V40" s="173"/>
    </row>
    <row r="41" spans="2:22" hidden="1" x14ac:dyDescent="0.25">
      <c r="B41" s="180" t="str">
        <f t="shared" si="0"/>
        <v/>
      </c>
      <c r="C41" s="179" t="str">
        <f>IF('תנאי סף'!F41="","",'תנאי סף'!F41)</f>
        <v/>
      </c>
      <c r="D41" s="178"/>
      <c r="E41" s="178"/>
      <c r="F41" s="178"/>
      <c r="G41" s="178"/>
      <c r="H41" s="173"/>
      <c r="I41" s="177"/>
      <c r="J41" s="177"/>
      <c r="K41" s="175" t="str">
        <f>IF(C41="","",'הגבלה לסכום מבוקש (1)'!D41)</f>
        <v/>
      </c>
      <c r="L41" s="175" t="str">
        <f>סיכום!H41</f>
        <v/>
      </c>
      <c r="M41" s="176" t="str">
        <f t="shared" si="1"/>
        <v/>
      </c>
      <c r="N41" s="175" t="str">
        <f>'קיזוזים בגין איחורים'!F41</f>
        <v/>
      </c>
      <c r="O41" s="174" t="str">
        <f>IF(B41="","",'קיזוזים- החלטות ועדה'!E41)</f>
        <v/>
      </c>
      <c r="P41" s="175" t="str">
        <f>'קיזוזים- החלטות ועדה'!G41</f>
        <v/>
      </c>
      <c r="Q41" s="174" t="str">
        <f>'הגבלה לסכום מבוקש (2)'!V41</f>
        <v/>
      </c>
      <c r="R41" s="173"/>
      <c r="S41" s="173"/>
      <c r="T41" s="173"/>
      <c r="U41" s="173"/>
      <c r="V41" s="173"/>
    </row>
    <row r="42" spans="2:22" hidden="1" x14ac:dyDescent="0.25">
      <c r="B42" s="180" t="str">
        <f t="shared" si="0"/>
        <v/>
      </c>
      <c r="C42" s="179" t="str">
        <f>IF('תנאי סף'!F42="","",'תנאי סף'!F42)</f>
        <v/>
      </c>
      <c r="D42" s="178"/>
      <c r="E42" s="178"/>
      <c r="F42" s="178"/>
      <c r="G42" s="178"/>
      <c r="H42" s="173"/>
      <c r="I42" s="177"/>
      <c r="J42" s="177"/>
      <c r="K42" s="175" t="str">
        <f>IF(C42="","",'הגבלה לסכום מבוקש (1)'!D42)</f>
        <v/>
      </c>
      <c r="L42" s="175" t="str">
        <f>סיכום!H42</f>
        <v/>
      </c>
      <c r="M42" s="176" t="str">
        <f t="shared" si="1"/>
        <v/>
      </c>
      <c r="N42" s="175" t="str">
        <f>'קיזוזים בגין איחורים'!F42</f>
        <v/>
      </c>
      <c r="O42" s="174" t="str">
        <f>IF(B42="","",'קיזוזים- החלטות ועדה'!E42)</f>
        <v/>
      </c>
      <c r="P42" s="175" t="str">
        <f>'קיזוזים- החלטות ועדה'!G42</f>
        <v/>
      </c>
      <c r="Q42" s="174" t="str">
        <f>'הגבלה לסכום מבוקש (2)'!V42</f>
        <v/>
      </c>
      <c r="R42" s="173"/>
      <c r="S42" s="173"/>
      <c r="T42" s="173"/>
      <c r="U42" s="173"/>
      <c r="V42" s="173"/>
    </row>
    <row r="43" spans="2:22" hidden="1" x14ac:dyDescent="0.25">
      <c r="B43" s="180" t="str">
        <f t="shared" si="0"/>
        <v/>
      </c>
      <c r="C43" s="179" t="str">
        <f>IF('תנאי סף'!F43="","",'תנאי סף'!F43)</f>
        <v/>
      </c>
      <c r="D43" s="178"/>
      <c r="E43" s="178"/>
      <c r="F43" s="178"/>
      <c r="G43" s="178"/>
      <c r="H43" s="173"/>
      <c r="I43" s="177"/>
      <c r="J43" s="177"/>
      <c r="K43" s="175" t="str">
        <f>IF(C43="","",'הגבלה לסכום מבוקש (1)'!D43)</f>
        <v/>
      </c>
      <c r="L43" s="175" t="str">
        <f>סיכום!H43</f>
        <v/>
      </c>
      <c r="M43" s="176" t="str">
        <f t="shared" si="1"/>
        <v/>
      </c>
      <c r="N43" s="175" t="str">
        <f>'קיזוזים בגין איחורים'!F43</f>
        <v/>
      </c>
      <c r="O43" s="174" t="str">
        <f>IF(B43="","",'קיזוזים- החלטות ועדה'!E43)</f>
        <v/>
      </c>
      <c r="P43" s="175" t="str">
        <f>'קיזוזים- החלטות ועדה'!G43</f>
        <v/>
      </c>
      <c r="Q43" s="174" t="str">
        <f>'הגבלה לסכום מבוקש (2)'!V43</f>
        <v/>
      </c>
      <c r="R43" s="173"/>
      <c r="S43" s="173"/>
      <c r="T43" s="173"/>
      <c r="U43" s="173"/>
      <c r="V43" s="173"/>
    </row>
    <row r="44" spans="2:22" hidden="1" x14ac:dyDescent="0.25">
      <c r="B44" s="180" t="str">
        <f t="shared" si="0"/>
        <v/>
      </c>
      <c r="C44" s="179" t="str">
        <f>IF('תנאי סף'!F44="","",'תנאי סף'!F44)</f>
        <v/>
      </c>
      <c r="D44" s="178"/>
      <c r="E44" s="178"/>
      <c r="F44" s="178"/>
      <c r="G44" s="178"/>
      <c r="H44" s="173"/>
      <c r="I44" s="177"/>
      <c r="J44" s="177"/>
      <c r="K44" s="175" t="str">
        <f>IF(C44="","",'הגבלה לסכום מבוקש (1)'!D44)</f>
        <v/>
      </c>
      <c r="L44" s="175" t="str">
        <f>סיכום!H44</f>
        <v/>
      </c>
      <c r="M44" s="176" t="str">
        <f t="shared" si="1"/>
        <v/>
      </c>
      <c r="N44" s="175" t="str">
        <f>'קיזוזים בגין איחורים'!F44</f>
        <v/>
      </c>
      <c r="O44" s="174" t="str">
        <f>IF(B44="","",'קיזוזים- החלטות ועדה'!E44)</f>
        <v/>
      </c>
      <c r="P44" s="175" t="str">
        <f>'קיזוזים- החלטות ועדה'!G44</f>
        <v/>
      </c>
      <c r="Q44" s="174" t="str">
        <f>'הגבלה לסכום מבוקש (2)'!V44</f>
        <v/>
      </c>
      <c r="R44" s="173"/>
      <c r="S44" s="173"/>
      <c r="T44" s="173"/>
      <c r="U44" s="173"/>
      <c r="V44" s="173"/>
    </row>
    <row r="45" spans="2:22" hidden="1" x14ac:dyDescent="0.25">
      <c r="B45" s="180" t="str">
        <f t="shared" si="0"/>
        <v/>
      </c>
      <c r="C45" s="179" t="str">
        <f>IF('תנאי סף'!F45="","",'תנאי סף'!F45)</f>
        <v/>
      </c>
      <c r="D45" s="178"/>
      <c r="E45" s="178"/>
      <c r="F45" s="178"/>
      <c r="G45" s="178"/>
      <c r="H45" s="173"/>
      <c r="I45" s="177"/>
      <c r="J45" s="177"/>
      <c r="K45" s="175" t="str">
        <f>IF(C45="","",'הגבלה לסכום מבוקש (1)'!D45)</f>
        <v/>
      </c>
      <c r="L45" s="175" t="str">
        <f>סיכום!H45</f>
        <v/>
      </c>
      <c r="M45" s="176" t="str">
        <f t="shared" si="1"/>
        <v/>
      </c>
      <c r="N45" s="175" t="str">
        <f>'קיזוזים בגין איחורים'!F45</f>
        <v/>
      </c>
      <c r="O45" s="174" t="str">
        <f>IF(B45="","",'קיזוזים- החלטות ועדה'!E45)</f>
        <v/>
      </c>
      <c r="P45" s="175" t="str">
        <f>'קיזוזים- החלטות ועדה'!G45</f>
        <v/>
      </c>
      <c r="Q45" s="174" t="str">
        <f>'הגבלה לסכום מבוקש (2)'!V45</f>
        <v/>
      </c>
      <c r="R45" s="173"/>
      <c r="S45" s="173"/>
      <c r="T45" s="173"/>
      <c r="U45" s="173"/>
      <c r="V45" s="173"/>
    </row>
    <row r="46" spans="2:22" hidden="1" x14ac:dyDescent="0.25">
      <c r="B46" s="180" t="str">
        <f t="shared" si="0"/>
        <v/>
      </c>
      <c r="C46" s="179" t="str">
        <f>IF('תנאי סף'!F46="","",'תנאי סף'!F46)</f>
        <v/>
      </c>
      <c r="D46" s="178"/>
      <c r="E46" s="178"/>
      <c r="F46" s="178"/>
      <c r="G46" s="178"/>
      <c r="H46" s="173"/>
      <c r="I46" s="177"/>
      <c r="J46" s="177"/>
      <c r="K46" s="175" t="str">
        <f>IF(C46="","",'הגבלה לסכום מבוקש (1)'!D46)</f>
        <v/>
      </c>
      <c r="L46" s="175" t="str">
        <f>סיכום!H46</f>
        <v/>
      </c>
      <c r="M46" s="176" t="str">
        <f t="shared" si="1"/>
        <v/>
      </c>
      <c r="N46" s="175" t="str">
        <f>'קיזוזים בגין איחורים'!F46</f>
        <v/>
      </c>
      <c r="O46" s="174" t="str">
        <f>IF(B46="","",'קיזוזים- החלטות ועדה'!E46)</f>
        <v/>
      </c>
      <c r="P46" s="175" t="str">
        <f>'קיזוזים- החלטות ועדה'!G46</f>
        <v/>
      </c>
      <c r="Q46" s="174" t="str">
        <f>'הגבלה לסכום מבוקש (2)'!V46</f>
        <v/>
      </c>
      <c r="R46" s="173"/>
      <c r="S46" s="173"/>
      <c r="T46" s="173"/>
      <c r="U46" s="173"/>
      <c r="V46" s="173"/>
    </row>
    <row r="47" spans="2:22" hidden="1" x14ac:dyDescent="0.25">
      <c r="B47" s="180" t="str">
        <f t="shared" si="0"/>
        <v/>
      </c>
      <c r="C47" s="179" t="str">
        <f>IF('תנאי סף'!F47="","",'תנאי סף'!F47)</f>
        <v/>
      </c>
      <c r="D47" s="178"/>
      <c r="E47" s="178"/>
      <c r="F47" s="178"/>
      <c r="G47" s="178"/>
      <c r="H47" s="173"/>
      <c r="I47" s="177"/>
      <c r="J47" s="177"/>
      <c r="K47" s="175" t="str">
        <f>IF(C47="","",'הגבלה לסכום מבוקש (1)'!D47)</f>
        <v/>
      </c>
      <c r="L47" s="175" t="str">
        <f>סיכום!H47</f>
        <v/>
      </c>
      <c r="M47" s="176" t="str">
        <f t="shared" si="1"/>
        <v/>
      </c>
      <c r="N47" s="175" t="str">
        <f>'קיזוזים בגין איחורים'!F47</f>
        <v/>
      </c>
      <c r="O47" s="174" t="str">
        <f>IF(B47="","",'קיזוזים- החלטות ועדה'!E47)</f>
        <v/>
      </c>
      <c r="P47" s="175" t="str">
        <f>'קיזוזים- החלטות ועדה'!G47</f>
        <v/>
      </c>
      <c r="Q47" s="174" t="str">
        <f>'הגבלה לסכום מבוקש (2)'!V47</f>
        <v/>
      </c>
      <c r="R47" s="173"/>
      <c r="S47" s="173"/>
      <c r="T47" s="173"/>
      <c r="U47" s="173"/>
      <c r="V47" s="173"/>
    </row>
    <row r="48" spans="2:22" hidden="1" x14ac:dyDescent="0.25">
      <c r="B48" s="180" t="str">
        <f t="shared" si="0"/>
        <v/>
      </c>
      <c r="C48" s="179" t="str">
        <f>IF('תנאי סף'!F48="","",'תנאי סף'!F48)</f>
        <v/>
      </c>
      <c r="D48" s="178"/>
      <c r="E48" s="178"/>
      <c r="F48" s="178"/>
      <c r="G48" s="178"/>
      <c r="H48" s="173"/>
      <c r="I48" s="177"/>
      <c r="J48" s="177"/>
      <c r="K48" s="175" t="str">
        <f>IF(C48="","",'הגבלה לסכום מבוקש (1)'!D48)</f>
        <v/>
      </c>
      <c r="L48" s="175" t="str">
        <f>סיכום!H48</f>
        <v/>
      </c>
      <c r="M48" s="176" t="str">
        <f t="shared" si="1"/>
        <v/>
      </c>
      <c r="N48" s="175" t="str">
        <f>'קיזוזים בגין איחורים'!F48</f>
        <v/>
      </c>
      <c r="O48" s="174" t="str">
        <f>IF(B48="","",'קיזוזים- החלטות ועדה'!E48)</f>
        <v/>
      </c>
      <c r="P48" s="175" t="str">
        <f>'קיזוזים- החלטות ועדה'!G48</f>
        <v/>
      </c>
      <c r="Q48" s="174" t="str">
        <f>'הגבלה לסכום מבוקש (2)'!V48</f>
        <v/>
      </c>
      <c r="R48" s="173"/>
      <c r="S48" s="173"/>
      <c r="T48" s="173"/>
      <c r="U48" s="173"/>
      <c r="V48" s="173"/>
    </row>
    <row r="49" spans="2:22" hidden="1" x14ac:dyDescent="0.25">
      <c r="B49" s="180" t="str">
        <f t="shared" si="0"/>
        <v/>
      </c>
      <c r="C49" s="179" t="str">
        <f>IF('תנאי סף'!F49="","",'תנאי סף'!F49)</f>
        <v/>
      </c>
      <c r="D49" s="178"/>
      <c r="E49" s="178"/>
      <c r="F49" s="178"/>
      <c r="G49" s="178"/>
      <c r="H49" s="173"/>
      <c r="I49" s="177"/>
      <c r="J49" s="177"/>
      <c r="K49" s="175" t="str">
        <f>IF(C49="","",'הגבלה לסכום מבוקש (1)'!D49)</f>
        <v/>
      </c>
      <c r="L49" s="175" t="str">
        <f>סיכום!H49</f>
        <v/>
      </c>
      <c r="M49" s="176" t="str">
        <f t="shared" si="1"/>
        <v/>
      </c>
      <c r="N49" s="175" t="str">
        <f>'קיזוזים בגין איחורים'!F49</f>
        <v/>
      </c>
      <c r="O49" s="174" t="str">
        <f>IF(B49="","",'קיזוזים- החלטות ועדה'!E49)</f>
        <v/>
      </c>
      <c r="P49" s="175" t="str">
        <f>'קיזוזים- החלטות ועדה'!G49</f>
        <v/>
      </c>
      <c r="Q49" s="174" t="str">
        <f>'הגבלה לסכום מבוקש (2)'!V49</f>
        <v/>
      </c>
      <c r="R49" s="173"/>
      <c r="S49" s="173"/>
      <c r="T49" s="173"/>
      <c r="U49" s="173"/>
      <c r="V49" s="173"/>
    </row>
    <row r="50" spans="2:22" hidden="1" x14ac:dyDescent="0.25">
      <c r="B50" s="180" t="str">
        <f t="shared" si="0"/>
        <v/>
      </c>
      <c r="C50" s="179" t="str">
        <f>IF('תנאי סף'!F50="","",'תנאי סף'!F50)</f>
        <v/>
      </c>
      <c r="D50" s="178"/>
      <c r="E50" s="178"/>
      <c r="F50" s="178"/>
      <c r="G50" s="178"/>
      <c r="H50" s="173"/>
      <c r="I50" s="177"/>
      <c r="J50" s="177"/>
      <c r="K50" s="175" t="str">
        <f>IF(C50="","",'הגבלה לסכום מבוקש (1)'!D50)</f>
        <v/>
      </c>
      <c r="L50" s="175" t="str">
        <f>סיכום!H50</f>
        <v/>
      </c>
      <c r="M50" s="176" t="str">
        <f t="shared" si="1"/>
        <v/>
      </c>
      <c r="N50" s="175" t="str">
        <f>'קיזוזים בגין איחורים'!F50</f>
        <v/>
      </c>
      <c r="O50" s="174" t="str">
        <f>IF(B50="","",'קיזוזים- החלטות ועדה'!E50)</f>
        <v/>
      </c>
      <c r="P50" s="175" t="str">
        <f>'קיזוזים- החלטות ועדה'!G50</f>
        <v/>
      </c>
      <c r="Q50" s="174" t="str">
        <f>'הגבלה לסכום מבוקש (2)'!V50</f>
        <v/>
      </c>
      <c r="R50" s="173"/>
      <c r="S50" s="173"/>
      <c r="T50" s="173"/>
      <c r="U50" s="173"/>
      <c r="V50" s="173"/>
    </row>
    <row r="51" spans="2:22" hidden="1" x14ac:dyDescent="0.25">
      <c r="B51" s="180" t="str">
        <f t="shared" si="0"/>
        <v/>
      </c>
      <c r="C51" s="179" t="str">
        <f>IF('תנאי סף'!F51="","",'תנאי סף'!F51)</f>
        <v/>
      </c>
      <c r="D51" s="178"/>
      <c r="E51" s="178"/>
      <c r="F51" s="178"/>
      <c r="G51" s="178"/>
      <c r="H51" s="173"/>
      <c r="I51" s="177"/>
      <c r="J51" s="177"/>
      <c r="K51" s="175" t="str">
        <f>IF(C51="","",'הגבלה לסכום מבוקש (1)'!D51)</f>
        <v/>
      </c>
      <c r="L51" s="175" t="str">
        <f>סיכום!H51</f>
        <v/>
      </c>
      <c r="M51" s="176" t="str">
        <f t="shared" si="1"/>
        <v/>
      </c>
      <c r="N51" s="175" t="str">
        <f>'קיזוזים בגין איחורים'!F51</f>
        <v/>
      </c>
      <c r="O51" s="174" t="str">
        <f>IF(B51="","",'קיזוזים- החלטות ועדה'!E51)</f>
        <v/>
      </c>
      <c r="P51" s="175" t="str">
        <f>'קיזוזים- החלטות ועדה'!G51</f>
        <v/>
      </c>
      <c r="Q51" s="174" t="str">
        <f>'הגבלה לסכום מבוקש (2)'!V51</f>
        <v/>
      </c>
      <c r="R51" s="173"/>
      <c r="S51" s="173"/>
      <c r="T51" s="173"/>
      <c r="U51" s="173"/>
      <c r="V51" s="173"/>
    </row>
    <row r="52" spans="2:22" hidden="1" x14ac:dyDescent="0.25">
      <c r="B52" s="180" t="str">
        <f t="shared" si="0"/>
        <v/>
      </c>
      <c r="C52" s="179" t="str">
        <f>IF('תנאי סף'!F52="","",'תנאי סף'!F52)</f>
        <v/>
      </c>
      <c r="D52" s="178"/>
      <c r="E52" s="178"/>
      <c r="F52" s="178"/>
      <c r="G52" s="178"/>
      <c r="H52" s="173"/>
      <c r="I52" s="177"/>
      <c r="J52" s="177"/>
      <c r="K52" s="175" t="str">
        <f>IF(C52="","",'הגבלה לסכום מבוקש (1)'!D52)</f>
        <v/>
      </c>
      <c r="L52" s="175" t="str">
        <f>סיכום!H52</f>
        <v/>
      </c>
      <c r="M52" s="176" t="str">
        <f t="shared" si="1"/>
        <v/>
      </c>
      <c r="N52" s="175" t="str">
        <f>'קיזוזים בגין איחורים'!F52</f>
        <v/>
      </c>
      <c r="O52" s="174" t="str">
        <f>IF(B52="","",'קיזוזים- החלטות ועדה'!E52)</f>
        <v/>
      </c>
      <c r="P52" s="175" t="str">
        <f>'קיזוזים- החלטות ועדה'!G52</f>
        <v/>
      </c>
      <c r="Q52" s="174" t="str">
        <f>'הגבלה לסכום מבוקש (2)'!V52</f>
        <v/>
      </c>
      <c r="R52" s="173"/>
      <c r="S52" s="173"/>
      <c r="T52" s="173"/>
      <c r="U52" s="173"/>
      <c r="V52" s="173"/>
    </row>
    <row r="53" spans="2:22" hidden="1" x14ac:dyDescent="0.25">
      <c r="B53" s="180" t="str">
        <f t="shared" si="0"/>
        <v/>
      </c>
      <c r="C53" s="179" t="str">
        <f>IF('תנאי סף'!F53="","",'תנאי סף'!F53)</f>
        <v/>
      </c>
      <c r="D53" s="178"/>
      <c r="E53" s="178"/>
      <c r="F53" s="178"/>
      <c r="G53" s="178"/>
      <c r="H53" s="173"/>
      <c r="I53" s="177"/>
      <c r="J53" s="177"/>
      <c r="K53" s="175" t="str">
        <f>IF(C53="","",'הגבלה לסכום מבוקש (1)'!D53)</f>
        <v/>
      </c>
      <c r="L53" s="175" t="str">
        <f>סיכום!H53</f>
        <v/>
      </c>
      <c r="M53" s="176" t="str">
        <f t="shared" si="1"/>
        <v/>
      </c>
      <c r="N53" s="175" t="str">
        <f>'קיזוזים בגין איחורים'!F53</f>
        <v/>
      </c>
      <c r="O53" s="174" t="str">
        <f>IF(B53="","",'קיזוזים- החלטות ועדה'!E53)</f>
        <v/>
      </c>
      <c r="P53" s="175" t="str">
        <f>'קיזוזים- החלטות ועדה'!G53</f>
        <v/>
      </c>
      <c r="Q53" s="174" t="str">
        <f>'הגבלה לסכום מבוקש (2)'!V53</f>
        <v/>
      </c>
      <c r="R53" s="173"/>
      <c r="S53" s="173"/>
      <c r="T53" s="173"/>
      <c r="U53" s="173"/>
      <c r="V53" s="173"/>
    </row>
    <row r="54" spans="2:22" hidden="1" x14ac:dyDescent="0.25">
      <c r="B54" s="180" t="str">
        <f t="shared" si="0"/>
        <v/>
      </c>
      <c r="C54" s="179" t="str">
        <f>IF('תנאי סף'!F54="","",'תנאי סף'!F54)</f>
        <v/>
      </c>
      <c r="D54" s="178"/>
      <c r="E54" s="178"/>
      <c r="F54" s="178"/>
      <c r="G54" s="178"/>
      <c r="H54" s="173"/>
      <c r="I54" s="177"/>
      <c r="J54" s="177"/>
      <c r="K54" s="175" t="str">
        <f>IF(C54="","",'הגבלה לסכום מבוקש (1)'!D54)</f>
        <v/>
      </c>
      <c r="L54" s="175" t="str">
        <f>סיכום!H54</f>
        <v/>
      </c>
      <c r="M54" s="176" t="str">
        <f t="shared" si="1"/>
        <v/>
      </c>
      <c r="N54" s="175" t="str">
        <f>'קיזוזים בגין איחורים'!F54</f>
        <v/>
      </c>
      <c r="O54" s="174" t="str">
        <f>IF(B54="","",'קיזוזים- החלטות ועדה'!E54)</f>
        <v/>
      </c>
      <c r="P54" s="175" t="str">
        <f>'קיזוזים- החלטות ועדה'!G54</f>
        <v/>
      </c>
      <c r="Q54" s="174" t="str">
        <f>'הגבלה לסכום מבוקש (2)'!V54</f>
        <v/>
      </c>
      <c r="R54" s="173"/>
      <c r="S54" s="173"/>
      <c r="T54" s="173"/>
      <c r="U54" s="173"/>
      <c r="V54" s="173"/>
    </row>
    <row r="55" spans="2:22" hidden="1" x14ac:dyDescent="0.25">
      <c r="B55" s="180" t="str">
        <f t="shared" si="0"/>
        <v/>
      </c>
      <c r="C55" s="179" t="str">
        <f>IF('תנאי סף'!F55="","",'תנאי סף'!F55)</f>
        <v/>
      </c>
      <c r="D55" s="178"/>
      <c r="E55" s="178"/>
      <c r="F55" s="178"/>
      <c r="G55" s="178"/>
      <c r="H55" s="173"/>
      <c r="I55" s="177"/>
      <c r="J55" s="177"/>
      <c r="K55" s="175" t="str">
        <f>IF(C55="","",'הגבלה לסכום מבוקש (1)'!D55)</f>
        <v/>
      </c>
      <c r="L55" s="175" t="str">
        <f>סיכום!H55</f>
        <v/>
      </c>
      <c r="M55" s="176" t="str">
        <f t="shared" si="1"/>
        <v/>
      </c>
      <c r="N55" s="175" t="str">
        <f>'קיזוזים בגין איחורים'!F55</f>
        <v/>
      </c>
      <c r="O55" s="174" t="str">
        <f>IF(B55="","",'קיזוזים- החלטות ועדה'!E55)</f>
        <v/>
      </c>
      <c r="P55" s="175" t="str">
        <f>'קיזוזים- החלטות ועדה'!G55</f>
        <v/>
      </c>
      <c r="Q55" s="174" t="str">
        <f>'הגבלה לסכום מבוקש (2)'!V55</f>
        <v/>
      </c>
      <c r="R55" s="173"/>
      <c r="S55" s="173"/>
      <c r="T55" s="173"/>
      <c r="U55" s="173"/>
      <c r="V55" s="173"/>
    </row>
    <row r="56" spans="2:22" hidden="1" x14ac:dyDescent="0.25">
      <c r="B56" s="180" t="str">
        <f t="shared" si="0"/>
        <v/>
      </c>
      <c r="C56" s="179" t="str">
        <f>IF('תנאי סף'!F56="","",'תנאי סף'!F56)</f>
        <v/>
      </c>
      <c r="D56" s="178"/>
      <c r="E56" s="178"/>
      <c r="F56" s="178"/>
      <c r="G56" s="178"/>
      <c r="H56" s="173"/>
      <c r="I56" s="177"/>
      <c r="J56" s="177"/>
      <c r="K56" s="175" t="str">
        <f>IF(C56="","",'הגבלה לסכום מבוקש (1)'!D56)</f>
        <v/>
      </c>
      <c r="L56" s="175" t="str">
        <f>סיכום!H56</f>
        <v/>
      </c>
      <c r="M56" s="176" t="str">
        <f t="shared" si="1"/>
        <v/>
      </c>
      <c r="N56" s="175" t="str">
        <f>'קיזוזים בגין איחורים'!F56</f>
        <v/>
      </c>
      <c r="O56" s="174" t="str">
        <f>IF(B56="","",'קיזוזים- החלטות ועדה'!E56)</f>
        <v/>
      </c>
      <c r="P56" s="175" t="str">
        <f>'קיזוזים- החלטות ועדה'!G56</f>
        <v/>
      </c>
      <c r="Q56" s="174" t="str">
        <f>'הגבלה לסכום מבוקש (2)'!V56</f>
        <v/>
      </c>
      <c r="R56" s="173"/>
      <c r="S56" s="173"/>
      <c r="T56" s="173"/>
      <c r="U56" s="173"/>
      <c r="V56" s="173"/>
    </row>
    <row r="57" spans="2:22" hidden="1" x14ac:dyDescent="0.25">
      <c r="B57" s="180" t="str">
        <f t="shared" si="0"/>
        <v/>
      </c>
      <c r="C57" s="179" t="str">
        <f>IF('תנאי סף'!F57="","",'תנאי סף'!F57)</f>
        <v/>
      </c>
      <c r="D57" s="178"/>
      <c r="E57" s="178"/>
      <c r="F57" s="178"/>
      <c r="G57" s="178"/>
      <c r="H57" s="173"/>
      <c r="I57" s="177"/>
      <c r="J57" s="177"/>
      <c r="K57" s="175" t="str">
        <f>IF(C57="","",'הגבלה לסכום מבוקש (1)'!D57)</f>
        <v/>
      </c>
      <c r="L57" s="175" t="str">
        <f>סיכום!H57</f>
        <v/>
      </c>
      <c r="M57" s="176" t="str">
        <f t="shared" si="1"/>
        <v/>
      </c>
      <c r="N57" s="175" t="str">
        <f>'קיזוזים בגין איחורים'!F57</f>
        <v/>
      </c>
      <c r="O57" s="174" t="str">
        <f>IF(B57="","",'קיזוזים- החלטות ועדה'!E57)</f>
        <v/>
      </c>
      <c r="P57" s="175" t="str">
        <f>'קיזוזים- החלטות ועדה'!G57</f>
        <v/>
      </c>
      <c r="Q57" s="174" t="str">
        <f>'הגבלה לסכום מבוקש (2)'!V57</f>
        <v/>
      </c>
      <c r="R57" s="173"/>
      <c r="S57" s="173"/>
      <c r="T57" s="173"/>
      <c r="U57" s="173"/>
      <c r="V57" s="173"/>
    </row>
    <row r="58" spans="2:22" hidden="1" x14ac:dyDescent="0.25">
      <c r="B58" s="180" t="str">
        <f t="shared" si="0"/>
        <v/>
      </c>
      <c r="C58" s="179" t="str">
        <f>IF('תנאי סף'!F58="","",'תנאי סף'!F58)</f>
        <v/>
      </c>
      <c r="D58" s="178"/>
      <c r="E58" s="178"/>
      <c r="F58" s="178"/>
      <c r="G58" s="178"/>
      <c r="H58" s="173"/>
      <c r="I58" s="177"/>
      <c r="J58" s="177"/>
      <c r="K58" s="175" t="str">
        <f>IF(C58="","",'הגבלה לסכום מבוקש (1)'!D58)</f>
        <v/>
      </c>
      <c r="L58" s="175" t="str">
        <f>סיכום!H58</f>
        <v/>
      </c>
      <c r="M58" s="176" t="str">
        <f t="shared" si="1"/>
        <v/>
      </c>
      <c r="N58" s="175" t="str">
        <f>'קיזוזים בגין איחורים'!F58</f>
        <v/>
      </c>
      <c r="O58" s="174" t="str">
        <f>IF(B58="","",'קיזוזים- החלטות ועדה'!E58)</f>
        <v/>
      </c>
      <c r="P58" s="175" t="str">
        <f>'קיזוזים- החלטות ועדה'!G58</f>
        <v/>
      </c>
      <c r="Q58" s="174" t="str">
        <f>'הגבלה לסכום מבוקש (2)'!V58</f>
        <v/>
      </c>
      <c r="R58" s="173"/>
      <c r="S58" s="173"/>
      <c r="T58" s="173"/>
      <c r="U58" s="173"/>
      <c r="V58" s="173"/>
    </row>
    <row r="59" spans="2:22" hidden="1" x14ac:dyDescent="0.25">
      <c r="B59" s="180" t="str">
        <f t="shared" si="0"/>
        <v/>
      </c>
      <c r="C59" s="179" t="str">
        <f>IF('תנאי סף'!F59="","",'תנאי סף'!F59)</f>
        <v/>
      </c>
      <c r="D59" s="178"/>
      <c r="E59" s="178"/>
      <c r="F59" s="178"/>
      <c r="G59" s="178"/>
      <c r="H59" s="173"/>
      <c r="I59" s="177"/>
      <c r="J59" s="177"/>
      <c r="K59" s="175" t="str">
        <f>IF(C59="","",'הגבלה לסכום מבוקש (1)'!D59)</f>
        <v/>
      </c>
      <c r="L59" s="175" t="str">
        <f>סיכום!H59</f>
        <v/>
      </c>
      <c r="M59" s="176" t="str">
        <f t="shared" si="1"/>
        <v/>
      </c>
      <c r="N59" s="175" t="str">
        <f>'קיזוזים בגין איחורים'!F59</f>
        <v/>
      </c>
      <c r="O59" s="174" t="str">
        <f>IF(B59="","",'קיזוזים- החלטות ועדה'!E59)</f>
        <v/>
      </c>
      <c r="P59" s="175" t="str">
        <f>'קיזוזים- החלטות ועדה'!G59</f>
        <v/>
      </c>
      <c r="Q59" s="174" t="str">
        <f>'הגבלה לסכום מבוקש (2)'!V59</f>
        <v/>
      </c>
      <c r="R59" s="173"/>
      <c r="S59" s="173"/>
      <c r="T59" s="173"/>
      <c r="U59" s="173"/>
      <c r="V59" s="173"/>
    </row>
    <row r="60" spans="2:22" hidden="1" x14ac:dyDescent="0.25">
      <c r="B60" s="180" t="str">
        <f t="shared" si="0"/>
        <v/>
      </c>
      <c r="C60" s="179" t="str">
        <f>IF('תנאי סף'!F60="","",'תנאי סף'!F60)</f>
        <v/>
      </c>
      <c r="D60" s="178"/>
      <c r="E60" s="178"/>
      <c r="F60" s="178"/>
      <c r="G60" s="178"/>
      <c r="H60" s="173"/>
      <c r="I60" s="177"/>
      <c r="J60" s="177"/>
      <c r="K60" s="175" t="str">
        <f>IF(C60="","",'הגבלה לסכום מבוקש (1)'!D60)</f>
        <v/>
      </c>
      <c r="L60" s="175" t="str">
        <f>סיכום!H60</f>
        <v/>
      </c>
      <c r="M60" s="176" t="str">
        <f t="shared" si="1"/>
        <v/>
      </c>
      <c r="N60" s="175" t="str">
        <f>'קיזוזים בגין איחורים'!F60</f>
        <v/>
      </c>
      <c r="O60" s="174" t="str">
        <f>IF(B60="","",'קיזוזים- החלטות ועדה'!E60)</f>
        <v/>
      </c>
      <c r="P60" s="175" t="str">
        <f>'קיזוזים- החלטות ועדה'!G60</f>
        <v/>
      </c>
      <c r="Q60" s="174" t="str">
        <f>'הגבלה לסכום מבוקש (2)'!V60</f>
        <v/>
      </c>
      <c r="R60" s="173"/>
      <c r="S60" s="173"/>
      <c r="T60" s="173"/>
      <c r="U60" s="173"/>
      <c r="V60" s="173"/>
    </row>
    <row r="61" spans="2:22" hidden="1" x14ac:dyDescent="0.25">
      <c r="B61" s="180" t="str">
        <f t="shared" si="0"/>
        <v/>
      </c>
      <c r="C61" s="179" t="str">
        <f>IF('תנאי סף'!F61="","",'תנאי סף'!F61)</f>
        <v/>
      </c>
      <c r="D61" s="178"/>
      <c r="E61" s="178"/>
      <c r="F61" s="178"/>
      <c r="G61" s="178"/>
      <c r="H61" s="173"/>
      <c r="I61" s="177"/>
      <c r="J61" s="177"/>
      <c r="K61" s="175" t="str">
        <f>IF(C61="","",'הגבלה לסכום מבוקש (1)'!D61)</f>
        <v/>
      </c>
      <c r="L61" s="175" t="str">
        <f>סיכום!H61</f>
        <v/>
      </c>
      <c r="M61" s="176" t="str">
        <f t="shared" si="1"/>
        <v/>
      </c>
      <c r="N61" s="175" t="str">
        <f>'קיזוזים בגין איחורים'!F61</f>
        <v/>
      </c>
      <c r="O61" s="174" t="str">
        <f>IF(B61="","",'קיזוזים- החלטות ועדה'!E61)</f>
        <v/>
      </c>
      <c r="P61" s="175" t="str">
        <f>'קיזוזים- החלטות ועדה'!G61</f>
        <v/>
      </c>
      <c r="Q61" s="174" t="str">
        <f>'הגבלה לסכום מבוקש (2)'!V61</f>
        <v/>
      </c>
      <c r="R61" s="173"/>
      <c r="S61" s="173"/>
      <c r="T61" s="173"/>
      <c r="U61" s="173"/>
      <c r="V61" s="173"/>
    </row>
    <row r="62" spans="2:22" hidden="1" x14ac:dyDescent="0.25">
      <c r="B62" s="180" t="str">
        <f t="shared" si="0"/>
        <v/>
      </c>
      <c r="C62" s="179" t="str">
        <f>IF('תנאי סף'!F62="","",'תנאי סף'!F62)</f>
        <v/>
      </c>
      <c r="D62" s="178"/>
      <c r="E62" s="178"/>
      <c r="F62" s="178"/>
      <c r="G62" s="178"/>
      <c r="H62" s="173"/>
      <c r="I62" s="177"/>
      <c r="J62" s="177"/>
      <c r="K62" s="175" t="str">
        <f>IF(C62="","",'הגבלה לסכום מבוקש (1)'!D62)</f>
        <v/>
      </c>
      <c r="L62" s="175" t="str">
        <f>סיכום!H62</f>
        <v/>
      </c>
      <c r="M62" s="176" t="str">
        <f t="shared" si="1"/>
        <v/>
      </c>
      <c r="N62" s="175" t="str">
        <f>'קיזוזים בגין איחורים'!F62</f>
        <v/>
      </c>
      <c r="O62" s="174" t="str">
        <f>IF(B62="","",'קיזוזים- החלטות ועדה'!E62)</f>
        <v/>
      </c>
      <c r="P62" s="175" t="str">
        <f>'קיזוזים- החלטות ועדה'!G62</f>
        <v/>
      </c>
      <c r="Q62" s="174" t="str">
        <f>'הגבלה לסכום מבוקש (2)'!V62</f>
        <v/>
      </c>
      <c r="R62" s="173"/>
      <c r="S62" s="173"/>
      <c r="T62" s="173"/>
      <c r="U62" s="173"/>
      <c r="V62" s="173"/>
    </row>
    <row r="63" spans="2:22" hidden="1" x14ac:dyDescent="0.25">
      <c r="B63" s="180" t="str">
        <f t="shared" ref="B63:B94" si="2">IF(C63="","",ROW()-30)</f>
        <v/>
      </c>
      <c r="C63" s="179" t="str">
        <f>IF('תנאי סף'!F63="","",'תנאי סף'!F63)</f>
        <v/>
      </c>
      <c r="D63" s="178"/>
      <c r="E63" s="178"/>
      <c r="F63" s="178"/>
      <c r="G63" s="178"/>
      <c r="H63" s="173"/>
      <c r="I63" s="177"/>
      <c r="J63" s="177"/>
      <c r="K63" s="175" t="str">
        <f>IF(C63="","",'הגבלה לסכום מבוקש (1)'!D63)</f>
        <v/>
      </c>
      <c r="L63" s="175" t="str">
        <f>סיכום!H63</f>
        <v/>
      </c>
      <c r="M63" s="176" t="str">
        <f t="shared" ref="M63:M94" si="3">IFERROR(L63/J63,"")</f>
        <v/>
      </c>
      <c r="N63" s="175" t="str">
        <f>'קיזוזים בגין איחורים'!F63</f>
        <v/>
      </c>
      <c r="O63" s="174" t="str">
        <f>IF(B63="","",'קיזוזים- החלטות ועדה'!E63)</f>
        <v/>
      </c>
      <c r="P63" s="175" t="str">
        <f>'קיזוזים- החלטות ועדה'!G63</f>
        <v/>
      </c>
      <c r="Q63" s="174" t="str">
        <f>'הגבלה לסכום מבוקש (2)'!V63</f>
        <v/>
      </c>
      <c r="R63" s="173"/>
      <c r="S63" s="173"/>
      <c r="T63" s="173"/>
      <c r="U63" s="173"/>
      <c r="V63" s="173"/>
    </row>
    <row r="64" spans="2:22" hidden="1" x14ac:dyDescent="0.25">
      <c r="B64" s="180" t="str">
        <f t="shared" si="2"/>
        <v/>
      </c>
      <c r="C64" s="179" t="str">
        <f>IF('תנאי סף'!F64="","",'תנאי סף'!F64)</f>
        <v/>
      </c>
      <c r="D64" s="178"/>
      <c r="E64" s="178"/>
      <c r="F64" s="178"/>
      <c r="G64" s="178"/>
      <c r="H64" s="173"/>
      <c r="I64" s="177"/>
      <c r="J64" s="177"/>
      <c r="K64" s="175" t="str">
        <f>IF(C64="","",'הגבלה לסכום מבוקש (1)'!D64)</f>
        <v/>
      </c>
      <c r="L64" s="175" t="str">
        <f>סיכום!H64</f>
        <v/>
      </c>
      <c r="M64" s="176" t="str">
        <f t="shared" si="3"/>
        <v/>
      </c>
      <c r="N64" s="175" t="str">
        <f>'קיזוזים בגין איחורים'!F64</f>
        <v/>
      </c>
      <c r="O64" s="174" t="str">
        <f>IF(B64="","",'קיזוזים- החלטות ועדה'!E64)</f>
        <v/>
      </c>
      <c r="P64" s="175" t="str">
        <f>'קיזוזים- החלטות ועדה'!G64</f>
        <v/>
      </c>
      <c r="Q64" s="174" t="str">
        <f>'הגבלה לסכום מבוקש (2)'!V64</f>
        <v/>
      </c>
      <c r="R64" s="173"/>
      <c r="S64" s="173"/>
      <c r="T64" s="173"/>
      <c r="U64" s="173"/>
      <c r="V64" s="173"/>
    </row>
    <row r="65" spans="2:22" hidden="1" x14ac:dyDescent="0.25">
      <c r="B65" s="180" t="str">
        <f t="shared" si="2"/>
        <v/>
      </c>
      <c r="C65" s="179" t="str">
        <f>IF('תנאי סף'!F65="","",'תנאי סף'!F65)</f>
        <v/>
      </c>
      <c r="D65" s="178"/>
      <c r="E65" s="178"/>
      <c r="F65" s="178"/>
      <c r="G65" s="178"/>
      <c r="H65" s="173"/>
      <c r="I65" s="177"/>
      <c r="J65" s="177"/>
      <c r="K65" s="175" t="str">
        <f>IF(C65="","",'הגבלה לסכום מבוקש (1)'!D65)</f>
        <v/>
      </c>
      <c r="L65" s="175" t="str">
        <f>סיכום!H65</f>
        <v/>
      </c>
      <c r="M65" s="176" t="str">
        <f t="shared" si="3"/>
        <v/>
      </c>
      <c r="N65" s="175" t="str">
        <f>'קיזוזים בגין איחורים'!F65</f>
        <v/>
      </c>
      <c r="O65" s="174" t="str">
        <f>IF(B65="","",'קיזוזים- החלטות ועדה'!E65)</f>
        <v/>
      </c>
      <c r="P65" s="175" t="str">
        <f>'קיזוזים- החלטות ועדה'!G65</f>
        <v/>
      </c>
      <c r="Q65" s="174" t="str">
        <f>'הגבלה לסכום מבוקש (2)'!V65</f>
        <v/>
      </c>
      <c r="R65" s="173"/>
      <c r="S65" s="173"/>
      <c r="T65" s="173"/>
      <c r="U65" s="173"/>
      <c r="V65" s="173"/>
    </row>
    <row r="66" spans="2:22" hidden="1" x14ac:dyDescent="0.25">
      <c r="B66" s="180" t="str">
        <f t="shared" si="2"/>
        <v/>
      </c>
      <c r="C66" s="179" t="str">
        <f>IF('תנאי סף'!F66="","",'תנאי סף'!F66)</f>
        <v/>
      </c>
      <c r="D66" s="178"/>
      <c r="E66" s="178"/>
      <c r="F66" s="178"/>
      <c r="G66" s="178"/>
      <c r="H66" s="173"/>
      <c r="I66" s="177"/>
      <c r="J66" s="177"/>
      <c r="K66" s="175" t="str">
        <f>IF(C66="","",'הגבלה לסכום מבוקש (1)'!D66)</f>
        <v/>
      </c>
      <c r="L66" s="175" t="str">
        <f>סיכום!H66</f>
        <v/>
      </c>
      <c r="M66" s="176" t="str">
        <f t="shared" si="3"/>
        <v/>
      </c>
      <c r="N66" s="175" t="str">
        <f>'קיזוזים בגין איחורים'!F66</f>
        <v/>
      </c>
      <c r="O66" s="174" t="str">
        <f>IF(B66="","",'קיזוזים- החלטות ועדה'!E66)</f>
        <v/>
      </c>
      <c r="P66" s="175" t="str">
        <f>'קיזוזים- החלטות ועדה'!G66</f>
        <v/>
      </c>
      <c r="Q66" s="174" t="str">
        <f>'הגבלה לסכום מבוקש (2)'!V66</f>
        <v/>
      </c>
      <c r="R66" s="173"/>
      <c r="S66" s="173"/>
      <c r="T66" s="173"/>
      <c r="U66" s="173"/>
      <c r="V66" s="173"/>
    </row>
    <row r="67" spans="2:22" hidden="1" x14ac:dyDescent="0.25">
      <c r="B67" s="180" t="str">
        <f t="shared" si="2"/>
        <v/>
      </c>
      <c r="C67" s="179" t="str">
        <f>IF('תנאי סף'!F67="","",'תנאי סף'!F67)</f>
        <v/>
      </c>
      <c r="D67" s="178"/>
      <c r="E67" s="178"/>
      <c r="F67" s="178"/>
      <c r="G67" s="178"/>
      <c r="H67" s="173"/>
      <c r="I67" s="177"/>
      <c r="J67" s="177"/>
      <c r="K67" s="175" t="str">
        <f>IF(C67="","",'הגבלה לסכום מבוקש (1)'!D67)</f>
        <v/>
      </c>
      <c r="L67" s="175" t="str">
        <f>סיכום!H67</f>
        <v/>
      </c>
      <c r="M67" s="176" t="str">
        <f t="shared" si="3"/>
        <v/>
      </c>
      <c r="N67" s="175" t="str">
        <f>'קיזוזים בגין איחורים'!F67</f>
        <v/>
      </c>
      <c r="O67" s="174" t="str">
        <f>IF(B67="","",'קיזוזים- החלטות ועדה'!E67)</f>
        <v/>
      </c>
      <c r="P67" s="175" t="str">
        <f>'קיזוזים- החלטות ועדה'!G67</f>
        <v/>
      </c>
      <c r="Q67" s="174" t="str">
        <f>'הגבלה לסכום מבוקש (2)'!V67</f>
        <v/>
      </c>
      <c r="R67" s="173"/>
      <c r="S67" s="173"/>
      <c r="T67" s="173"/>
      <c r="U67" s="173"/>
      <c r="V67" s="173"/>
    </row>
    <row r="68" spans="2:22" hidden="1" x14ac:dyDescent="0.25">
      <c r="B68" s="180" t="str">
        <f t="shared" si="2"/>
        <v/>
      </c>
      <c r="C68" s="179" t="str">
        <f>IF('תנאי סף'!F68="","",'תנאי סף'!F68)</f>
        <v/>
      </c>
      <c r="D68" s="178"/>
      <c r="E68" s="178"/>
      <c r="F68" s="178"/>
      <c r="G68" s="178"/>
      <c r="H68" s="173"/>
      <c r="I68" s="177"/>
      <c r="J68" s="177"/>
      <c r="K68" s="175" t="str">
        <f>IF(C68="","",'הגבלה לסכום מבוקש (1)'!D68)</f>
        <v/>
      </c>
      <c r="L68" s="175" t="str">
        <f>סיכום!H68</f>
        <v/>
      </c>
      <c r="M68" s="176" t="str">
        <f t="shared" si="3"/>
        <v/>
      </c>
      <c r="N68" s="175" t="str">
        <f>'קיזוזים בגין איחורים'!F68</f>
        <v/>
      </c>
      <c r="O68" s="174" t="str">
        <f>IF(B68="","",'קיזוזים- החלטות ועדה'!E68)</f>
        <v/>
      </c>
      <c r="P68" s="175" t="str">
        <f>'קיזוזים- החלטות ועדה'!G68</f>
        <v/>
      </c>
      <c r="Q68" s="174" t="str">
        <f>'הגבלה לסכום מבוקש (2)'!V68</f>
        <v/>
      </c>
      <c r="R68" s="173"/>
      <c r="S68" s="173"/>
      <c r="T68" s="173"/>
      <c r="U68" s="173"/>
      <c r="V68" s="173"/>
    </row>
    <row r="69" spans="2:22" hidden="1" x14ac:dyDescent="0.25">
      <c r="B69" s="180" t="str">
        <f t="shared" si="2"/>
        <v/>
      </c>
      <c r="C69" s="179" t="str">
        <f>IF('תנאי סף'!F69="","",'תנאי סף'!F69)</f>
        <v/>
      </c>
      <c r="D69" s="178"/>
      <c r="E69" s="178"/>
      <c r="F69" s="178"/>
      <c r="G69" s="178"/>
      <c r="H69" s="173"/>
      <c r="I69" s="177"/>
      <c r="J69" s="177"/>
      <c r="K69" s="175" t="str">
        <f>IF(C69="","",'הגבלה לסכום מבוקש (1)'!D69)</f>
        <v/>
      </c>
      <c r="L69" s="175" t="str">
        <f>סיכום!H69</f>
        <v/>
      </c>
      <c r="M69" s="176" t="str">
        <f t="shared" si="3"/>
        <v/>
      </c>
      <c r="N69" s="175" t="str">
        <f>'קיזוזים בגין איחורים'!F69</f>
        <v/>
      </c>
      <c r="O69" s="174" t="str">
        <f>IF(B69="","",'קיזוזים- החלטות ועדה'!E69)</f>
        <v/>
      </c>
      <c r="P69" s="175" t="str">
        <f>'קיזוזים- החלטות ועדה'!G69</f>
        <v/>
      </c>
      <c r="Q69" s="174" t="str">
        <f>'הגבלה לסכום מבוקש (2)'!V69</f>
        <v/>
      </c>
      <c r="R69" s="173"/>
      <c r="S69" s="173"/>
      <c r="T69" s="173"/>
      <c r="U69" s="173"/>
      <c r="V69" s="173"/>
    </row>
    <row r="70" spans="2:22" hidden="1" x14ac:dyDescent="0.25">
      <c r="B70" s="180" t="str">
        <f t="shared" si="2"/>
        <v/>
      </c>
      <c r="C70" s="179" t="str">
        <f>IF('תנאי סף'!F70="","",'תנאי סף'!F70)</f>
        <v/>
      </c>
      <c r="D70" s="178"/>
      <c r="E70" s="178"/>
      <c r="F70" s="178"/>
      <c r="G70" s="178"/>
      <c r="H70" s="173"/>
      <c r="I70" s="177"/>
      <c r="J70" s="177"/>
      <c r="K70" s="175" t="str">
        <f>IF(C70="","",'הגבלה לסכום מבוקש (1)'!D70)</f>
        <v/>
      </c>
      <c r="L70" s="175" t="str">
        <f>סיכום!H70</f>
        <v/>
      </c>
      <c r="M70" s="176" t="str">
        <f t="shared" si="3"/>
        <v/>
      </c>
      <c r="N70" s="175" t="str">
        <f>'קיזוזים בגין איחורים'!F70</f>
        <v/>
      </c>
      <c r="O70" s="174" t="str">
        <f>IF(B70="","",'קיזוזים- החלטות ועדה'!E70)</f>
        <v/>
      </c>
      <c r="P70" s="175" t="str">
        <f>'קיזוזים- החלטות ועדה'!G70</f>
        <v/>
      </c>
      <c r="Q70" s="174" t="str">
        <f>'הגבלה לסכום מבוקש (2)'!V70</f>
        <v/>
      </c>
      <c r="R70" s="173"/>
      <c r="S70" s="173"/>
      <c r="T70" s="173"/>
      <c r="U70" s="173"/>
      <c r="V70" s="173"/>
    </row>
    <row r="71" spans="2:22" hidden="1" x14ac:dyDescent="0.25">
      <c r="B71" s="180" t="str">
        <f t="shared" si="2"/>
        <v/>
      </c>
      <c r="C71" s="179" t="str">
        <f>IF('תנאי סף'!F71="","",'תנאי סף'!F71)</f>
        <v/>
      </c>
      <c r="D71" s="178"/>
      <c r="E71" s="178"/>
      <c r="F71" s="178"/>
      <c r="G71" s="178"/>
      <c r="H71" s="173"/>
      <c r="I71" s="177"/>
      <c r="J71" s="177"/>
      <c r="K71" s="175" t="str">
        <f>IF(C71="","",'הגבלה לסכום מבוקש (1)'!D71)</f>
        <v/>
      </c>
      <c r="L71" s="175" t="str">
        <f>סיכום!H71</f>
        <v/>
      </c>
      <c r="M71" s="176" t="str">
        <f t="shared" si="3"/>
        <v/>
      </c>
      <c r="N71" s="175" t="str">
        <f>'קיזוזים בגין איחורים'!F71</f>
        <v/>
      </c>
      <c r="O71" s="174" t="str">
        <f>IF(B71="","",'קיזוזים- החלטות ועדה'!E71)</f>
        <v/>
      </c>
      <c r="P71" s="175" t="str">
        <f>'קיזוזים- החלטות ועדה'!G71</f>
        <v/>
      </c>
      <c r="Q71" s="174" t="str">
        <f>'הגבלה לסכום מבוקש (2)'!V71</f>
        <v/>
      </c>
      <c r="R71" s="173"/>
      <c r="S71" s="173"/>
      <c r="T71" s="173"/>
      <c r="U71" s="173"/>
      <c r="V71" s="173"/>
    </row>
    <row r="72" spans="2:22" hidden="1" x14ac:dyDescent="0.25">
      <c r="B72" s="180" t="str">
        <f t="shared" si="2"/>
        <v/>
      </c>
      <c r="C72" s="179" t="str">
        <f>IF('תנאי סף'!F72="","",'תנאי סף'!F72)</f>
        <v/>
      </c>
      <c r="D72" s="178"/>
      <c r="E72" s="178"/>
      <c r="F72" s="178"/>
      <c r="G72" s="178"/>
      <c r="H72" s="173"/>
      <c r="I72" s="177"/>
      <c r="J72" s="177"/>
      <c r="K72" s="175" t="str">
        <f>IF(C72="","",'הגבלה לסכום מבוקש (1)'!D72)</f>
        <v/>
      </c>
      <c r="L72" s="175" t="str">
        <f>סיכום!H72</f>
        <v/>
      </c>
      <c r="M72" s="176" t="str">
        <f t="shared" si="3"/>
        <v/>
      </c>
      <c r="N72" s="175" t="str">
        <f>'קיזוזים בגין איחורים'!F72</f>
        <v/>
      </c>
      <c r="O72" s="174" t="str">
        <f>IF(B72="","",'קיזוזים- החלטות ועדה'!E72)</f>
        <v/>
      </c>
      <c r="P72" s="175" t="str">
        <f>'קיזוזים- החלטות ועדה'!G72</f>
        <v/>
      </c>
      <c r="Q72" s="174" t="str">
        <f>'הגבלה לסכום מבוקש (2)'!V72</f>
        <v/>
      </c>
      <c r="R72" s="173"/>
      <c r="S72" s="173"/>
      <c r="T72" s="173"/>
      <c r="U72" s="173"/>
      <c r="V72" s="173"/>
    </row>
    <row r="73" spans="2:22" hidden="1" x14ac:dyDescent="0.25">
      <c r="B73" s="180" t="str">
        <f t="shared" si="2"/>
        <v/>
      </c>
      <c r="C73" s="179" t="str">
        <f>IF('תנאי סף'!F73="","",'תנאי סף'!F73)</f>
        <v/>
      </c>
      <c r="D73" s="178"/>
      <c r="E73" s="178"/>
      <c r="F73" s="178"/>
      <c r="G73" s="178"/>
      <c r="H73" s="173"/>
      <c r="I73" s="177"/>
      <c r="J73" s="177"/>
      <c r="K73" s="175" t="str">
        <f>IF(C73="","",'הגבלה לסכום מבוקש (1)'!D73)</f>
        <v/>
      </c>
      <c r="L73" s="175" t="str">
        <f>סיכום!H73</f>
        <v/>
      </c>
      <c r="M73" s="176" t="str">
        <f t="shared" si="3"/>
        <v/>
      </c>
      <c r="N73" s="175" t="str">
        <f>'קיזוזים בגין איחורים'!F73</f>
        <v/>
      </c>
      <c r="O73" s="174" t="str">
        <f>IF(B73="","",'קיזוזים- החלטות ועדה'!E73)</f>
        <v/>
      </c>
      <c r="P73" s="175" t="str">
        <f>'קיזוזים- החלטות ועדה'!G73</f>
        <v/>
      </c>
      <c r="Q73" s="174" t="str">
        <f>'הגבלה לסכום מבוקש (2)'!V73</f>
        <v/>
      </c>
      <c r="R73" s="173"/>
      <c r="S73" s="173"/>
      <c r="T73" s="173"/>
      <c r="U73" s="173"/>
      <c r="V73" s="173"/>
    </row>
    <row r="74" spans="2:22" hidden="1" x14ac:dyDescent="0.25">
      <c r="B74" s="180" t="str">
        <f t="shared" si="2"/>
        <v/>
      </c>
      <c r="C74" s="179" t="str">
        <f>IF('תנאי סף'!F74="","",'תנאי סף'!F74)</f>
        <v/>
      </c>
      <c r="D74" s="178"/>
      <c r="E74" s="178"/>
      <c r="F74" s="178"/>
      <c r="G74" s="178"/>
      <c r="H74" s="173"/>
      <c r="I74" s="177"/>
      <c r="J74" s="177"/>
      <c r="K74" s="175" t="str">
        <f>IF(C74="","",'הגבלה לסכום מבוקש (1)'!D74)</f>
        <v/>
      </c>
      <c r="L74" s="175" t="str">
        <f>סיכום!H74</f>
        <v/>
      </c>
      <c r="M74" s="176" t="str">
        <f t="shared" si="3"/>
        <v/>
      </c>
      <c r="N74" s="175" t="str">
        <f>'קיזוזים בגין איחורים'!F74</f>
        <v/>
      </c>
      <c r="O74" s="174" t="str">
        <f>IF(B74="","",'קיזוזים- החלטות ועדה'!E74)</f>
        <v/>
      </c>
      <c r="P74" s="175" t="str">
        <f>'קיזוזים- החלטות ועדה'!G74</f>
        <v/>
      </c>
      <c r="Q74" s="174" t="str">
        <f>'הגבלה לסכום מבוקש (2)'!V74</f>
        <v/>
      </c>
      <c r="R74" s="173"/>
      <c r="S74" s="173"/>
      <c r="T74" s="173"/>
      <c r="U74" s="173"/>
      <c r="V74" s="173"/>
    </row>
    <row r="75" spans="2:22" hidden="1" x14ac:dyDescent="0.25">
      <c r="B75" s="180" t="str">
        <f t="shared" si="2"/>
        <v/>
      </c>
      <c r="C75" s="179" t="str">
        <f>IF('תנאי סף'!F75="","",'תנאי סף'!F75)</f>
        <v/>
      </c>
      <c r="D75" s="178"/>
      <c r="E75" s="178"/>
      <c r="F75" s="178"/>
      <c r="G75" s="178"/>
      <c r="H75" s="173"/>
      <c r="I75" s="177"/>
      <c r="J75" s="177"/>
      <c r="K75" s="175" t="str">
        <f>IF(C75="","",'הגבלה לסכום מבוקש (1)'!D75)</f>
        <v/>
      </c>
      <c r="L75" s="175" t="str">
        <f>סיכום!H75</f>
        <v/>
      </c>
      <c r="M75" s="176" t="str">
        <f t="shared" si="3"/>
        <v/>
      </c>
      <c r="N75" s="175" t="str">
        <f>'קיזוזים בגין איחורים'!F75</f>
        <v/>
      </c>
      <c r="O75" s="174" t="str">
        <f>IF(B75="","",'קיזוזים- החלטות ועדה'!E75)</f>
        <v/>
      </c>
      <c r="P75" s="175" t="str">
        <f>'קיזוזים- החלטות ועדה'!G75</f>
        <v/>
      </c>
      <c r="Q75" s="174" t="str">
        <f>'הגבלה לסכום מבוקש (2)'!V75</f>
        <v/>
      </c>
      <c r="R75" s="173"/>
      <c r="S75" s="173"/>
      <c r="T75" s="173"/>
      <c r="U75" s="173"/>
      <c r="V75" s="173"/>
    </row>
    <row r="76" spans="2:22" hidden="1" x14ac:dyDescent="0.25">
      <c r="B76" s="180" t="str">
        <f t="shared" si="2"/>
        <v/>
      </c>
      <c r="C76" s="179" t="str">
        <f>IF('תנאי סף'!F76="","",'תנאי סף'!F76)</f>
        <v/>
      </c>
      <c r="D76" s="178"/>
      <c r="E76" s="178"/>
      <c r="F76" s="178"/>
      <c r="G76" s="178"/>
      <c r="H76" s="173"/>
      <c r="I76" s="177"/>
      <c r="J76" s="177"/>
      <c r="K76" s="175" t="str">
        <f>IF(C76="","",'הגבלה לסכום מבוקש (1)'!D76)</f>
        <v/>
      </c>
      <c r="L76" s="175" t="str">
        <f>סיכום!H76</f>
        <v/>
      </c>
      <c r="M76" s="176" t="str">
        <f t="shared" si="3"/>
        <v/>
      </c>
      <c r="N76" s="175" t="str">
        <f>'קיזוזים בגין איחורים'!F76</f>
        <v/>
      </c>
      <c r="O76" s="174" t="str">
        <f>IF(B76="","",'קיזוזים- החלטות ועדה'!E76)</f>
        <v/>
      </c>
      <c r="P76" s="175" t="str">
        <f>'קיזוזים- החלטות ועדה'!G76</f>
        <v/>
      </c>
      <c r="Q76" s="174" t="str">
        <f>'הגבלה לסכום מבוקש (2)'!V76</f>
        <v/>
      </c>
      <c r="R76" s="173"/>
      <c r="S76" s="173"/>
      <c r="T76" s="173"/>
      <c r="U76" s="173"/>
      <c r="V76" s="173"/>
    </row>
    <row r="77" spans="2:22" hidden="1" x14ac:dyDescent="0.25">
      <c r="B77" s="180" t="str">
        <f t="shared" si="2"/>
        <v/>
      </c>
      <c r="C77" s="179" t="str">
        <f>IF('תנאי סף'!F77="","",'תנאי סף'!F77)</f>
        <v/>
      </c>
      <c r="D77" s="178"/>
      <c r="E77" s="178"/>
      <c r="F77" s="178"/>
      <c r="G77" s="178"/>
      <c r="H77" s="173"/>
      <c r="I77" s="177"/>
      <c r="J77" s="177"/>
      <c r="K77" s="175" t="str">
        <f>IF(C77="","",'הגבלה לסכום מבוקש (1)'!D77)</f>
        <v/>
      </c>
      <c r="L77" s="175" t="str">
        <f>סיכום!H77</f>
        <v/>
      </c>
      <c r="M77" s="176" t="str">
        <f t="shared" si="3"/>
        <v/>
      </c>
      <c r="N77" s="175" t="str">
        <f>'קיזוזים בגין איחורים'!F77</f>
        <v/>
      </c>
      <c r="O77" s="174" t="str">
        <f>IF(B77="","",'קיזוזים- החלטות ועדה'!E77)</f>
        <v/>
      </c>
      <c r="P77" s="175" t="str">
        <f>'קיזוזים- החלטות ועדה'!G77</f>
        <v/>
      </c>
      <c r="Q77" s="174" t="str">
        <f>'הגבלה לסכום מבוקש (2)'!V77</f>
        <v/>
      </c>
      <c r="R77" s="173"/>
      <c r="S77" s="173"/>
      <c r="T77" s="173"/>
      <c r="U77" s="173"/>
      <c r="V77" s="173"/>
    </row>
    <row r="78" spans="2:22" hidden="1" x14ac:dyDescent="0.25">
      <c r="B78" s="180" t="str">
        <f t="shared" si="2"/>
        <v/>
      </c>
      <c r="C78" s="179" t="str">
        <f>IF('תנאי סף'!F78="","",'תנאי סף'!F78)</f>
        <v/>
      </c>
      <c r="D78" s="178"/>
      <c r="E78" s="178"/>
      <c r="F78" s="178"/>
      <c r="G78" s="178"/>
      <c r="H78" s="173"/>
      <c r="I78" s="177"/>
      <c r="J78" s="177"/>
      <c r="K78" s="175" t="str">
        <f>IF(C78="","",'הגבלה לסכום מבוקש (1)'!D78)</f>
        <v/>
      </c>
      <c r="L78" s="175" t="str">
        <f>סיכום!H78</f>
        <v/>
      </c>
      <c r="M78" s="176" t="str">
        <f t="shared" si="3"/>
        <v/>
      </c>
      <c r="N78" s="175" t="str">
        <f>'קיזוזים בגין איחורים'!F78</f>
        <v/>
      </c>
      <c r="O78" s="174" t="str">
        <f>IF(B78="","",'קיזוזים- החלטות ועדה'!E78)</f>
        <v/>
      </c>
      <c r="P78" s="175" t="str">
        <f>'קיזוזים- החלטות ועדה'!G78</f>
        <v/>
      </c>
      <c r="Q78" s="174" t="str">
        <f>'הגבלה לסכום מבוקש (2)'!V78</f>
        <v/>
      </c>
      <c r="R78" s="173"/>
      <c r="S78" s="173"/>
      <c r="T78" s="173"/>
      <c r="U78" s="173"/>
      <c r="V78" s="173"/>
    </row>
    <row r="79" spans="2:22" hidden="1" x14ac:dyDescent="0.25">
      <c r="B79" s="180" t="str">
        <f t="shared" si="2"/>
        <v/>
      </c>
      <c r="C79" s="179" t="str">
        <f>IF('תנאי סף'!F79="","",'תנאי סף'!F79)</f>
        <v/>
      </c>
      <c r="D79" s="178"/>
      <c r="E79" s="178"/>
      <c r="F79" s="178"/>
      <c r="G79" s="178"/>
      <c r="H79" s="173"/>
      <c r="I79" s="177"/>
      <c r="J79" s="177"/>
      <c r="K79" s="175" t="str">
        <f>IF(C79="","",'הגבלה לסכום מבוקש (1)'!D79)</f>
        <v/>
      </c>
      <c r="L79" s="175" t="str">
        <f>סיכום!H79</f>
        <v/>
      </c>
      <c r="M79" s="176" t="str">
        <f t="shared" si="3"/>
        <v/>
      </c>
      <c r="N79" s="175" t="str">
        <f>'קיזוזים בגין איחורים'!F79</f>
        <v/>
      </c>
      <c r="O79" s="174" t="str">
        <f>IF(B79="","",'קיזוזים- החלטות ועדה'!E79)</f>
        <v/>
      </c>
      <c r="P79" s="175" t="str">
        <f>'קיזוזים- החלטות ועדה'!G79</f>
        <v/>
      </c>
      <c r="Q79" s="174" t="str">
        <f>'הגבלה לסכום מבוקש (2)'!V79</f>
        <v/>
      </c>
      <c r="R79" s="173"/>
      <c r="S79" s="173"/>
      <c r="T79" s="173"/>
      <c r="U79" s="173"/>
      <c r="V79" s="173"/>
    </row>
    <row r="80" spans="2:22" hidden="1" x14ac:dyDescent="0.25">
      <c r="B80" s="180" t="str">
        <f t="shared" si="2"/>
        <v/>
      </c>
      <c r="C80" s="179" t="str">
        <f>IF('תנאי סף'!F80="","",'תנאי סף'!F80)</f>
        <v/>
      </c>
      <c r="D80" s="178"/>
      <c r="E80" s="178"/>
      <c r="F80" s="178"/>
      <c r="G80" s="178"/>
      <c r="H80" s="173"/>
      <c r="I80" s="177"/>
      <c r="J80" s="177"/>
      <c r="K80" s="175" t="str">
        <f>IF(C80="","",'הגבלה לסכום מבוקש (1)'!D80)</f>
        <v/>
      </c>
      <c r="L80" s="175" t="str">
        <f>סיכום!H80</f>
        <v/>
      </c>
      <c r="M80" s="176" t="str">
        <f t="shared" si="3"/>
        <v/>
      </c>
      <c r="N80" s="175" t="str">
        <f>'קיזוזים בגין איחורים'!F80</f>
        <v/>
      </c>
      <c r="O80" s="174" t="str">
        <f>IF(B80="","",'קיזוזים- החלטות ועדה'!E80)</f>
        <v/>
      </c>
      <c r="P80" s="175" t="str">
        <f>'קיזוזים- החלטות ועדה'!G80</f>
        <v/>
      </c>
      <c r="Q80" s="174" t="str">
        <f>'הגבלה לסכום מבוקש (2)'!V80</f>
        <v/>
      </c>
      <c r="R80" s="173"/>
      <c r="S80" s="173"/>
      <c r="T80" s="173"/>
      <c r="U80" s="173"/>
      <c r="V80" s="173"/>
    </row>
    <row r="81" spans="2:22" hidden="1" x14ac:dyDescent="0.25">
      <c r="B81" s="180" t="str">
        <f t="shared" si="2"/>
        <v/>
      </c>
      <c r="C81" s="179" t="str">
        <f>IF('תנאי סף'!F81="","",'תנאי סף'!F81)</f>
        <v/>
      </c>
      <c r="D81" s="178"/>
      <c r="E81" s="178"/>
      <c r="F81" s="178"/>
      <c r="G81" s="178"/>
      <c r="H81" s="173"/>
      <c r="I81" s="177"/>
      <c r="J81" s="177"/>
      <c r="K81" s="175" t="str">
        <f>IF(C81="","",'הגבלה לסכום מבוקש (1)'!D81)</f>
        <v/>
      </c>
      <c r="L81" s="175" t="str">
        <f>סיכום!H81</f>
        <v/>
      </c>
      <c r="M81" s="176" t="str">
        <f t="shared" si="3"/>
        <v/>
      </c>
      <c r="N81" s="175" t="str">
        <f>'קיזוזים בגין איחורים'!F81</f>
        <v/>
      </c>
      <c r="O81" s="174" t="str">
        <f>IF(B81="","",'קיזוזים- החלטות ועדה'!E81)</f>
        <v/>
      </c>
      <c r="P81" s="175" t="str">
        <f>'קיזוזים- החלטות ועדה'!G81</f>
        <v/>
      </c>
      <c r="Q81" s="174" t="str">
        <f>'הגבלה לסכום מבוקש (2)'!V81</f>
        <v/>
      </c>
      <c r="R81" s="173"/>
      <c r="S81" s="173"/>
      <c r="T81" s="173"/>
      <c r="U81" s="173"/>
      <c r="V81" s="173"/>
    </row>
    <row r="82" spans="2:22" hidden="1" x14ac:dyDescent="0.25">
      <c r="B82" s="180" t="str">
        <f t="shared" si="2"/>
        <v/>
      </c>
      <c r="C82" s="179" t="str">
        <f>IF('תנאי סף'!F82="","",'תנאי סף'!F82)</f>
        <v/>
      </c>
      <c r="D82" s="178"/>
      <c r="E82" s="178"/>
      <c r="F82" s="178"/>
      <c r="G82" s="178"/>
      <c r="H82" s="173"/>
      <c r="I82" s="177"/>
      <c r="J82" s="177"/>
      <c r="K82" s="175" t="str">
        <f>IF(C82="","",'הגבלה לסכום מבוקש (1)'!D82)</f>
        <v/>
      </c>
      <c r="L82" s="175" t="str">
        <f>סיכום!H82</f>
        <v/>
      </c>
      <c r="M82" s="176" t="str">
        <f t="shared" si="3"/>
        <v/>
      </c>
      <c r="N82" s="175" t="str">
        <f>'קיזוזים בגין איחורים'!F82</f>
        <v/>
      </c>
      <c r="O82" s="174" t="str">
        <f>IF(B82="","",'קיזוזים- החלטות ועדה'!E82)</f>
        <v/>
      </c>
      <c r="P82" s="175" t="str">
        <f>'קיזוזים- החלטות ועדה'!G82</f>
        <v/>
      </c>
      <c r="Q82" s="174" t="str">
        <f>'הגבלה לסכום מבוקש (2)'!V82</f>
        <v/>
      </c>
      <c r="R82" s="173"/>
      <c r="S82" s="173"/>
      <c r="T82" s="173"/>
      <c r="U82" s="173"/>
      <c r="V82" s="173"/>
    </row>
    <row r="83" spans="2:22" hidden="1" x14ac:dyDescent="0.25">
      <c r="B83" s="180" t="str">
        <f t="shared" si="2"/>
        <v/>
      </c>
      <c r="C83" s="179" t="str">
        <f>IF('תנאי סף'!F83="","",'תנאי סף'!F83)</f>
        <v/>
      </c>
      <c r="D83" s="178"/>
      <c r="E83" s="178"/>
      <c r="F83" s="178"/>
      <c r="G83" s="178"/>
      <c r="H83" s="173"/>
      <c r="I83" s="177"/>
      <c r="J83" s="177"/>
      <c r="K83" s="175" t="str">
        <f>IF(C83="","",'הגבלה לסכום מבוקש (1)'!D83)</f>
        <v/>
      </c>
      <c r="L83" s="175" t="str">
        <f>סיכום!H83</f>
        <v/>
      </c>
      <c r="M83" s="176" t="str">
        <f t="shared" si="3"/>
        <v/>
      </c>
      <c r="N83" s="175" t="str">
        <f>'קיזוזים בגין איחורים'!F83</f>
        <v/>
      </c>
      <c r="O83" s="174" t="str">
        <f>IF(B83="","",'קיזוזים- החלטות ועדה'!E83)</f>
        <v/>
      </c>
      <c r="P83" s="175" t="str">
        <f>'קיזוזים- החלטות ועדה'!G83</f>
        <v/>
      </c>
      <c r="Q83" s="174" t="str">
        <f>'הגבלה לסכום מבוקש (2)'!V83</f>
        <v/>
      </c>
      <c r="R83" s="173"/>
      <c r="S83" s="173"/>
      <c r="T83" s="173"/>
      <c r="U83" s="173"/>
      <c r="V83" s="173"/>
    </row>
    <row r="84" spans="2:22" hidden="1" x14ac:dyDescent="0.25">
      <c r="B84" s="180" t="str">
        <f t="shared" si="2"/>
        <v/>
      </c>
      <c r="C84" s="179" t="str">
        <f>IF('תנאי סף'!F84="","",'תנאי סף'!F84)</f>
        <v/>
      </c>
      <c r="D84" s="178"/>
      <c r="E84" s="178"/>
      <c r="F84" s="178"/>
      <c r="G84" s="178"/>
      <c r="H84" s="173"/>
      <c r="I84" s="177"/>
      <c r="J84" s="177"/>
      <c r="K84" s="175" t="str">
        <f>IF(C84="","",'הגבלה לסכום מבוקש (1)'!D84)</f>
        <v/>
      </c>
      <c r="L84" s="175" t="str">
        <f>סיכום!H84</f>
        <v/>
      </c>
      <c r="M84" s="176" t="str">
        <f t="shared" si="3"/>
        <v/>
      </c>
      <c r="N84" s="175" t="str">
        <f>'קיזוזים בגין איחורים'!F84</f>
        <v/>
      </c>
      <c r="O84" s="174" t="str">
        <f>IF(B84="","",'קיזוזים- החלטות ועדה'!E84)</f>
        <v/>
      </c>
      <c r="P84" s="175" t="str">
        <f>'קיזוזים- החלטות ועדה'!G84</f>
        <v/>
      </c>
      <c r="Q84" s="174" t="str">
        <f>'הגבלה לסכום מבוקש (2)'!V84</f>
        <v/>
      </c>
      <c r="R84" s="173"/>
      <c r="S84" s="173"/>
      <c r="T84" s="173"/>
      <c r="U84" s="173"/>
      <c r="V84" s="173"/>
    </row>
    <row r="85" spans="2:22" hidden="1" x14ac:dyDescent="0.25">
      <c r="B85" s="180" t="str">
        <f t="shared" si="2"/>
        <v/>
      </c>
      <c r="C85" s="179" t="str">
        <f>IF('תנאי סף'!F85="","",'תנאי סף'!F85)</f>
        <v/>
      </c>
      <c r="D85" s="178"/>
      <c r="E85" s="178"/>
      <c r="F85" s="178"/>
      <c r="G85" s="178"/>
      <c r="H85" s="173"/>
      <c r="I85" s="177"/>
      <c r="J85" s="177"/>
      <c r="K85" s="175" t="str">
        <f>IF(C85="","",'הגבלה לסכום מבוקש (1)'!D85)</f>
        <v/>
      </c>
      <c r="L85" s="175" t="str">
        <f>סיכום!H85</f>
        <v/>
      </c>
      <c r="M85" s="176" t="str">
        <f t="shared" si="3"/>
        <v/>
      </c>
      <c r="N85" s="175" t="str">
        <f>'קיזוזים בגין איחורים'!F85</f>
        <v/>
      </c>
      <c r="O85" s="174" t="str">
        <f>IF(B85="","",'קיזוזים- החלטות ועדה'!E85)</f>
        <v/>
      </c>
      <c r="P85" s="175" t="str">
        <f>'קיזוזים- החלטות ועדה'!G85</f>
        <v/>
      </c>
      <c r="Q85" s="174" t="str">
        <f>'הגבלה לסכום מבוקש (2)'!V85</f>
        <v/>
      </c>
      <c r="R85" s="173"/>
      <c r="S85" s="173"/>
      <c r="T85" s="173"/>
      <c r="U85" s="173"/>
      <c r="V85" s="173"/>
    </row>
    <row r="86" spans="2:22" hidden="1" x14ac:dyDescent="0.25">
      <c r="B86" s="180" t="str">
        <f t="shared" si="2"/>
        <v/>
      </c>
      <c r="C86" s="179" t="str">
        <f>IF('תנאי סף'!F86="","",'תנאי סף'!F86)</f>
        <v/>
      </c>
      <c r="D86" s="178"/>
      <c r="E86" s="178"/>
      <c r="F86" s="178"/>
      <c r="G86" s="178"/>
      <c r="H86" s="173"/>
      <c r="I86" s="177"/>
      <c r="J86" s="177"/>
      <c r="K86" s="175" t="str">
        <f>IF(C86="","",'הגבלה לסכום מבוקש (1)'!D86)</f>
        <v/>
      </c>
      <c r="L86" s="175" t="str">
        <f>סיכום!H86</f>
        <v/>
      </c>
      <c r="M86" s="176" t="str">
        <f t="shared" si="3"/>
        <v/>
      </c>
      <c r="N86" s="175" t="str">
        <f>'קיזוזים בגין איחורים'!F86</f>
        <v/>
      </c>
      <c r="O86" s="174" t="str">
        <f>IF(B86="","",'קיזוזים- החלטות ועדה'!E86)</f>
        <v/>
      </c>
      <c r="P86" s="175" t="str">
        <f>'קיזוזים- החלטות ועדה'!G86</f>
        <v/>
      </c>
      <c r="Q86" s="174" t="str">
        <f>'הגבלה לסכום מבוקש (2)'!V86</f>
        <v/>
      </c>
      <c r="R86" s="173"/>
      <c r="S86" s="173"/>
      <c r="T86" s="173"/>
      <c r="U86" s="173"/>
      <c r="V86" s="173"/>
    </row>
    <row r="87" spans="2:22" hidden="1" x14ac:dyDescent="0.25">
      <c r="B87" s="180" t="str">
        <f t="shared" si="2"/>
        <v/>
      </c>
      <c r="C87" s="179" t="str">
        <f>IF('תנאי סף'!F87="","",'תנאי סף'!F87)</f>
        <v/>
      </c>
      <c r="D87" s="178"/>
      <c r="E87" s="178"/>
      <c r="F87" s="178"/>
      <c r="G87" s="178"/>
      <c r="H87" s="173"/>
      <c r="I87" s="177"/>
      <c r="J87" s="177"/>
      <c r="K87" s="175" t="str">
        <f>IF(C87="","",'הגבלה לסכום מבוקש (1)'!D87)</f>
        <v/>
      </c>
      <c r="L87" s="175" t="str">
        <f>סיכום!H87</f>
        <v/>
      </c>
      <c r="M87" s="176" t="str">
        <f t="shared" si="3"/>
        <v/>
      </c>
      <c r="N87" s="175" t="str">
        <f>'קיזוזים בגין איחורים'!F87</f>
        <v/>
      </c>
      <c r="O87" s="174" t="str">
        <f>IF(B87="","",'קיזוזים- החלטות ועדה'!E87)</f>
        <v/>
      </c>
      <c r="P87" s="175" t="str">
        <f>'קיזוזים- החלטות ועדה'!G87</f>
        <v/>
      </c>
      <c r="Q87" s="174" t="str">
        <f>'הגבלה לסכום מבוקש (2)'!V87</f>
        <v/>
      </c>
      <c r="R87" s="173"/>
      <c r="S87" s="173"/>
      <c r="T87" s="173"/>
      <c r="U87" s="173"/>
      <c r="V87" s="173"/>
    </row>
    <row r="88" spans="2:22" hidden="1" x14ac:dyDescent="0.25">
      <c r="B88" s="180" t="str">
        <f t="shared" si="2"/>
        <v/>
      </c>
      <c r="C88" s="179" t="str">
        <f>IF('תנאי סף'!F88="","",'תנאי סף'!F88)</f>
        <v/>
      </c>
      <c r="D88" s="178"/>
      <c r="E88" s="178"/>
      <c r="F88" s="178"/>
      <c r="G88" s="178"/>
      <c r="H88" s="173"/>
      <c r="I88" s="177"/>
      <c r="J88" s="177"/>
      <c r="K88" s="175" t="str">
        <f>IF(C88="","",'הגבלה לסכום מבוקש (1)'!D88)</f>
        <v/>
      </c>
      <c r="L88" s="175" t="str">
        <f>סיכום!H88</f>
        <v/>
      </c>
      <c r="M88" s="176" t="str">
        <f t="shared" si="3"/>
        <v/>
      </c>
      <c r="N88" s="175" t="str">
        <f>'קיזוזים בגין איחורים'!F88</f>
        <v/>
      </c>
      <c r="O88" s="174" t="str">
        <f>IF(B88="","",'קיזוזים- החלטות ועדה'!E88)</f>
        <v/>
      </c>
      <c r="P88" s="175" t="str">
        <f>'קיזוזים- החלטות ועדה'!G88</f>
        <v/>
      </c>
      <c r="Q88" s="174" t="str">
        <f>'הגבלה לסכום מבוקש (2)'!V88</f>
        <v/>
      </c>
      <c r="R88" s="173"/>
      <c r="S88" s="173"/>
      <c r="T88" s="173"/>
      <c r="U88" s="173"/>
      <c r="V88" s="173"/>
    </row>
    <row r="89" spans="2:22" hidden="1" x14ac:dyDescent="0.25">
      <c r="B89" s="180" t="str">
        <f t="shared" si="2"/>
        <v/>
      </c>
      <c r="C89" s="179" t="str">
        <f>IF('תנאי סף'!F89="","",'תנאי סף'!F89)</f>
        <v/>
      </c>
      <c r="D89" s="178"/>
      <c r="E89" s="178"/>
      <c r="F89" s="178"/>
      <c r="G89" s="178"/>
      <c r="H89" s="173"/>
      <c r="I89" s="177"/>
      <c r="J89" s="177"/>
      <c r="K89" s="175" t="str">
        <f>IF(C89="","",'הגבלה לסכום מבוקש (1)'!D89)</f>
        <v/>
      </c>
      <c r="L89" s="175" t="str">
        <f>סיכום!H89</f>
        <v/>
      </c>
      <c r="M89" s="176" t="str">
        <f t="shared" si="3"/>
        <v/>
      </c>
      <c r="N89" s="175" t="str">
        <f>'קיזוזים בגין איחורים'!F89</f>
        <v/>
      </c>
      <c r="O89" s="174" t="str">
        <f>IF(B89="","",'קיזוזים- החלטות ועדה'!E89)</f>
        <v/>
      </c>
      <c r="P89" s="175" t="str">
        <f>'קיזוזים- החלטות ועדה'!G89</f>
        <v/>
      </c>
      <c r="Q89" s="174" t="str">
        <f>'הגבלה לסכום מבוקש (2)'!V89</f>
        <v/>
      </c>
      <c r="R89" s="173"/>
      <c r="S89" s="173"/>
      <c r="T89" s="173"/>
      <c r="U89" s="173"/>
      <c r="V89" s="173"/>
    </row>
    <row r="90" spans="2:22" hidden="1" x14ac:dyDescent="0.25">
      <c r="B90" s="180" t="str">
        <f t="shared" si="2"/>
        <v/>
      </c>
      <c r="C90" s="179" t="str">
        <f>IF('תנאי סף'!F90="","",'תנאי סף'!F90)</f>
        <v/>
      </c>
      <c r="D90" s="178"/>
      <c r="E90" s="178"/>
      <c r="F90" s="178"/>
      <c r="G90" s="178"/>
      <c r="H90" s="173"/>
      <c r="I90" s="177"/>
      <c r="J90" s="177"/>
      <c r="K90" s="175" t="str">
        <f>IF(C90="","",'הגבלה לסכום מבוקש (1)'!D90)</f>
        <v/>
      </c>
      <c r="L90" s="175" t="str">
        <f>סיכום!H90</f>
        <v/>
      </c>
      <c r="M90" s="176" t="str">
        <f t="shared" si="3"/>
        <v/>
      </c>
      <c r="N90" s="175" t="str">
        <f>'קיזוזים בגין איחורים'!F90</f>
        <v/>
      </c>
      <c r="O90" s="174" t="str">
        <f>IF(B90="","",'קיזוזים- החלטות ועדה'!E90)</f>
        <v/>
      </c>
      <c r="P90" s="175" t="str">
        <f>'קיזוזים- החלטות ועדה'!G90</f>
        <v/>
      </c>
      <c r="Q90" s="174" t="str">
        <f>'הגבלה לסכום מבוקש (2)'!V90</f>
        <v/>
      </c>
      <c r="R90" s="173"/>
      <c r="S90" s="173"/>
      <c r="T90" s="173"/>
      <c r="U90" s="173"/>
      <c r="V90" s="173"/>
    </row>
    <row r="91" spans="2:22" hidden="1" x14ac:dyDescent="0.25">
      <c r="B91" s="180" t="str">
        <f t="shared" si="2"/>
        <v/>
      </c>
      <c r="C91" s="179" t="str">
        <f>IF('תנאי סף'!F91="","",'תנאי סף'!F91)</f>
        <v/>
      </c>
      <c r="D91" s="178"/>
      <c r="E91" s="178"/>
      <c r="F91" s="178"/>
      <c r="G91" s="178"/>
      <c r="H91" s="173"/>
      <c r="I91" s="177"/>
      <c r="J91" s="177"/>
      <c r="K91" s="175" t="str">
        <f>IF(C91="","",'הגבלה לסכום מבוקש (1)'!D91)</f>
        <v/>
      </c>
      <c r="L91" s="175" t="str">
        <f>סיכום!H91</f>
        <v/>
      </c>
      <c r="M91" s="176" t="str">
        <f t="shared" si="3"/>
        <v/>
      </c>
      <c r="N91" s="175" t="str">
        <f>'קיזוזים בגין איחורים'!F91</f>
        <v/>
      </c>
      <c r="O91" s="174" t="str">
        <f>IF(B91="","",'קיזוזים- החלטות ועדה'!E91)</f>
        <v/>
      </c>
      <c r="P91" s="175" t="str">
        <f>'קיזוזים- החלטות ועדה'!G91</f>
        <v/>
      </c>
      <c r="Q91" s="174" t="str">
        <f>'הגבלה לסכום מבוקש (2)'!V91</f>
        <v/>
      </c>
      <c r="R91" s="173"/>
      <c r="S91" s="173"/>
      <c r="T91" s="173"/>
      <c r="U91" s="173"/>
      <c r="V91" s="173"/>
    </row>
    <row r="92" spans="2:22" hidden="1" x14ac:dyDescent="0.25">
      <c r="B92" s="180" t="str">
        <f t="shared" si="2"/>
        <v/>
      </c>
      <c r="C92" s="179" t="str">
        <f>IF('תנאי סף'!F92="","",'תנאי סף'!F92)</f>
        <v/>
      </c>
      <c r="D92" s="178"/>
      <c r="E92" s="178"/>
      <c r="F92" s="178"/>
      <c r="G92" s="178"/>
      <c r="H92" s="173"/>
      <c r="I92" s="177"/>
      <c r="J92" s="177"/>
      <c r="K92" s="175" t="str">
        <f>IF(C92="","",'הגבלה לסכום מבוקש (1)'!D92)</f>
        <v/>
      </c>
      <c r="L92" s="175" t="str">
        <f>סיכום!H92</f>
        <v/>
      </c>
      <c r="M92" s="176" t="str">
        <f t="shared" si="3"/>
        <v/>
      </c>
      <c r="N92" s="175" t="str">
        <f>'קיזוזים בגין איחורים'!F92</f>
        <v/>
      </c>
      <c r="O92" s="174" t="str">
        <f>IF(B92="","",'קיזוזים- החלטות ועדה'!E92)</f>
        <v/>
      </c>
      <c r="P92" s="175" t="str">
        <f>'קיזוזים- החלטות ועדה'!G92</f>
        <v/>
      </c>
      <c r="Q92" s="174" t="str">
        <f>'הגבלה לסכום מבוקש (2)'!V92</f>
        <v/>
      </c>
      <c r="R92" s="173"/>
      <c r="S92" s="173"/>
      <c r="T92" s="173"/>
      <c r="U92" s="173"/>
      <c r="V92" s="173"/>
    </row>
    <row r="93" spans="2:22" hidden="1" x14ac:dyDescent="0.25">
      <c r="B93" s="180" t="str">
        <f t="shared" si="2"/>
        <v/>
      </c>
      <c r="C93" s="179" t="str">
        <f>IF('תנאי סף'!F93="","",'תנאי סף'!F93)</f>
        <v/>
      </c>
      <c r="D93" s="178"/>
      <c r="E93" s="178"/>
      <c r="F93" s="178"/>
      <c r="G93" s="178"/>
      <c r="H93" s="173"/>
      <c r="I93" s="177"/>
      <c r="J93" s="177"/>
      <c r="K93" s="175" t="str">
        <f>IF(C93="","",'הגבלה לסכום מבוקש (1)'!D93)</f>
        <v/>
      </c>
      <c r="L93" s="175" t="str">
        <f>סיכום!H93</f>
        <v/>
      </c>
      <c r="M93" s="176" t="str">
        <f t="shared" si="3"/>
        <v/>
      </c>
      <c r="N93" s="175" t="str">
        <f>'קיזוזים בגין איחורים'!F93</f>
        <v/>
      </c>
      <c r="O93" s="174" t="str">
        <f>IF(B93="","",'קיזוזים- החלטות ועדה'!E93)</f>
        <v/>
      </c>
      <c r="P93" s="175" t="str">
        <f>'קיזוזים- החלטות ועדה'!G93</f>
        <v/>
      </c>
      <c r="Q93" s="174" t="str">
        <f>'הגבלה לסכום מבוקש (2)'!V93</f>
        <v/>
      </c>
      <c r="R93" s="173"/>
      <c r="S93" s="173"/>
      <c r="T93" s="173"/>
      <c r="U93" s="173"/>
      <c r="V93" s="173"/>
    </row>
    <row r="94" spans="2:22" hidden="1" x14ac:dyDescent="0.25">
      <c r="B94" s="180" t="str">
        <f t="shared" si="2"/>
        <v/>
      </c>
      <c r="C94" s="179" t="str">
        <f>IF('תנאי סף'!F94="","",'תנאי סף'!F94)</f>
        <v/>
      </c>
      <c r="D94" s="178"/>
      <c r="E94" s="178"/>
      <c r="F94" s="178"/>
      <c r="G94" s="178"/>
      <c r="H94" s="173"/>
      <c r="I94" s="177"/>
      <c r="J94" s="177"/>
      <c r="K94" s="175" t="str">
        <f>IF(C94="","",'הגבלה לסכום מבוקש (1)'!D94)</f>
        <v/>
      </c>
      <c r="L94" s="175" t="str">
        <f>סיכום!H94</f>
        <v/>
      </c>
      <c r="M94" s="176" t="str">
        <f t="shared" si="3"/>
        <v/>
      </c>
      <c r="N94" s="175" t="str">
        <f>'קיזוזים בגין איחורים'!F94</f>
        <v/>
      </c>
      <c r="O94" s="174" t="str">
        <f>IF(B94="","",'קיזוזים- החלטות ועדה'!E94)</f>
        <v/>
      </c>
      <c r="P94" s="175" t="str">
        <f>'קיזוזים- החלטות ועדה'!G94</f>
        <v/>
      </c>
      <c r="Q94" s="174" t="str">
        <f>'הגבלה לסכום מבוקש (2)'!V94</f>
        <v/>
      </c>
      <c r="R94" s="173"/>
      <c r="S94" s="173"/>
      <c r="T94" s="173"/>
      <c r="U94" s="173"/>
      <c r="V94" s="173"/>
    </row>
    <row r="95" spans="2:22" hidden="1" x14ac:dyDescent="0.25">
      <c r="B95" s="180" t="str">
        <f t="shared" ref="B95:B126" si="4">IF(C95="","",ROW()-30)</f>
        <v/>
      </c>
      <c r="C95" s="179" t="str">
        <f>IF('תנאי סף'!F95="","",'תנאי סף'!F95)</f>
        <v/>
      </c>
      <c r="D95" s="178"/>
      <c r="E95" s="178"/>
      <c r="F95" s="178"/>
      <c r="G95" s="178"/>
      <c r="H95" s="173"/>
      <c r="I95" s="177"/>
      <c r="J95" s="177"/>
      <c r="K95" s="175" t="str">
        <f>IF(C95="","",'הגבלה לסכום מבוקש (1)'!D95)</f>
        <v/>
      </c>
      <c r="L95" s="175" t="str">
        <f>סיכום!H95</f>
        <v/>
      </c>
      <c r="M95" s="176" t="str">
        <f t="shared" ref="M95:M126" si="5">IFERROR(L95/J95,"")</f>
        <v/>
      </c>
      <c r="N95" s="175" t="str">
        <f>'קיזוזים בגין איחורים'!F95</f>
        <v/>
      </c>
      <c r="O95" s="174" t="str">
        <f>IF(B95="","",'קיזוזים- החלטות ועדה'!E95)</f>
        <v/>
      </c>
      <c r="P95" s="175" t="str">
        <f>'קיזוזים- החלטות ועדה'!G95</f>
        <v/>
      </c>
      <c r="Q95" s="174" t="str">
        <f>'הגבלה לסכום מבוקש (2)'!V95</f>
        <v/>
      </c>
      <c r="R95" s="173"/>
      <c r="S95" s="173"/>
      <c r="T95" s="173"/>
      <c r="U95" s="173"/>
      <c r="V95" s="173"/>
    </row>
    <row r="96" spans="2:22" hidden="1" x14ac:dyDescent="0.25">
      <c r="B96" s="180" t="str">
        <f t="shared" si="4"/>
        <v/>
      </c>
      <c r="C96" s="179" t="str">
        <f>IF('תנאי סף'!F96="","",'תנאי סף'!F96)</f>
        <v/>
      </c>
      <c r="D96" s="178"/>
      <c r="E96" s="178"/>
      <c r="F96" s="178"/>
      <c r="G96" s="178"/>
      <c r="H96" s="173"/>
      <c r="I96" s="177"/>
      <c r="J96" s="177"/>
      <c r="K96" s="175" t="str">
        <f>IF(C96="","",'הגבלה לסכום מבוקש (1)'!D96)</f>
        <v/>
      </c>
      <c r="L96" s="175" t="str">
        <f>סיכום!H96</f>
        <v/>
      </c>
      <c r="M96" s="176" t="str">
        <f t="shared" si="5"/>
        <v/>
      </c>
      <c r="N96" s="175" t="str">
        <f>'קיזוזים בגין איחורים'!F96</f>
        <v/>
      </c>
      <c r="O96" s="174" t="str">
        <f>IF(B96="","",'קיזוזים- החלטות ועדה'!E96)</f>
        <v/>
      </c>
      <c r="P96" s="175" t="str">
        <f>'קיזוזים- החלטות ועדה'!G96</f>
        <v/>
      </c>
      <c r="Q96" s="174" t="str">
        <f>'הגבלה לסכום מבוקש (2)'!V96</f>
        <v/>
      </c>
      <c r="R96" s="173"/>
      <c r="S96" s="173"/>
      <c r="T96" s="173"/>
      <c r="U96" s="173"/>
      <c r="V96" s="173"/>
    </row>
    <row r="97" spans="2:22" hidden="1" x14ac:dyDescent="0.25">
      <c r="B97" s="180" t="str">
        <f t="shared" si="4"/>
        <v/>
      </c>
      <c r="C97" s="179" t="str">
        <f>IF('תנאי סף'!F97="","",'תנאי סף'!F97)</f>
        <v/>
      </c>
      <c r="D97" s="178"/>
      <c r="E97" s="178"/>
      <c r="F97" s="178"/>
      <c r="G97" s="178"/>
      <c r="H97" s="173"/>
      <c r="I97" s="177"/>
      <c r="J97" s="177"/>
      <c r="K97" s="175" t="str">
        <f>IF(C97="","",'הגבלה לסכום מבוקש (1)'!D97)</f>
        <v/>
      </c>
      <c r="L97" s="175" t="str">
        <f>סיכום!H97</f>
        <v/>
      </c>
      <c r="M97" s="176" t="str">
        <f t="shared" si="5"/>
        <v/>
      </c>
      <c r="N97" s="175" t="str">
        <f>'קיזוזים בגין איחורים'!F97</f>
        <v/>
      </c>
      <c r="O97" s="174" t="str">
        <f>IF(B97="","",'קיזוזים- החלטות ועדה'!E97)</f>
        <v/>
      </c>
      <c r="P97" s="175" t="str">
        <f>'קיזוזים- החלטות ועדה'!G97</f>
        <v/>
      </c>
      <c r="Q97" s="174" t="str">
        <f>'הגבלה לסכום מבוקש (2)'!V97</f>
        <v/>
      </c>
      <c r="R97" s="173"/>
      <c r="S97" s="173"/>
      <c r="T97" s="173"/>
      <c r="U97" s="173"/>
      <c r="V97" s="173"/>
    </row>
    <row r="98" spans="2:22" hidden="1" x14ac:dyDescent="0.25">
      <c r="B98" s="180" t="str">
        <f t="shared" si="4"/>
        <v/>
      </c>
      <c r="C98" s="179" t="str">
        <f>IF('תנאי סף'!F98="","",'תנאי סף'!F98)</f>
        <v/>
      </c>
      <c r="D98" s="178"/>
      <c r="E98" s="178"/>
      <c r="F98" s="178"/>
      <c r="G98" s="178"/>
      <c r="H98" s="173"/>
      <c r="I98" s="177"/>
      <c r="J98" s="177"/>
      <c r="K98" s="175" t="str">
        <f>IF(C98="","",'הגבלה לסכום מבוקש (1)'!D98)</f>
        <v/>
      </c>
      <c r="L98" s="175" t="str">
        <f>סיכום!H98</f>
        <v/>
      </c>
      <c r="M98" s="176" t="str">
        <f t="shared" si="5"/>
        <v/>
      </c>
      <c r="N98" s="175" t="str">
        <f>'קיזוזים בגין איחורים'!F98</f>
        <v/>
      </c>
      <c r="O98" s="174" t="str">
        <f>IF(B98="","",'קיזוזים- החלטות ועדה'!E98)</f>
        <v/>
      </c>
      <c r="P98" s="175" t="str">
        <f>'קיזוזים- החלטות ועדה'!G98</f>
        <v/>
      </c>
      <c r="Q98" s="174" t="str">
        <f>'הגבלה לסכום מבוקש (2)'!V98</f>
        <v/>
      </c>
      <c r="R98" s="173"/>
      <c r="S98" s="173"/>
      <c r="T98" s="173"/>
      <c r="U98" s="173"/>
      <c r="V98" s="173"/>
    </row>
    <row r="99" spans="2:22" hidden="1" x14ac:dyDescent="0.25">
      <c r="B99" s="180" t="str">
        <f t="shared" si="4"/>
        <v/>
      </c>
      <c r="C99" s="179" t="str">
        <f>IF('תנאי סף'!F99="","",'תנאי סף'!F99)</f>
        <v/>
      </c>
      <c r="D99" s="178"/>
      <c r="E99" s="178"/>
      <c r="F99" s="178"/>
      <c r="G99" s="178"/>
      <c r="H99" s="173"/>
      <c r="I99" s="177"/>
      <c r="J99" s="177"/>
      <c r="K99" s="175" t="str">
        <f>IF(C99="","",'הגבלה לסכום מבוקש (1)'!D99)</f>
        <v/>
      </c>
      <c r="L99" s="175" t="str">
        <f>סיכום!H99</f>
        <v/>
      </c>
      <c r="M99" s="176" t="str">
        <f t="shared" si="5"/>
        <v/>
      </c>
      <c r="N99" s="175" t="str">
        <f>'קיזוזים בגין איחורים'!F99</f>
        <v/>
      </c>
      <c r="O99" s="174" t="str">
        <f>IF(B99="","",'קיזוזים- החלטות ועדה'!E99)</f>
        <v/>
      </c>
      <c r="P99" s="175" t="str">
        <f>'קיזוזים- החלטות ועדה'!G99</f>
        <v/>
      </c>
      <c r="Q99" s="174" t="str">
        <f>'הגבלה לסכום מבוקש (2)'!V99</f>
        <v/>
      </c>
      <c r="R99" s="173"/>
      <c r="S99" s="173"/>
      <c r="T99" s="173"/>
      <c r="U99" s="173"/>
      <c r="V99" s="173"/>
    </row>
    <row r="100" spans="2:22" hidden="1" x14ac:dyDescent="0.25">
      <c r="B100" s="180" t="str">
        <f t="shared" si="4"/>
        <v/>
      </c>
      <c r="C100" s="179" t="str">
        <f>IF('תנאי סף'!F100="","",'תנאי סף'!F100)</f>
        <v/>
      </c>
      <c r="D100" s="178"/>
      <c r="E100" s="178"/>
      <c r="F100" s="178"/>
      <c r="G100" s="178"/>
      <c r="H100" s="173"/>
      <c r="I100" s="177"/>
      <c r="J100" s="177"/>
      <c r="K100" s="175" t="str">
        <f>IF(C100="","",'הגבלה לסכום מבוקש (1)'!D100)</f>
        <v/>
      </c>
      <c r="L100" s="175" t="str">
        <f>סיכום!H100</f>
        <v/>
      </c>
      <c r="M100" s="176" t="str">
        <f t="shared" si="5"/>
        <v/>
      </c>
      <c r="N100" s="175" t="str">
        <f>'קיזוזים בגין איחורים'!F100</f>
        <v/>
      </c>
      <c r="O100" s="174" t="str">
        <f>IF(B100="","",'קיזוזים- החלטות ועדה'!E100)</f>
        <v/>
      </c>
      <c r="P100" s="175" t="str">
        <f>'קיזוזים- החלטות ועדה'!G100</f>
        <v/>
      </c>
      <c r="Q100" s="174" t="str">
        <f>'הגבלה לסכום מבוקש (2)'!V100</f>
        <v/>
      </c>
      <c r="R100" s="173"/>
      <c r="S100" s="173"/>
      <c r="T100" s="173"/>
      <c r="U100" s="173"/>
      <c r="V100" s="173"/>
    </row>
    <row r="101" spans="2:22" hidden="1" x14ac:dyDescent="0.25">
      <c r="B101" s="180" t="str">
        <f t="shared" si="4"/>
        <v/>
      </c>
      <c r="C101" s="179" t="str">
        <f>IF('תנאי סף'!F101="","",'תנאי סף'!F101)</f>
        <v/>
      </c>
      <c r="D101" s="178"/>
      <c r="E101" s="178"/>
      <c r="F101" s="178"/>
      <c r="G101" s="178"/>
      <c r="H101" s="173"/>
      <c r="I101" s="177"/>
      <c r="J101" s="177"/>
      <c r="K101" s="175" t="str">
        <f>IF(C101="","",'הגבלה לסכום מבוקש (1)'!D101)</f>
        <v/>
      </c>
      <c r="L101" s="175" t="str">
        <f>סיכום!H101</f>
        <v/>
      </c>
      <c r="M101" s="176" t="str">
        <f t="shared" si="5"/>
        <v/>
      </c>
      <c r="N101" s="175" t="str">
        <f>'קיזוזים בגין איחורים'!F101</f>
        <v/>
      </c>
      <c r="O101" s="174" t="str">
        <f>IF(B101="","",'קיזוזים- החלטות ועדה'!E101)</f>
        <v/>
      </c>
      <c r="P101" s="175" t="str">
        <f>'קיזוזים- החלטות ועדה'!G101</f>
        <v/>
      </c>
      <c r="Q101" s="174" t="str">
        <f>'הגבלה לסכום מבוקש (2)'!V101</f>
        <v/>
      </c>
      <c r="R101" s="173"/>
      <c r="S101" s="173"/>
      <c r="T101" s="173"/>
      <c r="U101" s="173"/>
      <c r="V101" s="173"/>
    </row>
    <row r="102" spans="2:22" hidden="1" x14ac:dyDescent="0.25">
      <c r="B102" s="180" t="str">
        <f t="shared" si="4"/>
        <v/>
      </c>
      <c r="C102" s="179" t="str">
        <f>IF('תנאי סף'!F102="","",'תנאי סף'!F102)</f>
        <v/>
      </c>
      <c r="D102" s="178"/>
      <c r="E102" s="178"/>
      <c r="F102" s="178"/>
      <c r="G102" s="178"/>
      <c r="H102" s="173"/>
      <c r="I102" s="177"/>
      <c r="J102" s="177"/>
      <c r="K102" s="175" t="str">
        <f>IF(C102="","",'הגבלה לסכום מבוקש (1)'!D102)</f>
        <v/>
      </c>
      <c r="L102" s="175" t="str">
        <f>סיכום!H102</f>
        <v/>
      </c>
      <c r="M102" s="176" t="str">
        <f t="shared" si="5"/>
        <v/>
      </c>
      <c r="N102" s="175" t="str">
        <f>'קיזוזים בגין איחורים'!F102</f>
        <v/>
      </c>
      <c r="O102" s="174" t="str">
        <f>IF(B102="","",'קיזוזים- החלטות ועדה'!E102)</f>
        <v/>
      </c>
      <c r="P102" s="175" t="str">
        <f>'קיזוזים- החלטות ועדה'!G102</f>
        <v/>
      </c>
      <c r="Q102" s="174" t="str">
        <f>'הגבלה לסכום מבוקש (2)'!V102</f>
        <v/>
      </c>
      <c r="R102" s="173"/>
      <c r="S102" s="173"/>
      <c r="T102" s="173"/>
      <c r="U102" s="173"/>
      <c r="V102" s="173"/>
    </row>
    <row r="103" spans="2:22" hidden="1" x14ac:dyDescent="0.25">
      <c r="B103" s="180" t="str">
        <f t="shared" si="4"/>
        <v/>
      </c>
      <c r="C103" s="179" t="str">
        <f>IF('תנאי סף'!F103="","",'תנאי סף'!F103)</f>
        <v/>
      </c>
      <c r="D103" s="178"/>
      <c r="E103" s="178"/>
      <c r="F103" s="178"/>
      <c r="G103" s="178"/>
      <c r="H103" s="173"/>
      <c r="I103" s="177"/>
      <c r="J103" s="177"/>
      <c r="K103" s="175" t="str">
        <f>IF(C103="","",'הגבלה לסכום מבוקש (1)'!D103)</f>
        <v/>
      </c>
      <c r="L103" s="175" t="str">
        <f>סיכום!H103</f>
        <v/>
      </c>
      <c r="M103" s="176" t="str">
        <f t="shared" si="5"/>
        <v/>
      </c>
      <c r="N103" s="175" t="str">
        <f>'קיזוזים בגין איחורים'!F103</f>
        <v/>
      </c>
      <c r="O103" s="174" t="str">
        <f>IF(B103="","",'קיזוזים- החלטות ועדה'!E103)</f>
        <v/>
      </c>
      <c r="P103" s="175" t="str">
        <f>'קיזוזים- החלטות ועדה'!G103</f>
        <v/>
      </c>
      <c r="Q103" s="174" t="str">
        <f>'הגבלה לסכום מבוקש (2)'!V103</f>
        <v/>
      </c>
      <c r="R103" s="173"/>
      <c r="S103" s="173"/>
      <c r="T103" s="173"/>
      <c r="U103" s="173"/>
      <c r="V103" s="173"/>
    </row>
    <row r="104" spans="2:22" hidden="1" x14ac:dyDescent="0.25">
      <c r="B104" s="180" t="str">
        <f t="shared" si="4"/>
        <v/>
      </c>
      <c r="C104" s="179" t="str">
        <f>IF('תנאי סף'!F104="","",'תנאי סף'!F104)</f>
        <v/>
      </c>
      <c r="D104" s="178"/>
      <c r="E104" s="178"/>
      <c r="F104" s="178"/>
      <c r="G104" s="178"/>
      <c r="H104" s="173"/>
      <c r="I104" s="177"/>
      <c r="J104" s="177"/>
      <c r="K104" s="175" t="str">
        <f>IF(C104="","",'הגבלה לסכום מבוקש (1)'!D104)</f>
        <v/>
      </c>
      <c r="L104" s="175" t="str">
        <f>סיכום!H104</f>
        <v/>
      </c>
      <c r="M104" s="176" t="str">
        <f t="shared" si="5"/>
        <v/>
      </c>
      <c r="N104" s="175" t="str">
        <f>'קיזוזים בגין איחורים'!F104</f>
        <v/>
      </c>
      <c r="O104" s="174" t="str">
        <f>IF(B104="","",'קיזוזים- החלטות ועדה'!E104)</f>
        <v/>
      </c>
      <c r="P104" s="175" t="str">
        <f>'קיזוזים- החלטות ועדה'!G104</f>
        <v/>
      </c>
      <c r="Q104" s="174" t="str">
        <f>'הגבלה לסכום מבוקש (2)'!V104</f>
        <v/>
      </c>
      <c r="R104" s="173"/>
      <c r="S104" s="173"/>
      <c r="T104" s="173"/>
      <c r="U104" s="173"/>
      <c r="V104" s="173"/>
    </row>
    <row r="105" spans="2:22" hidden="1" x14ac:dyDescent="0.25">
      <c r="B105" s="180" t="str">
        <f t="shared" si="4"/>
        <v/>
      </c>
      <c r="C105" s="179" t="str">
        <f>IF('תנאי סף'!F105="","",'תנאי סף'!F105)</f>
        <v/>
      </c>
      <c r="D105" s="178"/>
      <c r="E105" s="178"/>
      <c r="F105" s="178"/>
      <c r="G105" s="178"/>
      <c r="H105" s="173"/>
      <c r="I105" s="177"/>
      <c r="J105" s="177"/>
      <c r="K105" s="175" t="str">
        <f>IF(C105="","",'הגבלה לסכום מבוקש (1)'!D105)</f>
        <v/>
      </c>
      <c r="L105" s="175" t="str">
        <f>סיכום!H105</f>
        <v/>
      </c>
      <c r="M105" s="176" t="str">
        <f t="shared" si="5"/>
        <v/>
      </c>
      <c r="N105" s="175" t="str">
        <f>'קיזוזים בגין איחורים'!F105</f>
        <v/>
      </c>
      <c r="O105" s="174" t="str">
        <f>IF(B105="","",'קיזוזים- החלטות ועדה'!E105)</f>
        <v/>
      </c>
      <c r="P105" s="175" t="str">
        <f>'קיזוזים- החלטות ועדה'!G105</f>
        <v/>
      </c>
      <c r="Q105" s="174" t="str">
        <f>'הגבלה לסכום מבוקש (2)'!V105</f>
        <v/>
      </c>
      <c r="R105" s="173"/>
      <c r="S105" s="173"/>
      <c r="T105" s="173"/>
      <c r="U105" s="173"/>
      <c r="V105" s="173"/>
    </row>
    <row r="106" spans="2:22" hidden="1" x14ac:dyDescent="0.25">
      <c r="B106" s="180" t="str">
        <f t="shared" si="4"/>
        <v/>
      </c>
      <c r="C106" s="179" t="str">
        <f>IF('תנאי סף'!F106="","",'תנאי סף'!F106)</f>
        <v/>
      </c>
      <c r="D106" s="178"/>
      <c r="E106" s="178"/>
      <c r="F106" s="178"/>
      <c r="G106" s="178"/>
      <c r="H106" s="173"/>
      <c r="I106" s="177"/>
      <c r="J106" s="177"/>
      <c r="K106" s="175" t="str">
        <f>IF(C106="","",'הגבלה לסכום מבוקש (1)'!D106)</f>
        <v/>
      </c>
      <c r="L106" s="175" t="str">
        <f>סיכום!H106</f>
        <v/>
      </c>
      <c r="M106" s="176" t="str">
        <f t="shared" si="5"/>
        <v/>
      </c>
      <c r="N106" s="175" t="str">
        <f>'קיזוזים בגין איחורים'!F106</f>
        <v/>
      </c>
      <c r="O106" s="174" t="str">
        <f>IF(B106="","",'קיזוזים- החלטות ועדה'!E106)</f>
        <v/>
      </c>
      <c r="P106" s="175" t="str">
        <f>'קיזוזים- החלטות ועדה'!G106</f>
        <v/>
      </c>
      <c r="Q106" s="174" t="str">
        <f>'הגבלה לסכום מבוקש (2)'!V106</f>
        <v/>
      </c>
      <c r="R106" s="173"/>
      <c r="S106" s="173"/>
      <c r="T106" s="173"/>
      <c r="U106" s="173"/>
      <c r="V106" s="173"/>
    </row>
    <row r="107" spans="2:22" hidden="1" x14ac:dyDescent="0.25">
      <c r="B107" s="180" t="str">
        <f t="shared" si="4"/>
        <v/>
      </c>
      <c r="C107" s="179" t="str">
        <f>IF('תנאי סף'!F107="","",'תנאי סף'!F107)</f>
        <v/>
      </c>
      <c r="D107" s="178"/>
      <c r="E107" s="178"/>
      <c r="F107" s="178"/>
      <c r="G107" s="178"/>
      <c r="H107" s="173"/>
      <c r="I107" s="177"/>
      <c r="J107" s="177"/>
      <c r="K107" s="175" t="str">
        <f>IF(C107="","",'הגבלה לסכום מבוקש (1)'!D107)</f>
        <v/>
      </c>
      <c r="L107" s="175" t="str">
        <f>סיכום!H107</f>
        <v/>
      </c>
      <c r="M107" s="176" t="str">
        <f t="shared" si="5"/>
        <v/>
      </c>
      <c r="N107" s="175" t="str">
        <f>'קיזוזים בגין איחורים'!F107</f>
        <v/>
      </c>
      <c r="O107" s="174" t="str">
        <f>IF(B107="","",'קיזוזים- החלטות ועדה'!E107)</f>
        <v/>
      </c>
      <c r="P107" s="175" t="str">
        <f>'קיזוזים- החלטות ועדה'!G107</f>
        <v/>
      </c>
      <c r="Q107" s="174" t="str">
        <f>'הגבלה לסכום מבוקש (2)'!V107</f>
        <v/>
      </c>
      <c r="R107" s="173"/>
      <c r="S107" s="173"/>
      <c r="T107" s="173"/>
      <c r="U107" s="173"/>
      <c r="V107" s="173"/>
    </row>
    <row r="108" spans="2:22" hidden="1" x14ac:dyDescent="0.25">
      <c r="B108" s="180" t="str">
        <f t="shared" si="4"/>
        <v/>
      </c>
      <c r="C108" s="179" t="str">
        <f>IF('תנאי סף'!F108="","",'תנאי סף'!F108)</f>
        <v/>
      </c>
      <c r="D108" s="178"/>
      <c r="E108" s="178"/>
      <c r="F108" s="178"/>
      <c r="G108" s="178"/>
      <c r="H108" s="173"/>
      <c r="I108" s="177"/>
      <c r="J108" s="177"/>
      <c r="K108" s="175" t="str">
        <f>IF(C108="","",'הגבלה לסכום מבוקש (1)'!D108)</f>
        <v/>
      </c>
      <c r="L108" s="175" t="str">
        <f>סיכום!H108</f>
        <v/>
      </c>
      <c r="M108" s="176" t="str">
        <f t="shared" si="5"/>
        <v/>
      </c>
      <c r="N108" s="175" t="str">
        <f>'קיזוזים בגין איחורים'!F108</f>
        <v/>
      </c>
      <c r="O108" s="174" t="str">
        <f>IF(B108="","",'קיזוזים- החלטות ועדה'!E108)</f>
        <v/>
      </c>
      <c r="P108" s="175" t="str">
        <f>'קיזוזים- החלטות ועדה'!G108</f>
        <v/>
      </c>
      <c r="Q108" s="174" t="str">
        <f>'הגבלה לסכום מבוקש (2)'!V108</f>
        <v/>
      </c>
      <c r="R108" s="173"/>
      <c r="S108" s="173"/>
      <c r="T108" s="173"/>
      <c r="U108" s="173"/>
      <c r="V108" s="173"/>
    </row>
    <row r="109" spans="2:22" hidden="1" x14ac:dyDescent="0.25">
      <c r="B109" s="180" t="str">
        <f t="shared" si="4"/>
        <v/>
      </c>
      <c r="C109" s="179" t="str">
        <f>IF('תנאי סף'!F109="","",'תנאי סף'!F109)</f>
        <v/>
      </c>
      <c r="D109" s="178"/>
      <c r="E109" s="178"/>
      <c r="F109" s="178"/>
      <c r="G109" s="178"/>
      <c r="H109" s="173"/>
      <c r="I109" s="177"/>
      <c r="J109" s="177"/>
      <c r="K109" s="175" t="str">
        <f>IF(C109="","",'הגבלה לסכום מבוקש (1)'!D109)</f>
        <v/>
      </c>
      <c r="L109" s="175" t="str">
        <f>סיכום!H109</f>
        <v/>
      </c>
      <c r="M109" s="176" t="str">
        <f t="shared" si="5"/>
        <v/>
      </c>
      <c r="N109" s="175" t="str">
        <f>'קיזוזים בגין איחורים'!F109</f>
        <v/>
      </c>
      <c r="O109" s="174" t="str">
        <f>IF(B109="","",'קיזוזים- החלטות ועדה'!E109)</f>
        <v/>
      </c>
      <c r="P109" s="175" t="str">
        <f>'קיזוזים- החלטות ועדה'!G109</f>
        <v/>
      </c>
      <c r="Q109" s="174" t="str">
        <f>'הגבלה לסכום מבוקש (2)'!V109</f>
        <v/>
      </c>
      <c r="R109" s="173"/>
      <c r="S109" s="173"/>
      <c r="T109" s="173"/>
      <c r="U109" s="173"/>
      <c r="V109" s="173"/>
    </row>
    <row r="110" spans="2:22" hidden="1" x14ac:dyDescent="0.25">
      <c r="B110" s="180" t="str">
        <f t="shared" si="4"/>
        <v/>
      </c>
      <c r="C110" s="179" t="str">
        <f>IF('תנאי סף'!F110="","",'תנאי סף'!F110)</f>
        <v/>
      </c>
      <c r="D110" s="178"/>
      <c r="E110" s="178"/>
      <c r="F110" s="178"/>
      <c r="G110" s="178"/>
      <c r="H110" s="173"/>
      <c r="I110" s="177"/>
      <c r="J110" s="177"/>
      <c r="K110" s="175" t="str">
        <f>IF(C110="","",'הגבלה לסכום מבוקש (1)'!D110)</f>
        <v/>
      </c>
      <c r="L110" s="175" t="str">
        <f>סיכום!H110</f>
        <v/>
      </c>
      <c r="M110" s="176" t="str">
        <f t="shared" si="5"/>
        <v/>
      </c>
      <c r="N110" s="175" t="str">
        <f>'קיזוזים בגין איחורים'!F110</f>
        <v/>
      </c>
      <c r="O110" s="174" t="str">
        <f>IF(B110="","",'קיזוזים- החלטות ועדה'!E110)</f>
        <v/>
      </c>
      <c r="P110" s="175" t="str">
        <f>'קיזוזים- החלטות ועדה'!G110</f>
        <v/>
      </c>
      <c r="Q110" s="174" t="str">
        <f>'הגבלה לסכום מבוקש (2)'!V110</f>
        <v/>
      </c>
      <c r="R110" s="173"/>
      <c r="S110" s="173"/>
      <c r="T110" s="173"/>
      <c r="U110" s="173"/>
      <c r="V110" s="173"/>
    </row>
    <row r="111" spans="2:22" hidden="1" x14ac:dyDescent="0.25">
      <c r="B111" s="180" t="str">
        <f t="shared" si="4"/>
        <v/>
      </c>
      <c r="C111" s="179" t="str">
        <f>IF('תנאי סף'!F111="","",'תנאי סף'!F111)</f>
        <v/>
      </c>
      <c r="D111" s="178"/>
      <c r="E111" s="178"/>
      <c r="F111" s="178"/>
      <c r="G111" s="178"/>
      <c r="H111" s="173"/>
      <c r="I111" s="177"/>
      <c r="J111" s="177"/>
      <c r="K111" s="175" t="str">
        <f>IF(C111="","",'הגבלה לסכום מבוקש (1)'!D111)</f>
        <v/>
      </c>
      <c r="L111" s="175" t="str">
        <f>סיכום!H111</f>
        <v/>
      </c>
      <c r="M111" s="176" t="str">
        <f t="shared" si="5"/>
        <v/>
      </c>
      <c r="N111" s="175" t="str">
        <f>'קיזוזים בגין איחורים'!F111</f>
        <v/>
      </c>
      <c r="O111" s="174" t="str">
        <f>IF(B111="","",'קיזוזים- החלטות ועדה'!E111)</f>
        <v/>
      </c>
      <c r="P111" s="175" t="str">
        <f>'קיזוזים- החלטות ועדה'!G111</f>
        <v/>
      </c>
      <c r="Q111" s="174" t="str">
        <f>'הגבלה לסכום מבוקש (2)'!V111</f>
        <v/>
      </c>
      <c r="R111" s="173"/>
      <c r="S111" s="173"/>
      <c r="T111" s="173"/>
      <c r="U111" s="173"/>
      <c r="V111" s="173"/>
    </row>
    <row r="112" spans="2:22" hidden="1" x14ac:dyDescent="0.25">
      <c r="B112" s="180" t="str">
        <f t="shared" si="4"/>
        <v/>
      </c>
      <c r="C112" s="179" t="str">
        <f>IF('תנאי סף'!F112="","",'תנאי סף'!F112)</f>
        <v/>
      </c>
      <c r="D112" s="178"/>
      <c r="E112" s="178"/>
      <c r="F112" s="178"/>
      <c r="G112" s="178"/>
      <c r="H112" s="173"/>
      <c r="I112" s="177"/>
      <c r="J112" s="177"/>
      <c r="K112" s="175" t="str">
        <f>IF(C112="","",'הגבלה לסכום מבוקש (1)'!D112)</f>
        <v/>
      </c>
      <c r="L112" s="175" t="str">
        <f>סיכום!H112</f>
        <v/>
      </c>
      <c r="M112" s="176" t="str">
        <f t="shared" si="5"/>
        <v/>
      </c>
      <c r="N112" s="175" t="str">
        <f>'קיזוזים בגין איחורים'!F112</f>
        <v/>
      </c>
      <c r="O112" s="174" t="str">
        <f>IF(B112="","",'קיזוזים- החלטות ועדה'!E112)</f>
        <v/>
      </c>
      <c r="P112" s="175" t="str">
        <f>'קיזוזים- החלטות ועדה'!G112</f>
        <v/>
      </c>
      <c r="Q112" s="174" t="str">
        <f>'הגבלה לסכום מבוקש (2)'!V112</f>
        <v/>
      </c>
      <c r="R112" s="173"/>
      <c r="S112" s="173"/>
      <c r="T112" s="173"/>
      <c r="U112" s="173"/>
      <c r="V112" s="173"/>
    </row>
    <row r="113" spans="2:22" hidden="1" x14ac:dyDescent="0.25">
      <c r="B113" s="180" t="str">
        <f t="shared" si="4"/>
        <v/>
      </c>
      <c r="C113" s="179" t="str">
        <f>IF('תנאי סף'!F113="","",'תנאי סף'!F113)</f>
        <v/>
      </c>
      <c r="D113" s="178"/>
      <c r="E113" s="178"/>
      <c r="F113" s="178"/>
      <c r="G113" s="178"/>
      <c r="H113" s="173"/>
      <c r="I113" s="177"/>
      <c r="J113" s="177"/>
      <c r="K113" s="175" t="str">
        <f>IF(C113="","",'הגבלה לסכום מבוקש (1)'!D113)</f>
        <v/>
      </c>
      <c r="L113" s="175" t="str">
        <f>סיכום!H113</f>
        <v/>
      </c>
      <c r="M113" s="176" t="str">
        <f t="shared" si="5"/>
        <v/>
      </c>
      <c r="N113" s="175" t="str">
        <f>'קיזוזים בגין איחורים'!F113</f>
        <v/>
      </c>
      <c r="O113" s="174" t="str">
        <f>IF(B113="","",'קיזוזים- החלטות ועדה'!E113)</f>
        <v/>
      </c>
      <c r="P113" s="175" t="str">
        <f>'קיזוזים- החלטות ועדה'!G113</f>
        <v/>
      </c>
      <c r="Q113" s="174" t="str">
        <f>'הגבלה לסכום מבוקש (2)'!V113</f>
        <v/>
      </c>
      <c r="R113" s="173"/>
      <c r="S113" s="173"/>
      <c r="T113" s="173"/>
      <c r="U113" s="173"/>
      <c r="V113" s="173"/>
    </row>
    <row r="114" spans="2:22" hidden="1" x14ac:dyDescent="0.25">
      <c r="B114" s="180" t="str">
        <f t="shared" si="4"/>
        <v/>
      </c>
      <c r="C114" s="179" t="str">
        <f>IF('תנאי סף'!F114="","",'תנאי סף'!F114)</f>
        <v/>
      </c>
      <c r="D114" s="178"/>
      <c r="E114" s="178"/>
      <c r="F114" s="178"/>
      <c r="G114" s="178"/>
      <c r="H114" s="173"/>
      <c r="I114" s="177"/>
      <c r="J114" s="177"/>
      <c r="K114" s="175" t="str">
        <f>IF(C114="","",'הגבלה לסכום מבוקש (1)'!D114)</f>
        <v/>
      </c>
      <c r="L114" s="175" t="str">
        <f>סיכום!H114</f>
        <v/>
      </c>
      <c r="M114" s="176" t="str">
        <f t="shared" si="5"/>
        <v/>
      </c>
      <c r="N114" s="175" t="str">
        <f>'קיזוזים בגין איחורים'!F114</f>
        <v/>
      </c>
      <c r="O114" s="174" t="str">
        <f>IF(B114="","",'קיזוזים- החלטות ועדה'!E114)</f>
        <v/>
      </c>
      <c r="P114" s="175" t="str">
        <f>'קיזוזים- החלטות ועדה'!G114</f>
        <v/>
      </c>
      <c r="Q114" s="174" t="str">
        <f>'הגבלה לסכום מבוקש (2)'!V114</f>
        <v/>
      </c>
      <c r="R114" s="173"/>
      <c r="S114" s="173"/>
      <c r="T114" s="173"/>
      <c r="U114" s="173"/>
      <c r="V114" s="173"/>
    </row>
    <row r="115" spans="2:22" hidden="1" x14ac:dyDescent="0.25">
      <c r="B115" s="180" t="str">
        <f t="shared" si="4"/>
        <v/>
      </c>
      <c r="C115" s="179" t="str">
        <f>IF('תנאי סף'!F115="","",'תנאי סף'!F115)</f>
        <v/>
      </c>
      <c r="D115" s="178"/>
      <c r="E115" s="178"/>
      <c r="F115" s="178"/>
      <c r="G115" s="178"/>
      <c r="H115" s="173"/>
      <c r="I115" s="177"/>
      <c r="J115" s="177"/>
      <c r="K115" s="175" t="str">
        <f>IF(C115="","",'הגבלה לסכום מבוקש (1)'!D115)</f>
        <v/>
      </c>
      <c r="L115" s="175" t="str">
        <f>סיכום!H115</f>
        <v/>
      </c>
      <c r="M115" s="176" t="str">
        <f t="shared" si="5"/>
        <v/>
      </c>
      <c r="N115" s="175" t="str">
        <f>'קיזוזים בגין איחורים'!F115</f>
        <v/>
      </c>
      <c r="O115" s="174" t="str">
        <f>IF(B115="","",'קיזוזים- החלטות ועדה'!E115)</f>
        <v/>
      </c>
      <c r="P115" s="175" t="str">
        <f>'קיזוזים- החלטות ועדה'!G115</f>
        <v/>
      </c>
      <c r="Q115" s="174" t="str">
        <f>'הגבלה לסכום מבוקש (2)'!V115</f>
        <v/>
      </c>
      <c r="R115" s="173"/>
      <c r="S115" s="173"/>
      <c r="T115" s="173"/>
      <c r="U115" s="173"/>
      <c r="V115" s="173"/>
    </row>
    <row r="116" spans="2:22" hidden="1" x14ac:dyDescent="0.25">
      <c r="B116" s="180" t="str">
        <f t="shared" si="4"/>
        <v/>
      </c>
      <c r="C116" s="179" t="str">
        <f>IF('תנאי סף'!F116="","",'תנאי סף'!F116)</f>
        <v/>
      </c>
      <c r="D116" s="178"/>
      <c r="E116" s="178"/>
      <c r="F116" s="178"/>
      <c r="G116" s="178"/>
      <c r="H116" s="173"/>
      <c r="I116" s="177"/>
      <c r="J116" s="177"/>
      <c r="K116" s="175" t="str">
        <f>IF(C116="","",'הגבלה לסכום מבוקש (1)'!D116)</f>
        <v/>
      </c>
      <c r="L116" s="175" t="str">
        <f>סיכום!H116</f>
        <v/>
      </c>
      <c r="M116" s="176" t="str">
        <f t="shared" si="5"/>
        <v/>
      </c>
      <c r="N116" s="175" t="str">
        <f>'קיזוזים בגין איחורים'!F116</f>
        <v/>
      </c>
      <c r="O116" s="174" t="str">
        <f>IF(B116="","",'קיזוזים- החלטות ועדה'!E116)</f>
        <v/>
      </c>
      <c r="P116" s="175" t="str">
        <f>'קיזוזים- החלטות ועדה'!G116</f>
        <v/>
      </c>
      <c r="Q116" s="174" t="str">
        <f>'הגבלה לסכום מבוקש (2)'!V116</f>
        <v/>
      </c>
      <c r="R116" s="173"/>
      <c r="S116" s="173"/>
      <c r="T116" s="173"/>
      <c r="U116" s="173"/>
      <c r="V116" s="173"/>
    </row>
    <row r="117" spans="2:22" hidden="1" x14ac:dyDescent="0.25">
      <c r="B117" s="180" t="str">
        <f t="shared" si="4"/>
        <v/>
      </c>
      <c r="C117" s="179" t="str">
        <f>IF('תנאי סף'!F117="","",'תנאי סף'!F117)</f>
        <v/>
      </c>
      <c r="D117" s="178"/>
      <c r="E117" s="178"/>
      <c r="F117" s="178"/>
      <c r="G117" s="178"/>
      <c r="H117" s="173"/>
      <c r="I117" s="177"/>
      <c r="J117" s="177"/>
      <c r="K117" s="175" t="str">
        <f>IF(C117="","",'הגבלה לסכום מבוקש (1)'!D117)</f>
        <v/>
      </c>
      <c r="L117" s="175" t="str">
        <f>סיכום!H117</f>
        <v/>
      </c>
      <c r="M117" s="176" t="str">
        <f t="shared" si="5"/>
        <v/>
      </c>
      <c r="N117" s="175" t="str">
        <f>'קיזוזים בגין איחורים'!F117</f>
        <v/>
      </c>
      <c r="O117" s="174" t="str">
        <f>IF(B117="","",'קיזוזים- החלטות ועדה'!E117)</f>
        <v/>
      </c>
      <c r="P117" s="175" t="str">
        <f>'קיזוזים- החלטות ועדה'!G117</f>
        <v/>
      </c>
      <c r="Q117" s="174" t="str">
        <f>'הגבלה לסכום מבוקש (2)'!V117</f>
        <v/>
      </c>
      <c r="R117" s="173"/>
      <c r="S117" s="173"/>
      <c r="T117" s="173"/>
      <c r="U117" s="173"/>
      <c r="V117" s="173"/>
    </row>
    <row r="118" spans="2:22" hidden="1" x14ac:dyDescent="0.25">
      <c r="B118" s="180" t="str">
        <f t="shared" si="4"/>
        <v/>
      </c>
      <c r="C118" s="179" t="str">
        <f>IF('תנאי סף'!F118="","",'תנאי סף'!F118)</f>
        <v/>
      </c>
      <c r="D118" s="178"/>
      <c r="E118" s="178"/>
      <c r="F118" s="178"/>
      <c r="G118" s="178"/>
      <c r="H118" s="173"/>
      <c r="I118" s="177"/>
      <c r="J118" s="177"/>
      <c r="K118" s="175" t="str">
        <f>IF(C118="","",'הגבלה לסכום מבוקש (1)'!D118)</f>
        <v/>
      </c>
      <c r="L118" s="175" t="str">
        <f>סיכום!H118</f>
        <v/>
      </c>
      <c r="M118" s="176" t="str">
        <f t="shared" si="5"/>
        <v/>
      </c>
      <c r="N118" s="175" t="str">
        <f>'קיזוזים בגין איחורים'!F118</f>
        <v/>
      </c>
      <c r="O118" s="174" t="str">
        <f>IF(B118="","",'קיזוזים- החלטות ועדה'!E118)</f>
        <v/>
      </c>
      <c r="P118" s="175" t="str">
        <f>'קיזוזים- החלטות ועדה'!G118</f>
        <v/>
      </c>
      <c r="Q118" s="174" t="str">
        <f>'הגבלה לסכום מבוקש (2)'!V118</f>
        <v/>
      </c>
      <c r="R118" s="173"/>
      <c r="S118" s="173"/>
      <c r="T118" s="173"/>
      <c r="U118" s="173"/>
      <c r="V118" s="173"/>
    </row>
    <row r="119" spans="2:22" hidden="1" x14ac:dyDescent="0.25">
      <c r="B119" s="180" t="str">
        <f t="shared" si="4"/>
        <v/>
      </c>
      <c r="C119" s="179" t="str">
        <f>IF('תנאי סף'!F119="","",'תנאי סף'!F119)</f>
        <v/>
      </c>
      <c r="D119" s="178"/>
      <c r="E119" s="178"/>
      <c r="F119" s="178"/>
      <c r="G119" s="178"/>
      <c r="H119" s="173"/>
      <c r="I119" s="177"/>
      <c r="J119" s="177"/>
      <c r="K119" s="175" t="str">
        <f>IF(C119="","",'הגבלה לסכום מבוקש (1)'!D119)</f>
        <v/>
      </c>
      <c r="L119" s="175" t="str">
        <f>סיכום!H119</f>
        <v/>
      </c>
      <c r="M119" s="176" t="str">
        <f t="shared" si="5"/>
        <v/>
      </c>
      <c r="N119" s="175" t="str">
        <f>'קיזוזים בגין איחורים'!F119</f>
        <v/>
      </c>
      <c r="O119" s="174" t="str">
        <f>IF(B119="","",'קיזוזים- החלטות ועדה'!E119)</f>
        <v/>
      </c>
      <c r="P119" s="175" t="str">
        <f>'קיזוזים- החלטות ועדה'!G119</f>
        <v/>
      </c>
      <c r="Q119" s="174" t="str">
        <f>'הגבלה לסכום מבוקש (2)'!V119</f>
        <v/>
      </c>
      <c r="R119" s="173"/>
      <c r="S119" s="173"/>
      <c r="T119" s="173"/>
      <c r="U119" s="173"/>
      <c r="V119" s="173"/>
    </row>
    <row r="120" spans="2:22" hidden="1" x14ac:dyDescent="0.25">
      <c r="B120" s="180" t="str">
        <f t="shared" si="4"/>
        <v/>
      </c>
      <c r="C120" s="179" t="str">
        <f>IF('תנאי סף'!F120="","",'תנאי סף'!F120)</f>
        <v/>
      </c>
      <c r="D120" s="178"/>
      <c r="E120" s="178"/>
      <c r="F120" s="178"/>
      <c r="G120" s="178"/>
      <c r="H120" s="173"/>
      <c r="I120" s="177"/>
      <c r="J120" s="177"/>
      <c r="K120" s="175" t="str">
        <f>IF(C120="","",'הגבלה לסכום מבוקש (1)'!D120)</f>
        <v/>
      </c>
      <c r="L120" s="175" t="str">
        <f>סיכום!H120</f>
        <v/>
      </c>
      <c r="M120" s="176" t="str">
        <f t="shared" si="5"/>
        <v/>
      </c>
      <c r="N120" s="175" t="str">
        <f>'קיזוזים בגין איחורים'!F120</f>
        <v/>
      </c>
      <c r="O120" s="174" t="str">
        <f>IF(B120="","",'קיזוזים- החלטות ועדה'!E120)</f>
        <v/>
      </c>
      <c r="P120" s="175" t="str">
        <f>'קיזוזים- החלטות ועדה'!G120</f>
        <v/>
      </c>
      <c r="Q120" s="174" t="str">
        <f>'הגבלה לסכום מבוקש (2)'!V120</f>
        <v/>
      </c>
      <c r="R120" s="173"/>
      <c r="S120" s="173"/>
      <c r="T120" s="173"/>
      <c r="U120" s="173"/>
      <c r="V120" s="173"/>
    </row>
    <row r="121" spans="2:22" hidden="1" x14ac:dyDescent="0.25">
      <c r="B121" s="180" t="str">
        <f t="shared" si="4"/>
        <v/>
      </c>
      <c r="C121" s="179" t="str">
        <f>IF('תנאי סף'!F121="","",'תנאי סף'!F121)</f>
        <v/>
      </c>
      <c r="D121" s="178"/>
      <c r="E121" s="178"/>
      <c r="F121" s="178"/>
      <c r="G121" s="178"/>
      <c r="H121" s="173"/>
      <c r="I121" s="177"/>
      <c r="J121" s="177"/>
      <c r="K121" s="175" t="str">
        <f>IF(C121="","",'הגבלה לסכום מבוקש (1)'!D121)</f>
        <v/>
      </c>
      <c r="L121" s="175" t="str">
        <f>סיכום!H121</f>
        <v/>
      </c>
      <c r="M121" s="176" t="str">
        <f t="shared" si="5"/>
        <v/>
      </c>
      <c r="N121" s="175" t="str">
        <f>'קיזוזים בגין איחורים'!F121</f>
        <v/>
      </c>
      <c r="O121" s="174" t="str">
        <f>IF(B121="","",'קיזוזים- החלטות ועדה'!E121)</f>
        <v/>
      </c>
      <c r="P121" s="175" t="str">
        <f>'קיזוזים- החלטות ועדה'!G121</f>
        <v/>
      </c>
      <c r="Q121" s="174" t="str">
        <f>'הגבלה לסכום מבוקש (2)'!V121</f>
        <v/>
      </c>
      <c r="R121" s="173"/>
      <c r="S121" s="173"/>
      <c r="T121" s="173"/>
      <c r="U121" s="173"/>
      <c r="V121" s="173"/>
    </row>
    <row r="122" spans="2:22" hidden="1" x14ac:dyDescent="0.25">
      <c r="B122" s="180" t="str">
        <f t="shared" si="4"/>
        <v/>
      </c>
      <c r="C122" s="179" t="str">
        <f>IF('תנאי סף'!F122="","",'תנאי סף'!F122)</f>
        <v/>
      </c>
      <c r="D122" s="178"/>
      <c r="E122" s="178"/>
      <c r="F122" s="178"/>
      <c r="G122" s="178"/>
      <c r="H122" s="173"/>
      <c r="I122" s="177"/>
      <c r="J122" s="177"/>
      <c r="K122" s="175" t="str">
        <f>IF(C122="","",'הגבלה לסכום מבוקש (1)'!D122)</f>
        <v/>
      </c>
      <c r="L122" s="175" t="str">
        <f>סיכום!H122</f>
        <v/>
      </c>
      <c r="M122" s="176" t="str">
        <f t="shared" si="5"/>
        <v/>
      </c>
      <c r="N122" s="175" t="str">
        <f>'קיזוזים בגין איחורים'!F122</f>
        <v/>
      </c>
      <c r="O122" s="174" t="str">
        <f>IF(B122="","",'קיזוזים- החלטות ועדה'!E122)</f>
        <v/>
      </c>
      <c r="P122" s="175" t="str">
        <f>'קיזוזים- החלטות ועדה'!G122</f>
        <v/>
      </c>
      <c r="Q122" s="174" t="str">
        <f>'הגבלה לסכום מבוקש (2)'!V122</f>
        <v/>
      </c>
      <c r="R122" s="173"/>
      <c r="S122" s="173"/>
      <c r="T122" s="173"/>
      <c r="U122" s="173"/>
      <c r="V122" s="173"/>
    </row>
    <row r="123" spans="2:22" hidden="1" x14ac:dyDescent="0.25">
      <c r="B123" s="180" t="str">
        <f t="shared" si="4"/>
        <v/>
      </c>
      <c r="C123" s="179" t="str">
        <f>IF('תנאי סף'!F123="","",'תנאי סף'!F123)</f>
        <v/>
      </c>
      <c r="D123" s="178"/>
      <c r="E123" s="178"/>
      <c r="F123" s="178"/>
      <c r="G123" s="178"/>
      <c r="H123" s="173"/>
      <c r="I123" s="177"/>
      <c r="J123" s="177"/>
      <c r="K123" s="175" t="str">
        <f>IF(C123="","",'הגבלה לסכום מבוקש (1)'!D123)</f>
        <v/>
      </c>
      <c r="L123" s="175" t="str">
        <f>סיכום!H123</f>
        <v/>
      </c>
      <c r="M123" s="176" t="str">
        <f t="shared" si="5"/>
        <v/>
      </c>
      <c r="N123" s="175" t="str">
        <f>'קיזוזים בגין איחורים'!F123</f>
        <v/>
      </c>
      <c r="O123" s="174" t="str">
        <f>IF(B123="","",'קיזוזים- החלטות ועדה'!E123)</f>
        <v/>
      </c>
      <c r="P123" s="175" t="str">
        <f>'קיזוזים- החלטות ועדה'!G123</f>
        <v/>
      </c>
      <c r="Q123" s="174" t="str">
        <f>'הגבלה לסכום מבוקש (2)'!V123</f>
        <v/>
      </c>
      <c r="R123" s="173"/>
      <c r="S123" s="173"/>
      <c r="T123" s="173"/>
      <c r="U123" s="173"/>
      <c r="V123" s="173"/>
    </row>
    <row r="124" spans="2:22" hidden="1" x14ac:dyDescent="0.25">
      <c r="B124" s="180" t="str">
        <f t="shared" si="4"/>
        <v/>
      </c>
      <c r="C124" s="179" t="str">
        <f>IF('תנאי סף'!F124="","",'תנאי סף'!F124)</f>
        <v/>
      </c>
      <c r="D124" s="178"/>
      <c r="E124" s="178"/>
      <c r="F124" s="178"/>
      <c r="G124" s="178"/>
      <c r="H124" s="173"/>
      <c r="I124" s="177"/>
      <c r="J124" s="177"/>
      <c r="K124" s="175" t="str">
        <f>IF(C124="","",'הגבלה לסכום מבוקש (1)'!D124)</f>
        <v/>
      </c>
      <c r="L124" s="175" t="str">
        <f>סיכום!H124</f>
        <v/>
      </c>
      <c r="M124" s="176" t="str">
        <f t="shared" si="5"/>
        <v/>
      </c>
      <c r="N124" s="175" t="str">
        <f>'קיזוזים בגין איחורים'!F124</f>
        <v/>
      </c>
      <c r="O124" s="174" t="str">
        <f>IF(B124="","",'קיזוזים- החלטות ועדה'!E124)</f>
        <v/>
      </c>
      <c r="P124" s="175" t="str">
        <f>'קיזוזים- החלטות ועדה'!G124</f>
        <v/>
      </c>
      <c r="Q124" s="174" t="str">
        <f>'הגבלה לסכום מבוקש (2)'!V124</f>
        <v/>
      </c>
      <c r="R124" s="173"/>
      <c r="S124" s="173"/>
      <c r="T124" s="173"/>
      <c r="U124" s="173"/>
      <c r="V124" s="173"/>
    </row>
    <row r="125" spans="2:22" hidden="1" x14ac:dyDescent="0.25">
      <c r="B125" s="180" t="str">
        <f t="shared" si="4"/>
        <v/>
      </c>
      <c r="C125" s="179" t="str">
        <f>IF('תנאי סף'!F125="","",'תנאי סף'!F125)</f>
        <v/>
      </c>
      <c r="D125" s="178"/>
      <c r="E125" s="178"/>
      <c r="F125" s="178"/>
      <c r="G125" s="178"/>
      <c r="H125" s="173"/>
      <c r="I125" s="177"/>
      <c r="J125" s="177"/>
      <c r="K125" s="175" t="str">
        <f>IF(C125="","",'הגבלה לסכום מבוקש (1)'!D125)</f>
        <v/>
      </c>
      <c r="L125" s="175" t="str">
        <f>סיכום!H125</f>
        <v/>
      </c>
      <c r="M125" s="176" t="str">
        <f t="shared" si="5"/>
        <v/>
      </c>
      <c r="N125" s="175" t="str">
        <f>'קיזוזים בגין איחורים'!F125</f>
        <v/>
      </c>
      <c r="O125" s="174" t="str">
        <f>IF(B125="","",'קיזוזים- החלטות ועדה'!E125)</f>
        <v/>
      </c>
      <c r="P125" s="175" t="str">
        <f>'קיזוזים- החלטות ועדה'!G125</f>
        <v/>
      </c>
      <c r="Q125" s="174" t="str">
        <f>'הגבלה לסכום מבוקש (2)'!V125</f>
        <v/>
      </c>
      <c r="R125" s="173"/>
      <c r="S125" s="173"/>
      <c r="T125" s="173"/>
      <c r="U125" s="173"/>
      <c r="V125" s="173"/>
    </row>
    <row r="126" spans="2:22" hidden="1" x14ac:dyDescent="0.25">
      <c r="B126" s="180" t="str">
        <f t="shared" si="4"/>
        <v/>
      </c>
      <c r="C126" s="179" t="str">
        <f>IF('תנאי סף'!F126="","",'תנאי סף'!F126)</f>
        <v/>
      </c>
      <c r="D126" s="178"/>
      <c r="E126" s="178"/>
      <c r="F126" s="178"/>
      <c r="G126" s="178"/>
      <c r="H126" s="173"/>
      <c r="I126" s="177"/>
      <c r="J126" s="177"/>
      <c r="K126" s="175" t="str">
        <f>IF(C126="","",'הגבלה לסכום מבוקש (1)'!D126)</f>
        <v/>
      </c>
      <c r="L126" s="175" t="str">
        <f>סיכום!H126</f>
        <v/>
      </c>
      <c r="M126" s="176" t="str">
        <f t="shared" si="5"/>
        <v/>
      </c>
      <c r="N126" s="175" t="str">
        <f>'קיזוזים בגין איחורים'!F126</f>
        <v/>
      </c>
      <c r="O126" s="174" t="str">
        <f>IF(B126="","",'קיזוזים- החלטות ועדה'!E126)</f>
        <v/>
      </c>
      <c r="P126" s="175" t="str">
        <f>'קיזוזים- החלטות ועדה'!G126</f>
        <v/>
      </c>
      <c r="Q126" s="174" t="str">
        <f>'הגבלה לסכום מבוקש (2)'!V126</f>
        <v/>
      </c>
      <c r="R126" s="173"/>
      <c r="S126" s="173"/>
      <c r="T126" s="173"/>
      <c r="U126" s="173"/>
      <c r="V126" s="173"/>
    </row>
    <row r="127" spans="2:22" hidden="1" x14ac:dyDescent="0.25">
      <c r="B127" s="180" t="str">
        <f>IF(C127="","",ROW()-30)</f>
        <v/>
      </c>
      <c r="C127" s="179" t="str">
        <f>IF('תנאי סף'!F127="","",'תנאי סף'!F127)</f>
        <v/>
      </c>
      <c r="D127" s="178"/>
      <c r="E127" s="178"/>
      <c r="F127" s="178"/>
      <c r="G127" s="178"/>
      <c r="H127" s="173"/>
      <c r="I127" s="177"/>
      <c r="J127" s="177"/>
      <c r="K127" s="175" t="str">
        <f>IF(C127="","",'הגבלה לסכום מבוקש (1)'!D127)</f>
        <v/>
      </c>
      <c r="L127" s="175" t="str">
        <f>סיכום!H127</f>
        <v/>
      </c>
      <c r="M127" s="176" t="str">
        <f>IFERROR(L127/J127,"")</f>
        <v/>
      </c>
      <c r="N127" s="175" t="str">
        <f>'קיזוזים בגין איחורים'!F127</f>
        <v/>
      </c>
      <c r="O127" s="174" t="str">
        <f>IF(B127="","",'קיזוזים- החלטות ועדה'!E127)</f>
        <v/>
      </c>
      <c r="P127" s="175" t="str">
        <f>'קיזוזים- החלטות ועדה'!G127</f>
        <v/>
      </c>
      <c r="Q127" s="174" t="str">
        <f>'הגבלה לסכום מבוקש (2)'!V127</f>
        <v/>
      </c>
      <c r="R127" s="173"/>
      <c r="S127" s="173"/>
      <c r="T127" s="173"/>
      <c r="U127" s="173"/>
      <c r="V127" s="173"/>
    </row>
    <row r="128" spans="2:22" hidden="1" x14ac:dyDescent="0.25">
      <c r="B128" s="180" t="str">
        <f>IF(C128="","",ROW()-30)</f>
        <v/>
      </c>
      <c r="C128" s="179" t="str">
        <f>IF('תנאי סף'!F128="","",'תנאי סף'!F128)</f>
        <v/>
      </c>
      <c r="D128" s="178"/>
      <c r="E128" s="178"/>
      <c r="F128" s="178"/>
      <c r="G128" s="178"/>
      <c r="H128" s="173"/>
      <c r="I128" s="177"/>
      <c r="J128" s="177"/>
      <c r="K128" s="175" t="str">
        <f>IF(C128="","",'הגבלה לסכום מבוקש (1)'!D128)</f>
        <v/>
      </c>
      <c r="L128" s="175" t="str">
        <f>סיכום!H128</f>
        <v/>
      </c>
      <c r="M128" s="176" t="str">
        <f>IFERROR(L128/J128,"")</f>
        <v/>
      </c>
      <c r="N128" s="175" t="str">
        <f>'קיזוזים בגין איחורים'!F128</f>
        <v/>
      </c>
      <c r="O128" s="174" t="str">
        <f>IF(B128="","",'קיזוזים- החלטות ועדה'!E128)</f>
        <v/>
      </c>
      <c r="P128" s="175" t="str">
        <f>'קיזוזים- החלטות ועדה'!G128</f>
        <v/>
      </c>
      <c r="Q128" s="174" t="str">
        <f>'הגבלה לסכום מבוקש (2)'!V128</f>
        <v/>
      </c>
      <c r="R128" s="173"/>
      <c r="S128" s="173"/>
      <c r="T128" s="173"/>
      <c r="U128" s="173"/>
      <c r="V128" s="173"/>
    </row>
    <row r="129" spans="2:22" hidden="1" x14ac:dyDescent="0.25">
      <c r="B129" s="180" t="str">
        <f>IF(C129="","",ROW()-30)</f>
        <v/>
      </c>
      <c r="C129" s="179" t="str">
        <f>IF('תנאי סף'!F129="","",'תנאי סף'!F129)</f>
        <v/>
      </c>
      <c r="D129" s="178"/>
      <c r="E129" s="178"/>
      <c r="F129" s="178"/>
      <c r="G129" s="178"/>
      <c r="H129" s="173"/>
      <c r="I129" s="177"/>
      <c r="J129" s="177"/>
      <c r="K129" s="175" t="str">
        <f>IF(C129="","",'הגבלה לסכום מבוקש (1)'!D129)</f>
        <v/>
      </c>
      <c r="L129" s="175" t="str">
        <f>סיכום!H129</f>
        <v/>
      </c>
      <c r="M129" s="176" t="str">
        <f>IFERROR(L129/J129,"")</f>
        <v/>
      </c>
      <c r="N129" s="175" t="str">
        <f>'קיזוזים בגין איחורים'!F129</f>
        <v/>
      </c>
      <c r="O129" s="174" t="str">
        <f>IF(B129="","",'קיזוזים- החלטות ועדה'!E129)</f>
        <v/>
      </c>
      <c r="P129" s="175" t="str">
        <f>'קיזוזים- החלטות ועדה'!G129</f>
        <v/>
      </c>
      <c r="Q129" s="174" t="str">
        <f>'הגבלה לסכום מבוקש (2)'!V129</f>
        <v/>
      </c>
      <c r="R129" s="173"/>
      <c r="S129" s="173"/>
      <c r="T129" s="173"/>
      <c r="U129" s="173"/>
      <c r="V129" s="173"/>
    </row>
    <row r="130" spans="2:22" ht="16.5" hidden="1" thickBot="1" x14ac:dyDescent="0.3">
      <c r="B130" s="180" t="str">
        <f>IF(C130="","",ROW()-30)</f>
        <v/>
      </c>
      <c r="C130" s="179" t="str">
        <f>IF('תנאי סף'!F130="","",'תנאי סף'!F130)</f>
        <v/>
      </c>
      <c r="D130" s="178"/>
      <c r="E130" s="178"/>
      <c r="F130" s="178"/>
      <c r="G130" s="178"/>
      <c r="H130" s="173"/>
      <c r="I130" s="177"/>
      <c r="J130" s="177"/>
      <c r="K130" s="175" t="str">
        <f>IF(C130="","",'הגבלה לסכום מבוקש (1)'!D130)</f>
        <v/>
      </c>
      <c r="L130" s="175" t="str">
        <f>סיכום!H130</f>
        <v/>
      </c>
      <c r="M130" s="176" t="str">
        <f>IFERROR(L130/J130,"")</f>
        <v/>
      </c>
      <c r="N130" s="175" t="str">
        <f>'קיזוזים בגין איחורים'!F130</f>
        <v/>
      </c>
      <c r="O130" s="174" t="str">
        <f>IF(B130="","",'קיזוזים- החלטות ועדה'!E130)</f>
        <v/>
      </c>
      <c r="P130" s="175" t="str">
        <f>'קיזוזים- החלטות ועדה'!G130</f>
        <v/>
      </c>
      <c r="Q130" s="174" t="str">
        <f>'הגבלה לסכום מבוקש (2)'!V130</f>
        <v/>
      </c>
      <c r="R130" s="173"/>
      <c r="S130" s="173"/>
      <c r="T130" s="173"/>
      <c r="U130" s="173"/>
      <c r="V130" s="173"/>
    </row>
    <row r="131" spans="2:22" ht="20.25" thickTop="1" thickBot="1" x14ac:dyDescent="0.3">
      <c r="B131" s="578" t="s">
        <v>73</v>
      </c>
      <c r="C131" s="578"/>
      <c r="D131" s="172"/>
      <c r="E131" s="172"/>
      <c r="F131" s="172"/>
      <c r="G131" s="172"/>
      <c r="H131" s="171"/>
      <c r="I131" s="170">
        <f>SUM(I31:I130)</f>
        <v>3042854</v>
      </c>
      <c r="J131" s="170">
        <f>SUM(J31:J130)</f>
        <v>3042854</v>
      </c>
      <c r="K131" s="170">
        <f ca="1">SUM(K31:K130)</f>
        <v>8600000</v>
      </c>
      <c r="L131" s="170">
        <f ca="1">SUM(L31:L130)</f>
        <v>2951409.0000000005</v>
      </c>
      <c r="M131" s="170"/>
      <c r="N131" s="170">
        <f ca="1">SUM(N31:N130)</f>
        <v>0</v>
      </c>
      <c r="O131" s="170">
        <f ca="1">SUM(O31:O130)</f>
        <v>0</v>
      </c>
      <c r="P131" s="170">
        <f ca="1">SUM(P31:P130)</f>
        <v>2951409</v>
      </c>
      <c r="Q131" s="170">
        <f ca="1">SUM(Q31:Q130)</f>
        <v>2951409</v>
      </c>
    </row>
    <row r="132" spans="2:22" ht="16.5" thickTop="1" x14ac:dyDescent="0.25"/>
  </sheetData>
  <sheetProtection algorithmName="SHA-512" hashValue="Dsn9mKnXTZmAi4XK4Lelgszw+VaiyU9WRT2Q6lkVomW9saqHs1P1M1xQiCJkAICTL80vfKAIwzLgGzA7tgCh1g==" saltValue="+bDSECymorLSKec5XRy03Q==" spinCount="100000" sheet="1" scenarios="1" formatColumns="0" formatRows="0"/>
  <mergeCells count="15">
    <mergeCell ref="U29:U30"/>
    <mergeCell ref="V29:V30"/>
    <mergeCell ref="B131:C131"/>
    <mergeCell ref="H29:H30"/>
    <mergeCell ref="I29:I30"/>
    <mergeCell ref="J29:J30"/>
    <mergeCell ref="R29:R30"/>
    <mergeCell ref="S29:S30"/>
    <mergeCell ref="T29:T30"/>
    <mergeCell ref="B29:B30"/>
    <mergeCell ref="C29:C30"/>
    <mergeCell ref="D29:D30"/>
    <mergeCell ref="E29:E30"/>
    <mergeCell ref="F29:F30"/>
    <mergeCell ref="G29:G30"/>
  </mergeCells>
  <conditionalFormatting sqref="B31:C130 K31:Q130">
    <cfRule type="containsBlanks" dxfId="97" priority="12">
      <formula>LEN(TRIM(B31))=0</formula>
    </cfRule>
  </conditionalFormatting>
  <conditionalFormatting sqref="C1:C2">
    <cfRule type="containsBlanks" dxfId="96" priority="7">
      <formula>LEN(TRIM(C1))=0</formula>
    </cfRule>
  </conditionalFormatting>
  <conditionalFormatting sqref="D31:J130">
    <cfRule type="expression" dxfId="95" priority="1">
      <formula>IF($C31="",0,1)</formula>
    </cfRule>
  </conditionalFormatting>
  <conditionalFormatting sqref="R31:V130">
    <cfRule type="expression" dxfId="94" priority="11">
      <formula>IF($C31="",0,1)</formula>
    </cfRule>
  </conditionalFormatting>
  <printOptions horizontalCentered="1"/>
  <pageMargins left="0.51181102362204722" right="0.51181102362204722" top="0.74803149606299213" bottom="0.74803149606299213" header="0.31496062992125984" footer="0.31496062992125984"/>
  <pageSetup paperSize="9" scale="43" orientation="landscape" r:id="rId1"/>
  <headerFooter>
    <oddHeader>&amp;C&amp;Uמבחנים לתמיכה של משרד התרבות והספורט</oddHeader>
    <oddFooter>&amp;Lא. חפץ ושות'
יעוץ כלכלי&amp;C&amp;P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5">
    <tabColor theme="5" tint="-0.249977111117893"/>
  </sheetPr>
  <dimension ref="A1:AZ131"/>
  <sheetViews>
    <sheetView rightToLeft="1" tabSelected="1" view="pageBreakPreview" topLeftCell="B1" zoomScaleNormal="70" zoomScaleSheetLayoutView="100" workbookViewId="0">
      <pane xSplit="2" ySplit="30" topLeftCell="G31" activePane="bottomRight" state="frozen"/>
      <selection pane="topRight" activeCell="B6" sqref="B6:H6"/>
      <selection pane="bottomLeft" activeCell="B6" sqref="B6:H6"/>
      <selection pane="bottomRight" activeCell="J36" sqref="J36"/>
    </sheetView>
  </sheetViews>
  <sheetFormatPr defaultColWidth="9.140625" defaultRowHeight="15.75" x14ac:dyDescent="0.25"/>
  <cols>
    <col min="1" max="1" width="2.5703125" style="3" hidden="1" customWidth="1"/>
    <col min="2" max="2" width="7.42578125" style="3" customWidth="1"/>
    <col min="3" max="3" width="16.5703125" style="3" customWidth="1"/>
    <col min="4" max="4" width="19.85546875" style="3" customWidth="1"/>
    <col min="5" max="5" width="17.5703125" style="3" customWidth="1"/>
    <col min="6" max="6" width="18.85546875" style="3" customWidth="1"/>
    <col min="7" max="7" width="22.5703125" style="3" customWidth="1"/>
    <col min="8" max="8" width="21.42578125" style="3" customWidth="1"/>
    <col min="9" max="9" width="20.5703125" style="3" customWidth="1"/>
    <col min="10" max="10" width="18.85546875" style="3" bestFit="1" customWidth="1"/>
    <col min="11" max="11" width="16.85546875" style="3" bestFit="1" customWidth="1"/>
    <col min="12" max="12" width="24.5703125" style="3" customWidth="1"/>
    <col min="13" max="13" width="22.85546875" style="3" customWidth="1"/>
    <col min="14" max="14" width="15" style="3" hidden="1" customWidth="1"/>
    <col min="15" max="15" width="15.140625" style="3" hidden="1" customWidth="1"/>
    <col min="16" max="16" width="17.85546875" style="3" customWidth="1"/>
    <col min="17" max="17" width="22.85546875" style="3" customWidth="1"/>
    <col min="18" max="18" width="16.5703125" style="3" hidden="1" customWidth="1"/>
    <col min="19" max="19" width="14.5703125" style="3" hidden="1" customWidth="1"/>
    <col min="20" max="20" width="13.85546875" style="3" hidden="1" customWidth="1"/>
    <col min="21" max="21" width="14.42578125" style="3" hidden="1" customWidth="1"/>
    <col min="22" max="22" width="28.85546875" style="3" customWidth="1"/>
    <col min="23" max="50" width="9.140625" style="3" hidden="1" customWidth="1"/>
    <col min="51" max="51" width="16.140625" style="3" hidden="1" customWidth="1"/>
    <col min="52" max="52" width="11.42578125" style="3" hidden="1" customWidth="1"/>
    <col min="53" max="16384" width="9.140625" style="3"/>
  </cols>
  <sheetData>
    <row r="1" spans="4:5" ht="18.75" x14ac:dyDescent="0.25">
      <c r="D1" s="50" t="str">
        <f>'פרמטרים לעקרונות חישוב התמיכה'!$B$1</f>
        <v>שנה</v>
      </c>
      <c r="E1" s="5">
        <f>'פרמטרים לעקרונות חישוב התמיכה'!$C$1</f>
        <v>2025</v>
      </c>
    </row>
    <row r="2" spans="4:5" ht="19.5" thickBot="1" x14ac:dyDescent="0.3">
      <c r="D2" s="52" t="str">
        <f>'פרמטרים לעקרונות חישוב התמיכה'!$B$2</f>
        <v>תקציב התמיכה</v>
      </c>
      <c r="E2" s="7">
        <f>'פרמטרים לעקרונות חישוב התמיכה'!$C$2</f>
        <v>2951409</v>
      </c>
    </row>
    <row r="3" spans="4:5" ht="16.5" thickBot="1" x14ac:dyDescent="0.3"/>
    <row r="4" spans="4:5" hidden="1" x14ac:dyDescent="0.25"/>
    <row r="5" spans="4:5" hidden="1" x14ac:dyDescent="0.25"/>
    <row r="6" spans="4:5" hidden="1" x14ac:dyDescent="0.25"/>
    <row r="7" spans="4:5" hidden="1" x14ac:dyDescent="0.25"/>
    <row r="8" spans="4:5" hidden="1" x14ac:dyDescent="0.25"/>
    <row r="9" spans="4:5" hidden="1" x14ac:dyDescent="0.25"/>
    <row r="10" spans="4:5" hidden="1" x14ac:dyDescent="0.25"/>
    <row r="11" spans="4:5" hidden="1" x14ac:dyDescent="0.25"/>
    <row r="12" spans="4:5" hidden="1" x14ac:dyDescent="0.25"/>
    <row r="13" spans="4:5" hidden="1" x14ac:dyDescent="0.25"/>
    <row r="14" spans="4:5" hidden="1" x14ac:dyDescent="0.25"/>
    <row r="15" spans="4:5" hidden="1" x14ac:dyDescent="0.25"/>
    <row r="16" spans="4:5" hidden="1" x14ac:dyDescent="0.25"/>
    <row r="17" spans="2:52" hidden="1" x14ac:dyDescent="0.25"/>
    <row r="18" spans="2:52" hidden="1" x14ac:dyDescent="0.25"/>
    <row r="19" spans="2:52" hidden="1" x14ac:dyDescent="0.25"/>
    <row r="20" spans="2:52" hidden="1" x14ac:dyDescent="0.25"/>
    <row r="21" spans="2:52" hidden="1" x14ac:dyDescent="0.25"/>
    <row r="22" spans="2:52" hidden="1" x14ac:dyDescent="0.25"/>
    <row r="23" spans="2:52" hidden="1" x14ac:dyDescent="0.25"/>
    <row r="24" spans="2:52" hidden="1" x14ac:dyDescent="0.25"/>
    <row r="25" spans="2:52" hidden="1" x14ac:dyDescent="0.25"/>
    <row r="26" spans="2:52" hidden="1" x14ac:dyDescent="0.25"/>
    <row r="27" spans="2:52" hidden="1" x14ac:dyDescent="0.25"/>
    <row r="28" spans="2:52" hidden="1" x14ac:dyDescent="0.25">
      <c r="D28" s="16"/>
      <c r="E28" s="16"/>
    </row>
    <row r="29" spans="2:52" ht="16.5" hidden="1" customHeight="1" thickBot="1" x14ac:dyDescent="0.3">
      <c r="Y29" s="244" t="e">
        <f>#REF!</f>
        <v>#REF!</v>
      </c>
      <c r="Z29" s="245" t="e">
        <f>#REF!</f>
        <v>#REF!</v>
      </c>
    </row>
    <row r="30" spans="2:52" ht="46.5" customHeight="1" thickBot="1" x14ac:dyDescent="0.3">
      <c r="B30" s="186" t="s">
        <v>197</v>
      </c>
      <c r="C30" s="185" t="s">
        <v>131</v>
      </c>
      <c r="D30" s="184" t="s">
        <v>338</v>
      </c>
      <c r="E30" s="184" t="s">
        <v>339</v>
      </c>
      <c r="F30" s="184" t="s">
        <v>340</v>
      </c>
      <c r="G30" s="184" t="s">
        <v>341</v>
      </c>
      <c r="H30" s="184" t="s">
        <v>342</v>
      </c>
      <c r="I30" s="184" t="s">
        <v>343</v>
      </c>
      <c r="J30" s="184" t="s">
        <v>344</v>
      </c>
      <c r="K30" s="184" t="s">
        <v>363</v>
      </c>
      <c r="L30" s="184" t="s">
        <v>364</v>
      </c>
      <c r="M30" s="184" t="s">
        <v>365</v>
      </c>
      <c r="N30" s="184" t="s">
        <v>351</v>
      </c>
      <c r="O30" s="184" t="s">
        <v>352</v>
      </c>
      <c r="P30" s="184" t="s">
        <v>353</v>
      </c>
      <c r="Q30" s="184" t="s">
        <v>366</v>
      </c>
      <c r="R30" s="184" t="s">
        <v>345</v>
      </c>
      <c r="S30" s="184" t="s">
        <v>346</v>
      </c>
      <c r="T30" s="184" t="s">
        <v>347</v>
      </c>
      <c r="U30" s="184" t="s">
        <v>348</v>
      </c>
      <c r="V30" s="183" t="s">
        <v>349</v>
      </c>
      <c r="W30" s="3" t="s">
        <v>367</v>
      </c>
      <c r="X30" s="3" t="s">
        <v>368</v>
      </c>
      <c r="Y30" s="3" t="s">
        <v>369</v>
      </c>
      <c r="Z30" s="3" t="s">
        <v>370</v>
      </c>
      <c r="AA30" s="3" t="s">
        <v>371</v>
      </c>
      <c r="AB30" s="3">
        <f>COLUMN()</f>
        <v>28</v>
      </c>
      <c r="AC30" s="3">
        <f>COLUMN()</f>
        <v>29</v>
      </c>
      <c r="AD30" s="3">
        <f>COLUMN()</f>
        <v>30</v>
      </c>
      <c r="AE30" s="3">
        <f>COLUMN()</f>
        <v>31</v>
      </c>
      <c r="AF30" s="3">
        <f>COLUMN()</f>
        <v>32</v>
      </c>
      <c r="AG30" s="3">
        <f>COLUMN()</f>
        <v>33</v>
      </c>
      <c r="AH30" s="3">
        <f>COLUMN()</f>
        <v>34</v>
      </c>
      <c r="AI30" s="3">
        <f>COLUMN()</f>
        <v>35</v>
      </c>
      <c r="AJ30" s="3">
        <f>COLUMN()</f>
        <v>36</v>
      </c>
      <c r="AK30" s="3">
        <f>COLUMN()</f>
        <v>37</v>
      </c>
      <c r="AL30" s="3">
        <f>COLUMN()</f>
        <v>38</v>
      </c>
      <c r="AM30" s="3">
        <f>COLUMN()</f>
        <v>39</v>
      </c>
      <c r="AN30" s="3">
        <f>COLUMN()</f>
        <v>40</v>
      </c>
      <c r="AO30" s="3">
        <f>COLUMN()</f>
        <v>41</v>
      </c>
      <c r="AP30" s="3">
        <f>COLUMN()</f>
        <v>42</v>
      </c>
      <c r="AQ30" s="3">
        <f>COLUMN()</f>
        <v>43</v>
      </c>
      <c r="AR30" s="3">
        <f>COLUMN()</f>
        <v>44</v>
      </c>
      <c r="AS30" s="3">
        <f>COLUMN()</f>
        <v>45</v>
      </c>
      <c r="AT30" s="3">
        <f>COLUMN()</f>
        <v>46</v>
      </c>
      <c r="AU30" s="3">
        <f>COLUMN()</f>
        <v>47</v>
      </c>
      <c r="AV30" s="3">
        <f>COLUMN()</f>
        <v>48</v>
      </c>
      <c r="AW30" s="3">
        <f>COLUMN()</f>
        <v>49</v>
      </c>
      <c r="AX30" s="3" t="s">
        <v>372</v>
      </c>
      <c r="AY30" s="3">
        <f>COLUMN()</f>
        <v>51</v>
      </c>
      <c r="AZ30" s="3" t="s">
        <v>373</v>
      </c>
    </row>
    <row r="31" spans="2:52" s="181" customFormat="1" x14ac:dyDescent="0.25">
      <c r="B31" s="246">
        <f t="shared" ref="B31:B62" ca="1" si="0">IF(C31="","",ROW()-30)</f>
        <v>1</v>
      </c>
      <c r="C31" s="247" t="str">
        <f ca="1">'סיכום לועדה- הזנת נתונים'!C31</f>
        <v>כוריאוגרפים</v>
      </c>
      <c r="D31" s="247">
        <f ca="1">IF($C31="","",'סיכום לועדה- הזנת נתונים'!D31)</f>
        <v>1001827800</v>
      </c>
      <c r="E31" s="247" t="str">
        <f ca="1">IF($C31="","",'סיכום לועדה- הזנת נתונים'!E31)</f>
        <v>40000564</v>
      </c>
      <c r="F31" s="247" t="str">
        <f ca="1">IF($C31="","",'סיכום לועדה- הזנת נתונים'!F31)</f>
        <v>580215333</v>
      </c>
      <c r="G31" s="247" t="str">
        <f ca="1">IF($C31="","",'סיכום לועדה- הזנת נתונים'!G31)</f>
        <v>עמותת הכוריאוגרפים (ע"ר)</v>
      </c>
      <c r="H31" s="247" t="str">
        <f ca="1">IF($C31="","",'סיכום לועדה- הזנת נתונים'!H31)</f>
        <v>עמותת הכוריאוגרפים-תמיכה בארגון גג</v>
      </c>
      <c r="I31" s="248">
        <f ca="1">IF($C31="","",'סיכום לועדה- הזנת נתונים'!I31)</f>
        <v>1807696.8897671732</v>
      </c>
      <c r="J31" s="248">
        <f ca="1">IF($C31="","",'סיכום לועדה- הזנת נתונים'!J31)</f>
        <v>1807696.8897671732</v>
      </c>
      <c r="K31" s="248">
        <f ca="1">IF($C31="","",'סיכום לועדה- הזנת נתונים'!K31)</f>
        <v>5000000</v>
      </c>
      <c r="L31" s="248">
        <f ca="1">IF($C31="","",'סיכום לועדה- הזנת נתונים'!L31)</f>
        <v>1805407.6996175572</v>
      </c>
      <c r="M31" s="249">
        <f ca="1">IF($C31="","",'סיכום לועדה- הזנת נתונים'!M31)</f>
        <v>0.99873364270161968</v>
      </c>
      <c r="N31" s="250">
        <f ca="1">IF($C31="","",'סיכום לועדה- הזנת נתונים'!N31)</f>
        <v>0</v>
      </c>
      <c r="O31" s="250">
        <f ca="1">IF($C31="","",'סיכום לועדה- הזנת נתונים'!O31)</f>
        <v>0</v>
      </c>
      <c r="P31" s="250">
        <f ca="1">IF($C31="","",'סיכום לועדה- הזנת נתונים'!P31)</f>
        <v>1805407.6996175568</v>
      </c>
      <c r="Q31" s="250">
        <f ca="1">IF($C31="","",'סיכום לועדה- הזנת נתונים'!Q31)</f>
        <v>1805407.6996175568</v>
      </c>
      <c r="R31" s="247">
        <f ca="1">IF($C31="","",'סיכום לועדה- הזנת נתונים'!R31)</f>
        <v>0</v>
      </c>
      <c r="S31" s="247">
        <f ca="1">IF($C31="","",'סיכום לועדה- הזנת נתונים'!S31)</f>
        <v>0</v>
      </c>
      <c r="T31" s="247">
        <f ca="1">IF($C31="","",'סיכום לועדה- הזנת נתונים'!T31)</f>
        <v>0</v>
      </c>
      <c r="U31" s="247">
        <f ca="1">IF($C31="","",'סיכום לועדה- הזנת נתונים'!U31)</f>
        <v>0</v>
      </c>
      <c r="V31" s="353" t="str">
        <f ca="1">IF($C31="","",'סיכום לועדה- הזנת נתונים'!V31)</f>
        <v>מומלץ לתמיכה עפ"י מודל</v>
      </c>
      <c r="W31" s="251">
        <f ca="1">IF($C31="","",L31-I31)</f>
        <v>-2289.1901496159844</v>
      </c>
      <c r="X31" s="252">
        <f ca="1">IF($C31="","",IFERROR(Q31/I31-1,0))</f>
        <v>-1.2663572983805382E-3</v>
      </c>
      <c r="Y31" s="181" t="e">
        <f ca="1">IF($C31="","",IF(ABS(W31)&gt;=$Y$29,"הצג חריגים","הצג לא חריגים"))</f>
        <v>#REF!</v>
      </c>
      <c r="Z31" s="181" t="e">
        <f ca="1">IF($C31="","",IF(ABS(X31)&gt;=$Z$29,"הצג חריגים","הצג לא חריגים"))</f>
        <v>#REF!</v>
      </c>
      <c r="AA31" s="253">
        <f ca="1">IF(C31="","",Q31/$E$2)</f>
        <v>0.61171044054468793</v>
      </c>
      <c r="AX31" s="181" t="b">
        <f ca="1">C31&lt;&gt;""</f>
        <v>1</v>
      </c>
      <c r="AY31" s="254"/>
      <c r="AZ31" s="255">
        <f>$E$2</f>
        <v>2951409</v>
      </c>
    </row>
    <row r="32" spans="2:52" x14ac:dyDescent="0.25">
      <c r="B32" s="256">
        <f t="shared" ca="1" si="0"/>
        <v>2</v>
      </c>
      <c r="C32" s="424" t="str">
        <f ca="1">'סיכום לועדה- הזנת נתונים'!C32</f>
        <v>פ. בלומנטל</v>
      </c>
      <c r="D32" s="424">
        <f ca="1">IF($C32="","",'סיכום לועדה- הזנת נתונים'!D32)</f>
        <v>1001842152</v>
      </c>
      <c r="E32" s="424" t="str">
        <f ca="1">IF($C32="","",'סיכום לועדה- הזנת נתונים'!E32)</f>
        <v>40221541</v>
      </c>
      <c r="F32" s="424" t="str">
        <f ca="1">IF($C32="","",'סיכום לועדה- הזנת נתונים'!F32)</f>
        <v>580327740</v>
      </c>
      <c r="G32" s="424" t="str">
        <f ca="1">IF($C32="","",'סיכום לועדה- הזנת נתונים'!G32)</f>
        <v>המרכז למוסיקה ע"ש פיליציה בלומנטל (</v>
      </c>
      <c r="H32" s="424" t="str">
        <f ca="1">IF($C32="","",'סיכום לועדה- הזנת נתונים'!H32)</f>
        <v>ארגון גג למוזיקאים עצמאיים</v>
      </c>
      <c r="I32" s="425">
        <f ca="1">IF($C32="","",'סיכום לועדה- הזנת נתונים'!I32)</f>
        <v>532780.35212859511</v>
      </c>
      <c r="J32" s="425">
        <f ca="1">IF($C32="","",'סיכום לועדה- הזנת נתונים'!J32)</f>
        <v>532780.35212859511</v>
      </c>
      <c r="K32" s="425">
        <f ca="1">IF($C32="","",'סיכום לועדה- הזנת נתונים'!K32)</f>
        <v>1100000</v>
      </c>
      <c r="L32" s="425">
        <f ca="1">IF($C32="","",'סיכום לועדה- הזנת נתונים'!L32)</f>
        <v>473873.06666790316</v>
      </c>
      <c r="M32" s="426">
        <f ca="1">IF($C32="","",'סיכום לועדה- הזנת נתונים'!M32)</f>
        <v>0.8894342007445617</v>
      </c>
      <c r="N32" s="427">
        <f ca="1">IF($C32="","",'סיכום לועדה- הזנת נתונים'!N32)</f>
        <v>0</v>
      </c>
      <c r="O32" s="427">
        <f ca="1">IF($C32="","",'סיכום לועדה- הזנת נתונים'!O32)</f>
        <v>0</v>
      </c>
      <c r="P32" s="427">
        <f ca="1">IF($C32="","",'סיכום לועדה- הזנת נתונים'!P32)</f>
        <v>473873.06666790304</v>
      </c>
      <c r="Q32" s="427">
        <f ca="1">IF($C32="","",'סיכום לועדה- הזנת נתונים'!Q32)</f>
        <v>473873.06666790304</v>
      </c>
      <c r="R32" s="424">
        <f ca="1">IF($C32="","",'סיכום לועדה- הזנת נתונים'!R32)</f>
        <v>0</v>
      </c>
      <c r="S32" s="424">
        <f ca="1">IF($C32="","",'סיכום לועדה- הזנת נתונים'!S32)</f>
        <v>0</v>
      </c>
      <c r="T32" s="424">
        <f ca="1">IF($C32="","",'סיכום לועדה- הזנת נתונים'!T32)</f>
        <v>0</v>
      </c>
      <c r="U32" s="424">
        <f ca="1">IF($C32="","",'סיכום לועדה- הזנת נתונים'!U32)</f>
        <v>0</v>
      </c>
      <c r="V32" s="352" t="str">
        <f ca="1">IF($C32="","",'סיכום לועדה- הזנת נתונים'!V32)</f>
        <v>מומלץ לתמיכה עפ"י מודל</v>
      </c>
      <c r="W32" s="251">
        <f t="shared" ref="W32:W95" ca="1" si="1">IF($C32="","",L32-I32)</f>
        <v>-58907.285460691957</v>
      </c>
      <c r="X32" s="252">
        <f t="shared" ref="X32:X95" ca="1" si="2">IF($C32="","",IFERROR(Q32/I32-1,0))</f>
        <v>-0.11056579925543852</v>
      </c>
      <c r="Y32" s="181" t="e">
        <f t="shared" ref="Y32:Y95" ca="1" si="3">IF($C32="","",IF(ABS(W32)&gt;=$Y$29,"הצג חריגים","הצג לא חריגים"))</f>
        <v>#REF!</v>
      </c>
      <c r="Z32" s="181" t="e">
        <f t="shared" ref="Z32:Z95" ca="1" si="4">IF($C32="","",IF(ABS(X32)&gt;=$Z$29,"הצג חריגים","הצג לא חריגים"))</f>
        <v>#REF!</v>
      </c>
      <c r="AA32" s="253">
        <f t="shared" ref="AA32:AA95" ca="1" si="5">IF(C32="","",Q32/$E$2)</f>
        <v>0.1605582508787847</v>
      </c>
      <c r="AX32" s="181" t="b">
        <f t="shared" ref="AX32:AX95" ca="1" si="6">C32&lt;&gt;""</f>
        <v>1</v>
      </c>
      <c r="AY32" s="254"/>
      <c r="AZ32" s="255">
        <f t="shared" ref="AZ32:AZ95" si="7">$E$2</f>
        <v>2951409</v>
      </c>
    </row>
    <row r="33" spans="2:52" x14ac:dyDescent="0.25">
      <c r="B33" s="256">
        <f t="shared" ca="1" si="0"/>
        <v>3</v>
      </c>
      <c r="C33" s="424" t="str">
        <f ca="1">'סיכום לועדה- הזנת נתונים'!C33</f>
        <v>איב</v>
      </c>
      <c r="D33" s="424">
        <f ca="1">IF($C33="","",'סיכום לועדה- הזנת נתונים'!D33)</f>
        <v>1001845866</v>
      </c>
      <c r="E33" s="424" t="str">
        <f ca="1">IF($C33="","",'סיכום לועדה- הזנת נתונים'!E33)</f>
        <v>41102783</v>
      </c>
      <c r="F33" s="424" t="str">
        <f ca="1">IF($C33="","",'סיכום לועדה- הזנת נתונים'!F33)</f>
        <v>580549962</v>
      </c>
      <c r="G33" s="424" t="str">
        <f ca="1">IF($C33="","",'סיכום לועדה- הזנת נתונים'!G33)</f>
        <v xml:space="preserve">אי"ב- ארגון יוצרים עצמאיים בתיאטרון </v>
      </c>
      <c r="H33" s="424" t="str">
        <f ca="1">IF($C33="","",'סיכום לועדה- הזנת נתונים'!H33)</f>
        <v>איב- ארגון גג 2025</v>
      </c>
      <c r="I33" s="425">
        <f ca="1">IF($C33="","",'סיכום לועדה- הזנת נתונים'!I33)</f>
        <v>702376.75810423179</v>
      </c>
      <c r="J33" s="425">
        <f ca="1">IF($C33="","",'סיכום לועדה- הזנת נתונים'!J33)</f>
        <v>702376.75810423179</v>
      </c>
      <c r="K33" s="425">
        <f ca="1">IF($C33="","",'סיכום לועדה- הזנת נתונים'!K33)</f>
        <v>2500000</v>
      </c>
      <c r="L33" s="425">
        <f ca="1">IF($C33="","",'סיכום לועדה- הזנת נתונים'!L33)</f>
        <v>672128.23371454002</v>
      </c>
      <c r="M33" s="426">
        <f ca="1">IF($C33="","",'סיכום לועדה- הזנת נתונים'!M33)</f>
        <v>0.95693404708986263</v>
      </c>
      <c r="N33" s="427">
        <f ca="1">IF($C33="","",'סיכום לועדה- הזנת נתונים'!N33)</f>
        <v>0</v>
      </c>
      <c r="O33" s="427">
        <f ca="1">IF($C33="","",'סיכום לועדה- הזנת נתונים'!O33)</f>
        <v>0</v>
      </c>
      <c r="P33" s="427">
        <f ca="1">IF($C33="","",'סיכום לועדה- הזנת נתונים'!P33)</f>
        <v>672128.23371453991</v>
      </c>
      <c r="Q33" s="427">
        <f ca="1">IF($C33="","",'סיכום לועדה- הזנת נתונים'!Q33)</f>
        <v>672128.23371453991</v>
      </c>
      <c r="R33" s="424">
        <f ca="1">IF($C33="","",'סיכום לועדה- הזנת נתונים'!R33)</f>
        <v>0</v>
      </c>
      <c r="S33" s="424">
        <f ca="1">IF($C33="","",'סיכום לועדה- הזנת נתונים'!S33)</f>
        <v>0</v>
      </c>
      <c r="T33" s="424">
        <f ca="1">IF($C33="","",'סיכום לועדה- הזנת נתונים'!T33)</f>
        <v>0</v>
      </c>
      <c r="U33" s="424">
        <f ca="1">IF($C33="","",'סיכום לועדה- הזנת נתונים'!U33)</f>
        <v>0</v>
      </c>
      <c r="V33" s="352" t="str">
        <f ca="1">IF($C33="","",'סיכום לועדה- הזנת נתונים'!V33)</f>
        <v>מומלץ לתמיכה עפ"י מודל</v>
      </c>
      <c r="W33" s="251">
        <f t="shared" ca="1" si="1"/>
        <v>-30248.524389691767</v>
      </c>
      <c r="X33" s="252">
        <f t="shared" ca="1" si="2"/>
        <v>-4.3065952910137484E-2</v>
      </c>
      <c r="Y33" s="181" t="e">
        <f t="shared" ca="1" si="3"/>
        <v>#REF!</v>
      </c>
      <c r="Z33" s="181" t="e">
        <f t="shared" ca="1" si="4"/>
        <v>#REF!</v>
      </c>
      <c r="AA33" s="253">
        <f t="shared" ca="1" si="5"/>
        <v>0.22773130857652732</v>
      </c>
      <c r="AX33" s="181" t="b">
        <f t="shared" ca="1" si="6"/>
        <v>1</v>
      </c>
      <c r="AY33" s="254"/>
      <c r="AZ33" s="255">
        <f t="shared" si="7"/>
        <v>2951409</v>
      </c>
    </row>
    <row r="34" spans="2:52" x14ac:dyDescent="0.25">
      <c r="B34" s="256" t="str">
        <f t="shared" ca="1" si="0"/>
        <v/>
      </c>
      <c r="C34" s="424" t="str">
        <f ca="1">'סיכום לועדה- הזנת נתונים'!C34</f>
        <v/>
      </c>
      <c r="D34" s="424" t="str">
        <f ca="1">IF($C34="","",'סיכום לועדה- הזנת נתונים'!D34)</f>
        <v/>
      </c>
      <c r="E34" s="424" t="str">
        <f ca="1">IF($C34="","",'סיכום לועדה- הזנת נתונים'!E34)</f>
        <v/>
      </c>
      <c r="F34" s="424" t="str">
        <f ca="1">IF($C34="","",'סיכום לועדה- הזנת נתונים'!F34)</f>
        <v/>
      </c>
      <c r="G34" s="424" t="str">
        <f ca="1">IF($C34="","",'סיכום לועדה- הזנת נתונים'!G34)</f>
        <v/>
      </c>
      <c r="H34" s="424" t="str">
        <f ca="1">IF($C34="","",'סיכום לועדה- הזנת נתונים'!H34)</f>
        <v/>
      </c>
      <c r="I34" s="425" t="str">
        <f ca="1">IF($C34="","",'סיכום לועדה- הזנת נתונים'!I34)</f>
        <v/>
      </c>
      <c r="J34" s="425" t="str">
        <f ca="1">IF($C34="","",'סיכום לועדה- הזנת נתונים'!J34)</f>
        <v/>
      </c>
      <c r="K34" s="425" t="str">
        <f ca="1">IF($C34="","",'סיכום לועדה- הזנת נתונים'!K34)</f>
        <v/>
      </c>
      <c r="L34" s="425" t="str">
        <f ca="1">IF($C34="","",'סיכום לועדה- הזנת נתונים'!L34)</f>
        <v/>
      </c>
      <c r="M34" s="426" t="str">
        <f ca="1">IF($C34="","",'סיכום לועדה- הזנת נתונים'!M34)</f>
        <v/>
      </c>
      <c r="N34" s="427" t="str">
        <f ca="1">IF($C34="","",'סיכום לועדה- הזנת נתונים'!N34)</f>
        <v/>
      </c>
      <c r="O34" s="427" t="str">
        <f ca="1">IF($C34="","",'סיכום לועדה- הזנת נתונים'!O34)</f>
        <v/>
      </c>
      <c r="P34" s="427" t="str">
        <f ca="1">IF($C34="","",'סיכום לועדה- הזנת נתונים'!P34)</f>
        <v/>
      </c>
      <c r="Q34" s="427" t="str">
        <f ca="1">IF($C34="","",'סיכום לועדה- הזנת נתונים'!Q34)</f>
        <v/>
      </c>
      <c r="R34" s="424" t="str">
        <f ca="1">IF($C34="","",'סיכום לועדה- הזנת נתונים'!R34)</f>
        <v/>
      </c>
      <c r="S34" s="424" t="str">
        <f ca="1">IF($C34="","",'סיכום לועדה- הזנת נתונים'!S34)</f>
        <v/>
      </c>
      <c r="T34" s="424" t="str">
        <f ca="1">IF($C34="","",'סיכום לועדה- הזנת נתונים'!T34)</f>
        <v/>
      </c>
      <c r="U34" s="424" t="str">
        <f ca="1">IF($C34="","",'סיכום לועדה- הזנת נתונים'!U34)</f>
        <v/>
      </c>
      <c r="V34" s="352" t="str">
        <f ca="1">IF($C34="","",'סיכום לועדה- הזנת נתונים'!V34)</f>
        <v/>
      </c>
      <c r="W34" s="251" t="str">
        <f t="shared" ca="1" si="1"/>
        <v/>
      </c>
      <c r="X34" s="252" t="str">
        <f t="shared" ca="1" si="2"/>
        <v/>
      </c>
      <c r="Y34" s="181" t="str">
        <f t="shared" ca="1" si="3"/>
        <v/>
      </c>
      <c r="Z34" s="181" t="str">
        <f t="shared" ca="1" si="4"/>
        <v/>
      </c>
      <c r="AA34" s="253" t="str">
        <f t="shared" ca="1" si="5"/>
        <v/>
      </c>
      <c r="AX34" s="181" t="b">
        <f t="shared" ca="1" si="6"/>
        <v>0</v>
      </c>
      <c r="AY34" s="254"/>
      <c r="AZ34" s="255">
        <f t="shared" si="7"/>
        <v>2951409</v>
      </c>
    </row>
    <row r="35" spans="2:52" x14ac:dyDescent="0.25">
      <c r="B35" s="256" t="str">
        <f t="shared" ca="1" si="0"/>
        <v/>
      </c>
      <c r="C35" s="424" t="str">
        <f ca="1">'סיכום לועדה- הזנת נתונים'!C35</f>
        <v/>
      </c>
      <c r="D35" s="424" t="str">
        <f ca="1">IF($C35="","",'סיכום לועדה- הזנת נתונים'!D35)</f>
        <v/>
      </c>
      <c r="E35" s="424" t="str">
        <f ca="1">IF($C35="","",'סיכום לועדה- הזנת נתונים'!E35)</f>
        <v/>
      </c>
      <c r="F35" s="424" t="str">
        <f ca="1">IF($C35="","",'סיכום לועדה- הזנת נתונים'!F35)</f>
        <v/>
      </c>
      <c r="G35" s="424" t="str">
        <f ca="1">IF($C35="","",'סיכום לועדה- הזנת נתונים'!G35)</f>
        <v/>
      </c>
      <c r="H35" s="424" t="str">
        <f ca="1">IF($C35="","",'סיכום לועדה- הזנת נתונים'!H35)</f>
        <v/>
      </c>
      <c r="I35" s="425" t="str">
        <f ca="1">IF($C35="","",'סיכום לועדה- הזנת נתונים'!I35)</f>
        <v/>
      </c>
      <c r="J35" s="425" t="str">
        <f ca="1">IF($C35="","",'סיכום לועדה- הזנת נתונים'!J35)</f>
        <v/>
      </c>
      <c r="K35" s="425" t="str">
        <f ca="1">IF($C35="","",'סיכום לועדה- הזנת נתונים'!K35)</f>
        <v/>
      </c>
      <c r="L35" s="425" t="str">
        <f ca="1">IF($C35="","",'סיכום לועדה- הזנת נתונים'!L35)</f>
        <v/>
      </c>
      <c r="M35" s="426" t="str">
        <f ca="1">IF($C35="","",'סיכום לועדה- הזנת נתונים'!M35)</f>
        <v/>
      </c>
      <c r="N35" s="427" t="str">
        <f ca="1">IF($C35="","",'סיכום לועדה- הזנת נתונים'!N35)</f>
        <v/>
      </c>
      <c r="O35" s="427" t="str">
        <f ca="1">IF($C35="","",'סיכום לועדה- הזנת נתונים'!O35)</f>
        <v/>
      </c>
      <c r="P35" s="427" t="str">
        <f ca="1">IF($C35="","",'סיכום לועדה- הזנת נתונים'!P35)</f>
        <v/>
      </c>
      <c r="Q35" s="427" t="str">
        <f ca="1">IF($C35="","",'סיכום לועדה- הזנת נתונים'!Q35)</f>
        <v/>
      </c>
      <c r="R35" s="424" t="str">
        <f ca="1">IF($C35="","",'סיכום לועדה- הזנת נתונים'!R35)</f>
        <v/>
      </c>
      <c r="S35" s="424" t="str">
        <f ca="1">IF($C35="","",'סיכום לועדה- הזנת נתונים'!S35)</f>
        <v/>
      </c>
      <c r="T35" s="424" t="str">
        <f ca="1">IF($C35="","",'סיכום לועדה- הזנת נתונים'!T35)</f>
        <v/>
      </c>
      <c r="U35" s="424" t="str">
        <f ca="1">IF($C35="","",'סיכום לועדה- הזנת נתונים'!U35)</f>
        <v/>
      </c>
      <c r="V35" s="257" t="str">
        <f ca="1">IF($C35="","",'סיכום לועדה- הזנת נתונים'!V35)</f>
        <v/>
      </c>
      <c r="W35" s="251" t="str">
        <f t="shared" ca="1" si="1"/>
        <v/>
      </c>
      <c r="X35" s="252" t="str">
        <f t="shared" ca="1" si="2"/>
        <v/>
      </c>
      <c r="Y35" s="181" t="str">
        <f t="shared" ca="1" si="3"/>
        <v/>
      </c>
      <c r="Z35" s="181" t="str">
        <f t="shared" ca="1" si="4"/>
        <v/>
      </c>
      <c r="AA35" s="253" t="str">
        <f t="shared" ca="1" si="5"/>
        <v/>
      </c>
      <c r="AX35" s="181" t="b">
        <f t="shared" ca="1" si="6"/>
        <v>0</v>
      </c>
      <c r="AY35" s="254"/>
      <c r="AZ35" s="255">
        <f t="shared" si="7"/>
        <v>2951409</v>
      </c>
    </row>
    <row r="36" spans="2:52" x14ac:dyDescent="0.25">
      <c r="B36" s="256" t="str">
        <f t="shared" ca="1" si="0"/>
        <v/>
      </c>
      <c r="C36" s="424" t="str">
        <f ca="1">'סיכום לועדה- הזנת נתונים'!C36</f>
        <v/>
      </c>
      <c r="D36" s="424" t="str">
        <f ca="1">IF($C36="","",'סיכום לועדה- הזנת נתונים'!D36)</f>
        <v/>
      </c>
      <c r="E36" s="424" t="str">
        <f ca="1">IF($C36="","",'סיכום לועדה- הזנת נתונים'!E36)</f>
        <v/>
      </c>
      <c r="F36" s="424" t="str">
        <f ca="1">IF($C36="","",'סיכום לועדה- הזנת נתונים'!F36)</f>
        <v/>
      </c>
      <c r="G36" s="424" t="str">
        <f ca="1">IF($C36="","",'סיכום לועדה- הזנת נתונים'!G36)</f>
        <v/>
      </c>
      <c r="H36" s="424" t="str">
        <f ca="1">IF($C36="","",'סיכום לועדה- הזנת נתונים'!H36)</f>
        <v/>
      </c>
      <c r="I36" s="425" t="str">
        <f ca="1">IF($C36="","",'סיכום לועדה- הזנת נתונים'!I36)</f>
        <v/>
      </c>
      <c r="J36" s="425" t="str">
        <f ca="1">IF($C36="","",'סיכום לועדה- הזנת נתונים'!J36)</f>
        <v/>
      </c>
      <c r="K36" s="425" t="str">
        <f ca="1">IF($C36="","",'סיכום לועדה- הזנת נתונים'!K36)</f>
        <v/>
      </c>
      <c r="L36" s="425" t="str">
        <f ca="1">IF($C36="","",'סיכום לועדה- הזנת נתונים'!L36)</f>
        <v/>
      </c>
      <c r="M36" s="426" t="str">
        <f ca="1">IF($C36="","",'סיכום לועדה- הזנת נתונים'!M36)</f>
        <v/>
      </c>
      <c r="N36" s="427" t="str">
        <f ca="1">IF($C36="","",'סיכום לועדה- הזנת נתונים'!N36)</f>
        <v/>
      </c>
      <c r="O36" s="427" t="str">
        <f ca="1">IF($C36="","",'סיכום לועדה- הזנת נתונים'!O36)</f>
        <v/>
      </c>
      <c r="P36" s="427" t="str">
        <f ca="1">IF($C36="","",'סיכום לועדה- הזנת נתונים'!P36)</f>
        <v/>
      </c>
      <c r="Q36" s="427" t="str">
        <f ca="1">IF($C36="","",'סיכום לועדה- הזנת נתונים'!Q36)</f>
        <v/>
      </c>
      <c r="R36" s="424" t="str">
        <f ca="1">IF($C36="","",'סיכום לועדה- הזנת נתונים'!R36)</f>
        <v/>
      </c>
      <c r="S36" s="424" t="str">
        <f ca="1">IF($C36="","",'סיכום לועדה- הזנת נתונים'!S36)</f>
        <v/>
      </c>
      <c r="T36" s="424" t="str">
        <f ca="1">IF($C36="","",'סיכום לועדה- הזנת נתונים'!T36)</f>
        <v/>
      </c>
      <c r="U36" s="424" t="str">
        <f ca="1">IF($C36="","",'סיכום לועדה- הזנת נתונים'!U36)</f>
        <v/>
      </c>
      <c r="V36" s="257" t="str">
        <f ca="1">IF($C36="","",'סיכום לועדה- הזנת נתונים'!V36)</f>
        <v/>
      </c>
      <c r="W36" s="251" t="str">
        <f t="shared" ca="1" si="1"/>
        <v/>
      </c>
      <c r="X36" s="252" t="str">
        <f t="shared" ca="1" si="2"/>
        <v/>
      </c>
      <c r="Y36" s="181" t="str">
        <f t="shared" ca="1" si="3"/>
        <v/>
      </c>
      <c r="Z36" s="181" t="str">
        <f t="shared" ca="1" si="4"/>
        <v/>
      </c>
      <c r="AA36" s="253" t="str">
        <f t="shared" ca="1" si="5"/>
        <v/>
      </c>
      <c r="AX36" s="181" t="b">
        <f t="shared" ca="1" si="6"/>
        <v>0</v>
      </c>
      <c r="AY36" s="254"/>
      <c r="AZ36" s="255">
        <f t="shared" si="7"/>
        <v>2951409</v>
      </c>
    </row>
    <row r="37" spans="2:52" x14ac:dyDescent="0.25">
      <c r="B37" s="256" t="str">
        <f t="shared" ca="1" si="0"/>
        <v/>
      </c>
      <c r="C37" s="424" t="str">
        <f ca="1">'סיכום לועדה- הזנת נתונים'!C37</f>
        <v/>
      </c>
      <c r="D37" s="424" t="str">
        <f ca="1">IF($C37="","",'סיכום לועדה- הזנת נתונים'!D37)</f>
        <v/>
      </c>
      <c r="E37" s="424" t="str">
        <f ca="1">IF($C37="","",'סיכום לועדה- הזנת נתונים'!E37)</f>
        <v/>
      </c>
      <c r="F37" s="424" t="str">
        <f ca="1">IF($C37="","",'סיכום לועדה- הזנת נתונים'!F37)</f>
        <v/>
      </c>
      <c r="G37" s="424" t="str">
        <f ca="1">IF($C37="","",'סיכום לועדה- הזנת נתונים'!G37)</f>
        <v/>
      </c>
      <c r="H37" s="424" t="str">
        <f ca="1">IF($C37="","",'סיכום לועדה- הזנת נתונים'!H37)</f>
        <v/>
      </c>
      <c r="I37" s="425" t="str">
        <f ca="1">IF($C37="","",'סיכום לועדה- הזנת נתונים'!I37)</f>
        <v/>
      </c>
      <c r="J37" s="425" t="str">
        <f ca="1">IF($C37="","",'סיכום לועדה- הזנת נתונים'!J37)</f>
        <v/>
      </c>
      <c r="K37" s="425" t="str">
        <f ca="1">IF($C37="","",'סיכום לועדה- הזנת נתונים'!K37)</f>
        <v/>
      </c>
      <c r="L37" s="425" t="str">
        <f ca="1">IF($C37="","",'סיכום לועדה- הזנת נתונים'!L37)</f>
        <v/>
      </c>
      <c r="M37" s="426" t="str">
        <f ca="1">IF($C37="","",'סיכום לועדה- הזנת נתונים'!M37)</f>
        <v/>
      </c>
      <c r="N37" s="427" t="str">
        <f ca="1">IF($C37="","",'סיכום לועדה- הזנת נתונים'!N37)</f>
        <v/>
      </c>
      <c r="O37" s="427" t="str">
        <f ca="1">IF($C37="","",'סיכום לועדה- הזנת נתונים'!O37)</f>
        <v/>
      </c>
      <c r="P37" s="427" t="str">
        <f ca="1">IF($C37="","",'סיכום לועדה- הזנת נתונים'!P37)</f>
        <v/>
      </c>
      <c r="Q37" s="427" t="str">
        <f ca="1">IF($C37="","",'סיכום לועדה- הזנת נתונים'!Q37)</f>
        <v/>
      </c>
      <c r="R37" s="424" t="str">
        <f ca="1">IF($C37="","",'סיכום לועדה- הזנת נתונים'!R37)</f>
        <v/>
      </c>
      <c r="S37" s="424" t="str">
        <f ca="1">IF($C37="","",'סיכום לועדה- הזנת נתונים'!S37)</f>
        <v/>
      </c>
      <c r="T37" s="424" t="str">
        <f ca="1">IF($C37="","",'סיכום לועדה- הזנת נתונים'!T37)</f>
        <v/>
      </c>
      <c r="U37" s="424" t="str">
        <f ca="1">IF($C37="","",'סיכום לועדה- הזנת נתונים'!U37)</f>
        <v/>
      </c>
      <c r="V37" s="257" t="str">
        <f ca="1">IF($C37="","",'סיכום לועדה- הזנת נתונים'!V37)</f>
        <v/>
      </c>
      <c r="W37" s="251" t="str">
        <f t="shared" ca="1" si="1"/>
        <v/>
      </c>
      <c r="X37" s="252" t="str">
        <f t="shared" ca="1" si="2"/>
        <v/>
      </c>
      <c r="Y37" s="181" t="str">
        <f t="shared" ca="1" si="3"/>
        <v/>
      </c>
      <c r="Z37" s="181" t="str">
        <f t="shared" ca="1" si="4"/>
        <v/>
      </c>
      <c r="AA37" s="253" t="str">
        <f t="shared" ca="1" si="5"/>
        <v/>
      </c>
      <c r="AX37" s="181" t="b">
        <f t="shared" ca="1" si="6"/>
        <v>0</v>
      </c>
      <c r="AY37" s="254"/>
      <c r="AZ37" s="255">
        <f t="shared" si="7"/>
        <v>2951409</v>
      </c>
    </row>
    <row r="38" spans="2:52" x14ac:dyDescent="0.25">
      <c r="B38" s="256" t="str">
        <f t="shared" ca="1" si="0"/>
        <v/>
      </c>
      <c r="C38" s="424" t="str">
        <f ca="1">'סיכום לועדה- הזנת נתונים'!C38</f>
        <v/>
      </c>
      <c r="D38" s="424" t="str">
        <f ca="1">IF($C38="","",'סיכום לועדה- הזנת נתונים'!D38)</f>
        <v/>
      </c>
      <c r="E38" s="424" t="str">
        <f ca="1">IF($C38="","",'סיכום לועדה- הזנת נתונים'!E38)</f>
        <v/>
      </c>
      <c r="F38" s="424" t="str">
        <f ca="1">IF($C38="","",'סיכום לועדה- הזנת נתונים'!F38)</f>
        <v/>
      </c>
      <c r="G38" s="424" t="str">
        <f ca="1">IF($C38="","",'סיכום לועדה- הזנת נתונים'!G38)</f>
        <v/>
      </c>
      <c r="H38" s="424" t="str">
        <f ca="1">IF($C38="","",'סיכום לועדה- הזנת נתונים'!H38)</f>
        <v/>
      </c>
      <c r="I38" s="425" t="str">
        <f ca="1">IF($C38="","",'סיכום לועדה- הזנת נתונים'!I38)</f>
        <v/>
      </c>
      <c r="J38" s="425" t="str">
        <f ca="1">IF($C38="","",'סיכום לועדה- הזנת נתונים'!J38)</f>
        <v/>
      </c>
      <c r="K38" s="425" t="str">
        <f ca="1">IF($C38="","",'סיכום לועדה- הזנת נתונים'!K38)</f>
        <v/>
      </c>
      <c r="L38" s="425" t="str">
        <f ca="1">IF($C38="","",'סיכום לועדה- הזנת נתונים'!L38)</f>
        <v/>
      </c>
      <c r="M38" s="426" t="str">
        <f ca="1">IF($C38="","",'סיכום לועדה- הזנת נתונים'!M38)</f>
        <v/>
      </c>
      <c r="N38" s="427" t="str">
        <f ca="1">IF($C38="","",'סיכום לועדה- הזנת נתונים'!N38)</f>
        <v/>
      </c>
      <c r="O38" s="427" t="str">
        <f ca="1">IF($C38="","",'סיכום לועדה- הזנת נתונים'!O38)</f>
        <v/>
      </c>
      <c r="P38" s="427" t="str">
        <f ca="1">IF($C38="","",'סיכום לועדה- הזנת נתונים'!P38)</f>
        <v/>
      </c>
      <c r="Q38" s="427" t="str">
        <f ca="1">IF($C38="","",'סיכום לועדה- הזנת נתונים'!Q38)</f>
        <v/>
      </c>
      <c r="R38" s="424" t="str">
        <f ca="1">IF($C38="","",'סיכום לועדה- הזנת נתונים'!R38)</f>
        <v/>
      </c>
      <c r="S38" s="424" t="str">
        <f ca="1">IF($C38="","",'סיכום לועדה- הזנת נתונים'!S38)</f>
        <v/>
      </c>
      <c r="T38" s="424" t="str">
        <f ca="1">IF($C38="","",'סיכום לועדה- הזנת נתונים'!T38)</f>
        <v/>
      </c>
      <c r="U38" s="424" t="str">
        <f ca="1">IF($C38="","",'סיכום לועדה- הזנת נתונים'!U38)</f>
        <v/>
      </c>
      <c r="V38" s="257" t="str">
        <f ca="1">IF($C38="","",'סיכום לועדה- הזנת נתונים'!V38)</f>
        <v/>
      </c>
      <c r="W38" s="251" t="str">
        <f t="shared" ca="1" si="1"/>
        <v/>
      </c>
      <c r="X38" s="252" t="str">
        <f t="shared" ca="1" si="2"/>
        <v/>
      </c>
      <c r="Y38" s="181" t="str">
        <f t="shared" ca="1" si="3"/>
        <v/>
      </c>
      <c r="Z38" s="181" t="str">
        <f t="shared" ca="1" si="4"/>
        <v/>
      </c>
      <c r="AA38" s="253" t="str">
        <f t="shared" ca="1" si="5"/>
        <v/>
      </c>
      <c r="AX38" s="181" t="b">
        <f t="shared" ca="1" si="6"/>
        <v>0</v>
      </c>
      <c r="AY38" s="254"/>
      <c r="AZ38" s="255">
        <f t="shared" si="7"/>
        <v>2951409</v>
      </c>
    </row>
    <row r="39" spans="2:52" x14ac:dyDescent="0.25">
      <c r="B39" s="256" t="str">
        <f t="shared" ca="1" si="0"/>
        <v/>
      </c>
      <c r="C39" s="424" t="str">
        <f ca="1">'סיכום לועדה- הזנת נתונים'!C39</f>
        <v/>
      </c>
      <c r="D39" s="424" t="str">
        <f ca="1">IF($C39="","",'סיכום לועדה- הזנת נתונים'!D39)</f>
        <v/>
      </c>
      <c r="E39" s="424" t="str">
        <f ca="1">IF($C39="","",'סיכום לועדה- הזנת נתונים'!E39)</f>
        <v/>
      </c>
      <c r="F39" s="424" t="str">
        <f ca="1">IF($C39="","",'סיכום לועדה- הזנת נתונים'!F39)</f>
        <v/>
      </c>
      <c r="G39" s="424" t="str">
        <f ca="1">IF($C39="","",'סיכום לועדה- הזנת נתונים'!G39)</f>
        <v/>
      </c>
      <c r="H39" s="424" t="str">
        <f ca="1">IF($C39="","",'סיכום לועדה- הזנת נתונים'!H39)</f>
        <v/>
      </c>
      <c r="I39" s="425" t="str">
        <f ca="1">IF($C39="","",'סיכום לועדה- הזנת נתונים'!I39)</f>
        <v/>
      </c>
      <c r="J39" s="425" t="str">
        <f ca="1">IF($C39="","",'סיכום לועדה- הזנת נתונים'!J39)</f>
        <v/>
      </c>
      <c r="K39" s="425" t="str">
        <f ca="1">IF($C39="","",'סיכום לועדה- הזנת נתונים'!K39)</f>
        <v/>
      </c>
      <c r="L39" s="425" t="str">
        <f ca="1">IF($C39="","",'סיכום לועדה- הזנת נתונים'!L39)</f>
        <v/>
      </c>
      <c r="M39" s="426" t="str">
        <f ca="1">IF($C39="","",'סיכום לועדה- הזנת נתונים'!M39)</f>
        <v/>
      </c>
      <c r="N39" s="427" t="str">
        <f ca="1">IF($C39="","",'סיכום לועדה- הזנת נתונים'!N39)</f>
        <v/>
      </c>
      <c r="O39" s="427" t="str">
        <f ca="1">IF($C39="","",'סיכום לועדה- הזנת נתונים'!O39)</f>
        <v/>
      </c>
      <c r="P39" s="427" t="str">
        <f ca="1">IF($C39="","",'סיכום לועדה- הזנת נתונים'!P39)</f>
        <v/>
      </c>
      <c r="Q39" s="427" t="str">
        <f ca="1">IF($C39="","",'סיכום לועדה- הזנת נתונים'!Q39)</f>
        <v/>
      </c>
      <c r="R39" s="424" t="str">
        <f ca="1">IF($C39="","",'סיכום לועדה- הזנת נתונים'!R39)</f>
        <v/>
      </c>
      <c r="S39" s="424" t="str">
        <f ca="1">IF($C39="","",'סיכום לועדה- הזנת נתונים'!S39)</f>
        <v/>
      </c>
      <c r="T39" s="424" t="str">
        <f ca="1">IF($C39="","",'סיכום לועדה- הזנת נתונים'!T39)</f>
        <v/>
      </c>
      <c r="U39" s="424" t="str">
        <f ca="1">IF($C39="","",'סיכום לועדה- הזנת נתונים'!U39)</f>
        <v/>
      </c>
      <c r="V39" s="257" t="str">
        <f ca="1">IF($C39="","",'סיכום לועדה- הזנת נתונים'!V39)</f>
        <v/>
      </c>
      <c r="W39" s="251" t="str">
        <f t="shared" ca="1" si="1"/>
        <v/>
      </c>
      <c r="X39" s="252" t="str">
        <f t="shared" ca="1" si="2"/>
        <v/>
      </c>
      <c r="Y39" s="181" t="str">
        <f t="shared" ca="1" si="3"/>
        <v/>
      </c>
      <c r="Z39" s="181" t="str">
        <f t="shared" ca="1" si="4"/>
        <v/>
      </c>
      <c r="AA39" s="253" t="str">
        <f t="shared" ca="1" si="5"/>
        <v/>
      </c>
      <c r="AX39" s="181" t="b">
        <f t="shared" ca="1" si="6"/>
        <v>0</v>
      </c>
      <c r="AY39" s="254"/>
      <c r="AZ39" s="255">
        <f t="shared" si="7"/>
        <v>2951409</v>
      </c>
    </row>
    <row r="40" spans="2:52" ht="16.5" thickBot="1" x14ac:dyDescent="0.3">
      <c r="B40" s="256" t="str">
        <f t="shared" ca="1" si="0"/>
        <v/>
      </c>
      <c r="C40" s="424" t="str">
        <f ca="1">'סיכום לועדה- הזנת נתונים'!C40</f>
        <v/>
      </c>
      <c r="D40" s="424" t="str">
        <f ca="1">IF($C40="","",'סיכום לועדה- הזנת נתונים'!D40)</f>
        <v/>
      </c>
      <c r="E40" s="424" t="str">
        <f ca="1">IF($C40="","",'סיכום לועדה- הזנת נתונים'!E40)</f>
        <v/>
      </c>
      <c r="F40" s="424" t="str">
        <f ca="1">IF($C40="","",'סיכום לועדה- הזנת נתונים'!F40)</f>
        <v/>
      </c>
      <c r="G40" s="424" t="str">
        <f ca="1">IF($C40="","",'סיכום לועדה- הזנת נתונים'!G40)</f>
        <v/>
      </c>
      <c r="H40" s="424" t="str">
        <f ca="1">IF($C40="","",'סיכום לועדה- הזנת נתונים'!H40)</f>
        <v/>
      </c>
      <c r="I40" s="425" t="str">
        <f ca="1">IF($C40="","",'סיכום לועדה- הזנת נתונים'!I40)</f>
        <v/>
      </c>
      <c r="J40" s="425" t="str">
        <f ca="1">IF($C40="","",'סיכום לועדה- הזנת נתונים'!J40)</f>
        <v/>
      </c>
      <c r="K40" s="425" t="str">
        <f ca="1">IF($C40="","",'סיכום לועדה- הזנת נתונים'!K40)</f>
        <v/>
      </c>
      <c r="L40" s="425" t="str">
        <f ca="1">IF($C40="","",'סיכום לועדה- הזנת נתונים'!L40)</f>
        <v/>
      </c>
      <c r="M40" s="426" t="str">
        <f ca="1">IF($C40="","",'סיכום לועדה- הזנת נתונים'!M40)</f>
        <v/>
      </c>
      <c r="N40" s="427" t="str">
        <f ca="1">IF($C40="","",'סיכום לועדה- הזנת נתונים'!N40)</f>
        <v/>
      </c>
      <c r="O40" s="427" t="str">
        <f ca="1">IF($C40="","",'סיכום לועדה- הזנת נתונים'!O40)</f>
        <v/>
      </c>
      <c r="P40" s="427" t="str">
        <f ca="1">IF($C40="","",'סיכום לועדה- הזנת נתונים'!P40)</f>
        <v/>
      </c>
      <c r="Q40" s="427" t="str">
        <f ca="1">IF($C40="","",'סיכום לועדה- הזנת נתונים'!Q40)</f>
        <v/>
      </c>
      <c r="R40" s="424" t="str">
        <f ca="1">IF($C40="","",'סיכום לועדה- הזנת נתונים'!R40)</f>
        <v/>
      </c>
      <c r="S40" s="424" t="str">
        <f ca="1">IF($C40="","",'סיכום לועדה- הזנת נתונים'!S40)</f>
        <v/>
      </c>
      <c r="T40" s="424" t="str">
        <f ca="1">IF($C40="","",'סיכום לועדה- הזנת נתונים'!T40)</f>
        <v/>
      </c>
      <c r="U40" s="424" t="str">
        <f ca="1">IF($C40="","",'סיכום לועדה- הזנת נתונים'!U40)</f>
        <v/>
      </c>
      <c r="V40" s="257" t="str">
        <f ca="1">IF($C40="","",'סיכום לועדה- הזנת נתונים'!V40)</f>
        <v/>
      </c>
      <c r="W40" s="251" t="str">
        <f t="shared" ca="1" si="1"/>
        <v/>
      </c>
      <c r="X40" s="252" t="str">
        <f t="shared" ca="1" si="2"/>
        <v/>
      </c>
      <c r="Y40" s="181" t="str">
        <f t="shared" ca="1" si="3"/>
        <v/>
      </c>
      <c r="Z40" s="181" t="str">
        <f t="shared" ca="1" si="4"/>
        <v/>
      </c>
      <c r="AA40" s="253" t="str">
        <f t="shared" ca="1" si="5"/>
        <v/>
      </c>
      <c r="AX40" s="181" t="b">
        <f t="shared" ca="1" si="6"/>
        <v>0</v>
      </c>
      <c r="AY40" s="254"/>
      <c r="AZ40" s="255">
        <f t="shared" si="7"/>
        <v>2951409</v>
      </c>
    </row>
    <row r="41" spans="2:52" hidden="1" x14ac:dyDescent="0.25">
      <c r="B41" s="256" t="str">
        <f t="shared" si="0"/>
        <v/>
      </c>
      <c r="C41" s="424" t="str">
        <f>'סיכום לועדה- הזנת נתונים'!C41</f>
        <v/>
      </c>
      <c r="D41" s="424" t="str">
        <f>IF($C41="","",'סיכום לועדה- הזנת נתונים'!D41)</f>
        <v/>
      </c>
      <c r="E41" s="424" t="str">
        <f>IF($C41="","",'סיכום לועדה- הזנת נתונים'!E41)</f>
        <v/>
      </c>
      <c r="F41" s="424" t="str">
        <f>IF($C41="","",'סיכום לועדה- הזנת נתונים'!F41)</f>
        <v/>
      </c>
      <c r="G41" s="424" t="str">
        <f>IF($C41="","",'סיכום לועדה- הזנת נתונים'!G41)</f>
        <v/>
      </c>
      <c r="H41" s="424" t="str">
        <f>IF($C41="","",'סיכום לועדה- הזנת נתונים'!H41)</f>
        <v/>
      </c>
      <c r="I41" s="425" t="str">
        <f>IF($C41="","",'סיכום לועדה- הזנת נתונים'!I41)</f>
        <v/>
      </c>
      <c r="J41" s="425" t="str">
        <f>IF($C41="","",'סיכום לועדה- הזנת נתונים'!J41)</f>
        <v/>
      </c>
      <c r="K41" s="425" t="str">
        <f>IF($C41="","",'סיכום לועדה- הזנת נתונים'!K41)</f>
        <v/>
      </c>
      <c r="L41" s="425" t="str">
        <f>IF($C41="","",'סיכום לועדה- הזנת נתונים'!L41)</f>
        <v/>
      </c>
      <c r="M41" s="426" t="str">
        <f>IF($C41="","",'סיכום לועדה- הזנת נתונים'!M41)</f>
        <v/>
      </c>
      <c r="N41" s="427" t="str">
        <f>IF($C41="","",'סיכום לועדה- הזנת נתונים'!N41)</f>
        <v/>
      </c>
      <c r="O41" s="427" t="str">
        <f>IF($C41="","",'סיכום לועדה- הזנת נתונים'!O41)</f>
        <v/>
      </c>
      <c r="P41" s="427" t="str">
        <f>IF($C41="","",'סיכום לועדה- הזנת נתונים'!P41)</f>
        <v/>
      </c>
      <c r="Q41" s="427" t="str">
        <f>IF($C41="","",'סיכום לועדה- הזנת נתונים'!Q41)</f>
        <v/>
      </c>
      <c r="R41" s="424" t="str">
        <f>IF($C41="","",'סיכום לועדה- הזנת נתונים'!R41)</f>
        <v/>
      </c>
      <c r="S41" s="424" t="str">
        <f>IF($C41="","",'סיכום לועדה- הזנת נתונים'!S41)</f>
        <v/>
      </c>
      <c r="T41" s="424" t="str">
        <f>IF($C41="","",'סיכום לועדה- הזנת נתונים'!T41)</f>
        <v/>
      </c>
      <c r="U41" s="424" t="str">
        <f>IF($C41="","",'סיכום לועדה- הזנת נתונים'!U41)</f>
        <v/>
      </c>
      <c r="V41" s="257" t="str">
        <f>IF($C41="","",'סיכום לועדה- הזנת נתונים'!V41)</f>
        <v/>
      </c>
      <c r="W41" s="251" t="str">
        <f t="shared" si="1"/>
        <v/>
      </c>
      <c r="X41" s="252" t="str">
        <f t="shared" si="2"/>
        <v/>
      </c>
      <c r="Y41" s="181" t="str">
        <f t="shared" si="3"/>
        <v/>
      </c>
      <c r="Z41" s="181" t="str">
        <f t="shared" si="4"/>
        <v/>
      </c>
      <c r="AA41" s="253" t="str">
        <f t="shared" si="5"/>
        <v/>
      </c>
      <c r="AX41" s="181" t="b">
        <f t="shared" si="6"/>
        <v>0</v>
      </c>
      <c r="AY41" s="254"/>
      <c r="AZ41" s="255">
        <f t="shared" si="7"/>
        <v>2951409</v>
      </c>
    </row>
    <row r="42" spans="2:52" hidden="1" x14ac:dyDescent="0.25">
      <c r="B42" s="256" t="str">
        <f t="shared" si="0"/>
        <v/>
      </c>
      <c r="C42" s="424" t="str">
        <f>'סיכום לועדה- הזנת נתונים'!C42</f>
        <v/>
      </c>
      <c r="D42" s="424" t="str">
        <f>IF($C42="","",'סיכום לועדה- הזנת נתונים'!D42)</f>
        <v/>
      </c>
      <c r="E42" s="424" t="str">
        <f>IF($C42="","",'סיכום לועדה- הזנת נתונים'!E42)</f>
        <v/>
      </c>
      <c r="F42" s="424" t="str">
        <f>IF($C42="","",'סיכום לועדה- הזנת נתונים'!F42)</f>
        <v/>
      </c>
      <c r="G42" s="424" t="str">
        <f>IF($C42="","",'סיכום לועדה- הזנת נתונים'!G42)</f>
        <v/>
      </c>
      <c r="H42" s="424" t="str">
        <f>IF($C42="","",'סיכום לועדה- הזנת נתונים'!H42)</f>
        <v/>
      </c>
      <c r="I42" s="425" t="str">
        <f>IF($C42="","",'סיכום לועדה- הזנת נתונים'!I42)</f>
        <v/>
      </c>
      <c r="J42" s="425" t="str">
        <f>IF($C42="","",'סיכום לועדה- הזנת נתונים'!J42)</f>
        <v/>
      </c>
      <c r="K42" s="425" t="str">
        <f>IF($C42="","",'סיכום לועדה- הזנת נתונים'!K42)</f>
        <v/>
      </c>
      <c r="L42" s="425" t="str">
        <f>IF($C42="","",'סיכום לועדה- הזנת נתונים'!L42)</f>
        <v/>
      </c>
      <c r="M42" s="426" t="str">
        <f>IF($C42="","",'סיכום לועדה- הזנת נתונים'!M42)</f>
        <v/>
      </c>
      <c r="N42" s="427" t="str">
        <f>IF($C42="","",'סיכום לועדה- הזנת נתונים'!N42)</f>
        <v/>
      </c>
      <c r="O42" s="427" t="str">
        <f>IF($C42="","",'סיכום לועדה- הזנת נתונים'!O42)</f>
        <v/>
      </c>
      <c r="P42" s="427" t="str">
        <f>IF($C42="","",'סיכום לועדה- הזנת נתונים'!P42)</f>
        <v/>
      </c>
      <c r="Q42" s="427" t="str">
        <f>IF($C42="","",'סיכום לועדה- הזנת נתונים'!Q42)</f>
        <v/>
      </c>
      <c r="R42" s="424" t="str">
        <f>IF($C42="","",'סיכום לועדה- הזנת נתונים'!R42)</f>
        <v/>
      </c>
      <c r="S42" s="424" t="str">
        <f>IF($C42="","",'סיכום לועדה- הזנת נתונים'!S42)</f>
        <v/>
      </c>
      <c r="T42" s="424" t="str">
        <f>IF($C42="","",'סיכום לועדה- הזנת נתונים'!T42)</f>
        <v/>
      </c>
      <c r="U42" s="424" t="str">
        <f>IF($C42="","",'סיכום לועדה- הזנת נתונים'!U42)</f>
        <v/>
      </c>
      <c r="V42" s="257" t="str">
        <f>IF($C42="","",'סיכום לועדה- הזנת נתונים'!V42)</f>
        <v/>
      </c>
      <c r="W42" s="251" t="str">
        <f t="shared" si="1"/>
        <v/>
      </c>
      <c r="X42" s="252" t="str">
        <f t="shared" si="2"/>
        <v/>
      </c>
      <c r="Y42" s="181" t="str">
        <f t="shared" si="3"/>
        <v/>
      </c>
      <c r="Z42" s="181" t="str">
        <f t="shared" si="4"/>
        <v/>
      </c>
      <c r="AA42" s="253" t="str">
        <f t="shared" si="5"/>
        <v/>
      </c>
      <c r="AX42" s="181" t="b">
        <f t="shared" si="6"/>
        <v>0</v>
      </c>
      <c r="AY42" s="254"/>
      <c r="AZ42" s="255">
        <f t="shared" si="7"/>
        <v>2951409</v>
      </c>
    </row>
    <row r="43" spans="2:52" hidden="1" x14ac:dyDescent="0.25">
      <c r="B43" s="256" t="str">
        <f t="shared" si="0"/>
        <v/>
      </c>
      <c r="C43" s="424" t="str">
        <f>'סיכום לועדה- הזנת נתונים'!C43</f>
        <v/>
      </c>
      <c r="D43" s="424" t="str">
        <f>IF($C43="","",'סיכום לועדה- הזנת נתונים'!D43)</f>
        <v/>
      </c>
      <c r="E43" s="424" t="str">
        <f>IF($C43="","",'סיכום לועדה- הזנת נתונים'!E43)</f>
        <v/>
      </c>
      <c r="F43" s="424" t="str">
        <f>IF($C43="","",'סיכום לועדה- הזנת נתונים'!F43)</f>
        <v/>
      </c>
      <c r="G43" s="424" t="str">
        <f>IF($C43="","",'סיכום לועדה- הזנת נתונים'!G43)</f>
        <v/>
      </c>
      <c r="H43" s="424" t="str">
        <f>IF($C43="","",'סיכום לועדה- הזנת נתונים'!H43)</f>
        <v/>
      </c>
      <c r="I43" s="425" t="str">
        <f>IF($C43="","",'סיכום לועדה- הזנת נתונים'!I43)</f>
        <v/>
      </c>
      <c r="J43" s="425" t="str">
        <f>IF($C43="","",'סיכום לועדה- הזנת נתונים'!J43)</f>
        <v/>
      </c>
      <c r="K43" s="425" t="str">
        <f>IF($C43="","",'סיכום לועדה- הזנת נתונים'!K43)</f>
        <v/>
      </c>
      <c r="L43" s="425" t="str">
        <f>IF($C43="","",'סיכום לועדה- הזנת נתונים'!L43)</f>
        <v/>
      </c>
      <c r="M43" s="426" t="str">
        <f>IF($C43="","",'סיכום לועדה- הזנת נתונים'!M43)</f>
        <v/>
      </c>
      <c r="N43" s="427" t="str">
        <f>IF($C43="","",'סיכום לועדה- הזנת נתונים'!N43)</f>
        <v/>
      </c>
      <c r="O43" s="427" t="str">
        <f>IF($C43="","",'סיכום לועדה- הזנת נתונים'!O43)</f>
        <v/>
      </c>
      <c r="P43" s="427" t="str">
        <f>IF($C43="","",'סיכום לועדה- הזנת נתונים'!P43)</f>
        <v/>
      </c>
      <c r="Q43" s="427" t="str">
        <f>IF($C43="","",'סיכום לועדה- הזנת נתונים'!Q43)</f>
        <v/>
      </c>
      <c r="R43" s="424" t="str">
        <f>IF($C43="","",'סיכום לועדה- הזנת נתונים'!R43)</f>
        <v/>
      </c>
      <c r="S43" s="424" t="str">
        <f>IF($C43="","",'סיכום לועדה- הזנת נתונים'!S43)</f>
        <v/>
      </c>
      <c r="T43" s="424" t="str">
        <f>IF($C43="","",'סיכום לועדה- הזנת נתונים'!T43)</f>
        <v/>
      </c>
      <c r="U43" s="424" t="str">
        <f>IF($C43="","",'סיכום לועדה- הזנת נתונים'!U43)</f>
        <v/>
      </c>
      <c r="V43" s="257" t="str">
        <f>IF($C43="","",'סיכום לועדה- הזנת נתונים'!V43)</f>
        <v/>
      </c>
      <c r="W43" s="251" t="str">
        <f t="shared" si="1"/>
        <v/>
      </c>
      <c r="X43" s="252" t="str">
        <f t="shared" si="2"/>
        <v/>
      </c>
      <c r="Y43" s="181" t="str">
        <f t="shared" si="3"/>
        <v/>
      </c>
      <c r="Z43" s="181" t="str">
        <f t="shared" si="4"/>
        <v/>
      </c>
      <c r="AA43" s="253" t="str">
        <f t="shared" si="5"/>
        <v/>
      </c>
      <c r="AX43" s="181" t="b">
        <f t="shared" si="6"/>
        <v>0</v>
      </c>
      <c r="AY43" s="254"/>
      <c r="AZ43" s="255">
        <f t="shared" si="7"/>
        <v>2951409</v>
      </c>
    </row>
    <row r="44" spans="2:52" hidden="1" x14ac:dyDescent="0.25">
      <c r="B44" s="256" t="str">
        <f t="shared" si="0"/>
        <v/>
      </c>
      <c r="C44" s="424" t="str">
        <f>'סיכום לועדה- הזנת נתונים'!C44</f>
        <v/>
      </c>
      <c r="D44" s="424" t="str">
        <f>IF($C44="","",'סיכום לועדה- הזנת נתונים'!D44)</f>
        <v/>
      </c>
      <c r="E44" s="424" t="str">
        <f>IF($C44="","",'סיכום לועדה- הזנת נתונים'!E44)</f>
        <v/>
      </c>
      <c r="F44" s="424" t="str">
        <f>IF($C44="","",'סיכום לועדה- הזנת נתונים'!F44)</f>
        <v/>
      </c>
      <c r="G44" s="424" t="str">
        <f>IF($C44="","",'סיכום לועדה- הזנת נתונים'!G44)</f>
        <v/>
      </c>
      <c r="H44" s="424" t="str">
        <f>IF($C44="","",'סיכום לועדה- הזנת נתונים'!H44)</f>
        <v/>
      </c>
      <c r="I44" s="425" t="str">
        <f>IF($C44="","",'סיכום לועדה- הזנת נתונים'!I44)</f>
        <v/>
      </c>
      <c r="J44" s="425" t="str">
        <f>IF($C44="","",'סיכום לועדה- הזנת נתונים'!J44)</f>
        <v/>
      </c>
      <c r="K44" s="425" t="str">
        <f>IF($C44="","",'סיכום לועדה- הזנת נתונים'!K44)</f>
        <v/>
      </c>
      <c r="L44" s="425" t="str">
        <f>IF($C44="","",'סיכום לועדה- הזנת נתונים'!L44)</f>
        <v/>
      </c>
      <c r="M44" s="426" t="str">
        <f>IF($C44="","",'סיכום לועדה- הזנת נתונים'!M44)</f>
        <v/>
      </c>
      <c r="N44" s="427" t="str">
        <f>IF($C44="","",'סיכום לועדה- הזנת נתונים'!N44)</f>
        <v/>
      </c>
      <c r="O44" s="427" t="str">
        <f>IF($C44="","",'סיכום לועדה- הזנת נתונים'!O44)</f>
        <v/>
      </c>
      <c r="P44" s="427" t="str">
        <f>IF($C44="","",'סיכום לועדה- הזנת נתונים'!P44)</f>
        <v/>
      </c>
      <c r="Q44" s="427" t="str">
        <f>IF($C44="","",'סיכום לועדה- הזנת נתונים'!Q44)</f>
        <v/>
      </c>
      <c r="R44" s="424" t="str">
        <f>IF($C44="","",'סיכום לועדה- הזנת נתונים'!R44)</f>
        <v/>
      </c>
      <c r="S44" s="424" t="str">
        <f>IF($C44="","",'סיכום לועדה- הזנת נתונים'!S44)</f>
        <v/>
      </c>
      <c r="T44" s="424" t="str">
        <f>IF($C44="","",'סיכום לועדה- הזנת נתונים'!T44)</f>
        <v/>
      </c>
      <c r="U44" s="424" t="str">
        <f>IF($C44="","",'סיכום לועדה- הזנת נתונים'!U44)</f>
        <v/>
      </c>
      <c r="V44" s="257" t="str">
        <f>IF($C44="","",'סיכום לועדה- הזנת נתונים'!V44)</f>
        <v/>
      </c>
      <c r="W44" s="251" t="str">
        <f t="shared" si="1"/>
        <v/>
      </c>
      <c r="X44" s="252" t="str">
        <f t="shared" si="2"/>
        <v/>
      </c>
      <c r="Y44" s="181" t="str">
        <f t="shared" si="3"/>
        <v/>
      </c>
      <c r="Z44" s="181" t="str">
        <f t="shared" si="4"/>
        <v/>
      </c>
      <c r="AA44" s="253" t="str">
        <f t="shared" si="5"/>
        <v/>
      </c>
      <c r="AX44" s="181" t="b">
        <f t="shared" si="6"/>
        <v>0</v>
      </c>
      <c r="AY44" s="254"/>
      <c r="AZ44" s="255">
        <f t="shared" si="7"/>
        <v>2951409</v>
      </c>
    </row>
    <row r="45" spans="2:52" hidden="1" x14ac:dyDescent="0.25">
      <c r="B45" s="256" t="str">
        <f t="shared" si="0"/>
        <v/>
      </c>
      <c r="C45" s="424" t="str">
        <f>'סיכום לועדה- הזנת נתונים'!C45</f>
        <v/>
      </c>
      <c r="D45" s="424" t="str">
        <f>IF($C45="","",'סיכום לועדה- הזנת נתונים'!D45)</f>
        <v/>
      </c>
      <c r="E45" s="424" t="str">
        <f>IF($C45="","",'סיכום לועדה- הזנת נתונים'!E45)</f>
        <v/>
      </c>
      <c r="F45" s="424" t="str">
        <f>IF($C45="","",'סיכום לועדה- הזנת נתונים'!F45)</f>
        <v/>
      </c>
      <c r="G45" s="424" t="str">
        <f>IF($C45="","",'סיכום לועדה- הזנת נתונים'!G45)</f>
        <v/>
      </c>
      <c r="H45" s="424" t="str">
        <f>IF($C45="","",'סיכום לועדה- הזנת נתונים'!H45)</f>
        <v/>
      </c>
      <c r="I45" s="425" t="str">
        <f>IF($C45="","",'סיכום לועדה- הזנת נתונים'!I45)</f>
        <v/>
      </c>
      <c r="J45" s="425" t="str">
        <f>IF($C45="","",'סיכום לועדה- הזנת נתונים'!J45)</f>
        <v/>
      </c>
      <c r="K45" s="425" t="str">
        <f>IF($C45="","",'סיכום לועדה- הזנת נתונים'!K45)</f>
        <v/>
      </c>
      <c r="L45" s="425" t="str">
        <f>IF($C45="","",'סיכום לועדה- הזנת נתונים'!L45)</f>
        <v/>
      </c>
      <c r="M45" s="426" t="str">
        <f>IF($C45="","",'סיכום לועדה- הזנת נתונים'!M45)</f>
        <v/>
      </c>
      <c r="N45" s="427" t="str">
        <f>IF($C45="","",'סיכום לועדה- הזנת נתונים'!N45)</f>
        <v/>
      </c>
      <c r="O45" s="427" t="str">
        <f>IF($C45="","",'סיכום לועדה- הזנת נתונים'!O45)</f>
        <v/>
      </c>
      <c r="P45" s="427" t="str">
        <f>IF($C45="","",'סיכום לועדה- הזנת נתונים'!P45)</f>
        <v/>
      </c>
      <c r="Q45" s="427" t="str">
        <f>IF($C45="","",'סיכום לועדה- הזנת נתונים'!Q45)</f>
        <v/>
      </c>
      <c r="R45" s="424" t="str">
        <f>IF($C45="","",'סיכום לועדה- הזנת נתונים'!R45)</f>
        <v/>
      </c>
      <c r="S45" s="424" t="str">
        <f>IF($C45="","",'סיכום לועדה- הזנת נתונים'!S45)</f>
        <v/>
      </c>
      <c r="T45" s="424" t="str">
        <f>IF($C45="","",'סיכום לועדה- הזנת נתונים'!T45)</f>
        <v/>
      </c>
      <c r="U45" s="424" t="str">
        <f>IF($C45="","",'סיכום לועדה- הזנת נתונים'!U45)</f>
        <v/>
      </c>
      <c r="V45" s="257" t="str">
        <f>IF($C45="","",'סיכום לועדה- הזנת נתונים'!V45)</f>
        <v/>
      </c>
      <c r="W45" s="251" t="str">
        <f t="shared" si="1"/>
        <v/>
      </c>
      <c r="X45" s="252" t="str">
        <f t="shared" si="2"/>
        <v/>
      </c>
      <c r="Y45" s="181" t="str">
        <f t="shared" si="3"/>
        <v/>
      </c>
      <c r="Z45" s="181" t="str">
        <f t="shared" si="4"/>
        <v/>
      </c>
      <c r="AA45" s="253" t="str">
        <f t="shared" si="5"/>
        <v/>
      </c>
      <c r="AX45" s="181" t="b">
        <f t="shared" si="6"/>
        <v>0</v>
      </c>
      <c r="AY45" s="254"/>
      <c r="AZ45" s="255">
        <f t="shared" si="7"/>
        <v>2951409</v>
      </c>
    </row>
    <row r="46" spans="2:52" hidden="1" x14ac:dyDescent="0.25">
      <c r="B46" s="256" t="str">
        <f t="shared" si="0"/>
        <v/>
      </c>
      <c r="C46" s="424" t="str">
        <f>'סיכום לועדה- הזנת נתונים'!C46</f>
        <v/>
      </c>
      <c r="D46" s="424" t="str">
        <f>IF($C46="","",'סיכום לועדה- הזנת נתונים'!D46)</f>
        <v/>
      </c>
      <c r="E46" s="424" t="str">
        <f>IF($C46="","",'סיכום לועדה- הזנת נתונים'!E46)</f>
        <v/>
      </c>
      <c r="F46" s="424" t="str">
        <f>IF($C46="","",'סיכום לועדה- הזנת נתונים'!F46)</f>
        <v/>
      </c>
      <c r="G46" s="424" t="str">
        <f>IF($C46="","",'סיכום לועדה- הזנת נתונים'!G46)</f>
        <v/>
      </c>
      <c r="H46" s="424" t="str">
        <f>IF($C46="","",'סיכום לועדה- הזנת נתונים'!H46)</f>
        <v/>
      </c>
      <c r="I46" s="425" t="str">
        <f>IF($C46="","",'סיכום לועדה- הזנת נתונים'!I46)</f>
        <v/>
      </c>
      <c r="J46" s="425" t="str">
        <f>IF($C46="","",'סיכום לועדה- הזנת נתונים'!J46)</f>
        <v/>
      </c>
      <c r="K46" s="425" t="str">
        <f>IF($C46="","",'סיכום לועדה- הזנת נתונים'!K46)</f>
        <v/>
      </c>
      <c r="L46" s="425" t="str">
        <f>IF($C46="","",'סיכום לועדה- הזנת נתונים'!L46)</f>
        <v/>
      </c>
      <c r="M46" s="426" t="str">
        <f>IF($C46="","",'סיכום לועדה- הזנת נתונים'!M46)</f>
        <v/>
      </c>
      <c r="N46" s="427" t="str">
        <f>IF($C46="","",'סיכום לועדה- הזנת נתונים'!N46)</f>
        <v/>
      </c>
      <c r="O46" s="427" t="str">
        <f>IF($C46="","",'סיכום לועדה- הזנת נתונים'!O46)</f>
        <v/>
      </c>
      <c r="P46" s="427" t="str">
        <f>IF($C46="","",'סיכום לועדה- הזנת נתונים'!P46)</f>
        <v/>
      </c>
      <c r="Q46" s="427" t="str">
        <f>IF($C46="","",'סיכום לועדה- הזנת נתונים'!Q46)</f>
        <v/>
      </c>
      <c r="R46" s="424" t="str">
        <f>IF($C46="","",'סיכום לועדה- הזנת נתונים'!R46)</f>
        <v/>
      </c>
      <c r="S46" s="424" t="str">
        <f>IF($C46="","",'סיכום לועדה- הזנת נתונים'!S46)</f>
        <v/>
      </c>
      <c r="T46" s="424" t="str">
        <f>IF($C46="","",'סיכום לועדה- הזנת נתונים'!T46)</f>
        <v/>
      </c>
      <c r="U46" s="424" t="str">
        <f>IF($C46="","",'סיכום לועדה- הזנת נתונים'!U46)</f>
        <v/>
      </c>
      <c r="V46" s="257" t="str">
        <f>IF($C46="","",'סיכום לועדה- הזנת נתונים'!V46)</f>
        <v/>
      </c>
      <c r="W46" s="251" t="str">
        <f t="shared" si="1"/>
        <v/>
      </c>
      <c r="X46" s="252" t="str">
        <f t="shared" si="2"/>
        <v/>
      </c>
      <c r="Y46" s="181" t="str">
        <f t="shared" si="3"/>
        <v/>
      </c>
      <c r="Z46" s="181" t="str">
        <f t="shared" si="4"/>
        <v/>
      </c>
      <c r="AA46" s="253" t="str">
        <f t="shared" si="5"/>
        <v/>
      </c>
      <c r="AX46" s="181" t="b">
        <f t="shared" si="6"/>
        <v>0</v>
      </c>
      <c r="AY46" s="254"/>
      <c r="AZ46" s="255">
        <f t="shared" si="7"/>
        <v>2951409</v>
      </c>
    </row>
    <row r="47" spans="2:52" hidden="1" x14ac:dyDescent="0.25">
      <c r="B47" s="256" t="str">
        <f t="shared" si="0"/>
        <v/>
      </c>
      <c r="C47" s="424" t="str">
        <f>'סיכום לועדה- הזנת נתונים'!C47</f>
        <v/>
      </c>
      <c r="D47" s="424" t="str">
        <f>IF($C47="","",'סיכום לועדה- הזנת נתונים'!D47)</f>
        <v/>
      </c>
      <c r="E47" s="424" t="str">
        <f>IF($C47="","",'סיכום לועדה- הזנת נתונים'!E47)</f>
        <v/>
      </c>
      <c r="F47" s="424" t="str">
        <f>IF($C47="","",'סיכום לועדה- הזנת נתונים'!F47)</f>
        <v/>
      </c>
      <c r="G47" s="424" t="str">
        <f>IF($C47="","",'סיכום לועדה- הזנת נתונים'!G47)</f>
        <v/>
      </c>
      <c r="H47" s="424" t="str">
        <f>IF($C47="","",'סיכום לועדה- הזנת נתונים'!H47)</f>
        <v/>
      </c>
      <c r="I47" s="425" t="str">
        <f>IF($C47="","",'סיכום לועדה- הזנת נתונים'!I47)</f>
        <v/>
      </c>
      <c r="J47" s="425" t="str">
        <f>IF($C47="","",'סיכום לועדה- הזנת נתונים'!J47)</f>
        <v/>
      </c>
      <c r="K47" s="425" t="str">
        <f>IF($C47="","",'סיכום לועדה- הזנת נתונים'!K47)</f>
        <v/>
      </c>
      <c r="L47" s="425" t="str">
        <f>IF($C47="","",'סיכום לועדה- הזנת נתונים'!L47)</f>
        <v/>
      </c>
      <c r="M47" s="426" t="str">
        <f>IF($C47="","",'סיכום לועדה- הזנת נתונים'!M47)</f>
        <v/>
      </c>
      <c r="N47" s="427" t="str">
        <f>IF($C47="","",'סיכום לועדה- הזנת נתונים'!N47)</f>
        <v/>
      </c>
      <c r="O47" s="427" t="str">
        <f>IF($C47="","",'סיכום לועדה- הזנת נתונים'!O47)</f>
        <v/>
      </c>
      <c r="P47" s="427" t="str">
        <f>IF($C47="","",'סיכום לועדה- הזנת נתונים'!P47)</f>
        <v/>
      </c>
      <c r="Q47" s="427" t="str">
        <f>IF($C47="","",'סיכום לועדה- הזנת נתונים'!Q47)</f>
        <v/>
      </c>
      <c r="R47" s="424" t="str">
        <f>IF($C47="","",'סיכום לועדה- הזנת נתונים'!R47)</f>
        <v/>
      </c>
      <c r="S47" s="424" t="str">
        <f>IF($C47="","",'סיכום לועדה- הזנת נתונים'!S47)</f>
        <v/>
      </c>
      <c r="T47" s="424" t="str">
        <f>IF($C47="","",'סיכום לועדה- הזנת נתונים'!T47)</f>
        <v/>
      </c>
      <c r="U47" s="424" t="str">
        <f>IF($C47="","",'סיכום לועדה- הזנת נתונים'!U47)</f>
        <v/>
      </c>
      <c r="V47" s="257" t="str">
        <f>IF($C47="","",'סיכום לועדה- הזנת נתונים'!V47)</f>
        <v/>
      </c>
      <c r="W47" s="251" t="str">
        <f t="shared" si="1"/>
        <v/>
      </c>
      <c r="X47" s="252" t="str">
        <f t="shared" si="2"/>
        <v/>
      </c>
      <c r="Y47" s="181" t="str">
        <f t="shared" si="3"/>
        <v/>
      </c>
      <c r="Z47" s="181" t="str">
        <f t="shared" si="4"/>
        <v/>
      </c>
      <c r="AA47" s="253" t="str">
        <f t="shared" si="5"/>
        <v/>
      </c>
      <c r="AX47" s="181" t="b">
        <f t="shared" si="6"/>
        <v>0</v>
      </c>
      <c r="AY47" s="254"/>
      <c r="AZ47" s="255">
        <f t="shared" si="7"/>
        <v>2951409</v>
      </c>
    </row>
    <row r="48" spans="2:52" hidden="1" x14ac:dyDescent="0.25">
      <c r="B48" s="256" t="str">
        <f t="shared" si="0"/>
        <v/>
      </c>
      <c r="C48" s="424" t="str">
        <f>'סיכום לועדה- הזנת נתונים'!C48</f>
        <v/>
      </c>
      <c r="D48" s="424" t="str">
        <f>IF($C48="","",'סיכום לועדה- הזנת נתונים'!D48)</f>
        <v/>
      </c>
      <c r="E48" s="424" t="str">
        <f>IF($C48="","",'סיכום לועדה- הזנת נתונים'!E48)</f>
        <v/>
      </c>
      <c r="F48" s="424" t="str">
        <f>IF($C48="","",'סיכום לועדה- הזנת נתונים'!F48)</f>
        <v/>
      </c>
      <c r="G48" s="424" t="str">
        <f>IF($C48="","",'סיכום לועדה- הזנת נתונים'!G48)</f>
        <v/>
      </c>
      <c r="H48" s="424" t="str">
        <f>IF($C48="","",'סיכום לועדה- הזנת נתונים'!H48)</f>
        <v/>
      </c>
      <c r="I48" s="425" t="str">
        <f>IF($C48="","",'סיכום לועדה- הזנת נתונים'!I48)</f>
        <v/>
      </c>
      <c r="J48" s="425" t="str">
        <f>IF($C48="","",'סיכום לועדה- הזנת נתונים'!J48)</f>
        <v/>
      </c>
      <c r="K48" s="425" t="str">
        <f>IF($C48="","",'סיכום לועדה- הזנת נתונים'!K48)</f>
        <v/>
      </c>
      <c r="L48" s="425" t="str">
        <f>IF($C48="","",'סיכום לועדה- הזנת נתונים'!L48)</f>
        <v/>
      </c>
      <c r="M48" s="426" t="str">
        <f>IF($C48="","",'סיכום לועדה- הזנת נתונים'!M48)</f>
        <v/>
      </c>
      <c r="N48" s="427" t="str">
        <f>IF($C48="","",'סיכום לועדה- הזנת נתונים'!N48)</f>
        <v/>
      </c>
      <c r="O48" s="427" t="str">
        <f>IF($C48="","",'סיכום לועדה- הזנת נתונים'!O48)</f>
        <v/>
      </c>
      <c r="P48" s="427" t="str">
        <f>IF($C48="","",'סיכום לועדה- הזנת נתונים'!P48)</f>
        <v/>
      </c>
      <c r="Q48" s="427" t="str">
        <f>IF($C48="","",'סיכום לועדה- הזנת נתונים'!Q48)</f>
        <v/>
      </c>
      <c r="R48" s="424" t="str">
        <f>IF($C48="","",'סיכום לועדה- הזנת נתונים'!R48)</f>
        <v/>
      </c>
      <c r="S48" s="424" t="str">
        <f>IF($C48="","",'סיכום לועדה- הזנת נתונים'!S48)</f>
        <v/>
      </c>
      <c r="T48" s="424" t="str">
        <f>IF($C48="","",'סיכום לועדה- הזנת נתונים'!T48)</f>
        <v/>
      </c>
      <c r="U48" s="424" t="str">
        <f>IF($C48="","",'סיכום לועדה- הזנת נתונים'!U48)</f>
        <v/>
      </c>
      <c r="V48" s="257" t="str">
        <f>IF($C48="","",'סיכום לועדה- הזנת נתונים'!V48)</f>
        <v/>
      </c>
      <c r="W48" s="251" t="str">
        <f t="shared" si="1"/>
        <v/>
      </c>
      <c r="X48" s="252" t="str">
        <f t="shared" si="2"/>
        <v/>
      </c>
      <c r="Y48" s="181" t="str">
        <f t="shared" si="3"/>
        <v/>
      </c>
      <c r="Z48" s="181" t="str">
        <f t="shared" si="4"/>
        <v/>
      </c>
      <c r="AA48" s="253" t="str">
        <f t="shared" si="5"/>
        <v/>
      </c>
      <c r="AX48" s="181" t="b">
        <f t="shared" si="6"/>
        <v>0</v>
      </c>
      <c r="AY48" s="254"/>
      <c r="AZ48" s="255">
        <f t="shared" si="7"/>
        <v>2951409</v>
      </c>
    </row>
    <row r="49" spans="2:52" hidden="1" x14ac:dyDescent="0.25">
      <c r="B49" s="256" t="str">
        <f t="shared" si="0"/>
        <v/>
      </c>
      <c r="C49" s="424" t="str">
        <f>'סיכום לועדה- הזנת נתונים'!C49</f>
        <v/>
      </c>
      <c r="D49" s="424" t="str">
        <f>IF($C49="","",'סיכום לועדה- הזנת נתונים'!D49)</f>
        <v/>
      </c>
      <c r="E49" s="424" t="str">
        <f>IF($C49="","",'סיכום לועדה- הזנת נתונים'!E49)</f>
        <v/>
      </c>
      <c r="F49" s="424" t="str">
        <f>IF($C49="","",'סיכום לועדה- הזנת נתונים'!F49)</f>
        <v/>
      </c>
      <c r="G49" s="424" t="str">
        <f>IF($C49="","",'סיכום לועדה- הזנת נתונים'!G49)</f>
        <v/>
      </c>
      <c r="H49" s="424" t="str">
        <f>IF($C49="","",'סיכום לועדה- הזנת נתונים'!H49)</f>
        <v/>
      </c>
      <c r="I49" s="425" t="str">
        <f>IF($C49="","",'סיכום לועדה- הזנת נתונים'!I49)</f>
        <v/>
      </c>
      <c r="J49" s="425" t="str">
        <f>IF($C49="","",'סיכום לועדה- הזנת נתונים'!J49)</f>
        <v/>
      </c>
      <c r="K49" s="425" t="str">
        <f>IF($C49="","",'סיכום לועדה- הזנת נתונים'!K49)</f>
        <v/>
      </c>
      <c r="L49" s="425" t="str">
        <f>IF($C49="","",'סיכום לועדה- הזנת נתונים'!L49)</f>
        <v/>
      </c>
      <c r="M49" s="426" t="str">
        <f>IF($C49="","",'סיכום לועדה- הזנת נתונים'!M49)</f>
        <v/>
      </c>
      <c r="N49" s="427" t="str">
        <f>IF($C49="","",'סיכום לועדה- הזנת נתונים'!N49)</f>
        <v/>
      </c>
      <c r="O49" s="427" t="str">
        <f>IF($C49="","",'סיכום לועדה- הזנת נתונים'!O49)</f>
        <v/>
      </c>
      <c r="P49" s="427" t="str">
        <f>IF($C49="","",'סיכום לועדה- הזנת נתונים'!P49)</f>
        <v/>
      </c>
      <c r="Q49" s="427" t="str">
        <f>IF($C49="","",'סיכום לועדה- הזנת נתונים'!Q49)</f>
        <v/>
      </c>
      <c r="R49" s="424" t="str">
        <f>IF($C49="","",'סיכום לועדה- הזנת נתונים'!R49)</f>
        <v/>
      </c>
      <c r="S49" s="424" t="str">
        <f>IF($C49="","",'סיכום לועדה- הזנת נתונים'!S49)</f>
        <v/>
      </c>
      <c r="T49" s="424" t="str">
        <f>IF($C49="","",'סיכום לועדה- הזנת נתונים'!T49)</f>
        <v/>
      </c>
      <c r="U49" s="424" t="str">
        <f>IF($C49="","",'סיכום לועדה- הזנת נתונים'!U49)</f>
        <v/>
      </c>
      <c r="V49" s="257" t="str">
        <f>IF($C49="","",'סיכום לועדה- הזנת נתונים'!V49)</f>
        <v/>
      </c>
      <c r="W49" s="251" t="str">
        <f t="shared" si="1"/>
        <v/>
      </c>
      <c r="X49" s="252" t="str">
        <f t="shared" si="2"/>
        <v/>
      </c>
      <c r="Y49" s="181" t="str">
        <f t="shared" si="3"/>
        <v/>
      </c>
      <c r="Z49" s="181" t="str">
        <f t="shared" si="4"/>
        <v/>
      </c>
      <c r="AA49" s="253" t="str">
        <f t="shared" si="5"/>
        <v/>
      </c>
      <c r="AX49" s="181" t="b">
        <f t="shared" si="6"/>
        <v>0</v>
      </c>
      <c r="AY49" s="254"/>
      <c r="AZ49" s="255">
        <f t="shared" si="7"/>
        <v>2951409</v>
      </c>
    </row>
    <row r="50" spans="2:52" hidden="1" x14ac:dyDescent="0.25">
      <c r="B50" s="256" t="str">
        <f t="shared" si="0"/>
        <v/>
      </c>
      <c r="C50" s="424" t="str">
        <f>'סיכום לועדה- הזנת נתונים'!C50</f>
        <v/>
      </c>
      <c r="D50" s="424" t="str">
        <f>IF($C50="","",'סיכום לועדה- הזנת נתונים'!D50)</f>
        <v/>
      </c>
      <c r="E50" s="424" t="str">
        <f>IF($C50="","",'סיכום לועדה- הזנת נתונים'!E50)</f>
        <v/>
      </c>
      <c r="F50" s="424" t="str">
        <f>IF($C50="","",'סיכום לועדה- הזנת נתונים'!F50)</f>
        <v/>
      </c>
      <c r="G50" s="424" t="str">
        <f>IF($C50="","",'סיכום לועדה- הזנת נתונים'!G50)</f>
        <v/>
      </c>
      <c r="H50" s="424" t="str">
        <f>IF($C50="","",'סיכום לועדה- הזנת נתונים'!H50)</f>
        <v/>
      </c>
      <c r="I50" s="425" t="str">
        <f>IF($C50="","",'סיכום לועדה- הזנת נתונים'!I50)</f>
        <v/>
      </c>
      <c r="J50" s="425" t="str">
        <f>IF($C50="","",'סיכום לועדה- הזנת נתונים'!J50)</f>
        <v/>
      </c>
      <c r="K50" s="425" t="str">
        <f>IF($C50="","",'סיכום לועדה- הזנת נתונים'!K50)</f>
        <v/>
      </c>
      <c r="L50" s="425" t="str">
        <f>IF($C50="","",'סיכום לועדה- הזנת נתונים'!L50)</f>
        <v/>
      </c>
      <c r="M50" s="426" t="str">
        <f>IF($C50="","",'סיכום לועדה- הזנת נתונים'!M50)</f>
        <v/>
      </c>
      <c r="N50" s="427" t="str">
        <f>IF($C50="","",'סיכום לועדה- הזנת נתונים'!N50)</f>
        <v/>
      </c>
      <c r="O50" s="427" t="str">
        <f>IF($C50="","",'סיכום לועדה- הזנת נתונים'!O50)</f>
        <v/>
      </c>
      <c r="P50" s="427" t="str">
        <f>IF($C50="","",'סיכום לועדה- הזנת נתונים'!P50)</f>
        <v/>
      </c>
      <c r="Q50" s="427" t="str">
        <f>IF($C50="","",'סיכום לועדה- הזנת נתונים'!Q50)</f>
        <v/>
      </c>
      <c r="R50" s="424" t="str">
        <f>IF($C50="","",'סיכום לועדה- הזנת נתונים'!R50)</f>
        <v/>
      </c>
      <c r="S50" s="424" t="str">
        <f>IF($C50="","",'סיכום לועדה- הזנת נתונים'!S50)</f>
        <v/>
      </c>
      <c r="T50" s="424" t="str">
        <f>IF($C50="","",'סיכום לועדה- הזנת נתונים'!T50)</f>
        <v/>
      </c>
      <c r="U50" s="424" t="str">
        <f>IF($C50="","",'סיכום לועדה- הזנת נתונים'!U50)</f>
        <v/>
      </c>
      <c r="V50" s="257" t="str">
        <f>IF($C50="","",'סיכום לועדה- הזנת נתונים'!V50)</f>
        <v/>
      </c>
      <c r="W50" s="251" t="str">
        <f t="shared" si="1"/>
        <v/>
      </c>
      <c r="X50" s="252" t="str">
        <f t="shared" si="2"/>
        <v/>
      </c>
      <c r="Y50" s="181" t="str">
        <f t="shared" si="3"/>
        <v/>
      </c>
      <c r="Z50" s="181" t="str">
        <f t="shared" si="4"/>
        <v/>
      </c>
      <c r="AA50" s="253" t="str">
        <f t="shared" si="5"/>
        <v/>
      </c>
      <c r="AX50" s="181" t="b">
        <f t="shared" si="6"/>
        <v>0</v>
      </c>
      <c r="AY50" s="254"/>
      <c r="AZ50" s="255">
        <f t="shared" si="7"/>
        <v>2951409</v>
      </c>
    </row>
    <row r="51" spans="2:52" hidden="1" x14ac:dyDescent="0.25">
      <c r="B51" s="256" t="str">
        <f t="shared" si="0"/>
        <v/>
      </c>
      <c r="C51" s="424" t="str">
        <f>'סיכום לועדה- הזנת נתונים'!C51</f>
        <v/>
      </c>
      <c r="D51" s="424" t="str">
        <f>IF($C51="","",'סיכום לועדה- הזנת נתונים'!D51)</f>
        <v/>
      </c>
      <c r="E51" s="424" t="str">
        <f>IF($C51="","",'סיכום לועדה- הזנת נתונים'!E51)</f>
        <v/>
      </c>
      <c r="F51" s="424" t="str">
        <f>IF($C51="","",'סיכום לועדה- הזנת נתונים'!F51)</f>
        <v/>
      </c>
      <c r="G51" s="424" t="str">
        <f>IF($C51="","",'סיכום לועדה- הזנת נתונים'!G51)</f>
        <v/>
      </c>
      <c r="H51" s="424" t="str">
        <f>IF($C51="","",'סיכום לועדה- הזנת נתונים'!H51)</f>
        <v/>
      </c>
      <c r="I51" s="425" t="str">
        <f>IF($C51="","",'סיכום לועדה- הזנת נתונים'!I51)</f>
        <v/>
      </c>
      <c r="J51" s="425" t="str">
        <f>IF($C51="","",'סיכום לועדה- הזנת נתונים'!J51)</f>
        <v/>
      </c>
      <c r="K51" s="425" t="str">
        <f>IF($C51="","",'סיכום לועדה- הזנת נתונים'!K51)</f>
        <v/>
      </c>
      <c r="L51" s="425" t="str">
        <f>IF($C51="","",'סיכום לועדה- הזנת נתונים'!L51)</f>
        <v/>
      </c>
      <c r="M51" s="426" t="str">
        <f>IF($C51="","",'סיכום לועדה- הזנת נתונים'!M51)</f>
        <v/>
      </c>
      <c r="N51" s="427" t="str">
        <f>IF($C51="","",'סיכום לועדה- הזנת נתונים'!N51)</f>
        <v/>
      </c>
      <c r="O51" s="427" t="str">
        <f>IF($C51="","",'סיכום לועדה- הזנת נתונים'!O51)</f>
        <v/>
      </c>
      <c r="P51" s="427" t="str">
        <f>IF($C51="","",'סיכום לועדה- הזנת נתונים'!P51)</f>
        <v/>
      </c>
      <c r="Q51" s="427" t="str">
        <f>IF($C51="","",'סיכום לועדה- הזנת נתונים'!Q51)</f>
        <v/>
      </c>
      <c r="R51" s="424" t="str">
        <f>IF($C51="","",'סיכום לועדה- הזנת נתונים'!R51)</f>
        <v/>
      </c>
      <c r="S51" s="424" t="str">
        <f>IF($C51="","",'סיכום לועדה- הזנת נתונים'!S51)</f>
        <v/>
      </c>
      <c r="T51" s="424" t="str">
        <f>IF($C51="","",'סיכום לועדה- הזנת נתונים'!T51)</f>
        <v/>
      </c>
      <c r="U51" s="424" t="str">
        <f>IF($C51="","",'סיכום לועדה- הזנת נתונים'!U51)</f>
        <v/>
      </c>
      <c r="V51" s="257" t="str">
        <f>IF($C51="","",'סיכום לועדה- הזנת נתונים'!V51)</f>
        <v/>
      </c>
      <c r="W51" s="251" t="str">
        <f t="shared" si="1"/>
        <v/>
      </c>
      <c r="X51" s="252" t="str">
        <f t="shared" si="2"/>
        <v/>
      </c>
      <c r="Y51" s="181" t="str">
        <f t="shared" si="3"/>
        <v/>
      </c>
      <c r="Z51" s="181" t="str">
        <f t="shared" si="4"/>
        <v/>
      </c>
      <c r="AA51" s="253" t="str">
        <f t="shared" si="5"/>
        <v/>
      </c>
      <c r="AX51" s="181" t="b">
        <f t="shared" si="6"/>
        <v>0</v>
      </c>
      <c r="AY51" s="254"/>
      <c r="AZ51" s="255">
        <f t="shared" si="7"/>
        <v>2951409</v>
      </c>
    </row>
    <row r="52" spans="2:52" hidden="1" x14ac:dyDescent="0.25">
      <c r="B52" s="256" t="str">
        <f t="shared" si="0"/>
        <v/>
      </c>
      <c r="C52" s="424" t="str">
        <f>'סיכום לועדה- הזנת נתונים'!C52</f>
        <v/>
      </c>
      <c r="D52" s="424" t="str">
        <f>IF($C52="","",'סיכום לועדה- הזנת נתונים'!D52)</f>
        <v/>
      </c>
      <c r="E52" s="424" t="str">
        <f>IF($C52="","",'סיכום לועדה- הזנת נתונים'!E52)</f>
        <v/>
      </c>
      <c r="F52" s="424" t="str">
        <f>IF($C52="","",'סיכום לועדה- הזנת נתונים'!F52)</f>
        <v/>
      </c>
      <c r="G52" s="424" t="str">
        <f>IF($C52="","",'סיכום לועדה- הזנת נתונים'!G52)</f>
        <v/>
      </c>
      <c r="H52" s="424" t="str">
        <f>IF($C52="","",'סיכום לועדה- הזנת נתונים'!H52)</f>
        <v/>
      </c>
      <c r="I52" s="425" t="str">
        <f>IF($C52="","",'סיכום לועדה- הזנת נתונים'!I52)</f>
        <v/>
      </c>
      <c r="J52" s="425" t="str">
        <f>IF($C52="","",'סיכום לועדה- הזנת נתונים'!J52)</f>
        <v/>
      </c>
      <c r="K52" s="425" t="str">
        <f>IF($C52="","",'סיכום לועדה- הזנת נתונים'!K52)</f>
        <v/>
      </c>
      <c r="L52" s="425" t="str">
        <f>IF($C52="","",'סיכום לועדה- הזנת נתונים'!L52)</f>
        <v/>
      </c>
      <c r="M52" s="426" t="str">
        <f>IF($C52="","",'סיכום לועדה- הזנת נתונים'!M52)</f>
        <v/>
      </c>
      <c r="N52" s="427" t="str">
        <f>IF($C52="","",'סיכום לועדה- הזנת נתונים'!N52)</f>
        <v/>
      </c>
      <c r="O52" s="427" t="str">
        <f>IF($C52="","",'סיכום לועדה- הזנת נתונים'!O52)</f>
        <v/>
      </c>
      <c r="P52" s="427" t="str">
        <f>IF($C52="","",'סיכום לועדה- הזנת נתונים'!P52)</f>
        <v/>
      </c>
      <c r="Q52" s="427" t="str">
        <f>IF($C52="","",'סיכום לועדה- הזנת נתונים'!Q52)</f>
        <v/>
      </c>
      <c r="R52" s="424" t="str">
        <f>IF($C52="","",'סיכום לועדה- הזנת נתונים'!R52)</f>
        <v/>
      </c>
      <c r="S52" s="424" t="str">
        <f>IF($C52="","",'סיכום לועדה- הזנת נתונים'!S52)</f>
        <v/>
      </c>
      <c r="T52" s="424" t="str">
        <f>IF($C52="","",'סיכום לועדה- הזנת נתונים'!T52)</f>
        <v/>
      </c>
      <c r="U52" s="424" t="str">
        <f>IF($C52="","",'סיכום לועדה- הזנת נתונים'!U52)</f>
        <v/>
      </c>
      <c r="V52" s="257" t="str">
        <f>IF($C52="","",'סיכום לועדה- הזנת נתונים'!V52)</f>
        <v/>
      </c>
      <c r="W52" s="251" t="str">
        <f t="shared" si="1"/>
        <v/>
      </c>
      <c r="X52" s="252" t="str">
        <f t="shared" si="2"/>
        <v/>
      </c>
      <c r="Y52" s="181" t="str">
        <f t="shared" si="3"/>
        <v/>
      </c>
      <c r="Z52" s="181" t="str">
        <f t="shared" si="4"/>
        <v/>
      </c>
      <c r="AA52" s="253" t="str">
        <f t="shared" si="5"/>
        <v/>
      </c>
      <c r="AX52" s="181" t="b">
        <f t="shared" si="6"/>
        <v>0</v>
      </c>
      <c r="AY52" s="254"/>
      <c r="AZ52" s="255">
        <f t="shared" si="7"/>
        <v>2951409</v>
      </c>
    </row>
    <row r="53" spans="2:52" hidden="1" x14ac:dyDescent="0.25">
      <c r="B53" s="256" t="str">
        <f t="shared" si="0"/>
        <v/>
      </c>
      <c r="C53" s="424" t="str">
        <f>'סיכום לועדה- הזנת נתונים'!C53</f>
        <v/>
      </c>
      <c r="D53" s="424" t="str">
        <f>IF($C53="","",'סיכום לועדה- הזנת נתונים'!D53)</f>
        <v/>
      </c>
      <c r="E53" s="424" t="str">
        <f>IF($C53="","",'סיכום לועדה- הזנת נתונים'!E53)</f>
        <v/>
      </c>
      <c r="F53" s="424" t="str">
        <f>IF($C53="","",'סיכום לועדה- הזנת נתונים'!F53)</f>
        <v/>
      </c>
      <c r="G53" s="424" t="str">
        <f>IF($C53="","",'סיכום לועדה- הזנת נתונים'!G53)</f>
        <v/>
      </c>
      <c r="H53" s="424" t="str">
        <f>IF($C53="","",'סיכום לועדה- הזנת נתונים'!H53)</f>
        <v/>
      </c>
      <c r="I53" s="425" t="str">
        <f>IF($C53="","",'סיכום לועדה- הזנת נתונים'!I53)</f>
        <v/>
      </c>
      <c r="J53" s="425" t="str">
        <f>IF($C53="","",'סיכום לועדה- הזנת נתונים'!J53)</f>
        <v/>
      </c>
      <c r="K53" s="425" t="str">
        <f>IF($C53="","",'סיכום לועדה- הזנת נתונים'!K53)</f>
        <v/>
      </c>
      <c r="L53" s="425" t="str">
        <f>IF($C53="","",'סיכום לועדה- הזנת נתונים'!L53)</f>
        <v/>
      </c>
      <c r="M53" s="426" t="str">
        <f>IF($C53="","",'סיכום לועדה- הזנת נתונים'!M53)</f>
        <v/>
      </c>
      <c r="N53" s="427" t="str">
        <f>IF($C53="","",'סיכום לועדה- הזנת נתונים'!N53)</f>
        <v/>
      </c>
      <c r="O53" s="427" t="str">
        <f>IF($C53="","",'סיכום לועדה- הזנת נתונים'!O53)</f>
        <v/>
      </c>
      <c r="P53" s="427" t="str">
        <f>IF($C53="","",'סיכום לועדה- הזנת נתונים'!P53)</f>
        <v/>
      </c>
      <c r="Q53" s="427" t="str">
        <f>IF($C53="","",'סיכום לועדה- הזנת נתונים'!Q53)</f>
        <v/>
      </c>
      <c r="R53" s="424" t="str">
        <f>IF($C53="","",'סיכום לועדה- הזנת נתונים'!R53)</f>
        <v/>
      </c>
      <c r="S53" s="424" t="str">
        <f>IF($C53="","",'סיכום לועדה- הזנת נתונים'!S53)</f>
        <v/>
      </c>
      <c r="T53" s="424" t="str">
        <f>IF($C53="","",'סיכום לועדה- הזנת נתונים'!T53)</f>
        <v/>
      </c>
      <c r="U53" s="424" t="str">
        <f>IF($C53="","",'סיכום לועדה- הזנת נתונים'!U53)</f>
        <v/>
      </c>
      <c r="V53" s="257" t="str">
        <f>IF($C53="","",'סיכום לועדה- הזנת נתונים'!V53)</f>
        <v/>
      </c>
      <c r="W53" s="251" t="str">
        <f t="shared" si="1"/>
        <v/>
      </c>
      <c r="X53" s="252" t="str">
        <f t="shared" si="2"/>
        <v/>
      </c>
      <c r="Y53" s="181" t="str">
        <f t="shared" si="3"/>
        <v/>
      </c>
      <c r="Z53" s="181" t="str">
        <f t="shared" si="4"/>
        <v/>
      </c>
      <c r="AA53" s="253" t="str">
        <f t="shared" si="5"/>
        <v/>
      </c>
      <c r="AX53" s="181" t="b">
        <f t="shared" si="6"/>
        <v>0</v>
      </c>
      <c r="AY53" s="254"/>
      <c r="AZ53" s="255">
        <f t="shared" si="7"/>
        <v>2951409</v>
      </c>
    </row>
    <row r="54" spans="2:52" hidden="1" x14ac:dyDescent="0.25">
      <c r="B54" s="256" t="str">
        <f t="shared" si="0"/>
        <v/>
      </c>
      <c r="C54" s="424" t="str">
        <f>'סיכום לועדה- הזנת נתונים'!C54</f>
        <v/>
      </c>
      <c r="D54" s="424" t="str">
        <f>IF($C54="","",'סיכום לועדה- הזנת נתונים'!D54)</f>
        <v/>
      </c>
      <c r="E54" s="424" t="str">
        <f>IF($C54="","",'סיכום לועדה- הזנת נתונים'!E54)</f>
        <v/>
      </c>
      <c r="F54" s="424" t="str">
        <f>IF($C54="","",'סיכום לועדה- הזנת נתונים'!F54)</f>
        <v/>
      </c>
      <c r="G54" s="424" t="str">
        <f>IF($C54="","",'סיכום לועדה- הזנת נתונים'!G54)</f>
        <v/>
      </c>
      <c r="H54" s="424" t="str">
        <f>IF($C54="","",'סיכום לועדה- הזנת נתונים'!H54)</f>
        <v/>
      </c>
      <c r="I54" s="425" t="str">
        <f>IF($C54="","",'סיכום לועדה- הזנת נתונים'!I54)</f>
        <v/>
      </c>
      <c r="J54" s="425" t="str">
        <f>IF($C54="","",'סיכום לועדה- הזנת נתונים'!J54)</f>
        <v/>
      </c>
      <c r="K54" s="425" t="str">
        <f>IF($C54="","",'סיכום לועדה- הזנת נתונים'!K54)</f>
        <v/>
      </c>
      <c r="L54" s="425" t="str">
        <f>IF($C54="","",'סיכום לועדה- הזנת נתונים'!L54)</f>
        <v/>
      </c>
      <c r="M54" s="426" t="str">
        <f>IF($C54="","",'סיכום לועדה- הזנת נתונים'!M54)</f>
        <v/>
      </c>
      <c r="N54" s="427" t="str">
        <f>IF($C54="","",'סיכום לועדה- הזנת נתונים'!N54)</f>
        <v/>
      </c>
      <c r="O54" s="427" t="str">
        <f>IF($C54="","",'סיכום לועדה- הזנת נתונים'!O54)</f>
        <v/>
      </c>
      <c r="P54" s="427" t="str">
        <f>IF($C54="","",'סיכום לועדה- הזנת נתונים'!P54)</f>
        <v/>
      </c>
      <c r="Q54" s="427" t="str">
        <f>IF($C54="","",'סיכום לועדה- הזנת נתונים'!Q54)</f>
        <v/>
      </c>
      <c r="R54" s="424" t="str">
        <f>IF($C54="","",'סיכום לועדה- הזנת נתונים'!R54)</f>
        <v/>
      </c>
      <c r="S54" s="424" t="str">
        <f>IF($C54="","",'סיכום לועדה- הזנת נתונים'!S54)</f>
        <v/>
      </c>
      <c r="T54" s="424" t="str">
        <f>IF($C54="","",'סיכום לועדה- הזנת נתונים'!T54)</f>
        <v/>
      </c>
      <c r="U54" s="424" t="str">
        <f>IF($C54="","",'סיכום לועדה- הזנת נתונים'!U54)</f>
        <v/>
      </c>
      <c r="V54" s="257" t="str">
        <f>IF($C54="","",'סיכום לועדה- הזנת נתונים'!V54)</f>
        <v/>
      </c>
      <c r="W54" s="251" t="str">
        <f t="shared" si="1"/>
        <v/>
      </c>
      <c r="X54" s="252" t="str">
        <f t="shared" si="2"/>
        <v/>
      </c>
      <c r="Y54" s="181" t="str">
        <f t="shared" si="3"/>
        <v/>
      </c>
      <c r="Z54" s="181" t="str">
        <f t="shared" si="4"/>
        <v/>
      </c>
      <c r="AA54" s="253" t="str">
        <f t="shared" si="5"/>
        <v/>
      </c>
      <c r="AX54" s="181" t="b">
        <f t="shared" si="6"/>
        <v>0</v>
      </c>
      <c r="AY54" s="254"/>
      <c r="AZ54" s="255">
        <f t="shared" si="7"/>
        <v>2951409</v>
      </c>
    </row>
    <row r="55" spans="2:52" hidden="1" x14ac:dyDescent="0.25">
      <c r="B55" s="256" t="str">
        <f t="shared" si="0"/>
        <v/>
      </c>
      <c r="C55" s="424" t="str">
        <f>'סיכום לועדה- הזנת נתונים'!C55</f>
        <v/>
      </c>
      <c r="D55" s="424" t="str">
        <f>IF($C55="","",'סיכום לועדה- הזנת נתונים'!D55)</f>
        <v/>
      </c>
      <c r="E55" s="424" t="str">
        <f>IF($C55="","",'סיכום לועדה- הזנת נתונים'!E55)</f>
        <v/>
      </c>
      <c r="F55" s="424" t="str">
        <f>IF($C55="","",'סיכום לועדה- הזנת נתונים'!F55)</f>
        <v/>
      </c>
      <c r="G55" s="424" t="str">
        <f>IF($C55="","",'סיכום לועדה- הזנת נתונים'!G55)</f>
        <v/>
      </c>
      <c r="H55" s="424" t="str">
        <f>IF($C55="","",'סיכום לועדה- הזנת נתונים'!H55)</f>
        <v/>
      </c>
      <c r="I55" s="425" t="str">
        <f>IF($C55="","",'סיכום לועדה- הזנת נתונים'!I55)</f>
        <v/>
      </c>
      <c r="J55" s="425" t="str">
        <f>IF($C55="","",'סיכום לועדה- הזנת נתונים'!J55)</f>
        <v/>
      </c>
      <c r="K55" s="425" t="str">
        <f>IF($C55="","",'סיכום לועדה- הזנת נתונים'!K55)</f>
        <v/>
      </c>
      <c r="L55" s="425" t="str">
        <f>IF($C55="","",'סיכום לועדה- הזנת נתונים'!L55)</f>
        <v/>
      </c>
      <c r="M55" s="426" t="str">
        <f>IF($C55="","",'סיכום לועדה- הזנת נתונים'!M55)</f>
        <v/>
      </c>
      <c r="N55" s="427" t="str">
        <f>IF($C55="","",'סיכום לועדה- הזנת נתונים'!N55)</f>
        <v/>
      </c>
      <c r="O55" s="427" t="str">
        <f>IF($C55="","",'סיכום לועדה- הזנת נתונים'!O55)</f>
        <v/>
      </c>
      <c r="P55" s="427" t="str">
        <f>IF($C55="","",'סיכום לועדה- הזנת נתונים'!P55)</f>
        <v/>
      </c>
      <c r="Q55" s="427" t="str">
        <f>IF($C55="","",'סיכום לועדה- הזנת נתונים'!Q55)</f>
        <v/>
      </c>
      <c r="R55" s="424" t="str">
        <f>IF($C55="","",'סיכום לועדה- הזנת נתונים'!R55)</f>
        <v/>
      </c>
      <c r="S55" s="424" t="str">
        <f>IF($C55="","",'סיכום לועדה- הזנת נתונים'!S55)</f>
        <v/>
      </c>
      <c r="T55" s="424" t="str">
        <f>IF($C55="","",'סיכום לועדה- הזנת נתונים'!T55)</f>
        <v/>
      </c>
      <c r="U55" s="424" t="str">
        <f>IF($C55="","",'סיכום לועדה- הזנת נתונים'!U55)</f>
        <v/>
      </c>
      <c r="V55" s="257" t="str">
        <f>IF($C55="","",'סיכום לועדה- הזנת נתונים'!V55)</f>
        <v/>
      </c>
      <c r="W55" s="251" t="str">
        <f t="shared" si="1"/>
        <v/>
      </c>
      <c r="X55" s="252" t="str">
        <f t="shared" si="2"/>
        <v/>
      </c>
      <c r="Y55" s="181" t="str">
        <f t="shared" si="3"/>
        <v/>
      </c>
      <c r="Z55" s="181" t="str">
        <f t="shared" si="4"/>
        <v/>
      </c>
      <c r="AA55" s="253" t="str">
        <f t="shared" si="5"/>
        <v/>
      </c>
      <c r="AX55" s="181" t="b">
        <f t="shared" si="6"/>
        <v>0</v>
      </c>
      <c r="AY55" s="254"/>
      <c r="AZ55" s="255">
        <f t="shared" si="7"/>
        <v>2951409</v>
      </c>
    </row>
    <row r="56" spans="2:52" hidden="1" x14ac:dyDescent="0.25">
      <c r="B56" s="256" t="str">
        <f t="shared" si="0"/>
        <v/>
      </c>
      <c r="C56" s="424" t="str">
        <f>'סיכום לועדה- הזנת נתונים'!C56</f>
        <v/>
      </c>
      <c r="D56" s="424" t="str">
        <f>IF($C56="","",'סיכום לועדה- הזנת נתונים'!D56)</f>
        <v/>
      </c>
      <c r="E56" s="424" t="str">
        <f>IF($C56="","",'סיכום לועדה- הזנת נתונים'!E56)</f>
        <v/>
      </c>
      <c r="F56" s="424" t="str">
        <f>IF($C56="","",'סיכום לועדה- הזנת נתונים'!F56)</f>
        <v/>
      </c>
      <c r="G56" s="424" t="str">
        <f>IF($C56="","",'סיכום לועדה- הזנת נתונים'!G56)</f>
        <v/>
      </c>
      <c r="H56" s="424" t="str">
        <f>IF($C56="","",'סיכום לועדה- הזנת נתונים'!H56)</f>
        <v/>
      </c>
      <c r="I56" s="425" t="str">
        <f>IF($C56="","",'סיכום לועדה- הזנת נתונים'!I56)</f>
        <v/>
      </c>
      <c r="J56" s="425" t="str">
        <f>IF($C56="","",'סיכום לועדה- הזנת נתונים'!J56)</f>
        <v/>
      </c>
      <c r="K56" s="425" t="str">
        <f>IF($C56="","",'סיכום לועדה- הזנת נתונים'!K56)</f>
        <v/>
      </c>
      <c r="L56" s="425" t="str">
        <f>IF($C56="","",'סיכום לועדה- הזנת נתונים'!L56)</f>
        <v/>
      </c>
      <c r="M56" s="426" t="str">
        <f>IF($C56="","",'סיכום לועדה- הזנת נתונים'!M56)</f>
        <v/>
      </c>
      <c r="N56" s="427" t="str">
        <f>IF($C56="","",'סיכום לועדה- הזנת נתונים'!N56)</f>
        <v/>
      </c>
      <c r="O56" s="427" t="str">
        <f>IF($C56="","",'סיכום לועדה- הזנת נתונים'!O56)</f>
        <v/>
      </c>
      <c r="P56" s="427" t="str">
        <f>IF($C56="","",'סיכום לועדה- הזנת נתונים'!P56)</f>
        <v/>
      </c>
      <c r="Q56" s="427" t="str">
        <f>IF($C56="","",'סיכום לועדה- הזנת נתונים'!Q56)</f>
        <v/>
      </c>
      <c r="R56" s="424" t="str">
        <f>IF($C56="","",'סיכום לועדה- הזנת נתונים'!R56)</f>
        <v/>
      </c>
      <c r="S56" s="424" t="str">
        <f>IF($C56="","",'סיכום לועדה- הזנת נתונים'!S56)</f>
        <v/>
      </c>
      <c r="T56" s="424" t="str">
        <f>IF($C56="","",'סיכום לועדה- הזנת נתונים'!T56)</f>
        <v/>
      </c>
      <c r="U56" s="424" t="str">
        <f>IF($C56="","",'סיכום לועדה- הזנת נתונים'!U56)</f>
        <v/>
      </c>
      <c r="V56" s="257" t="str">
        <f>IF($C56="","",'סיכום לועדה- הזנת נתונים'!V56)</f>
        <v/>
      </c>
      <c r="W56" s="251" t="str">
        <f t="shared" si="1"/>
        <v/>
      </c>
      <c r="X56" s="252" t="str">
        <f t="shared" si="2"/>
        <v/>
      </c>
      <c r="Y56" s="181" t="str">
        <f t="shared" si="3"/>
        <v/>
      </c>
      <c r="Z56" s="181" t="str">
        <f t="shared" si="4"/>
        <v/>
      </c>
      <c r="AA56" s="253" t="str">
        <f t="shared" si="5"/>
        <v/>
      </c>
      <c r="AX56" s="181" t="b">
        <f t="shared" si="6"/>
        <v>0</v>
      </c>
      <c r="AY56" s="254"/>
      <c r="AZ56" s="255">
        <f t="shared" si="7"/>
        <v>2951409</v>
      </c>
    </row>
    <row r="57" spans="2:52" hidden="1" x14ac:dyDescent="0.25">
      <c r="B57" s="256" t="str">
        <f t="shared" si="0"/>
        <v/>
      </c>
      <c r="C57" s="424" t="str">
        <f>'סיכום לועדה- הזנת נתונים'!C57</f>
        <v/>
      </c>
      <c r="D57" s="424" t="str">
        <f>IF($C57="","",'סיכום לועדה- הזנת נתונים'!D57)</f>
        <v/>
      </c>
      <c r="E57" s="424" t="str">
        <f>IF($C57="","",'סיכום לועדה- הזנת נתונים'!E57)</f>
        <v/>
      </c>
      <c r="F57" s="424" t="str">
        <f>IF($C57="","",'סיכום לועדה- הזנת נתונים'!F57)</f>
        <v/>
      </c>
      <c r="G57" s="424" t="str">
        <f>IF($C57="","",'סיכום לועדה- הזנת נתונים'!G57)</f>
        <v/>
      </c>
      <c r="H57" s="424" t="str">
        <f>IF($C57="","",'סיכום לועדה- הזנת נתונים'!H57)</f>
        <v/>
      </c>
      <c r="I57" s="425" t="str">
        <f>IF($C57="","",'סיכום לועדה- הזנת נתונים'!I57)</f>
        <v/>
      </c>
      <c r="J57" s="425" t="str">
        <f>IF($C57="","",'סיכום לועדה- הזנת נתונים'!J57)</f>
        <v/>
      </c>
      <c r="K57" s="425" t="str">
        <f>IF($C57="","",'סיכום לועדה- הזנת נתונים'!K57)</f>
        <v/>
      </c>
      <c r="L57" s="425" t="str">
        <f>IF($C57="","",'סיכום לועדה- הזנת נתונים'!L57)</f>
        <v/>
      </c>
      <c r="M57" s="426" t="str">
        <f>IF($C57="","",'סיכום לועדה- הזנת נתונים'!M57)</f>
        <v/>
      </c>
      <c r="N57" s="427" t="str">
        <f>IF($C57="","",'סיכום לועדה- הזנת נתונים'!N57)</f>
        <v/>
      </c>
      <c r="O57" s="427" t="str">
        <f>IF($C57="","",'סיכום לועדה- הזנת נתונים'!O57)</f>
        <v/>
      </c>
      <c r="P57" s="427" t="str">
        <f>IF($C57="","",'סיכום לועדה- הזנת נתונים'!P57)</f>
        <v/>
      </c>
      <c r="Q57" s="427" t="str">
        <f>IF($C57="","",'סיכום לועדה- הזנת נתונים'!Q57)</f>
        <v/>
      </c>
      <c r="R57" s="424" t="str">
        <f>IF($C57="","",'סיכום לועדה- הזנת נתונים'!R57)</f>
        <v/>
      </c>
      <c r="S57" s="424" t="str">
        <f>IF($C57="","",'סיכום לועדה- הזנת נתונים'!S57)</f>
        <v/>
      </c>
      <c r="T57" s="424" t="str">
        <f>IF($C57="","",'סיכום לועדה- הזנת נתונים'!T57)</f>
        <v/>
      </c>
      <c r="U57" s="424" t="str">
        <f>IF($C57="","",'סיכום לועדה- הזנת נתונים'!U57)</f>
        <v/>
      </c>
      <c r="V57" s="257" t="str">
        <f>IF($C57="","",'סיכום לועדה- הזנת נתונים'!V57)</f>
        <v/>
      </c>
      <c r="W57" s="251" t="str">
        <f t="shared" si="1"/>
        <v/>
      </c>
      <c r="X57" s="252" t="str">
        <f t="shared" si="2"/>
        <v/>
      </c>
      <c r="Y57" s="181" t="str">
        <f t="shared" si="3"/>
        <v/>
      </c>
      <c r="Z57" s="181" t="str">
        <f t="shared" si="4"/>
        <v/>
      </c>
      <c r="AA57" s="253" t="str">
        <f t="shared" si="5"/>
        <v/>
      </c>
      <c r="AX57" s="181" t="b">
        <f t="shared" si="6"/>
        <v>0</v>
      </c>
      <c r="AY57" s="254"/>
      <c r="AZ57" s="255">
        <f t="shared" si="7"/>
        <v>2951409</v>
      </c>
    </row>
    <row r="58" spans="2:52" hidden="1" x14ac:dyDescent="0.25">
      <c r="B58" s="256" t="str">
        <f t="shared" si="0"/>
        <v/>
      </c>
      <c r="C58" s="424" t="str">
        <f>'סיכום לועדה- הזנת נתונים'!C58</f>
        <v/>
      </c>
      <c r="D58" s="424" t="str">
        <f>IF($C58="","",'סיכום לועדה- הזנת נתונים'!D58)</f>
        <v/>
      </c>
      <c r="E58" s="424" t="str">
        <f>IF($C58="","",'סיכום לועדה- הזנת נתונים'!E58)</f>
        <v/>
      </c>
      <c r="F58" s="424" t="str">
        <f>IF($C58="","",'סיכום לועדה- הזנת נתונים'!F58)</f>
        <v/>
      </c>
      <c r="G58" s="424" t="str">
        <f>IF($C58="","",'סיכום לועדה- הזנת נתונים'!G58)</f>
        <v/>
      </c>
      <c r="H58" s="424" t="str">
        <f>IF($C58="","",'סיכום לועדה- הזנת נתונים'!H58)</f>
        <v/>
      </c>
      <c r="I58" s="425" t="str">
        <f>IF($C58="","",'סיכום לועדה- הזנת נתונים'!I58)</f>
        <v/>
      </c>
      <c r="J58" s="425" t="str">
        <f>IF($C58="","",'סיכום לועדה- הזנת נתונים'!J58)</f>
        <v/>
      </c>
      <c r="K58" s="425" t="str">
        <f>IF($C58="","",'סיכום לועדה- הזנת נתונים'!K58)</f>
        <v/>
      </c>
      <c r="L58" s="425" t="str">
        <f>IF($C58="","",'סיכום לועדה- הזנת נתונים'!L58)</f>
        <v/>
      </c>
      <c r="M58" s="426" t="str">
        <f>IF($C58="","",'סיכום לועדה- הזנת נתונים'!M58)</f>
        <v/>
      </c>
      <c r="N58" s="427" t="str">
        <f>IF($C58="","",'סיכום לועדה- הזנת נתונים'!N58)</f>
        <v/>
      </c>
      <c r="O58" s="427" t="str">
        <f>IF($C58="","",'סיכום לועדה- הזנת נתונים'!O58)</f>
        <v/>
      </c>
      <c r="P58" s="427" t="str">
        <f>IF($C58="","",'סיכום לועדה- הזנת נתונים'!P58)</f>
        <v/>
      </c>
      <c r="Q58" s="427" t="str">
        <f>IF($C58="","",'סיכום לועדה- הזנת נתונים'!Q58)</f>
        <v/>
      </c>
      <c r="R58" s="424" t="str">
        <f>IF($C58="","",'סיכום לועדה- הזנת נתונים'!R58)</f>
        <v/>
      </c>
      <c r="S58" s="424" t="str">
        <f>IF($C58="","",'סיכום לועדה- הזנת נתונים'!S58)</f>
        <v/>
      </c>
      <c r="T58" s="424" t="str">
        <f>IF($C58="","",'סיכום לועדה- הזנת נתונים'!T58)</f>
        <v/>
      </c>
      <c r="U58" s="424" t="str">
        <f>IF($C58="","",'סיכום לועדה- הזנת נתונים'!U58)</f>
        <v/>
      </c>
      <c r="V58" s="257" t="str">
        <f>IF($C58="","",'סיכום לועדה- הזנת נתונים'!V58)</f>
        <v/>
      </c>
      <c r="W58" s="251" t="str">
        <f t="shared" si="1"/>
        <v/>
      </c>
      <c r="X58" s="252" t="str">
        <f t="shared" si="2"/>
        <v/>
      </c>
      <c r="Y58" s="181" t="str">
        <f t="shared" si="3"/>
        <v/>
      </c>
      <c r="Z58" s="181" t="str">
        <f t="shared" si="4"/>
        <v/>
      </c>
      <c r="AA58" s="253" t="str">
        <f t="shared" si="5"/>
        <v/>
      </c>
      <c r="AX58" s="181" t="b">
        <f t="shared" si="6"/>
        <v>0</v>
      </c>
      <c r="AY58" s="254"/>
      <c r="AZ58" s="255">
        <f t="shared" si="7"/>
        <v>2951409</v>
      </c>
    </row>
    <row r="59" spans="2:52" hidden="1" x14ac:dyDescent="0.25">
      <c r="B59" s="256" t="str">
        <f t="shared" si="0"/>
        <v/>
      </c>
      <c r="C59" s="424" t="str">
        <f>'סיכום לועדה- הזנת נתונים'!C59</f>
        <v/>
      </c>
      <c r="D59" s="424" t="str">
        <f>IF($C59="","",'סיכום לועדה- הזנת נתונים'!D59)</f>
        <v/>
      </c>
      <c r="E59" s="424" t="str">
        <f>IF($C59="","",'סיכום לועדה- הזנת נתונים'!E59)</f>
        <v/>
      </c>
      <c r="F59" s="424" t="str">
        <f>IF($C59="","",'סיכום לועדה- הזנת נתונים'!F59)</f>
        <v/>
      </c>
      <c r="G59" s="424" t="str">
        <f>IF($C59="","",'סיכום לועדה- הזנת נתונים'!G59)</f>
        <v/>
      </c>
      <c r="H59" s="424" t="str">
        <f>IF($C59="","",'סיכום לועדה- הזנת נתונים'!H59)</f>
        <v/>
      </c>
      <c r="I59" s="425" t="str">
        <f>IF($C59="","",'סיכום לועדה- הזנת נתונים'!I59)</f>
        <v/>
      </c>
      <c r="J59" s="425" t="str">
        <f>IF($C59="","",'סיכום לועדה- הזנת נתונים'!J59)</f>
        <v/>
      </c>
      <c r="K59" s="425" t="str">
        <f>IF($C59="","",'סיכום לועדה- הזנת נתונים'!K59)</f>
        <v/>
      </c>
      <c r="L59" s="425" t="str">
        <f>IF($C59="","",'סיכום לועדה- הזנת נתונים'!L59)</f>
        <v/>
      </c>
      <c r="M59" s="426" t="str">
        <f>IF($C59="","",'סיכום לועדה- הזנת נתונים'!M59)</f>
        <v/>
      </c>
      <c r="N59" s="427" t="str">
        <f>IF($C59="","",'סיכום לועדה- הזנת נתונים'!N59)</f>
        <v/>
      </c>
      <c r="O59" s="427" t="str">
        <f>IF($C59="","",'סיכום לועדה- הזנת נתונים'!O59)</f>
        <v/>
      </c>
      <c r="P59" s="427" t="str">
        <f>IF($C59="","",'סיכום לועדה- הזנת נתונים'!P59)</f>
        <v/>
      </c>
      <c r="Q59" s="427" t="str">
        <f>IF($C59="","",'סיכום לועדה- הזנת נתונים'!Q59)</f>
        <v/>
      </c>
      <c r="R59" s="424" t="str">
        <f>IF($C59="","",'סיכום לועדה- הזנת נתונים'!R59)</f>
        <v/>
      </c>
      <c r="S59" s="424" t="str">
        <f>IF($C59="","",'סיכום לועדה- הזנת נתונים'!S59)</f>
        <v/>
      </c>
      <c r="T59" s="424" t="str">
        <f>IF($C59="","",'סיכום לועדה- הזנת נתונים'!T59)</f>
        <v/>
      </c>
      <c r="U59" s="424" t="str">
        <f>IF($C59="","",'סיכום לועדה- הזנת נתונים'!U59)</f>
        <v/>
      </c>
      <c r="V59" s="257" t="str">
        <f>IF($C59="","",'סיכום לועדה- הזנת נתונים'!V59)</f>
        <v/>
      </c>
      <c r="W59" s="251" t="str">
        <f t="shared" si="1"/>
        <v/>
      </c>
      <c r="X59" s="252" t="str">
        <f t="shared" si="2"/>
        <v/>
      </c>
      <c r="Y59" s="181" t="str">
        <f t="shared" si="3"/>
        <v/>
      </c>
      <c r="Z59" s="181" t="str">
        <f t="shared" si="4"/>
        <v/>
      </c>
      <c r="AA59" s="253" t="str">
        <f t="shared" si="5"/>
        <v/>
      </c>
      <c r="AX59" s="181" t="b">
        <f t="shared" si="6"/>
        <v>0</v>
      </c>
      <c r="AY59" s="254"/>
      <c r="AZ59" s="255">
        <f t="shared" si="7"/>
        <v>2951409</v>
      </c>
    </row>
    <row r="60" spans="2:52" hidden="1" x14ac:dyDescent="0.25">
      <c r="B60" s="256" t="str">
        <f t="shared" si="0"/>
        <v/>
      </c>
      <c r="C60" s="424" t="str">
        <f>'סיכום לועדה- הזנת נתונים'!C60</f>
        <v/>
      </c>
      <c r="D60" s="424" t="str">
        <f>IF($C60="","",'סיכום לועדה- הזנת נתונים'!D60)</f>
        <v/>
      </c>
      <c r="E60" s="424" t="str">
        <f>IF($C60="","",'סיכום לועדה- הזנת נתונים'!E60)</f>
        <v/>
      </c>
      <c r="F60" s="424" t="str">
        <f>IF($C60="","",'סיכום לועדה- הזנת נתונים'!F60)</f>
        <v/>
      </c>
      <c r="G60" s="424" t="str">
        <f>IF($C60="","",'סיכום לועדה- הזנת נתונים'!G60)</f>
        <v/>
      </c>
      <c r="H60" s="424" t="str">
        <f>IF($C60="","",'סיכום לועדה- הזנת נתונים'!H60)</f>
        <v/>
      </c>
      <c r="I60" s="425" t="str">
        <f>IF($C60="","",'סיכום לועדה- הזנת נתונים'!I60)</f>
        <v/>
      </c>
      <c r="J60" s="425" t="str">
        <f>IF($C60="","",'סיכום לועדה- הזנת נתונים'!J60)</f>
        <v/>
      </c>
      <c r="K60" s="425" t="str">
        <f>IF($C60="","",'סיכום לועדה- הזנת נתונים'!K60)</f>
        <v/>
      </c>
      <c r="L60" s="425" t="str">
        <f>IF($C60="","",'סיכום לועדה- הזנת נתונים'!L60)</f>
        <v/>
      </c>
      <c r="M60" s="426" t="str">
        <f>IF($C60="","",'סיכום לועדה- הזנת נתונים'!M60)</f>
        <v/>
      </c>
      <c r="N60" s="427" t="str">
        <f>IF($C60="","",'סיכום לועדה- הזנת נתונים'!N60)</f>
        <v/>
      </c>
      <c r="O60" s="427" t="str">
        <f>IF($C60="","",'סיכום לועדה- הזנת נתונים'!O60)</f>
        <v/>
      </c>
      <c r="P60" s="427" t="str">
        <f>IF($C60="","",'סיכום לועדה- הזנת נתונים'!P60)</f>
        <v/>
      </c>
      <c r="Q60" s="427" t="str">
        <f>IF($C60="","",'סיכום לועדה- הזנת נתונים'!Q60)</f>
        <v/>
      </c>
      <c r="R60" s="424" t="str">
        <f>IF($C60="","",'סיכום לועדה- הזנת נתונים'!R60)</f>
        <v/>
      </c>
      <c r="S60" s="424" t="str">
        <f>IF($C60="","",'סיכום לועדה- הזנת נתונים'!S60)</f>
        <v/>
      </c>
      <c r="T60" s="424" t="str">
        <f>IF($C60="","",'סיכום לועדה- הזנת נתונים'!T60)</f>
        <v/>
      </c>
      <c r="U60" s="424" t="str">
        <f>IF($C60="","",'סיכום לועדה- הזנת נתונים'!U60)</f>
        <v/>
      </c>
      <c r="V60" s="257" t="str">
        <f>IF($C60="","",'סיכום לועדה- הזנת נתונים'!V60)</f>
        <v/>
      </c>
      <c r="W60" s="251" t="str">
        <f t="shared" si="1"/>
        <v/>
      </c>
      <c r="X60" s="252" t="str">
        <f t="shared" si="2"/>
        <v/>
      </c>
      <c r="Y60" s="181" t="str">
        <f t="shared" si="3"/>
        <v/>
      </c>
      <c r="Z60" s="181" t="str">
        <f t="shared" si="4"/>
        <v/>
      </c>
      <c r="AA60" s="253" t="str">
        <f t="shared" si="5"/>
        <v/>
      </c>
      <c r="AX60" s="181" t="b">
        <f t="shared" si="6"/>
        <v>0</v>
      </c>
      <c r="AY60" s="254"/>
      <c r="AZ60" s="255">
        <f t="shared" si="7"/>
        <v>2951409</v>
      </c>
    </row>
    <row r="61" spans="2:52" hidden="1" x14ac:dyDescent="0.25">
      <c r="B61" s="256" t="str">
        <f t="shared" si="0"/>
        <v/>
      </c>
      <c r="C61" s="424" t="str">
        <f>'סיכום לועדה- הזנת נתונים'!C61</f>
        <v/>
      </c>
      <c r="D61" s="424" t="str">
        <f>IF($C61="","",'סיכום לועדה- הזנת נתונים'!D61)</f>
        <v/>
      </c>
      <c r="E61" s="424" t="str">
        <f>IF($C61="","",'סיכום לועדה- הזנת נתונים'!E61)</f>
        <v/>
      </c>
      <c r="F61" s="424" t="str">
        <f>IF($C61="","",'סיכום לועדה- הזנת נתונים'!F61)</f>
        <v/>
      </c>
      <c r="G61" s="424" t="str">
        <f>IF($C61="","",'סיכום לועדה- הזנת נתונים'!G61)</f>
        <v/>
      </c>
      <c r="H61" s="424" t="str">
        <f>IF($C61="","",'סיכום לועדה- הזנת נתונים'!H61)</f>
        <v/>
      </c>
      <c r="I61" s="425" t="str">
        <f>IF($C61="","",'סיכום לועדה- הזנת נתונים'!I61)</f>
        <v/>
      </c>
      <c r="J61" s="425" t="str">
        <f>IF($C61="","",'סיכום לועדה- הזנת נתונים'!J61)</f>
        <v/>
      </c>
      <c r="K61" s="425" t="str">
        <f>IF($C61="","",'סיכום לועדה- הזנת נתונים'!K61)</f>
        <v/>
      </c>
      <c r="L61" s="425" t="str">
        <f>IF($C61="","",'סיכום לועדה- הזנת נתונים'!L61)</f>
        <v/>
      </c>
      <c r="M61" s="426" t="str">
        <f>IF($C61="","",'סיכום לועדה- הזנת נתונים'!M61)</f>
        <v/>
      </c>
      <c r="N61" s="427" t="str">
        <f>IF($C61="","",'סיכום לועדה- הזנת נתונים'!N61)</f>
        <v/>
      </c>
      <c r="O61" s="427" t="str">
        <f>IF($C61="","",'סיכום לועדה- הזנת נתונים'!O61)</f>
        <v/>
      </c>
      <c r="P61" s="427" t="str">
        <f>IF($C61="","",'סיכום לועדה- הזנת נתונים'!P61)</f>
        <v/>
      </c>
      <c r="Q61" s="427" t="str">
        <f>IF($C61="","",'סיכום לועדה- הזנת נתונים'!Q61)</f>
        <v/>
      </c>
      <c r="R61" s="424" t="str">
        <f>IF($C61="","",'סיכום לועדה- הזנת נתונים'!R61)</f>
        <v/>
      </c>
      <c r="S61" s="424" t="str">
        <f>IF($C61="","",'סיכום לועדה- הזנת נתונים'!S61)</f>
        <v/>
      </c>
      <c r="T61" s="424" t="str">
        <f>IF($C61="","",'סיכום לועדה- הזנת נתונים'!T61)</f>
        <v/>
      </c>
      <c r="U61" s="424" t="str">
        <f>IF($C61="","",'סיכום לועדה- הזנת נתונים'!U61)</f>
        <v/>
      </c>
      <c r="V61" s="257" t="str">
        <f>IF($C61="","",'סיכום לועדה- הזנת נתונים'!V61)</f>
        <v/>
      </c>
      <c r="W61" s="251" t="str">
        <f t="shared" si="1"/>
        <v/>
      </c>
      <c r="X61" s="252" t="str">
        <f t="shared" si="2"/>
        <v/>
      </c>
      <c r="Y61" s="181" t="str">
        <f t="shared" si="3"/>
        <v/>
      </c>
      <c r="Z61" s="181" t="str">
        <f t="shared" si="4"/>
        <v/>
      </c>
      <c r="AA61" s="253" t="str">
        <f t="shared" si="5"/>
        <v/>
      </c>
      <c r="AX61" s="181" t="b">
        <f t="shared" si="6"/>
        <v>0</v>
      </c>
      <c r="AY61" s="254"/>
      <c r="AZ61" s="255">
        <f t="shared" si="7"/>
        <v>2951409</v>
      </c>
    </row>
    <row r="62" spans="2:52" hidden="1" x14ac:dyDescent="0.25">
      <c r="B62" s="256" t="str">
        <f t="shared" si="0"/>
        <v/>
      </c>
      <c r="C62" s="424" t="str">
        <f>'סיכום לועדה- הזנת נתונים'!C62</f>
        <v/>
      </c>
      <c r="D62" s="424" t="str">
        <f>IF($C62="","",'סיכום לועדה- הזנת נתונים'!D62)</f>
        <v/>
      </c>
      <c r="E62" s="424" t="str">
        <f>IF($C62="","",'סיכום לועדה- הזנת נתונים'!E62)</f>
        <v/>
      </c>
      <c r="F62" s="424" t="str">
        <f>IF($C62="","",'סיכום לועדה- הזנת נתונים'!F62)</f>
        <v/>
      </c>
      <c r="G62" s="424" t="str">
        <f>IF($C62="","",'סיכום לועדה- הזנת נתונים'!G62)</f>
        <v/>
      </c>
      <c r="H62" s="424" t="str">
        <f>IF($C62="","",'סיכום לועדה- הזנת נתונים'!H62)</f>
        <v/>
      </c>
      <c r="I62" s="425" t="str">
        <f>IF($C62="","",'סיכום לועדה- הזנת נתונים'!I62)</f>
        <v/>
      </c>
      <c r="J62" s="425" t="str">
        <f>IF($C62="","",'סיכום לועדה- הזנת נתונים'!J62)</f>
        <v/>
      </c>
      <c r="K62" s="425" t="str">
        <f>IF($C62="","",'סיכום לועדה- הזנת נתונים'!K62)</f>
        <v/>
      </c>
      <c r="L62" s="425" t="str">
        <f>IF($C62="","",'סיכום לועדה- הזנת נתונים'!L62)</f>
        <v/>
      </c>
      <c r="M62" s="426" t="str">
        <f>IF($C62="","",'סיכום לועדה- הזנת נתונים'!M62)</f>
        <v/>
      </c>
      <c r="N62" s="427" t="str">
        <f>IF($C62="","",'סיכום לועדה- הזנת נתונים'!N62)</f>
        <v/>
      </c>
      <c r="O62" s="427" t="str">
        <f>IF($C62="","",'סיכום לועדה- הזנת נתונים'!O62)</f>
        <v/>
      </c>
      <c r="P62" s="427" t="str">
        <f>IF($C62="","",'סיכום לועדה- הזנת נתונים'!P62)</f>
        <v/>
      </c>
      <c r="Q62" s="427" t="str">
        <f>IF($C62="","",'סיכום לועדה- הזנת נתונים'!Q62)</f>
        <v/>
      </c>
      <c r="R62" s="424" t="str">
        <f>IF($C62="","",'סיכום לועדה- הזנת נתונים'!R62)</f>
        <v/>
      </c>
      <c r="S62" s="424" t="str">
        <f>IF($C62="","",'סיכום לועדה- הזנת נתונים'!S62)</f>
        <v/>
      </c>
      <c r="T62" s="424" t="str">
        <f>IF($C62="","",'סיכום לועדה- הזנת נתונים'!T62)</f>
        <v/>
      </c>
      <c r="U62" s="424" t="str">
        <f>IF($C62="","",'סיכום לועדה- הזנת נתונים'!U62)</f>
        <v/>
      </c>
      <c r="V62" s="257" t="str">
        <f>IF($C62="","",'סיכום לועדה- הזנת נתונים'!V62)</f>
        <v/>
      </c>
      <c r="W62" s="251" t="str">
        <f t="shared" si="1"/>
        <v/>
      </c>
      <c r="X62" s="252" t="str">
        <f t="shared" si="2"/>
        <v/>
      </c>
      <c r="Y62" s="181" t="str">
        <f t="shared" si="3"/>
        <v/>
      </c>
      <c r="Z62" s="181" t="str">
        <f t="shared" si="4"/>
        <v/>
      </c>
      <c r="AA62" s="253" t="str">
        <f t="shared" si="5"/>
        <v/>
      </c>
      <c r="AX62" s="181" t="b">
        <f t="shared" si="6"/>
        <v>0</v>
      </c>
      <c r="AY62" s="254"/>
      <c r="AZ62" s="255">
        <f t="shared" si="7"/>
        <v>2951409</v>
      </c>
    </row>
    <row r="63" spans="2:52" hidden="1" x14ac:dyDescent="0.25">
      <c r="B63" s="256" t="str">
        <f t="shared" ref="B63:B94" si="8">IF(C63="","",ROW()-30)</f>
        <v/>
      </c>
      <c r="C63" s="424" t="str">
        <f>'סיכום לועדה- הזנת נתונים'!C63</f>
        <v/>
      </c>
      <c r="D63" s="424" t="str">
        <f>IF($C63="","",'סיכום לועדה- הזנת נתונים'!D63)</f>
        <v/>
      </c>
      <c r="E63" s="424" t="str">
        <f>IF($C63="","",'סיכום לועדה- הזנת נתונים'!E63)</f>
        <v/>
      </c>
      <c r="F63" s="424" t="str">
        <f>IF($C63="","",'סיכום לועדה- הזנת נתונים'!F63)</f>
        <v/>
      </c>
      <c r="G63" s="424" t="str">
        <f>IF($C63="","",'סיכום לועדה- הזנת נתונים'!G63)</f>
        <v/>
      </c>
      <c r="H63" s="424" t="str">
        <f>IF($C63="","",'סיכום לועדה- הזנת נתונים'!H63)</f>
        <v/>
      </c>
      <c r="I63" s="425" t="str">
        <f>IF($C63="","",'סיכום לועדה- הזנת נתונים'!I63)</f>
        <v/>
      </c>
      <c r="J63" s="425" t="str">
        <f>IF($C63="","",'סיכום לועדה- הזנת נתונים'!J63)</f>
        <v/>
      </c>
      <c r="K63" s="425" t="str">
        <f>IF($C63="","",'סיכום לועדה- הזנת נתונים'!K63)</f>
        <v/>
      </c>
      <c r="L63" s="425" t="str">
        <f>IF($C63="","",'סיכום לועדה- הזנת נתונים'!L63)</f>
        <v/>
      </c>
      <c r="M63" s="426" t="str">
        <f>IF($C63="","",'סיכום לועדה- הזנת נתונים'!M63)</f>
        <v/>
      </c>
      <c r="N63" s="427" t="str">
        <f>IF($C63="","",'סיכום לועדה- הזנת נתונים'!N63)</f>
        <v/>
      </c>
      <c r="O63" s="427" t="str">
        <f>IF($C63="","",'סיכום לועדה- הזנת נתונים'!O63)</f>
        <v/>
      </c>
      <c r="P63" s="427" t="str">
        <f>IF($C63="","",'סיכום לועדה- הזנת נתונים'!P63)</f>
        <v/>
      </c>
      <c r="Q63" s="427" t="str">
        <f>IF($C63="","",'סיכום לועדה- הזנת נתונים'!Q63)</f>
        <v/>
      </c>
      <c r="R63" s="424" t="str">
        <f>IF($C63="","",'סיכום לועדה- הזנת נתונים'!R63)</f>
        <v/>
      </c>
      <c r="S63" s="424" t="str">
        <f>IF($C63="","",'סיכום לועדה- הזנת נתונים'!S63)</f>
        <v/>
      </c>
      <c r="T63" s="424" t="str">
        <f>IF($C63="","",'סיכום לועדה- הזנת נתונים'!T63)</f>
        <v/>
      </c>
      <c r="U63" s="424" t="str">
        <f>IF($C63="","",'סיכום לועדה- הזנת נתונים'!U63)</f>
        <v/>
      </c>
      <c r="V63" s="257" t="str">
        <f>IF($C63="","",'סיכום לועדה- הזנת נתונים'!V63)</f>
        <v/>
      </c>
      <c r="W63" s="251" t="str">
        <f t="shared" si="1"/>
        <v/>
      </c>
      <c r="X63" s="252" t="str">
        <f t="shared" si="2"/>
        <v/>
      </c>
      <c r="Y63" s="181" t="str">
        <f t="shared" si="3"/>
        <v/>
      </c>
      <c r="Z63" s="181" t="str">
        <f t="shared" si="4"/>
        <v/>
      </c>
      <c r="AA63" s="253" t="str">
        <f t="shared" si="5"/>
        <v/>
      </c>
      <c r="AX63" s="181" t="b">
        <f t="shared" si="6"/>
        <v>0</v>
      </c>
      <c r="AY63" s="254"/>
      <c r="AZ63" s="255">
        <f t="shared" si="7"/>
        <v>2951409</v>
      </c>
    </row>
    <row r="64" spans="2:52" hidden="1" x14ac:dyDescent="0.25">
      <c r="B64" s="256" t="str">
        <f t="shared" si="8"/>
        <v/>
      </c>
      <c r="C64" s="424" t="str">
        <f>'סיכום לועדה- הזנת נתונים'!C64</f>
        <v/>
      </c>
      <c r="D64" s="424" t="str">
        <f>IF($C64="","",'סיכום לועדה- הזנת נתונים'!D64)</f>
        <v/>
      </c>
      <c r="E64" s="424" t="str">
        <f>IF($C64="","",'סיכום לועדה- הזנת נתונים'!E64)</f>
        <v/>
      </c>
      <c r="F64" s="424" t="str">
        <f>IF($C64="","",'סיכום לועדה- הזנת נתונים'!F64)</f>
        <v/>
      </c>
      <c r="G64" s="424" t="str">
        <f>IF($C64="","",'סיכום לועדה- הזנת נתונים'!G64)</f>
        <v/>
      </c>
      <c r="H64" s="424" t="str">
        <f>IF($C64="","",'סיכום לועדה- הזנת נתונים'!H64)</f>
        <v/>
      </c>
      <c r="I64" s="425" t="str">
        <f>IF($C64="","",'סיכום לועדה- הזנת נתונים'!I64)</f>
        <v/>
      </c>
      <c r="J64" s="425" t="str">
        <f>IF($C64="","",'סיכום לועדה- הזנת נתונים'!J64)</f>
        <v/>
      </c>
      <c r="K64" s="425" t="str">
        <f>IF($C64="","",'סיכום לועדה- הזנת נתונים'!K64)</f>
        <v/>
      </c>
      <c r="L64" s="425" t="str">
        <f>IF($C64="","",'סיכום לועדה- הזנת נתונים'!L64)</f>
        <v/>
      </c>
      <c r="M64" s="426" t="str">
        <f>IF($C64="","",'סיכום לועדה- הזנת נתונים'!M64)</f>
        <v/>
      </c>
      <c r="N64" s="427" t="str">
        <f>IF($C64="","",'סיכום לועדה- הזנת נתונים'!N64)</f>
        <v/>
      </c>
      <c r="O64" s="427" t="str">
        <f>IF($C64="","",'סיכום לועדה- הזנת נתונים'!O64)</f>
        <v/>
      </c>
      <c r="P64" s="427" t="str">
        <f>IF($C64="","",'סיכום לועדה- הזנת נתונים'!P64)</f>
        <v/>
      </c>
      <c r="Q64" s="427" t="str">
        <f>IF($C64="","",'סיכום לועדה- הזנת נתונים'!Q64)</f>
        <v/>
      </c>
      <c r="R64" s="424" t="str">
        <f>IF($C64="","",'סיכום לועדה- הזנת נתונים'!R64)</f>
        <v/>
      </c>
      <c r="S64" s="424" t="str">
        <f>IF($C64="","",'סיכום לועדה- הזנת נתונים'!S64)</f>
        <v/>
      </c>
      <c r="T64" s="424" t="str">
        <f>IF($C64="","",'סיכום לועדה- הזנת נתונים'!T64)</f>
        <v/>
      </c>
      <c r="U64" s="424" t="str">
        <f>IF($C64="","",'סיכום לועדה- הזנת נתונים'!U64)</f>
        <v/>
      </c>
      <c r="V64" s="257" t="str">
        <f>IF($C64="","",'סיכום לועדה- הזנת נתונים'!V64)</f>
        <v/>
      </c>
      <c r="W64" s="251" t="str">
        <f t="shared" si="1"/>
        <v/>
      </c>
      <c r="X64" s="252" t="str">
        <f t="shared" si="2"/>
        <v/>
      </c>
      <c r="Y64" s="181" t="str">
        <f t="shared" si="3"/>
        <v/>
      </c>
      <c r="Z64" s="181" t="str">
        <f t="shared" si="4"/>
        <v/>
      </c>
      <c r="AA64" s="253" t="str">
        <f t="shared" si="5"/>
        <v/>
      </c>
      <c r="AX64" s="181" t="b">
        <f t="shared" si="6"/>
        <v>0</v>
      </c>
      <c r="AY64" s="254"/>
      <c r="AZ64" s="255">
        <f t="shared" si="7"/>
        <v>2951409</v>
      </c>
    </row>
    <row r="65" spans="2:52" hidden="1" x14ac:dyDescent="0.25">
      <c r="B65" s="256" t="str">
        <f t="shared" si="8"/>
        <v/>
      </c>
      <c r="C65" s="424" t="str">
        <f>'סיכום לועדה- הזנת נתונים'!C65</f>
        <v/>
      </c>
      <c r="D65" s="424" t="str">
        <f>IF($C65="","",'סיכום לועדה- הזנת נתונים'!D65)</f>
        <v/>
      </c>
      <c r="E65" s="424" t="str">
        <f>IF($C65="","",'סיכום לועדה- הזנת נתונים'!E65)</f>
        <v/>
      </c>
      <c r="F65" s="424" t="str">
        <f>IF($C65="","",'סיכום לועדה- הזנת נתונים'!F65)</f>
        <v/>
      </c>
      <c r="G65" s="424" t="str">
        <f>IF($C65="","",'סיכום לועדה- הזנת נתונים'!G65)</f>
        <v/>
      </c>
      <c r="H65" s="424" t="str">
        <f>IF($C65="","",'סיכום לועדה- הזנת נתונים'!H65)</f>
        <v/>
      </c>
      <c r="I65" s="425" t="str">
        <f>IF($C65="","",'סיכום לועדה- הזנת נתונים'!I65)</f>
        <v/>
      </c>
      <c r="J65" s="425" t="str">
        <f>IF($C65="","",'סיכום לועדה- הזנת נתונים'!J65)</f>
        <v/>
      </c>
      <c r="K65" s="425" t="str">
        <f>IF($C65="","",'סיכום לועדה- הזנת נתונים'!K65)</f>
        <v/>
      </c>
      <c r="L65" s="425" t="str">
        <f>IF($C65="","",'סיכום לועדה- הזנת נתונים'!L65)</f>
        <v/>
      </c>
      <c r="M65" s="426" t="str">
        <f>IF($C65="","",'סיכום לועדה- הזנת נתונים'!M65)</f>
        <v/>
      </c>
      <c r="N65" s="427" t="str">
        <f>IF($C65="","",'סיכום לועדה- הזנת נתונים'!N65)</f>
        <v/>
      </c>
      <c r="O65" s="427" t="str">
        <f>IF($C65="","",'סיכום לועדה- הזנת נתונים'!O65)</f>
        <v/>
      </c>
      <c r="P65" s="427" t="str">
        <f>IF($C65="","",'סיכום לועדה- הזנת נתונים'!P65)</f>
        <v/>
      </c>
      <c r="Q65" s="427" t="str">
        <f>IF($C65="","",'סיכום לועדה- הזנת נתונים'!Q65)</f>
        <v/>
      </c>
      <c r="R65" s="424" t="str">
        <f>IF($C65="","",'סיכום לועדה- הזנת נתונים'!R65)</f>
        <v/>
      </c>
      <c r="S65" s="424" t="str">
        <f>IF($C65="","",'סיכום לועדה- הזנת נתונים'!S65)</f>
        <v/>
      </c>
      <c r="T65" s="424" t="str">
        <f>IF($C65="","",'סיכום לועדה- הזנת נתונים'!T65)</f>
        <v/>
      </c>
      <c r="U65" s="424" t="str">
        <f>IF($C65="","",'סיכום לועדה- הזנת נתונים'!U65)</f>
        <v/>
      </c>
      <c r="V65" s="257" t="str">
        <f>IF($C65="","",'סיכום לועדה- הזנת נתונים'!V65)</f>
        <v/>
      </c>
      <c r="W65" s="251" t="str">
        <f t="shared" si="1"/>
        <v/>
      </c>
      <c r="X65" s="252" t="str">
        <f t="shared" si="2"/>
        <v/>
      </c>
      <c r="Y65" s="181" t="str">
        <f t="shared" si="3"/>
        <v/>
      </c>
      <c r="Z65" s="181" t="str">
        <f t="shared" si="4"/>
        <v/>
      </c>
      <c r="AA65" s="253" t="str">
        <f t="shared" si="5"/>
        <v/>
      </c>
      <c r="AX65" s="181" t="b">
        <f t="shared" si="6"/>
        <v>0</v>
      </c>
      <c r="AY65" s="254"/>
      <c r="AZ65" s="255">
        <f t="shared" si="7"/>
        <v>2951409</v>
      </c>
    </row>
    <row r="66" spans="2:52" hidden="1" x14ac:dyDescent="0.25">
      <c r="B66" s="256" t="str">
        <f t="shared" si="8"/>
        <v/>
      </c>
      <c r="C66" s="424" t="str">
        <f>'סיכום לועדה- הזנת נתונים'!C66</f>
        <v/>
      </c>
      <c r="D66" s="424" t="str">
        <f>IF($C66="","",'סיכום לועדה- הזנת נתונים'!D66)</f>
        <v/>
      </c>
      <c r="E66" s="424" t="str">
        <f>IF($C66="","",'סיכום לועדה- הזנת נתונים'!E66)</f>
        <v/>
      </c>
      <c r="F66" s="424" t="str">
        <f>IF($C66="","",'סיכום לועדה- הזנת נתונים'!F66)</f>
        <v/>
      </c>
      <c r="G66" s="424" t="str">
        <f>IF($C66="","",'סיכום לועדה- הזנת נתונים'!G66)</f>
        <v/>
      </c>
      <c r="H66" s="424" t="str">
        <f>IF($C66="","",'סיכום לועדה- הזנת נתונים'!H66)</f>
        <v/>
      </c>
      <c r="I66" s="425" t="str">
        <f>IF($C66="","",'סיכום לועדה- הזנת נתונים'!I66)</f>
        <v/>
      </c>
      <c r="J66" s="425" t="str">
        <f>IF($C66="","",'סיכום לועדה- הזנת נתונים'!J66)</f>
        <v/>
      </c>
      <c r="K66" s="425" t="str">
        <f>IF($C66="","",'סיכום לועדה- הזנת נתונים'!K66)</f>
        <v/>
      </c>
      <c r="L66" s="425" t="str">
        <f>IF($C66="","",'סיכום לועדה- הזנת נתונים'!L66)</f>
        <v/>
      </c>
      <c r="M66" s="426" t="str">
        <f>IF($C66="","",'סיכום לועדה- הזנת נתונים'!M66)</f>
        <v/>
      </c>
      <c r="N66" s="427" t="str">
        <f>IF($C66="","",'סיכום לועדה- הזנת נתונים'!N66)</f>
        <v/>
      </c>
      <c r="O66" s="427" t="str">
        <f>IF($C66="","",'סיכום לועדה- הזנת נתונים'!O66)</f>
        <v/>
      </c>
      <c r="P66" s="427" t="str">
        <f>IF($C66="","",'סיכום לועדה- הזנת נתונים'!P66)</f>
        <v/>
      </c>
      <c r="Q66" s="427" t="str">
        <f>IF($C66="","",'סיכום לועדה- הזנת נתונים'!Q66)</f>
        <v/>
      </c>
      <c r="R66" s="424" t="str">
        <f>IF($C66="","",'סיכום לועדה- הזנת נתונים'!R66)</f>
        <v/>
      </c>
      <c r="S66" s="424" t="str">
        <f>IF($C66="","",'סיכום לועדה- הזנת נתונים'!S66)</f>
        <v/>
      </c>
      <c r="T66" s="424" t="str">
        <f>IF($C66="","",'סיכום לועדה- הזנת נתונים'!T66)</f>
        <v/>
      </c>
      <c r="U66" s="424" t="str">
        <f>IF($C66="","",'סיכום לועדה- הזנת נתונים'!U66)</f>
        <v/>
      </c>
      <c r="V66" s="257" t="str">
        <f>IF($C66="","",'סיכום לועדה- הזנת נתונים'!V66)</f>
        <v/>
      </c>
      <c r="W66" s="251" t="str">
        <f t="shared" si="1"/>
        <v/>
      </c>
      <c r="X66" s="252" t="str">
        <f t="shared" si="2"/>
        <v/>
      </c>
      <c r="Y66" s="181" t="str">
        <f t="shared" si="3"/>
        <v/>
      </c>
      <c r="Z66" s="181" t="str">
        <f t="shared" si="4"/>
        <v/>
      </c>
      <c r="AA66" s="253" t="str">
        <f t="shared" si="5"/>
        <v/>
      </c>
      <c r="AX66" s="181" t="b">
        <f t="shared" si="6"/>
        <v>0</v>
      </c>
      <c r="AY66" s="254"/>
      <c r="AZ66" s="255">
        <f t="shared" si="7"/>
        <v>2951409</v>
      </c>
    </row>
    <row r="67" spans="2:52" hidden="1" x14ac:dyDescent="0.25">
      <c r="B67" s="256" t="str">
        <f t="shared" si="8"/>
        <v/>
      </c>
      <c r="C67" s="424" t="str">
        <f>'סיכום לועדה- הזנת נתונים'!C67</f>
        <v/>
      </c>
      <c r="D67" s="424" t="str">
        <f>IF($C67="","",'סיכום לועדה- הזנת נתונים'!D67)</f>
        <v/>
      </c>
      <c r="E67" s="424" t="str">
        <f>IF($C67="","",'סיכום לועדה- הזנת נתונים'!E67)</f>
        <v/>
      </c>
      <c r="F67" s="424" t="str">
        <f>IF($C67="","",'סיכום לועדה- הזנת נתונים'!F67)</f>
        <v/>
      </c>
      <c r="G67" s="424" t="str">
        <f>IF($C67="","",'סיכום לועדה- הזנת נתונים'!G67)</f>
        <v/>
      </c>
      <c r="H67" s="424" t="str">
        <f>IF($C67="","",'סיכום לועדה- הזנת נתונים'!H67)</f>
        <v/>
      </c>
      <c r="I67" s="425" t="str">
        <f>IF($C67="","",'סיכום לועדה- הזנת נתונים'!I67)</f>
        <v/>
      </c>
      <c r="J67" s="425" t="str">
        <f>IF($C67="","",'סיכום לועדה- הזנת נתונים'!J67)</f>
        <v/>
      </c>
      <c r="K67" s="425" t="str">
        <f>IF($C67="","",'סיכום לועדה- הזנת נתונים'!K67)</f>
        <v/>
      </c>
      <c r="L67" s="425" t="str">
        <f>IF($C67="","",'סיכום לועדה- הזנת נתונים'!L67)</f>
        <v/>
      </c>
      <c r="M67" s="426" t="str">
        <f>IF($C67="","",'סיכום לועדה- הזנת נתונים'!M67)</f>
        <v/>
      </c>
      <c r="N67" s="427" t="str">
        <f>IF($C67="","",'סיכום לועדה- הזנת נתונים'!N67)</f>
        <v/>
      </c>
      <c r="O67" s="427" t="str">
        <f>IF($C67="","",'סיכום לועדה- הזנת נתונים'!O67)</f>
        <v/>
      </c>
      <c r="P67" s="427" t="str">
        <f>IF($C67="","",'סיכום לועדה- הזנת נתונים'!P67)</f>
        <v/>
      </c>
      <c r="Q67" s="427" t="str">
        <f>IF($C67="","",'סיכום לועדה- הזנת נתונים'!Q67)</f>
        <v/>
      </c>
      <c r="R67" s="424" t="str">
        <f>IF($C67="","",'סיכום לועדה- הזנת נתונים'!R67)</f>
        <v/>
      </c>
      <c r="S67" s="424" t="str">
        <f>IF($C67="","",'סיכום לועדה- הזנת נתונים'!S67)</f>
        <v/>
      </c>
      <c r="T67" s="424" t="str">
        <f>IF($C67="","",'סיכום לועדה- הזנת נתונים'!T67)</f>
        <v/>
      </c>
      <c r="U67" s="424" t="str">
        <f>IF($C67="","",'סיכום לועדה- הזנת נתונים'!U67)</f>
        <v/>
      </c>
      <c r="V67" s="257" t="str">
        <f>IF($C67="","",'סיכום לועדה- הזנת נתונים'!V67)</f>
        <v/>
      </c>
      <c r="W67" s="251" t="str">
        <f t="shared" si="1"/>
        <v/>
      </c>
      <c r="X67" s="252" t="str">
        <f t="shared" si="2"/>
        <v/>
      </c>
      <c r="Y67" s="181" t="str">
        <f t="shared" si="3"/>
        <v/>
      </c>
      <c r="Z67" s="181" t="str">
        <f t="shared" si="4"/>
        <v/>
      </c>
      <c r="AA67" s="253" t="str">
        <f t="shared" si="5"/>
        <v/>
      </c>
      <c r="AX67" s="181" t="b">
        <f t="shared" si="6"/>
        <v>0</v>
      </c>
      <c r="AY67" s="254"/>
      <c r="AZ67" s="255">
        <f t="shared" si="7"/>
        <v>2951409</v>
      </c>
    </row>
    <row r="68" spans="2:52" hidden="1" x14ac:dyDescent="0.25">
      <c r="B68" s="256" t="str">
        <f t="shared" si="8"/>
        <v/>
      </c>
      <c r="C68" s="424" t="str">
        <f>'סיכום לועדה- הזנת נתונים'!C68</f>
        <v/>
      </c>
      <c r="D68" s="424" t="str">
        <f>IF($C68="","",'סיכום לועדה- הזנת נתונים'!D68)</f>
        <v/>
      </c>
      <c r="E68" s="424" t="str">
        <f>IF($C68="","",'סיכום לועדה- הזנת נתונים'!E68)</f>
        <v/>
      </c>
      <c r="F68" s="424" t="str">
        <f>IF($C68="","",'סיכום לועדה- הזנת נתונים'!F68)</f>
        <v/>
      </c>
      <c r="G68" s="424" t="str">
        <f>IF($C68="","",'סיכום לועדה- הזנת נתונים'!G68)</f>
        <v/>
      </c>
      <c r="H68" s="424" t="str">
        <f>IF($C68="","",'סיכום לועדה- הזנת נתונים'!H68)</f>
        <v/>
      </c>
      <c r="I68" s="425" t="str">
        <f>IF($C68="","",'סיכום לועדה- הזנת נתונים'!I68)</f>
        <v/>
      </c>
      <c r="J68" s="425" t="str">
        <f>IF($C68="","",'סיכום לועדה- הזנת נתונים'!J68)</f>
        <v/>
      </c>
      <c r="K68" s="425" t="str">
        <f>IF($C68="","",'סיכום לועדה- הזנת נתונים'!K68)</f>
        <v/>
      </c>
      <c r="L68" s="425" t="str">
        <f>IF($C68="","",'סיכום לועדה- הזנת נתונים'!L68)</f>
        <v/>
      </c>
      <c r="M68" s="426" t="str">
        <f>IF($C68="","",'סיכום לועדה- הזנת נתונים'!M68)</f>
        <v/>
      </c>
      <c r="N68" s="427" t="str">
        <f>IF($C68="","",'סיכום לועדה- הזנת נתונים'!N68)</f>
        <v/>
      </c>
      <c r="O68" s="427" t="str">
        <f>IF($C68="","",'סיכום לועדה- הזנת נתונים'!O68)</f>
        <v/>
      </c>
      <c r="P68" s="427" t="str">
        <f>IF($C68="","",'סיכום לועדה- הזנת נתונים'!P68)</f>
        <v/>
      </c>
      <c r="Q68" s="427" t="str">
        <f>IF($C68="","",'סיכום לועדה- הזנת נתונים'!Q68)</f>
        <v/>
      </c>
      <c r="R68" s="424" t="str">
        <f>IF($C68="","",'סיכום לועדה- הזנת נתונים'!R68)</f>
        <v/>
      </c>
      <c r="S68" s="424" t="str">
        <f>IF($C68="","",'סיכום לועדה- הזנת נתונים'!S68)</f>
        <v/>
      </c>
      <c r="T68" s="424" t="str">
        <f>IF($C68="","",'סיכום לועדה- הזנת נתונים'!T68)</f>
        <v/>
      </c>
      <c r="U68" s="424" t="str">
        <f>IF($C68="","",'סיכום לועדה- הזנת נתונים'!U68)</f>
        <v/>
      </c>
      <c r="V68" s="257" t="str">
        <f>IF($C68="","",'סיכום לועדה- הזנת נתונים'!V68)</f>
        <v/>
      </c>
      <c r="W68" s="251" t="str">
        <f t="shared" si="1"/>
        <v/>
      </c>
      <c r="X68" s="252" t="str">
        <f t="shared" si="2"/>
        <v/>
      </c>
      <c r="Y68" s="181" t="str">
        <f t="shared" si="3"/>
        <v/>
      </c>
      <c r="Z68" s="181" t="str">
        <f t="shared" si="4"/>
        <v/>
      </c>
      <c r="AA68" s="253" t="str">
        <f t="shared" si="5"/>
        <v/>
      </c>
      <c r="AX68" s="181" t="b">
        <f t="shared" si="6"/>
        <v>0</v>
      </c>
      <c r="AY68" s="254"/>
      <c r="AZ68" s="255">
        <f t="shared" si="7"/>
        <v>2951409</v>
      </c>
    </row>
    <row r="69" spans="2:52" hidden="1" x14ac:dyDescent="0.25">
      <c r="B69" s="256" t="str">
        <f t="shared" si="8"/>
        <v/>
      </c>
      <c r="C69" s="424" t="str">
        <f>'סיכום לועדה- הזנת נתונים'!C69</f>
        <v/>
      </c>
      <c r="D69" s="424" t="str">
        <f>IF($C69="","",'סיכום לועדה- הזנת נתונים'!D69)</f>
        <v/>
      </c>
      <c r="E69" s="424" t="str">
        <f>IF($C69="","",'סיכום לועדה- הזנת נתונים'!E69)</f>
        <v/>
      </c>
      <c r="F69" s="424" t="str">
        <f>IF($C69="","",'סיכום לועדה- הזנת נתונים'!F69)</f>
        <v/>
      </c>
      <c r="G69" s="424" t="str">
        <f>IF($C69="","",'סיכום לועדה- הזנת נתונים'!G69)</f>
        <v/>
      </c>
      <c r="H69" s="424" t="str">
        <f>IF($C69="","",'סיכום לועדה- הזנת נתונים'!H69)</f>
        <v/>
      </c>
      <c r="I69" s="425" t="str">
        <f>IF($C69="","",'סיכום לועדה- הזנת נתונים'!I69)</f>
        <v/>
      </c>
      <c r="J69" s="425" t="str">
        <f>IF($C69="","",'סיכום לועדה- הזנת נתונים'!J69)</f>
        <v/>
      </c>
      <c r="K69" s="425" t="str">
        <f>IF($C69="","",'סיכום לועדה- הזנת נתונים'!K69)</f>
        <v/>
      </c>
      <c r="L69" s="425" t="str">
        <f>IF($C69="","",'סיכום לועדה- הזנת נתונים'!L69)</f>
        <v/>
      </c>
      <c r="M69" s="426" t="str">
        <f>IF($C69="","",'סיכום לועדה- הזנת נתונים'!M69)</f>
        <v/>
      </c>
      <c r="N69" s="427" t="str">
        <f>IF($C69="","",'סיכום לועדה- הזנת נתונים'!N69)</f>
        <v/>
      </c>
      <c r="O69" s="427" t="str">
        <f>IF($C69="","",'סיכום לועדה- הזנת נתונים'!O69)</f>
        <v/>
      </c>
      <c r="P69" s="427" t="str">
        <f>IF($C69="","",'סיכום לועדה- הזנת נתונים'!P69)</f>
        <v/>
      </c>
      <c r="Q69" s="427" t="str">
        <f>IF($C69="","",'סיכום לועדה- הזנת נתונים'!Q69)</f>
        <v/>
      </c>
      <c r="R69" s="424" t="str">
        <f>IF($C69="","",'סיכום לועדה- הזנת נתונים'!R69)</f>
        <v/>
      </c>
      <c r="S69" s="424" t="str">
        <f>IF($C69="","",'סיכום לועדה- הזנת נתונים'!S69)</f>
        <v/>
      </c>
      <c r="T69" s="424" t="str">
        <f>IF($C69="","",'סיכום לועדה- הזנת נתונים'!T69)</f>
        <v/>
      </c>
      <c r="U69" s="424" t="str">
        <f>IF($C69="","",'סיכום לועדה- הזנת נתונים'!U69)</f>
        <v/>
      </c>
      <c r="V69" s="257" t="str">
        <f>IF($C69="","",'סיכום לועדה- הזנת נתונים'!V69)</f>
        <v/>
      </c>
      <c r="W69" s="251" t="str">
        <f t="shared" si="1"/>
        <v/>
      </c>
      <c r="X69" s="252" t="str">
        <f t="shared" si="2"/>
        <v/>
      </c>
      <c r="Y69" s="181" t="str">
        <f t="shared" si="3"/>
        <v/>
      </c>
      <c r="Z69" s="181" t="str">
        <f t="shared" si="4"/>
        <v/>
      </c>
      <c r="AA69" s="253" t="str">
        <f t="shared" si="5"/>
        <v/>
      </c>
      <c r="AX69" s="181" t="b">
        <f t="shared" si="6"/>
        <v>0</v>
      </c>
      <c r="AY69" s="254"/>
      <c r="AZ69" s="255">
        <f t="shared" si="7"/>
        <v>2951409</v>
      </c>
    </row>
    <row r="70" spans="2:52" hidden="1" x14ac:dyDescent="0.25">
      <c r="B70" s="256" t="str">
        <f t="shared" si="8"/>
        <v/>
      </c>
      <c r="C70" s="424" t="str">
        <f>'סיכום לועדה- הזנת נתונים'!C70</f>
        <v/>
      </c>
      <c r="D70" s="424" t="str">
        <f>IF($C70="","",'סיכום לועדה- הזנת נתונים'!D70)</f>
        <v/>
      </c>
      <c r="E70" s="424" t="str">
        <f>IF($C70="","",'סיכום לועדה- הזנת נתונים'!E70)</f>
        <v/>
      </c>
      <c r="F70" s="424" t="str">
        <f>IF($C70="","",'סיכום לועדה- הזנת נתונים'!F70)</f>
        <v/>
      </c>
      <c r="G70" s="424" t="str">
        <f>IF($C70="","",'סיכום לועדה- הזנת נתונים'!G70)</f>
        <v/>
      </c>
      <c r="H70" s="424" t="str">
        <f>IF($C70="","",'סיכום לועדה- הזנת נתונים'!H70)</f>
        <v/>
      </c>
      <c r="I70" s="425" t="str">
        <f>IF($C70="","",'סיכום לועדה- הזנת נתונים'!I70)</f>
        <v/>
      </c>
      <c r="J70" s="425" t="str">
        <f>IF($C70="","",'סיכום לועדה- הזנת נתונים'!J70)</f>
        <v/>
      </c>
      <c r="K70" s="425" t="str">
        <f>IF($C70="","",'סיכום לועדה- הזנת נתונים'!K70)</f>
        <v/>
      </c>
      <c r="L70" s="425" t="str">
        <f>IF($C70="","",'סיכום לועדה- הזנת נתונים'!L70)</f>
        <v/>
      </c>
      <c r="M70" s="426" t="str">
        <f>IF($C70="","",'סיכום לועדה- הזנת נתונים'!M70)</f>
        <v/>
      </c>
      <c r="N70" s="427" t="str">
        <f>IF($C70="","",'סיכום לועדה- הזנת נתונים'!N70)</f>
        <v/>
      </c>
      <c r="O70" s="427" t="str">
        <f>IF($C70="","",'סיכום לועדה- הזנת נתונים'!O70)</f>
        <v/>
      </c>
      <c r="P70" s="427" t="str">
        <f>IF($C70="","",'סיכום לועדה- הזנת נתונים'!P70)</f>
        <v/>
      </c>
      <c r="Q70" s="427" t="str">
        <f>IF($C70="","",'סיכום לועדה- הזנת נתונים'!Q70)</f>
        <v/>
      </c>
      <c r="R70" s="424" t="str">
        <f>IF($C70="","",'סיכום לועדה- הזנת נתונים'!R70)</f>
        <v/>
      </c>
      <c r="S70" s="424" t="str">
        <f>IF($C70="","",'סיכום לועדה- הזנת נתונים'!S70)</f>
        <v/>
      </c>
      <c r="T70" s="424" t="str">
        <f>IF($C70="","",'סיכום לועדה- הזנת נתונים'!T70)</f>
        <v/>
      </c>
      <c r="U70" s="424" t="str">
        <f>IF($C70="","",'סיכום לועדה- הזנת נתונים'!U70)</f>
        <v/>
      </c>
      <c r="V70" s="257" t="str">
        <f>IF($C70="","",'סיכום לועדה- הזנת נתונים'!V70)</f>
        <v/>
      </c>
      <c r="W70" s="251" t="str">
        <f t="shared" si="1"/>
        <v/>
      </c>
      <c r="X70" s="252" t="str">
        <f t="shared" si="2"/>
        <v/>
      </c>
      <c r="Y70" s="181" t="str">
        <f t="shared" si="3"/>
        <v/>
      </c>
      <c r="Z70" s="181" t="str">
        <f t="shared" si="4"/>
        <v/>
      </c>
      <c r="AA70" s="253" t="str">
        <f t="shared" si="5"/>
        <v/>
      </c>
      <c r="AX70" s="181" t="b">
        <f t="shared" si="6"/>
        <v>0</v>
      </c>
      <c r="AY70" s="254"/>
      <c r="AZ70" s="255">
        <f t="shared" si="7"/>
        <v>2951409</v>
      </c>
    </row>
    <row r="71" spans="2:52" hidden="1" x14ac:dyDescent="0.25">
      <c r="B71" s="256" t="str">
        <f t="shared" si="8"/>
        <v/>
      </c>
      <c r="C71" s="424" t="str">
        <f>'סיכום לועדה- הזנת נתונים'!C71</f>
        <v/>
      </c>
      <c r="D71" s="424" t="str">
        <f>IF($C71="","",'סיכום לועדה- הזנת נתונים'!D71)</f>
        <v/>
      </c>
      <c r="E71" s="424" t="str">
        <f>IF($C71="","",'סיכום לועדה- הזנת נתונים'!E71)</f>
        <v/>
      </c>
      <c r="F71" s="424" t="str">
        <f>IF($C71="","",'סיכום לועדה- הזנת נתונים'!F71)</f>
        <v/>
      </c>
      <c r="G71" s="424" t="str">
        <f>IF($C71="","",'סיכום לועדה- הזנת נתונים'!G71)</f>
        <v/>
      </c>
      <c r="H71" s="424" t="str">
        <f>IF($C71="","",'סיכום לועדה- הזנת נתונים'!H71)</f>
        <v/>
      </c>
      <c r="I71" s="425" t="str">
        <f>IF($C71="","",'סיכום לועדה- הזנת נתונים'!I71)</f>
        <v/>
      </c>
      <c r="J71" s="425" t="str">
        <f>IF($C71="","",'סיכום לועדה- הזנת נתונים'!J71)</f>
        <v/>
      </c>
      <c r="K71" s="425" t="str">
        <f>IF($C71="","",'סיכום לועדה- הזנת נתונים'!K71)</f>
        <v/>
      </c>
      <c r="L71" s="425" t="str">
        <f>IF($C71="","",'סיכום לועדה- הזנת נתונים'!L71)</f>
        <v/>
      </c>
      <c r="M71" s="426" t="str">
        <f>IF($C71="","",'סיכום לועדה- הזנת נתונים'!M71)</f>
        <v/>
      </c>
      <c r="N71" s="427" t="str">
        <f>IF($C71="","",'סיכום לועדה- הזנת נתונים'!N71)</f>
        <v/>
      </c>
      <c r="O71" s="427" t="str">
        <f>IF($C71="","",'סיכום לועדה- הזנת נתונים'!O71)</f>
        <v/>
      </c>
      <c r="P71" s="427" t="str">
        <f>IF($C71="","",'סיכום לועדה- הזנת נתונים'!P71)</f>
        <v/>
      </c>
      <c r="Q71" s="427" t="str">
        <f>IF($C71="","",'סיכום לועדה- הזנת נתונים'!Q71)</f>
        <v/>
      </c>
      <c r="R71" s="424" t="str">
        <f>IF($C71="","",'סיכום לועדה- הזנת נתונים'!R71)</f>
        <v/>
      </c>
      <c r="S71" s="424" t="str">
        <f>IF($C71="","",'סיכום לועדה- הזנת נתונים'!S71)</f>
        <v/>
      </c>
      <c r="T71" s="424" t="str">
        <f>IF($C71="","",'סיכום לועדה- הזנת נתונים'!T71)</f>
        <v/>
      </c>
      <c r="U71" s="424" t="str">
        <f>IF($C71="","",'סיכום לועדה- הזנת נתונים'!U71)</f>
        <v/>
      </c>
      <c r="V71" s="257" t="str">
        <f>IF($C71="","",'סיכום לועדה- הזנת נתונים'!V71)</f>
        <v/>
      </c>
      <c r="W71" s="251" t="str">
        <f t="shared" si="1"/>
        <v/>
      </c>
      <c r="X71" s="252" t="str">
        <f t="shared" si="2"/>
        <v/>
      </c>
      <c r="Y71" s="181" t="str">
        <f t="shared" si="3"/>
        <v/>
      </c>
      <c r="Z71" s="181" t="str">
        <f t="shared" si="4"/>
        <v/>
      </c>
      <c r="AA71" s="253" t="str">
        <f t="shared" si="5"/>
        <v/>
      </c>
      <c r="AX71" s="181" t="b">
        <f t="shared" si="6"/>
        <v>0</v>
      </c>
      <c r="AY71" s="254"/>
      <c r="AZ71" s="255">
        <f t="shared" si="7"/>
        <v>2951409</v>
      </c>
    </row>
    <row r="72" spans="2:52" hidden="1" x14ac:dyDescent="0.25">
      <c r="B72" s="256" t="str">
        <f t="shared" si="8"/>
        <v/>
      </c>
      <c r="C72" s="424" t="str">
        <f>'סיכום לועדה- הזנת נתונים'!C72</f>
        <v/>
      </c>
      <c r="D72" s="424" t="str">
        <f>IF($C72="","",'סיכום לועדה- הזנת נתונים'!D72)</f>
        <v/>
      </c>
      <c r="E72" s="424" t="str">
        <f>IF($C72="","",'סיכום לועדה- הזנת נתונים'!E72)</f>
        <v/>
      </c>
      <c r="F72" s="424" t="str">
        <f>IF($C72="","",'סיכום לועדה- הזנת נתונים'!F72)</f>
        <v/>
      </c>
      <c r="G72" s="424" t="str">
        <f>IF($C72="","",'סיכום לועדה- הזנת נתונים'!G72)</f>
        <v/>
      </c>
      <c r="H72" s="424" t="str">
        <f>IF($C72="","",'סיכום לועדה- הזנת נתונים'!H72)</f>
        <v/>
      </c>
      <c r="I72" s="425" t="str">
        <f>IF($C72="","",'סיכום לועדה- הזנת נתונים'!I72)</f>
        <v/>
      </c>
      <c r="J72" s="425" t="str">
        <f>IF($C72="","",'סיכום לועדה- הזנת נתונים'!J72)</f>
        <v/>
      </c>
      <c r="K72" s="425" t="str">
        <f>IF($C72="","",'סיכום לועדה- הזנת נתונים'!K72)</f>
        <v/>
      </c>
      <c r="L72" s="425" t="str">
        <f>IF($C72="","",'סיכום לועדה- הזנת נתונים'!L72)</f>
        <v/>
      </c>
      <c r="M72" s="426" t="str">
        <f>IF($C72="","",'סיכום לועדה- הזנת נתונים'!M72)</f>
        <v/>
      </c>
      <c r="N72" s="427" t="str">
        <f>IF($C72="","",'סיכום לועדה- הזנת נתונים'!N72)</f>
        <v/>
      </c>
      <c r="O72" s="427" t="str">
        <f>IF($C72="","",'סיכום לועדה- הזנת נתונים'!O72)</f>
        <v/>
      </c>
      <c r="P72" s="427" t="str">
        <f>IF($C72="","",'סיכום לועדה- הזנת נתונים'!P72)</f>
        <v/>
      </c>
      <c r="Q72" s="427" t="str">
        <f>IF($C72="","",'סיכום לועדה- הזנת נתונים'!Q72)</f>
        <v/>
      </c>
      <c r="R72" s="424" t="str">
        <f>IF($C72="","",'סיכום לועדה- הזנת נתונים'!R72)</f>
        <v/>
      </c>
      <c r="S72" s="424" t="str">
        <f>IF($C72="","",'סיכום לועדה- הזנת נתונים'!S72)</f>
        <v/>
      </c>
      <c r="T72" s="424" t="str">
        <f>IF($C72="","",'סיכום לועדה- הזנת נתונים'!T72)</f>
        <v/>
      </c>
      <c r="U72" s="424" t="str">
        <f>IF($C72="","",'סיכום לועדה- הזנת נתונים'!U72)</f>
        <v/>
      </c>
      <c r="V72" s="257" t="str">
        <f>IF($C72="","",'סיכום לועדה- הזנת נתונים'!V72)</f>
        <v/>
      </c>
      <c r="W72" s="251" t="str">
        <f t="shared" si="1"/>
        <v/>
      </c>
      <c r="X72" s="252" t="str">
        <f t="shared" si="2"/>
        <v/>
      </c>
      <c r="Y72" s="181" t="str">
        <f t="shared" si="3"/>
        <v/>
      </c>
      <c r="Z72" s="181" t="str">
        <f t="shared" si="4"/>
        <v/>
      </c>
      <c r="AA72" s="253" t="str">
        <f t="shared" si="5"/>
        <v/>
      </c>
      <c r="AX72" s="181" t="b">
        <f t="shared" si="6"/>
        <v>0</v>
      </c>
      <c r="AY72" s="254"/>
      <c r="AZ72" s="255">
        <f t="shared" si="7"/>
        <v>2951409</v>
      </c>
    </row>
    <row r="73" spans="2:52" hidden="1" x14ac:dyDescent="0.25">
      <c r="B73" s="256" t="str">
        <f t="shared" si="8"/>
        <v/>
      </c>
      <c r="C73" s="424" t="str">
        <f>'סיכום לועדה- הזנת נתונים'!C73</f>
        <v/>
      </c>
      <c r="D73" s="424" t="str">
        <f>IF($C73="","",'סיכום לועדה- הזנת נתונים'!D73)</f>
        <v/>
      </c>
      <c r="E73" s="424" t="str">
        <f>IF($C73="","",'סיכום לועדה- הזנת נתונים'!E73)</f>
        <v/>
      </c>
      <c r="F73" s="424" t="str">
        <f>IF($C73="","",'סיכום לועדה- הזנת נתונים'!F73)</f>
        <v/>
      </c>
      <c r="G73" s="424" t="str">
        <f>IF($C73="","",'סיכום לועדה- הזנת נתונים'!G73)</f>
        <v/>
      </c>
      <c r="H73" s="424" t="str">
        <f>IF($C73="","",'סיכום לועדה- הזנת נתונים'!H73)</f>
        <v/>
      </c>
      <c r="I73" s="425" t="str">
        <f>IF($C73="","",'סיכום לועדה- הזנת נתונים'!I73)</f>
        <v/>
      </c>
      <c r="J73" s="425" t="str">
        <f>IF($C73="","",'סיכום לועדה- הזנת נתונים'!J73)</f>
        <v/>
      </c>
      <c r="K73" s="425" t="str">
        <f>IF($C73="","",'סיכום לועדה- הזנת נתונים'!K73)</f>
        <v/>
      </c>
      <c r="L73" s="425" t="str">
        <f>IF($C73="","",'סיכום לועדה- הזנת נתונים'!L73)</f>
        <v/>
      </c>
      <c r="M73" s="426" t="str">
        <f>IF($C73="","",'סיכום לועדה- הזנת נתונים'!M73)</f>
        <v/>
      </c>
      <c r="N73" s="427" t="str">
        <f>IF($C73="","",'סיכום לועדה- הזנת נתונים'!N73)</f>
        <v/>
      </c>
      <c r="O73" s="427" t="str">
        <f>IF($C73="","",'סיכום לועדה- הזנת נתונים'!O73)</f>
        <v/>
      </c>
      <c r="P73" s="427" t="str">
        <f>IF($C73="","",'סיכום לועדה- הזנת נתונים'!P73)</f>
        <v/>
      </c>
      <c r="Q73" s="427" t="str">
        <f>IF($C73="","",'סיכום לועדה- הזנת נתונים'!Q73)</f>
        <v/>
      </c>
      <c r="R73" s="424" t="str">
        <f>IF($C73="","",'סיכום לועדה- הזנת נתונים'!R73)</f>
        <v/>
      </c>
      <c r="S73" s="424" t="str">
        <f>IF($C73="","",'סיכום לועדה- הזנת נתונים'!S73)</f>
        <v/>
      </c>
      <c r="T73" s="424" t="str">
        <f>IF($C73="","",'סיכום לועדה- הזנת נתונים'!T73)</f>
        <v/>
      </c>
      <c r="U73" s="424" t="str">
        <f>IF($C73="","",'סיכום לועדה- הזנת נתונים'!U73)</f>
        <v/>
      </c>
      <c r="V73" s="257" t="str">
        <f>IF($C73="","",'סיכום לועדה- הזנת נתונים'!V73)</f>
        <v/>
      </c>
      <c r="W73" s="251" t="str">
        <f t="shared" si="1"/>
        <v/>
      </c>
      <c r="X73" s="252" t="str">
        <f t="shared" si="2"/>
        <v/>
      </c>
      <c r="Y73" s="181" t="str">
        <f t="shared" si="3"/>
        <v/>
      </c>
      <c r="Z73" s="181" t="str">
        <f t="shared" si="4"/>
        <v/>
      </c>
      <c r="AA73" s="253" t="str">
        <f t="shared" si="5"/>
        <v/>
      </c>
      <c r="AX73" s="181" t="b">
        <f t="shared" si="6"/>
        <v>0</v>
      </c>
      <c r="AY73" s="254"/>
      <c r="AZ73" s="255">
        <f t="shared" si="7"/>
        <v>2951409</v>
      </c>
    </row>
    <row r="74" spans="2:52" hidden="1" x14ac:dyDescent="0.25">
      <c r="B74" s="256" t="str">
        <f t="shared" si="8"/>
        <v/>
      </c>
      <c r="C74" s="424" t="str">
        <f>'סיכום לועדה- הזנת נתונים'!C74</f>
        <v/>
      </c>
      <c r="D74" s="424" t="str">
        <f>IF($C74="","",'סיכום לועדה- הזנת נתונים'!D74)</f>
        <v/>
      </c>
      <c r="E74" s="424" t="str">
        <f>IF($C74="","",'סיכום לועדה- הזנת נתונים'!E74)</f>
        <v/>
      </c>
      <c r="F74" s="424" t="str">
        <f>IF($C74="","",'סיכום לועדה- הזנת נתונים'!F74)</f>
        <v/>
      </c>
      <c r="G74" s="424" t="str">
        <f>IF($C74="","",'סיכום לועדה- הזנת נתונים'!G74)</f>
        <v/>
      </c>
      <c r="H74" s="424" t="str">
        <f>IF($C74="","",'סיכום לועדה- הזנת נתונים'!H74)</f>
        <v/>
      </c>
      <c r="I74" s="425" t="str">
        <f>IF($C74="","",'סיכום לועדה- הזנת נתונים'!I74)</f>
        <v/>
      </c>
      <c r="J74" s="425" t="str">
        <f>IF($C74="","",'סיכום לועדה- הזנת נתונים'!J74)</f>
        <v/>
      </c>
      <c r="K74" s="425" t="str">
        <f>IF($C74="","",'סיכום לועדה- הזנת נתונים'!K74)</f>
        <v/>
      </c>
      <c r="L74" s="425" t="str">
        <f>IF($C74="","",'סיכום לועדה- הזנת נתונים'!L74)</f>
        <v/>
      </c>
      <c r="M74" s="426" t="str">
        <f>IF($C74="","",'סיכום לועדה- הזנת נתונים'!M74)</f>
        <v/>
      </c>
      <c r="N74" s="427" t="str">
        <f>IF($C74="","",'סיכום לועדה- הזנת נתונים'!N74)</f>
        <v/>
      </c>
      <c r="O74" s="427" t="str">
        <f>IF($C74="","",'סיכום לועדה- הזנת נתונים'!O74)</f>
        <v/>
      </c>
      <c r="P74" s="427" t="str">
        <f>IF($C74="","",'סיכום לועדה- הזנת נתונים'!P74)</f>
        <v/>
      </c>
      <c r="Q74" s="427" t="str">
        <f>IF($C74="","",'סיכום לועדה- הזנת נתונים'!Q74)</f>
        <v/>
      </c>
      <c r="R74" s="424" t="str">
        <f>IF($C74="","",'סיכום לועדה- הזנת נתונים'!R74)</f>
        <v/>
      </c>
      <c r="S74" s="424" t="str">
        <f>IF($C74="","",'סיכום לועדה- הזנת נתונים'!S74)</f>
        <v/>
      </c>
      <c r="T74" s="424" t="str">
        <f>IF($C74="","",'סיכום לועדה- הזנת נתונים'!T74)</f>
        <v/>
      </c>
      <c r="U74" s="424" t="str">
        <f>IF($C74="","",'סיכום לועדה- הזנת נתונים'!U74)</f>
        <v/>
      </c>
      <c r="V74" s="257" t="str">
        <f>IF($C74="","",'סיכום לועדה- הזנת נתונים'!V74)</f>
        <v/>
      </c>
      <c r="W74" s="251" t="str">
        <f t="shared" si="1"/>
        <v/>
      </c>
      <c r="X74" s="252" t="str">
        <f t="shared" si="2"/>
        <v/>
      </c>
      <c r="Y74" s="181" t="str">
        <f t="shared" si="3"/>
        <v/>
      </c>
      <c r="Z74" s="181" t="str">
        <f t="shared" si="4"/>
        <v/>
      </c>
      <c r="AA74" s="253" t="str">
        <f t="shared" si="5"/>
        <v/>
      </c>
      <c r="AX74" s="181" t="b">
        <f t="shared" si="6"/>
        <v>0</v>
      </c>
      <c r="AY74" s="254"/>
      <c r="AZ74" s="255">
        <f t="shared" si="7"/>
        <v>2951409</v>
      </c>
    </row>
    <row r="75" spans="2:52" hidden="1" x14ac:dyDescent="0.25">
      <c r="B75" s="256" t="str">
        <f t="shared" si="8"/>
        <v/>
      </c>
      <c r="C75" s="424" t="str">
        <f>'סיכום לועדה- הזנת נתונים'!C75</f>
        <v/>
      </c>
      <c r="D75" s="424" t="str">
        <f>IF($C75="","",'סיכום לועדה- הזנת נתונים'!D75)</f>
        <v/>
      </c>
      <c r="E75" s="424" t="str">
        <f>IF($C75="","",'סיכום לועדה- הזנת נתונים'!E75)</f>
        <v/>
      </c>
      <c r="F75" s="424" t="str">
        <f>IF($C75="","",'סיכום לועדה- הזנת נתונים'!F75)</f>
        <v/>
      </c>
      <c r="G75" s="424" t="str">
        <f>IF($C75="","",'סיכום לועדה- הזנת נתונים'!G75)</f>
        <v/>
      </c>
      <c r="H75" s="424" t="str">
        <f>IF($C75="","",'סיכום לועדה- הזנת נתונים'!H75)</f>
        <v/>
      </c>
      <c r="I75" s="425" t="str">
        <f>IF($C75="","",'סיכום לועדה- הזנת נתונים'!I75)</f>
        <v/>
      </c>
      <c r="J75" s="425" t="str">
        <f>IF($C75="","",'סיכום לועדה- הזנת נתונים'!J75)</f>
        <v/>
      </c>
      <c r="K75" s="425" t="str">
        <f>IF($C75="","",'סיכום לועדה- הזנת נתונים'!K75)</f>
        <v/>
      </c>
      <c r="L75" s="425" t="str">
        <f>IF($C75="","",'סיכום לועדה- הזנת נתונים'!L75)</f>
        <v/>
      </c>
      <c r="M75" s="426" t="str">
        <f>IF($C75="","",'סיכום לועדה- הזנת נתונים'!M75)</f>
        <v/>
      </c>
      <c r="N75" s="427" t="str">
        <f>IF($C75="","",'סיכום לועדה- הזנת נתונים'!N75)</f>
        <v/>
      </c>
      <c r="O75" s="427" t="str">
        <f>IF($C75="","",'סיכום לועדה- הזנת נתונים'!O75)</f>
        <v/>
      </c>
      <c r="P75" s="427" t="str">
        <f>IF($C75="","",'סיכום לועדה- הזנת נתונים'!P75)</f>
        <v/>
      </c>
      <c r="Q75" s="427" t="str">
        <f>IF($C75="","",'סיכום לועדה- הזנת נתונים'!Q75)</f>
        <v/>
      </c>
      <c r="R75" s="424" t="str">
        <f>IF($C75="","",'סיכום לועדה- הזנת נתונים'!R75)</f>
        <v/>
      </c>
      <c r="S75" s="424" t="str">
        <f>IF($C75="","",'סיכום לועדה- הזנת נתונים'!S75)</f>
        <v/>
      </c>
      <c r="T75" s="424" t="str">
        <f>IF($C75="","",'סיכום לועדה- הזנת נתונים'!T75)</f>
        <v/>
      </c>
      <c r="U75" s="424" t="str">
        <f>IF($C75="","",'סיכום לועדה- הזנת נתונים'!U75)</f>
        <v/>
      </c>
      <c r="V75" s="257" t="str">
        <f>IF($C75="","",'סיכום לועדה- הזנת נתונים'!V75)</f>
        <v/>
      </c>
      <c r="W75" s="251" t="str">
        <f t="shared" si="1"/>
        <v/>
      </c>
      <c r="X75" s="252" t="str">
        <f t="shared" si="2"/>
        <v/>
      </c>
      <c r="Y75" s="181" t="str">
        <f t="shared" si="3"/>
        <v/>
      </c>
      <c r="Z75" s="181" t="str">
        <f t="shared" si="4"/>
        <v/>
      </c>
      <c r="AA75" s="253" t="str">
        <f t="shared" si="5"/>
        <v/>
      </c>
      <c r="AX75" s="181" t="b">
        <f t="shared" si="6"/>
        <v>0</v>
      </c>
      <c r="AY75" s="254"/>
      <c r="AZ75" s="255">
        <f t="shared" si="7"/>
        <v>2951409</v>
      </c>
    </row>
    <row r="76" spans="2:52" hidden="1" x14ac:dyDescent="0.25">
      <c r="B76" s="256" t="str">
        <f t="shared" si="8"/>
        <v/>
      </c>
      <c r="C76" s="424" t="str">
        <f>'סיכום לועדה- הזנת נתונים'!C76</f>
        <v/>
      </c>
      <c r="D76" s="424" t="str">
        <f>IF($C76="","",'סיכום לועדה- הזנת נתונים'!D76)</f>
        <v/>
      </c>
      <c r="E76" s="424" t="str">
        <f>IF($C76="","",'סיכום לועדה- הזנת נתונים'!E76)</f>
        <v/>
      </c>
      <c r="F76" s="424" t="str">
        <f>IF($C76="","",'סיכום לועדה- הזנת נתונים'!F76)</f>
        <v/>
      </c>
      <c r="G76" s="424" t="str">
        <f>IF($C76="","",'סיכום לועדה- הזנת נתונים'!G76)</f>
        <v/>
      </c>
      <c r="H76" s="424" t="str">
        <f>IF($C76="","",'סיכום לועדה- הזנת נתונים'!H76)</f>
        <v/>
      </c>
      <c r="I76" s="425" t="str">
        <f>IF($C76="","",'סיכום לועדה- הזנת נתונים'!I76)</f>
        <v/>
      </c>
      <c r="J76" s="425" t="str">
        <f>IF($C76="","",'סיכום לועדה- הזנת נתונים'!J76)</f>
        <v/>
      </c>
      <c r="K76" s="425" t="str">
        <f>IF($C76="","",'סיכום לועדה- הזנת נתונים'!K76)</f>
        <v/>
      </c>
      <c r="L76" s="425" t="str">
        <f>IF($C76="","",'סיכום לועדה- הזנת נתונים'!L76)</f>
        <v/>
      </c>
      <c r="M76" s="426" t="str">
        <f>IF($C76="","",'סיכום לועדה- הזנת נתונים'!M76)</f>
        <v/>
      </c>
      <c r="N76" s="427" t="str">
        <f>IF($C76="","",'סיכום לועדה- הזנת נתונים'!N76)</f>
        <v/>
      </c>
      <c r="O76" s="427" t="str">
        <f>IF($C76="","",'סיכום לועדה- הזנת נתונים'!O76)</f>
        <v/>
      </c>
      <c r="P76" s="427" t="str">
        <f>IF($C76="","",'סיכום לועדה- הזנת נתונים'!P76)</f>
        <v/>
      </c>
      <c r="Q76" s="427" t="str">
        <f>IF($C76="","",'סיכום לועדה- הזנת נתונים'!Q76)</f>
        <v/>
      </c>
      <c r="R76" s="424" t="str">
        <f>IF($C76="","",'סיכום לועדה- הזנת נתונים'!R76)</f>
        <v/>
      </c>
      <c r="S76" s="424" t="str">
        <f>IF($C76="","",'סיכום לועדה- הזנת נתונים'!S76)</f>
        <v/>
      </c>
      <c r="T76" s="424" t="str">
        <f>IF($C76="","",'סיכום לועדה- הזנת נתונים'!T76)</f>
        <v/>
      </c>
      <c r="U76" s="424" t="str">
        <f>IF($C76="","",'סיכום לועדה- הזנת נתונים'!U76)</f>
        <v/>
      </c>
      <c r="V76" s="257" t="str">
        <f>IF($C76="","",'סיכום לועדה- הזנת נתונים'!V76)</f>
        <v/>
      </c>
      <c r="W76" s="251" t="str">
        <f t="shared" si="1"/>
        <v/>
      </c>
      <c r="X76" s="252" t="str">
        <f t="shared" si="2"/>
        <v/>
      </c>
      <c r="Y76" s="181" t="str">
        <f t="shared" si="3"/>
        <v/>
      </c>
      <c r="Z76" s="181" t="str">
        <f t="shared" si="4"/>
        <v/>
      </c>
      <c r="AA76" s="253" t="str">
        <f t="shared" si="5"/>
        <v/>
      </c>
      <c r="AX76" s="181" t="b">
        <f t="shared" si="6"/>
        <v>0</v>
      </c>
      <c r="AY76" s="254"/>
      <c r="AZ76" s="255">
        <f t="shared" si="7"/>
        <v>2951409</v>
      </c>
    </row>
    <row r="77" spans="2:52" hidden="1" x14ac:dyDescent="0.25">
      <c r="B77" s="256" t="str">
        <f t="shared" si="8"/>
        <v/>
      </c>
      <c r="C77" s="424" t="str">
        <f>'סיכום לועדה- הזנת נתונים'!C77</f>
        <v/>
      </c>
      <c r="D77" s="424" t="str">
        <f>IF($C77="","",'סיכום לועדה- הזנת נתונים'!D77)</f>
        <v/>
      </c>
      <c r="E77" s="424" t="str">
        <f>IF($C77="","",'סיכום לועדה- הזנת נתונים'!E77)</f>
        <v/>
      </c>
      <c r="F77" s="424" t="str">
        <f>IF($C77="","",'סיכום לועדה- הזנת נתונים'!F77)</f>
        <v/>
      </c>
      <c r="G77" s="424" t="str">
        <f>IF($C77="","",'סיכום לועדה- הזנת נתונים'!G77)</f>
        <v/>
      </c>
      <c r="H77" s="424" t="str">
        <f>IF($C77="","",'סיכום לועדה- הזנת נתונים'!H77)</f>
        <v/>
      </c>
      <c r="I77" s="425" t="str">
        <f>IF($C77="","",'סיכום לועדה- הזנת נתונים'!I77)</f>
        <v/>
      </c>
      <c r="J77" s="425" t="str">
        <f>IF($C77="","",'סיכום לועדה- הזנת נתונים'!J77)</f>
        <v/>
      </c>
      <c r="K77" s="425" t="str">
        <f>IF($C77="","",'סיכום לועדה- הזנת נתונים'!K77)</f>
        <v/>
      </c>
      <c r="L77" s="425" t="str">
        <f>IF($C77="","",'סיכום לועדה- הזנת נתונים'!L77)</f>
        <v/>
      </c>
      <c r="M77" s="426" t="str">
        <f>IF($C77="","",'סיכום לועדה- הזנת נתונים'!M77)</f>
        <v/>
      </c>
      <c r="N77" s="427" t="str">
        <f>IF($C77="","",'סיכום לועדה- הזנת נתונים'!N77)</f>
        <v/>
      </c>
      <c r="O77" s="427" t="str">
        <f>IF($C77="","",'סיכום לועדה- הזנת נתונים'!O77)</f>
        <v/>
      </c>
      <c r="P77" s="427" t="str">
        <f>IF($C77="","",'סיכום לועדה- הזנת נתונים'!P77)</f>
        <v/>
      </c>
      <c r="Q77" s="427" t="str">
        <f>IF($C77="","",'סיכום לועדה- הזנת נתונים'!Q77)</f>
        <v/>
      </c>
      <c r="R77" s="424" t="str">
        <f>IF($C77="","",'סיכום לועדה- הזנת נתונים'!R77)</f>
        <v/>
      </c>
      <c r="S77" s="424" t="str">
        <f>IF($C77="","",'סיכום לועדה- הזנת נתונים'!S77)</f>
        <v/>
      </c>
      <c r="T77" s="424" t="str">
        <f>IF($C77="","",'סיכום לועדה- הזנת נתונים'!T77)</f>
        <v/>
      </c>
      <c r="U77" s="424" t="str">
        <f>IF($C77="","",'סיכום לועדה- הזנת נתונים'!U77)</f>
        <v/>
      </c>
      <c r="V77" s="257" t="str">
        <f>IF($C77="","",'סיכום לועדה- הזנת נתונים'!V77)</f>
        <v/>
      </c>
      <c r="W77" s="251" t="str">
        <f t="shared" si="1"/>
        <v/>
      </c>
      <c r="X77" s="252" t="str">
        <f t="shared" si="2"/>
        <v/>
      </c>
      <c r="Y77" s="181" t="str">
        <f t="shared" si="3"/>
        <v/>
      </c>
      <c r="Z77" s="181" t="str">
        <f t="shared" si="4"/>
        <v/>
      </c>
      <c r="AA77" s="253" t="str">
        <f t="shared" si="5"/>
        <v/>
      </c>
      <c r="AX77" s="181" t="b">
        <f t="shared" si="6"/>
        <v>0</v>
      </c>
      <c r="AY77" s="254"/>
      <c r="AZ77" s="255">
        <f t="shared" si="7"/>
        <v>2951409</v>
      </c>
    </row>
    <row r="78" spans="2:52" hidden="1" x14ac:dyDescent="0.25">
      <c r="B78" s="256" t="str">
        <f t="shared" si="8"/>
        <v/>
      </c>
      <c r="C78" s="424" t="str">
        <f>'סיכום לועדה- הזנת נתונים'!C78</f>
        <v/>
      </c>
      <c r="D78" s="424" t="str">
        <f>IF($C78="","",'סיכום לועדה- הזנת נתונים'!D78)</f>
        <v/>
      </c>
      <c r="E78" s="424" t="str">
        <f>IF($C78="","",'סיכום לועדה- הזנת נתונים'!E78)</f>
        <v/>
      </c>
      <c r="F78" s="424" t="str">
        <f>IF($C78="","",'סיכום לועדה- הזנת נתונים'!F78)</f>
        <v/>
      </c>
      <c r="G78" s="424" t="str">
        <f>IF($C78="","",'סיכום לועדה- הזנת נתונים'!G78)</f>
        <v/>
      </c>
      <c r="H78" s="424" t="str">
        <f>IF($C78="","",'סיכום לועדה- הזנת נתונים'!H78)</f>
        <v/>
      </c>
      <c r="I78" s="425" t="str">
        <f>IF($C78="","",'סיכום לועדה- הזנת נתונים'!I78)</f>
        <v/>
      </c>
      <c r="J78" s="425" t="str">
        <f>IF($C78="","",'סיכום לועדה- הזנת נתונים'!J78)</f>
        <v/>
      </c>
      <c r="K78" s="425" t="str">
        <f>IF($C78="","",'סיכום לועדה- הזנת נתונים'!K78)</f>
        <v/>
      </c>
      <c r="L78" s="425" t="str">
        <f>IF($C78="","",'סיכום לועדה- הזנת נתונים'!L78)</f>
        <v/>
      </c>
      <c r="M78" s="426" t="str">
        <f>IF($C78="","",'סיכום לועדה- הזנת נתונים'!M78)</f>
        <v/>
      </c>
      <c r="N78" s="427" t="str">
        <f>IF($C78="","",'סיכום לועדה- הזנת נתונים'!N78)</f>
        <v/>
      </c>
      <c r="O78" s="427" t="str">
        <f>IF($C78="","",'סיכום לועדה- הזנת נתונים'!O78)</f>
        <v/>
      </c>
      <c r="P78" s="427" t="str">
        <f>IF($C78="","",'סיכום לועדה- הזנת נתונים'!P78)</f>
        <v/>
      </c>
      <c r="Q78" s="427" t="str">
        <f>IF($C78="","",'סיכום לועדה- הזנת נתונים'!Q78)</f>
        <v/>
      </c>
      <c r="R78" s="424" t="str">
        <f>IF($C78="","",'סיכום לועדה- הזנת נתונים'!R78)</f>
        <v/>
      </c>
      <c r="S78" s="424" t="str">
        <f>IF($C78="","",'סיכום לועדה- הזנת נתונים'!S78)</f>
        <v/>
      </c>
      <c r="T78" s="424" t="str">
        <f>IF($C78="","",'סיכום לועדה- הזנת נתונים'!T78)</f>
        <v/>
      </c>
      <c r="U78" s="424" t="str">
        <f>IF($C78="","",'סיכום לועדה- הזנת נתונים'!U78)</f>
        <v/>
      </c>
      <c r="V78" s="257" t="str">
        <f>IF($C78="","",'סיכום לועדה- הזנת נתונים'!V78)</f>
        <v/>
      </c>
      <c r="W78" s="251" t="str">
        <f t="shared" si="1"/>
        <v/>
      </c>
      <c r="X78" s="252" t="str">
        <f t="shared" si="2"/>
        <v/>
      </c>
      <c r="Y78" s="181" t="str">
        <f t="shared" si="3"/>
        <v/>
      </c>
      <c r="Z78" s="181" t="str">
        <f t="shared" si="4"/>
        <v/>
      </c>
      <c r="AA78" s="253" t="str">
        <f t="shared" si="5"/>
        <v/>
      </c>
      <c r="AX78" s="181" t="b">
        <f t="shared" si="6"/>
        <v>0</v>
      </c>
      <c r="AY78" s="254"/>
      <c r="AZ78" s="255">
        <f t="shared" si="7"/>
        <v>2951409</v>
      </c>
    </row>
    <row r="79" spans="2:52" hidden="1" x14ac:dyDescent="0.25">
      <c r="B79" s="256" t="str">
        <f t="shared" si="8"/>
        <v/>
      </c>
      <c r="C79" s="424" t="str">
        <f>'סיכום לועדה- הזנת נתונים'!C79</f>
        <v/>
      </c>
      <c r="D79" s="424" t="str">
        <f>IF($C79="","",'סיכום לועדה- הזנת נתונים'!D79)</f>
        <v/>
      </c>
      <c r="E79" s="424" t="str">
        <f>IF($C79="","",'סיכום לועדה- הזנת נתונים'!E79)</f>
        <v/>
      </c>
      <c r="F79" s="424" t="str">
        <f>IF($C79="","",'סיכום לועדה- הזנת נתונים'!F79)</f>
        <v/>
      </c>
      <c r="G79" s="424" t="str">
        <f>IF($C79="","",'סיכום לועדה- הזנת נתונים'!G79)</f>
        <v/>
      </c>
      <c r="H79" s="424" t="str">
        <f>IF($C79="","",'סיכום לועדה- הזנת נתונים'!H79)</f>
        <v/>
      </c>
      <c r="I79" s="425" t="str">
        <f>IF($C79="","",'סיכום לועדה- הזנת נתונים'!I79)</f>
        <v/>
      </c>
      <c r="J79" s="425" t="str">
        <f>IF($C79="","",'סיכום לועדה- הזנת נתונים'!J79)</f>
        <v/>
      </c>
      <c r="K79" s="425" t="str">
        <f>IF($C79="","",'סיכום לועדה- הזנת נתונים'!K79)</f>
        <v/>
      </c>
      <c r="L79" s="425" t="str">
        <f>IF($C79="","",'סיכום לועדה- הזנת נתונים'!L79)</f>
        <v/>
      </c>
      <c r="M79" s="426" t="str">
        <f>IF($C79="","",'סיכום לועדה- הזנת נתונים'!M79)</f>
        <v/>
      </c>
      <c r="N79" s="427" t="str">
        <f>IF($C79="","",'סיכום לועדה- הזנת נתונים'!N79)</f>
        <v/>
      </c>
      <c r="O79" s="427" t="str">
        <f>IF($C79="","",'סיכום לועדה- הזנת נתונים'!O79)</f>
        <v/>
      </c>
      <c r="P79" s="427" t="str">
        <f>IF($C79="","",'סיכום לועדה- הזנת נתונים'!P79)</f>
        <v/>
      </c>
      <c r="Q79" s="427" t="str">
        <f>IF($C79="","",'סיכום לועדה- הזנת נתונים'!Q79)</f>
        <v/>
      </c>
      <c r="R79" s="424" t="str">
        <f>IF($C79="","",'סיכום לועדה- הזנת נתונים'!R79)</f>
        <v/>
      </c>
      <c r="S79" s="424" t="str">
        <f>IF($C79="","",'סיכום לועדה- הזנת נתונים'!S79)</f>
        <v/>
      </c>
      <c r="T79" s="424" t="str">
        <f>IF($C79="","",'סיכום לועדה- הזנת נתונים'!T79)</f>
        <v/>
      </c>
      <c r="U79" s="424" t="str">
        <f>IF($C79="","",'סיכום לועדה- הזנת נתונים'!U79)</f>
        <v/>
      </c>
      <c r="V79" s="257" t="str">
        <f>IF($C79="","",'סיכום לועדה- הזנת נתונים'!V79)</f>
        <v/>
      </c>
      <c r="W79" s="251" t="str">
        <f t="shared" si="1"/>
        <v/>
      </c>
      <c r="X79" s="252" t="str">
        <f t="shared" si="2"/>
        <v/>
      </c>
      <c r="Y79" s="181" t="str">
        <f t="shared" si="3"/>
        <v/>
      </c>
      <c r="Z79" s="181" t="str">
        <f t="shared" si="4"/>
        <v/>
      </c>
      <c r="AA79" s="253" t="str">
        <f t="shared" si="5"/>
        <v/>
      </c>
      <c r="AX79" s="181" t="b">
        <f t="shared" si="6"/>
        <v>0</v>
      </c>
      <c r="AY79" s="254"/>
      <c r="AZ79" s="255">
        <f t="shared" si="7"/>
        <v>2951409</v>
      </c>
    </row>
    <row r="80" spans="2:52" hidden="1" x14ac:dyDescent="0.25">
      <c r="B80" s="256" t="str">
        <f t="shared" si="8"/>
        <v/>
      </c>
      <c r="C80" s="424" t="str">
        <f>'סיכום לועדה- הזנת נתונים'!C80</f>
        <v/>
      </c>
      <c r="D80" s="424" t="str">
        <f>IF($C80="","",'סיכום לועדה- הזנת נתונים'!D80)</f>
        <v/>
      </c>
      <c r="E80" s="424" t="str">
        <f>IF($C80="","",'סיכום לועדה- הזנת נתונים'!E80)</f>
        <v/>
      </c>
      <c r="F80" s="424" t="str">
        <f>IF($C80="","",'סיכום לועדה- הזנת נתונים'!F80)</f>
        <v/>
      </c>
      <c r="G80" s="424" t="str">
        <f>IF($C80="","",'סיכום לועדה- הזנת נתונים'!G80)</f>
        <v/>
      </c>
      <c r="H80" s="424" t="str">
        <f>IF($C80="","",'סיכום לועדה- הזנת נתונים'!H80)</f>
        <v/>
      </c>
      <c r="I80" s="425" t="str">
        <f>IF($C80="","",'סיכום לועדה- הזנת נתונים'!I80)</f>
        <v/>
      </c>
      <c r="J80" s="425" t="str">
        <f>IF($C80="","",'סיכום לועדה- הזנת נתונים'!J80)</f>
        <v/>
      </c>
      <c r="K80" s="425" t="str">
        <f>IF($C80="","",'סיכום לועדה- הזנת נתונים'!K80)</f>
        <v/>
      </c>
      <c r="L80" s="425" t="str">
        <f>IF($C80="","",'סיכום לועדה- הזנת נתונים'!L80)</f>
        <v/>
      </c>
      <c r="M80" s="426" t="str">
        <f>IF($C80="","",'סיכום לועדה- הזנת נתונים'!M80)</f>
        <v/>
      </c>
      <c r="N80" s="427" t="str">
        <f>IF($C80="","",'סיכום לועדה- הזנת נתונים'!N80)</f>
        <v/>
      </c>
      <c r="O80" s="427" t="str">
        <f>IF($C80="","",'סיכום לועדה- הזנת נתונים'!O80)</f>
        <v/>
      </c>
      <c r="P80" s="427" t="str">
        <f>IF($C80="","",'סיכום לועדה- הזנת נתונים'!P80)</f>
        <v/>
      </c>
      <c r="Q80" s="427" t="str">
        <f>IF($C80="","",'סיכום לועדה- הזנת נתונים'!Q80)</f>
        <v/>
      </c>
      <c r="R80" s="424" t="str">
        <f>IF($C80="","",'סיכום לועדה- הזנת נתונים'!R80)</f>
        <v/>
      </c>
      <c r="S80" s="424" t="str">
        <f>IF($C80="","",'סיכום לועדה- הזנת נתונים'!S80)</f>
        <v/>
      </c>
      <c r="T80" s="424" t="str">
        <f>IF($C80="","",'סיכום לועדה- הזנת נתונים'!T80)</f>
        <v/>
      </c>
      <c r="U80" s="424" t="str">
        <f>IF($C80="","",'סיכום לועדה- הזנת נתונים'!U80)</f>
        <v/>
      </c>
      <c r="V80" s="257" t="str">
        <f>IF($C80="","",'סיכום לועדה- הזנת נתונים'!V80)</f>
        <v/>
      </c>
      <c r="W80" s="251" t="str">
        <f t="shared" si="1"/>
        <v/>
      </c>
      <c r="X80" s="252" t="str">
        <f t="shared" si="2"/>
        <v/>
      </c>
      <c r="Y80" s="181" t="str">
        <f t="shared" si="3"/>
        <v/>
      </c>
      <c r="Z80" s="181" t="str">
        <f t="shared" si="4"/>
        <v/>
      </c>
      <c r="AA80" s="253" t="str">
        <f t="shared" si="5"/>
        <v/>
      </c>
      <c r="AX80" s="181" t="b">
        <f t="shared" si="6"/>
        <v>0</v>
      </c>
      <c r="AY80" s="254"/>
      <c r="AZ80" s="255">
        <f t="shared" si="7"/>
        <v>2951409</v>
      </c>
    </row>
    <row r="81" spans="2:52" hidden="1" x14ac:dyDescent="0.25">
      <c r="B81" s="256" t="str">
        <f t="shared" si="8"/>
        <v/>
      </c>
      <c r="C81" s="424" t="str">
        <f>'סיכום לועדה- הזנת נתונים'!C81</f>
        <v/>
      </c>
      <c r="D81" s="424" t="str">
        <f>IF($C81="","",'סיכום לועדה- הזנת נתונים'!D81)</f>
        <v/>
      </c>
      <c r="E81" s="424" t="str">
        <f>IF($C81="","",'סיכום לועדה- הזנת נתונים'!E81)</f>
        <v/>
      </c>
      <c r="F81" s="424" t="str">
        <f>IF($C81="","",'סיכום לועדה- הזנת נתונים'!F81)</f>
        <v/>
      </c>
      <c r="G81" s="424" t="str">
        <f>IF($C81="","",'סיכום לועדה- הזנת נתונים'!G81)</f>
        <v/>
      </c>
      <c r="H81" s="424" t="str">
        <f>IF($C81="","",'סיכום לועדה- הזנת נתונים'!H81)</f>
        <v/>
      </c>
      <c r="I81" s="425" t="str">
        <f>IF($C81="","",'סיכום לועדה- הזנת נתונים'!I81)</f>
        <v/>
      </c>
      <c r="J81" s="425" t="str">
        <f>IF($C81="","",'סיכום לועדה- הזנת נתונים'!J81)</f>
        <v/>
      </c>
      <c r="K81" s="425" t="str">
        <f>IF($C81="","",'סיכום לועדה- הזנת נתונים'!K81)</f>
        <v/>
      </c>
      <c r="L81" s="425" t="str">
        <f>IF($C81="","",'סיכום לועדה- הזנת נתונים'!L81)</f>
        <v/>
      </c>
      <c r="M81" s="426" t="str">
        <f>IF($C81="","",'סיכום לועדה- הזנת נתונים'!M81)</f>
        <v/>
      </c>
      <c r="N81" s="427" t="str">
        <f>IF($C81="","",'סיכום לועדה- הזנת נתונים'!N81)</f>
        <v/>
      </c>
      <c r="O81" s="427" t="str">
        <f>IF($C81="","",'סיכום לועדה- הזנת נתונים'!O81)</f>
        <v/>
      </c>
      <c r="P81" s="427" t="str">
        <f>IF($C81="","",'סיכום לועדה- הזנת נתונים'!P81)</f>
        <v/>
      </c>
      <c r="Q81" s="427" t="str">
        <f>IF($C81="","",'סיכום לועדה- הזנת נתונים'!Q81)</f>
        <v/>
      </c>
      <c r="R81" s="424" t="str">
        <f>IF($C81="","",'סיכום לועדה- הזנת נתונים'!R81)</f>
        <v/>
      </c>
      <c r="S81" s="424" t="str">
        <f>IF($C81="","",'סיכום לועדה- הזנת נתונים'!S81)</f>
        <v/>
      </c>
      <c r="T81" s="424" t="str">
        <f>IF($C81="","",'סיכום לועדה- הזנת נתונים'!T81)</f>
        <v/>
      </c>
      <c r="U81" s="424" t="str">
        <f>IF($C81="","",'סיכום לועדה- הזנת נתונים'!U81)</f>
        <v/>
      </c>
      <c r="V81" s="257" t="str">
        <f>IF($C81="","",'סיכום לועדה- הזנת נתונים'!V81)</f>
        <v/>
      </c>
      <c r="W81" s="251" t="str">
        <f t="shared" si="1"/>
        <v/>
      </c>
      <c r="X81" s="252" t="str">
        <f t="shared" si="2"/>
        <v/>
      </c>
      <c r="Y81" s="181" t="str">
        <f t="shared" si="3"/>
        <v/>
      </c>
      <c r="Z81" s="181" t="str">
        <f t="shared" si="4"/>
        <v/>
      </c>
      <c r="AA81" s="253" t="str">
        <f t="shared" si="5"/>
        <v/>
      </c>
      <c r="AX81" s="181" t="b">
        <f t="shared" si="6"/>
        <v>0</v>
      </c>
      <c r="AY81" s="254"/>
      <c r="AZ81" s="255">
        <f t="shared" si="7"/>
        <v>2951409</v>
      </c>
    </row>
    <row r="82" spans="2:52" hidden="1" x14ac:dyDescent="0.25">
      <c r="B82" s="256" t="str">
        <f t="shared" si="8"/>
        <v/>
      </c>
      <c r="C82" s="424" t="str">
        <f>'סיכום לועדה- הזנת נתונים'!C82</f>
        <v/>
      </c>
      <c r="D82" s="424" t="str">
        <f>IF($C82="","",'סיכום לועדה- הזנת נתונים'!D82)</f>
        <v/>
      </c>
      <c r="E82" s="424" t="str">
        <f>IF($C82="","",'סיכום לועדה- הזנת נתונים'!E82)</f>
        <v/>
      </c>
      <c r="F82" s="424" t="str">
        <f>IF($C82="","",'סיכום לועדה- הזנת נתונים'!F82)</f>
        <v/>
      </c>
      <c r="G82" s="424" t="str">
        <f>IF($C82="","",'סיכום לועדה- הזנת נתונים'!G82)</f>
        <v/>
      </c>
      <c r="H82" s="424" t="str">
        <f>IF($C82="","",'סיכום לועדה- הזנת נתונים'!H82)</f>
        <v/>
      </c>
      <c r="I82" s="425" t="str">
        <f>IF($C82="","",'סיכום לועדה- הזנת נתונים'!I82)</f>
        <v/>
      </c>
      <c r="J82" s="425" t="str">
        <f>IF($C82="","",'סיכום לועדה- הזנת נתונים'!J82)</f>
        <v/>
      </c>
      <c r="K82" s="425" t="str">
        <f>IF($C82="","",'סיכום לועדה- הזנת נתונים'!K82)</f>
        <v/>
      </c>
      <c r="L82" s="425" t="str">
        <f>IF($C82="","",'סיכום לועדה- הזנת נתונים'!L82)</f>
        <v/>
      </c>
      <c r="M82" s="426" t="str">
        <f>IF($C82="","",'סיכום לועדה- הזנת נתונים'!M82)</f>
        <v/>
      </c>
      <c r="N82" s="427" t="str">
        <f>IF($C82="","",'סיכום לועדה- הזנת נתונים'!N82)</f>
        <v/>
      </c>
      <c r="O82" s="427" t="str">
        <f>IF($C82="","",'סיכום לועדה- הזנת נתונים'!O82)</f>
        <v/>
      </c>
      <c r="P82" s="427" t="str">
        <f>IF($C82="","",'סיכום לועדה- הזנת נתונים'!P82)</f>
        <v/>
      </c>
      <c r="Q82" s="427" t="str">
        <f>IF($C82="","",'סיכום לועדה- הזנת נתונים'!Q82)</f>
        <v/>
      </c>
      <c r="R82" s="424" t="str">
        <f>IF($C82="","",'סיכום לועדה- הזנת נתונים'!R82)</f>
        <v/>
      </c>
      <c r="S82" s="424" t="str">
        <f>IF($C82="","",'סיכום לועדה- הזנת נתונים'!S82)</f>
        <v/>
      </c>
      <c r="T82" s="424" t="str">
        <f>IF($C82="","",'סיכום לועדה- הזנת נתונים'!T82)</f>
        <v/>
      </c>
      <c r="U82" s="424" t="str">
        <f>IF($C82="","",'סיכום לועדה- הזנת נתונים'!U82)</f>
        <v/>
      </c>
      <c r="V82" s="257" t="str">
        <f>IF($C82="","",'סיכום לועדה- הזנת נתונים'!V82)</f>
        <v/>
      </c>
      <c r="W82" s="251" t="str">
        <f t="shared" si="1"/>
        <v/>
      </c>
      <c r="X82" s="252" t="str">
        <f t="shared" si="2"/>
        <v/>
      </c>
      <c r="Y82" s="181" t="str">
        <f t="shared" si="3"/>
        <v/>
      </c>
      <c r="Z82" s="181" t="str">
        <f t="shared" si="4"/>
        <v/>
      </c>
      <c r="AA82" s="253" t="str">
        <f t="shared" si="5"/>
        <v/>
      </c>
      <c r="AX82" s="181" t="b">
        <f t="shared" si="6"/>
        <v>0</v>
      </c>
      <c r="AY82" s="254"/>
      <c r="AZ82" s="255">
        <f t="shared" si="7"/>
        <v>2951409</v>
      </c>
    </row>
    <row r="83" spans="2:52" hidden="1" x14ac:dyDescent="0.25">
      <c r="B83" s="256" t="str">
        <f t="shared" si="8"/>
        <v/>
      </c>
      <c r="C83" s="424" t="str">
        <f>'סיכום לועדה- הזנת נתונים'!C83</f>
        <v/>
      </c>
      <c r="D83" s="424" t="str">
        <f>IF($C83="","",'סיכום לועדה- הזנת נתונים'!D83)</f>
        <v/>
      </c>
      <c r="E83" s="424" t="str">
        <f>IF($C83="","",'סיכום לועדה- הזנת נתונים'!E83)</f>
        <v/>
      </c>
      <c r="F83" s="424" t="str">
        <f>IF($C83="","",'סיכום לועדה- הזנת נתונים'!F83)</f>
        <v/>
      </c>
      <c r="G83" s="424" t="str">
        <f>IF($C83="","",'סיכום לועדה- הזנת נתונים'!G83)</f>
        <v/>
      </c>
      <c r="H83" s="424" t="str">
        <f>IF($C83="","",'סיכום לועדה- הזנת נתונים'!H83)</f>
        <v/>
      </c>
      <c r="I83" s="425" t="str">
        <f>IF($C83="","",'סיכום לועדה- הזנת נתונים'!I83)</f>
        <v/>
      </c>
      <c r="J83" s="425" t="str">
        <f>IF($C83="","",'סיכום לועדה- הזנת נתונים'!J83)</f>
        <v/>
      </c>
      <c r="K83" s="425" t="str">
        <f>IF($C83="","",'סיכום לועדה- הזנת נתונים'!K83)</f>
        <v/>
      </c>
      <c r="L83" s="425" t="str">
        <f>IF($C83="","",'סיכום לועדה- הזנת נתונים'!L83)</f>
        <v/>
      </c>
      <c r="M83" s="426" t="str">
        <f>IF($C83="","",'סיכום לועדה- הזנת נתונים'!M83)</f>
        <v/>
      </c>
      <c r="N83" s="427" t="str">
        <f>IF($C83="","",'סיכום לועדה- הזנת נתונים'!N83)</f>
        <v/>
      </c>
      <c r="O83" s="427" t="str">
        <f>IF($C83="","",'סיכום לועדה- הזנת נתונים'!O83)</f>
        <v/>
      </c>
      <c r="P83" s="427" t="str">
        <f>IF($C83="","",'סיכום לועדה- הזנת נתונים'!P83)</f>
        <v/>
      </c>
      <c r="Q83" s="427" t="str">
        <f>IF($C83="","",'סיכום לועדה- הזנת נתונים'!Q83)</f>
        <v/>
      </c>
      <c r="R83" s="424" t="str">
        <f>IF($C83="","",'סיכום לועדה- הזנת נתונים'!R83)</f>
        <v/>
      </c>
      <c r="S83" s="424" t="str">
        <f>IF($C83="","",'סיכום לועדה- הזנת נתונים'!S83)</f>
        <v/>
      </c>
      <c r="T83" s="424" t="str">
        <f>IF($C83="","",'סיכום לועדה- הזנת נתונים'!T83)</f>
        <v/>
      </c>
      <c r="U83" s="424" t="str">
        <f>IF($C83="","",'סיכום לועדה- הזנת נתונים'!U83)</f>
        <v/>
      </c>
      <c r="V83" s="257" t="str">
        <f>IF($C83="","",'סיכום לועדה- הזנת נתונים'!V83)</f>
        <v/>
      </c>
      <c r="W83" s="251" t="str">
        <f t="shared" si="1"/>
        <v/>
      </c>
      <c r="X83" s="252" t="str">
        <f t="shared" si="2"/>
        <v/>
      </c>
      <c r="Y83" s="181" t="str">
        <f t="shared" si="3"/>
        <v/>
      </c>
      <c r="Z83" s="181" t="str">
        <f t="shared" si="4"/>
        <v/>
      </c>
      <c r="AA83" s="253" t="str">
        <f t="shared" si="5"/>
        <v/>
      </c>
      <c r="AX83" s="181" t="b">
        <f t="shared" si="6"/>
        <v>0</v>
      </c>
      <c r="AY83" s="254"/>
      <c r="AZ83" s="255">
        <f t="shared" si="7"/>
        <v>2951409</v>
      </c>
    </row>
    <row r="84" spans="2:52" hidden="1" x14ac:dyDescent="0.25">
      <c r="B84" s="256" t="str">
        <f t="shared" si="8"/>
        <v/>
      </c>
      <c r="C84" s="424" t="str">
        <f>'סיכום לועדה- הזנת נתונים'!C84</f>
        <v/>
      </c>
      <c r="D84" s="424" t="str">
        <f>IF($C84="","",'סיכום לועדה- הזנת נתונים'!D84)</f>
        <v/>
      </c>
      <c r="E84" s="424" t="str">
        <f>IF($C84="","",'סיכום לועדה- הזנת נתונים'!E84)</f>
        <v/>
      </c>
      <c r="F84" s="424" t="str">
        <f>IF($C84="","",'סיכום לועדה- הזנת נתונים'!F84)</f>
        <v/>
      </c>
      <c r="G84" s="424" t="str">
        <f>IF($C84="","",'סיכום לועדה- הזנת נתונים'!G84)</f>
        <v/>
      </c>
      <c r="H84" s="424" t="str">
        <f>IF($C84="","",'סיכום לועדה- הזנת נתונים'!H84)</f>
        <v/>
      </c>
      <c r="I84" s="425" t="str">
        <f>IF($C84="","",'סיכום לועדה- הזנת נתונים'!I84)</f>
        <v/>
      </c>
      <c r="J84" s="425" t="str">
        <f>IF($C84="","",'סיכום לועדה- הזנת נתונים'!J84)</f>
        <v/>
      </c>
      <c r="K84" s="425" t="str">
        <f>IF($C84="","",'סיכום לועדה- הזנת נתונים'!K84)</f>
        <v/>
      </c>
      <c r="L84" s="425" t="str">
        <f>IF($C84="","",'סיכום לועדה- הזנת נתונים'!L84)</f>
        <v/>
      </c>
      <c r="M84" s="426" t="str">
        <f>IF($C84="","",'סיכום לועדה- הזנת נתונים'!M84)</f>
        <v/>
      </c>
      <c r="N84" s="427" t="str">
        <f>IF($C84="","",'סיכום לועדה- הזנת נתונים'!N84)</f>
        <v/>
      </c>
      <c r="O84" s="427" t="str">
        <f>IF($C84="","",'סיכום לועדה- הזנת נתונים'!O84)</f>
        <v/>
      </c>
      <c r="P84" s="427" t="str">
        <f>IF($C84="","",'סיכום לועדה- הזנת נתונים'!P84)</f>
        <v/>
      </c>
      <c r="Q84" s="427" t="str">
        <f>IF($C84="","",'סיכום לועדה- הזנת נתונים'!Q84)</f>
        <v/>
      </c>
      <c r="R84" s="424" t="str">
        <f>IF($C84="","",'סיכום לועדה- הזנת נתונים'!R84)</f>
        <v/>
      </c>
      <c r="S84" s="424" t="str">
        <f>IF($C84="","",'סיכום לועדה- הזנת נתונים'!S84)</f>
        <v/>
      </c>
      <c r="T84" s="424" t="str">
        <f>IF($C84="","",'סיכום לועדה- הזנת נתונים'!T84)</f>
        <v/>
      </c>
      <c r="U84" s="424" t="str">
        <f>IF($C84="","",'סיכום לועדה- הזנת נתונים'!U84)</f>
        <v/>
      </c>
      <c r="V84" s="257" t="str">
        <f>IF($C84="","",'סיכום לועדה- הזנת נתונים'!V84)</f>
        <v/>
      </c>
      <c r="W84" s="251" t="str">
        <f t="shared" si="1"/>
        <v/>
      </c>
      <c r="X84" s="252" t="str">
        <f t="shared" si="2"/>
        <v/>
      </c>
      <c r="Y84" s="181" t="str">
        <f t="shared" si="3"/>
        <v/>
      </c>
      <c r="Z84" s="181" t="str">
        <f t="shared" si="4"/>
        <v/>
      </c>
      <c r="AA84" s="253" t="str">
        <f t="shared" si="5"/>
        <v/>
      </c>
      <c r="AX84" s="181" t="b">
        <f t="shared" si="6"/>
        <v>0</v>
      </c>
      <c r="AY84" s="254"/>
      <c r="AZ84" s="255">
        <f t="shared" si="7"/>
        <v>2951409</v>
      </c>
    </row>
    <row r="85" spans="2:52" hidden="1" x14ac:dyDescent="0.25">
      <c r="B85" s="256" t="str">
        <f t="shared" si="8"/>
        <v/>
      </c>
      <c r="C85" s="424" t="str">
        <f>'סיכום לועדה- הזנת נתונים'!C85</f>
        <v/>
      </c>
      <c r="D85" s="424" t="str">
        <f>IF($C85="","",'סיכום לועדה- הזנת נתונים'!D85)</f>
        <v/>
      </c>
      <c r="E85" s="424" t="str">
        <f>IF($C85="","",'סיכום לועדה- הזנת נתונים'!E85)</f>
        <v/>
      </c>
      <c r="F85" s="424" t="str">
        <f>IF($C85="","",'סיכום לועדה- הזנת נתונים'!F85)</f>
        <v/>
      </c>
      <c r="G85" s="424" t="str">
        <f>IF($C85="","",'סיכום לועדה- הזנת נתונים'!G85)</f>
        <v/>
      </c>
      <c r="H85" s="424" t="str">
        <f>IF($C85="","",'סיכום לועדה- הזנת נתונים'!H85)</f>
        <v/>
      </c>
      <c r="I85" s="425" t="str">
        <f>IF($C85="","",'סיכום לועדה- הזנת נתונים'!I85)</f>
        <v/>
      </c>
      <c r="J85" s="425" t="str">
        <f>IF($C85="","",'סיכום לועדה- הזנת נתונים'!J85)</f>
        <v/>
      </c>
      <c r="K85" s="425" t="str">
        <f>IF($C85="","",'סיכום לועדה- הזנת נתונים'!K85)</f>
        <v/>
      </c>
      <c r="L85" s="425" t="str">
        <f>IF($C85="","",'סיכום לועדה- הזנת נתונים'!L85)</f>
        <v/>
      </c>
      <c r="M85" s="426" t="str">
        <f>IF($C85="","",'סיכום לועדה- הזנת נתונים'!M85)</f>
        <v/>
      </c>
      <c r="N85" s="427" t="str">
        <f>IF($C85="","",'סיכום לועדה- הזנת נתונים'!N85)</f>
        <v/>
      </c>
      <c r="O85" s="427" t="str">
        <f>IF($C85="","",'סיכום לועדה- הזנת נתונים'!O85)</f>
        <v/>
      </c>
      <c r="P85" s="427" t="str">
        <f>IF($C85="","",'סיכום לועדה- הזנת נתונים'!P85)</f>
        <v/>
      </c>
      <c r="Q85" s="427" t="str">
        <f>IF($C85="","",'סיכום לועדה- הזנת נתונים'!Q85)</f>
        <v/>
      </c>
      <c r="R85" s="424" t="str">
        <f>IF($C85="","",'סיכום לועדה- הזנת נתונים'!R85)</f>
        <v/>
      </c>
      <c r="S85" s="424" t="str">
        <f>IF($C85="","",'סיכום לועדה- הזנת נתונים'!S85)</f>
        <v/>
      </c>
      <c r="T85" s="424" t="str">
        <f>IF($C85="","",'סיכום לועדה- הזנת נתונים'!T85)</f>
        <v/>
      </c>
      <c r="U85" s="424" t="str">
        <f>IF($C85="","",'סיכום לועדה- הזנת נתונים'!U85)</f>
        <v/>
      </c>
      <c r="V85" s="257" t="str">
        <f>IF($C85="","",'סיכום לועדה- הזנת נתונים'!V85)</f>
        <v/>
      </c>
      <c r="W85" s="251" t="str">
        <f t="shared" si="1"/>
        <v/>
      </c>
      <c r="X85" s="252" t="str">
        <f t="shared" si="2"/>
        <v/>
      </c>
      <c r="Y85" s="181" t="str">
        <f t="shared" si="3"/>
        <v/>
      </c>
      <c r="Z85" s="181" t="str">
        <f t="shared" si="4"/>
        <v/>
      </c>
      <c r="AA85" s="253" t="str">
        <f t="shared" si="5"/>
        <v/>
      </c>
      <c r="AX85" s="181" t="b">
        <f t="shared" si="6"/>
        <v>0</v>
      </c>
      <c r="AY85" s="254"/>
      <c r="AZ85" s="255">
        <f t="shared" si="7"/>
        <v>2951409</v>
      </c>
    </row>
    <row r="86" spans="2:52" hidden="1" x14ac:dyDescent="0.25">
      <c r="B86" s="256" t="str">
        <f t="shared" si="8"/>
        <v/>
      </c>
      <c r="C86" s="424" t="str">
        <f>'סיכום לועדה- הזנת נתונים'!C86</f>
        <v/>
      </c>
      <c r="D86" s="424" t="str">
        <f>IF($C86="","",'סיכום לועדה- הזנת נתונים'!D86)</f>
        <v/>
      </c>
      <c r="E86" s="424" t="str">
        <f>IF($C86="","",'סיכום לועדה- הזנת נתונים'!E86)</f>
        <v/>
      </c>
      <c r="F86" s="424" t="str">
        <f>IF($C86="","",'סיכום לועדה- הזנת נתונים'!F86)</f>
        <v/>
      </c>
      <c r="G86" s="424" t="str">
        <f>IF($C86="","",'סיכום לועדה- הזנת נתונים'!G86)</f>
        <v/>
      </c>
      <c r="H86" s="424" t="str">
        <f>IF($C86="","",'סיכום לועדה- הזנת נתונים'!H86)</f>
        <v/>
      </c>
      <c r="I86" s="425" t="str">
        <f>IF($C86="","",'סיכום לועדה- הזנת נתונים'!I86)</f>
        <v/>
      </c>
      <c r="J86" s="425" t="str">
        <f>IF($C86="","",'סיכום לועדה- הזנת נתונים'!J86)</f>
        <v/>
      </c>
      <c r="K86" s="425" t="str">
        <f>IF($C86="","",'סיכום לועדה- הזנת נתונים'!K86)</f>
        <v/>
      </c>
      <c r="L86" s="425" t="str">
        <f>IF($C86="","",'סיכום לועדה- הזנת נתונים'!L86)</f>
        <v/>
      </c>
      <c r="M86" s="426" t="str">
        <f>IF($C86="","",'סיכום לועדה- הזנת נתונים'!M86)</f>
        <v/>
      </c>
      <c r="N86" s="427" t="str">
        <f>IF($C86="","",'סיכום לועדה- הזנת נתונים'!N86)</f>
        <v/>
      </c>
      <c r="O86" s="427" t="str">
        <f>IF($C86="","",'סיכום לועדה- הזנת נתונים'!O86)</f>
        <v/>
      </c>
      <c r="P86" s="427" t="str">
        <f>IF($C86="","",'סיכום לועדה- הזנת נתונים'!P86)</f>
        <v/>
      </c>
      <c r="Q86" s="427" t="str">
        <f>IF($C86="","",'סיכום לועדה- הזנת נתונים'!Q86)</f>
        <v/>
      </c>
      <c r="R86" s="424" t="str">
        <f>IF($C86="","",'סיכום לועדה- הזנת נתונים'!R86)</f>
        <v/>
      </c>
      <c r="S86" s="424" t="str">
        <f>IF($C86="","",'סיכום לועדה- הזנת נתונים'!S86)</f>
        <v/>
      </c>
      <c r="T86" s="424" t="str">
        <f>IF($C86="","",'סיכום לועדה- הזנת נתונים'!T86)</f>
        <v/>
      </c>
      <c r="U86" s="424" t="str">
        <f>IF($C86="","",'סיכום לועדה- הזנת נתונים'!U86)</f>
        <v/>
      </c>
      <c r="V86" s="257" t="str">
        <f>IF($C86="","",'סיכום לועדה- הזנת נתונים'!V86)</f>
        <v/>
      </c>
      <c r="W86" s="251" t="str">
        <f t="shared" si="1"/>
        <v/>
      </c>
      <c r="X86" s="252" t="str">
        <f t="shared" si="2"/>
        <v/>
      </c>
      <c r="Y86" s="181" t="str">
        <f t="shared" si="3"/>
        <v/>
      </c>
      <c r="Z86" s="181" t="str">
        <f t="shared" si="4"/>
        <v/>
      </c>
      <c r="AA86" s="253" t="str">
        <f t="shared" si="5"/>
        <v/>
      </c>
      <c r="AX86" s="181" t="b">
        <f t="shared" si="6"/>
        <v>0</v>
      </c>
      <c r="AY86" s="254"/>
      <c r="AZ86" s="255">
        <f t="shared" si="7"/>
        <v>2951409</v>
      </c>
    </row>
    <row r="87" spans="2:52" hidden="1" x14ac:dyDescent="0.25">
      <c r="B87" s="256" t="str">
        <f t="shared" si="8"/>
        <v/>
      </c>
      <c r="C87" s="424" t="str">
        <f>'סיכום לועדה- הזנת נתונים'!C87</f>
        <v/>
      </c>
      <c r="D87" s="424" t="str">
        <f>IF($C87="","",'סיכום לועדה- הזנת נתונים'!D87)</f>
        <v/>
      </c>
      <c r="E87" s="424" t="str">
        <f>IF($C87="","",'סיכום לועדה- הזנת נתונים'!E87)</f>
        <v/>
      </c>
      <c r="F87" s="424" t="str">
        <f>IF($C87="","",'סיכום לועדה- הזנת נתונים'!F87)</f>
        <v/>
      </c>
      <c r="G87" s="424" t="str">
        <f>IF($C87="","",'סיכום לועדה- הזנת נתונים'!G87)</f>
        <v/>
      </c>
      <c r="H87" s="424" t="str">
        <f>IF($C87="","",'סיכום לועדה- הזנת נתונים'!H87)</f>
        <v/>
      </c>
      <c r="I87" s="425" t="str">
        <f>IF($C87="","",'סיכום לועדה- הזנת נתונים'!I87)</f>
        <v/>
      </c>
      <c r="J87" s="425" t="str">
        <f>IF($C87="","",'סיכום לועדה- הזנת נתונים'!J87)</f>
        <v/>
      </c>
      <c r="K87" s="425" t="str">
        <f>IF($C87="","",'סיכום לועדה- הזנת נתונים'!K87)</f>
        <v/>
      </c>
      <c r="L87" s="425" t="str">
        <f>IF($C87="","",'סיכום לועדה- הזנת נתונים'!L87)</f>
        <v/>
      </c>
      <c r="M87" s="426" t="str">
        <f>IF($C87="","",'סיכום לועדה- הזנת נתונים'!M87)</f>
        <v/>
      </c>
      <c r="N87" s="427" t="str">
        <f>IF($C87="","",'סיכום לועדה- הזנת נתונים'!N87)</f>
        <v/>
      </c>
      <c r="O87" s="427" t="str">
        <f>IF($C87="","",'סיכום לועדה- הזנת נתונים'!O87)</f>
        <v/>
      </c>
      <c r="P87" s="427" t="str">
        <f>IF($C87="","",'סיכום לועדה- הזנת נתונים'!P87)</f>
        <v/>
      </c>
      <c r="Q87" s="427" t="str">
        <f>IF($C87="","",'סיכום לועדה- הזנת נתונים'!Q87)</f>
        <v/>
      </c>
      <c r="R87" s="424" t="str">
        <f>IF($C87="","",'סיכום לועדה- הזנת נתונים'!R87)</f>
        <v/>
      </c>
      <c r="S87" s="424" t="str">
        <f>IF($C87="","",'סיכום לועדה- הזנת נתונים'!S87)</f>
        <v/>
      </c>
      <c r="T87" s="424" t="str">
        <f>IF($C87="","",'סיכום לועדה- הזנת נתונים'!T87)</f>
        <v/>
      </c>
      <c r="U87" s="424" t="str">
        <f>IF($C87="","",'סיכום לועדה- הזנת נתונים'!U87)</f>
        <v/>
      </c>
      <c r="V87" s="257" t="str">
        <f>IF($C87="","",'סיכום לועדה- הזנת נתונים'!V87)</f>
        <v/>
      </c>
      <c r="W87" s="251" t="str">
        <f t="shared" si="1"/>
        <v/>
      </c>
      <c r="X87" s="252" t="str">
        <f t="shared" si="2"/>
        <v/>
      </c>
      <c r="Y87" s="181" t="str">
        <f t="shared" si="3"/>
        <v/>
      </c>
      <c r="Z87" s="181" t="str">
        <f t="shared" si="4"/>
        <v/>
      </c>
      <c r="AA87" s="253" t="str">
        <f t="shared" si="5"/>
        <v/>
      </c>
      <c r="AX87" s="181" t="b">
        <f t="shared" si="6"/>
        <v>0</v>
      </c>
      <c r="AY87" s="254"/>
      <c r="AZ87" s="255">
        <f t="shared" si="7"/>
        <v>2951409</v>
      </c>
    </row>
    <row r="88" spans="2:52" hidden="1" x14ac:dyDescent="0.25">
      <c r="B88" s="256" t="str">
        <f t="shared" si="8"/>
        <v/>
      </c>
      <c r="C88" s="424" t="str">
        <f>'סיכום לועדה- הזנת נתונים'!C88</f>
        <v/>
      </c>
      <c r="D88" s="424" t="str">
        <f>IF($C88="","",'סיכום לועדה- הזנת נתונים'!D88)</f>
        <v/>
      </c>
      <c r="E88" s="424" t="str">
        <f>IF($C88="","",'סיכום לועדה- הזנת נתונים'!E88)</f>
        <v/>
      </c>
      <c r="F88" s="424" t="str">
        <f>IF($C88="","",'סיכום לועדה- הזנת נתונים'!F88)</f>
        <v/>
      </c>
      <c r="G88" s="424" t="str">
        <f>IF($C88="","",'סיכום לועדה- הזנת נתונים'!G88)</f>
        <v/>
      </c>
      <c r="H88" s="424" t="str">
        <f>IF($C88="","",'סיכום לועדה- הזנת נתונים'!H88)</f>
        <v/>
      </c>
      <c r="I88" s="425" t="str">
        <f>IF($C88="","",'סיכום לועדה- הזנת נתונים'!I88)</f>
        <v/>
      </c>
      <c r="J88" s="425" t="str">
        <f>IF($C88="","",'סיכום לועדה- הזנת נתונים'!J88)</f>
        <v/>
      </c>
      <c r="K88" s="425" t="str">
        <f>IF($C88="","",'סיכום לועדה- הזנת נתונים'!K88)</f>
        <v/>
      </c>
      <c r="L88" s="425" t="str">
        <f>IF($C88="","",'סיכום לועדה- הזנת נתונים'!L88)</f>
        <v/>
      </c>
      <c r="M88" s="426" t="str">
        <f>IF($C88="","",'סיכום לועדה- הזנת נתונים'!M88)</f>
        <v/>
      </c>
      <c r="N88" s="427" t="str">
        <f>IF($C88="","",'סיכום לועדה- הזנת נתונים'!N88)</f>
        <v/>
      </c>
      <c r="O88" s="427" t="str">
        <f>IF($C88="","",'סיכום לועדה- הזנת נתונים'!O88)</f>
        <v/>
      </c>
      <c r="P88" s="427" t="str">
        <f>IF($C88="","",'סיכום לועדה- הזנת נתונים'!P88)</f>
        <v/>
      </c>
      <c r="Q88" s="427" t="str">
        <f>IF($C88="","",'סיכום לועדה- הזנת נתונים'!Q88)</f>
        <v/>
      </c>
      <c r="R88" s="424" t="str">
        <f>IF($C88="","",'סיכום לועדה- הזנת נתונים'!R88)</f>
        <v/>
      </c>
      <c r="S88" s="424" t="str">
        <f>IF($C88="","",'סיכום לועדה- הזנת נתונים'!S88)</f>
        <v/>
      </c>
      <c r="T88" s="424" t="str">
        <f>IF($C88="","",'סיכום לועדה- הזנת נתונים'!T88)</f>
        <v/>
      </c>
      <c r="U88" s="424" t="str">
        <f>IF($C88="","",'סיכום לועדה- הזנת נתונים'!U88)</f>
        <v/>
      </c>
      <c r="V88" s="257" t="str">
        <f>IF($C88="","",'סיכום לועדה- הזנת נתונים'!V88)</f>
        <v/>
      </c>
      <c r="W88" s="251" t="str">
        <f t="shared" si="1"/>
        <v/>
      </c>
      <c r="X88" s="252" t="str">
        <f t="shared" si="2"/>
        <v/>
      </c>
      <c r="Y88" s="181" t="str">
        <f t="shared" si="3"/>
        <v/>
      </c>
      <c r="Z88" s="181" t="str">
        <f t="shared" si="4"/>
        <v/>
      </c>
      <c r="AA88" s="253" t="str">
        <f t="shared" si="5"/>
        <v/>
      </c>
      <c r="AX88" s="181" t="b">
        <f t="shared" si="6"/>
        <v>0</v>
      </c>
      <c r="AY88" s="254"/>
      <c r="AZ88" s="255">
        <f t="shared" si="7"/>
        <v>2951409</v>
      </c>
    </row>
    <row r="89" spans="2:52" hidden="1" x14ac:dyDescent="0.25">
      <c r="B89" s="256" t="str">
        <f t="shared" si="8"/>
        <v/>
      </c>
      <c r="C89" s="424" t="str">
        <f>'סיכום לועדה- הזנת נתונים'!C89</f>
        <v/>
      </c>
      <c r="D89" s="424" t="str">
        <f>IF($C89="","",'סיכום לועדה- הזנת נתונים'!D89)</f>
        <v/>
      </c>
      <c r="E89" s="424" t="str">
        <f>IF($C89="","",'סיכום לועדה- הזנת נתונים'!E89)</f>
        <v/>
      </c>
      <c r="F89" s="424" t="str">
        <f>IF($C89="","",'סיכום לועדה- הזנת נתונים'!F89)</f>
        <v/>
      </c>
      <c r="G89" s="424" t="str">
        <f>IF($C89="","",'סיכום לועדה- הזנת נתונים'!G89)</f>
        <v/>
      </c>
      <c r="H89" s="424" t="str">
        <f>IF($C89="","",'סיכום לועדה- הזנת נתונים'!H89)</f>
        <v/>
      </c>
      <c r="I89" s="425" t="str">
        <f>IF($C89="","",'סיכום לועדה- הזנת נתונים'!I89)</f>
        <v/>
      </c>
      <c r="J89" s="425" t="str">
        <f>IF($C89="","",'סיכום לועדה- הזנת נתונים'!J89)</f>
        <v/>
      </c>
      <c r="K89" s="425" t="str">
        <f>IF($C89="","",'סיכום לועדה- הזנת נתונים'!K89)</f>
        <v/>
      </c>
      <c r="L89" s="425" t="str">
        <f>IF($C89="","",'סיכום לועדה- הזנת נתונים'!L89)</f>
        <v/>
      </c>
      <c r="M89" s="426" t="str">
        <f>IF($C89="","",'סיכום לועדה- הזנת נתונים'!M89)</f>
        <v/>
      </c>
      <c r="N89" s="427" t="str">
        <f>IF($C89="","",'סיכום לועדה- הזנת נתונים'!N89)</f>
        <v/>
      </c>
      <c r="O89" s="427" t="str">
        <f>IF($C89="","",'סיכום לועדה- הזנת נתונים'!O89)</f>
        <v/>
      </c>
      <c r="P89" s="427" t="str">
        <f>IF($C89="","",'סיכום לועדה- הזנת נתונים'!P89)</f>
        <v/>
      </c>
      <c r="Q89" s="427" t="str">
        <f>IF($C89="","",'סיכום לועדה- הזנת נתונים'!Q89)</f>
        <v/>
      </c>
      <c r="R89" s="424" t="str">
        <f>IF($C89="","",'סיכום לועדה- הזנת נתונים'!R89)</f>
        <v/>
      </c>
      <c r="S89" s="424" t="str">
        <f>IF($C89="","",'סיכום לועדה- הזנת נתונים'!S89)</f>
        <v/>
      </c>
      <c r="T89" s="424" t="str">
        <f>IF($C89="","",'סיכום לועדה- הזנת נתונים'!T89)</f>
        <v/>
      </c>
      <c r="U89" s="424" t="str">
        <f>IF($C89="","",'סיכום לועדה- הזנת נתונים'!U89)</f>
        <v/>
      </c>
      <c r="V89" s="257" t="str">
        <f>IF($C89="","",'סיכום לועדה- הזנת נתונים'!V89)</f>
        <v/>
      </c>
      <c r="W89" s="251" t="str">
        <f t="shared" si="1"/>
        <v/>
      </c>
      <c r="X89" s="252" t="str">
        <f t="shared" si="2"/>
        <v/>
      </c>
      <c r="Y89" s="181" t="str">
        <f t="shared" si="3"/>
        <v/>
      </c>
      <c r="Z89" s="181" t="str">
        <f t="shared" si="4"/>
        <v/>
      </c>
      <c r="AA89" s="253" t="str">
        <f t="shared" si="5"/>
        <v/>
      </c>
      <c r="AX89" s="181" t="b">
        <f t="shared" si="6"/>
        <v>0</v>
      </c>
      <c r="AY89" s="254"/>
      <c r="AZ89" s="255">
        <f t="shared" si="7"/>
        <v>2951409</v>
      </c>
    </row>
    <row r="90" spans="2:52" hidden="1" x14ac:dyDescent="0.25">
      <c r="B90" s="256" t="str">
        <f t="shared" si="8"/>
        <v/>
      </c>
      <c r="C90" s="424" t="str">
        <f>'סיכום לועדה- הזנת נתונים'!C90</f>
        <v/>
      </c>
      <c r="D90" s="424" t="str">
        <f>IF($C90="","",'סיכום לועדה- הזנת נתונים'!D90)</f>
        <v/>
      </c>
      <c r="E90" s="424" t="str">
        <f>IF($C90="","",'סיכום לועדה- הזנת נתונים'!E90)</f>
        <v/>
      </c>
      <c r="F90" s="424" t="str">
        <f>IF($C90="","",'סיכום לועדה- הזנת נתונים'!F90)</f>
        <v/>
      </c>
      <c r="G90" s="424" t="str">
        <f>IF($C90="","",'סיכום לועדה- הזנת נתונים'!G90)</f>
        <v/>
      </c>
      <c r="H90" s="424" t="str">
        <f>IF($C90="","",'סיכום לועדה- הזנת נתונים'!H90)</f>
        <v/>
      </c>
      <c r="I90" s="425" t="str">
        <f>IF($C90="","",'סיכום לועדה- הזנת נתונים'!I90)</f>
        <v/>
      </c>
      <c r="J90" s="425" t="str">
        <f>IF($C90="","",'סיכום לועדה- הזנת נתונים'!J90)</f>
        <v/>
      </c>
      <c r="K90" s="425" t="str">
        <f>IF($C90="","",'סיכום לועדה- הזנת נתונים'!K90)</f>
        <v/>
      </c>
      <c r="L90" s="425" t="str">
        <f>IF($C90="","",'סיכום לועדה- הזנת נתונים'!L90)</f>
        <v/>
      </c>
      <c r="M90" s="426" t="str">
        <f>IF($C90="","",'סיכום לועדה- הזנת נתונים'!M90)</f>
        <v/>
      </c>
      <c r="N90" s="427" t="str">
        <f>IF($C90="","",'סיכום לועדה- הזנת נתונים'!N90)</f>
        <v/>
      </c>
      <c r="O90" s="427" t="str">
        <f>IF($C90="","",'סיכום לועדה- הזנת נתונים'!O90)</f>
        <v/>
      </c>
      <c r="P90" s="427" t="str">
        <f>IF($C90="","",'סיכום לועדה- הזנת נתונים'!P90)</f>
        <v/>
      </c>
      <c r="Q90" s="427" t="str">
        <f>IF($C90="","",'סיכום לועדה- הזנת נתונים'!Q90)</f>
        <v/>
      </c>
      <c r="R90" s="424" t="str">
        <f>IF($C90="","",'סיכום לועדה- הזנת נתונים'!R90)</f>
        <v/>
      </c>
      <c r="S90" s="424" t="str">
        <f>IF($C90="","",'סיכום לועדה- הזנת נתונים'!S90)</f>
        <v/>
      </c>
      <c r="T90" s="424" t="str">
        <f>IF($C90="","",'סיכום לועדה- הזנת נתונים'!T90)</f>
        <v/>
      </c>
      <c r="U90" s="424" t="str">
        <f>IF($C90="","",'סיכום לועדה- הזנת נתונים'!U90)</f>
        <v/>
      </c>
      <c r="V90" s="257" t="str">
        <f>IF($C90="","",'סיכום לועדה- הזנת נתונים'!V90)</f>
        <v/>
      </c>
      <c r="W90" s="251" t="str">
        <f t="shared" si="1"/>
        <v/>
      </c>
      <c r="X90" s="252" t="str">
        <f t="shared" si="2"/>
        <v/>
      </c>
      <c r="Y90" s="181" t="str">
        <f t="shared" si="3"/>
        <v/>
      </c>
      <c r="Z90" s="181" t="str">
        <f t="shared" si="4"/>
        <v/>
      </c>
      <c r="AA90" s="253" t="str">
        <f t="shared" si="5"/>
        <v/>
      </c>
      <c r="AX90" s="181" t="b">
        <f t="shared" si="6"/>
        <v>0</v>
      </c>
      <c r="AY90" s="254"/>
      <c r="AZ90" s="255">
        <f t="shared" si="7"/>
        <v>2951409</v>
      </c>
    </row>
    <row r="91" spans="2:52" hidden="1" x14ac:dyDescent="0.25">
      <c r="B91" s="256" t="str">
        <f t="shared" si="8"/>
        <v/>
      </c>
      <c r="C91" s="424" t="str">
        <f>'סיכום לועדה- הזנת נתונים'!C91</f>
        <v/>
      </c>
      <c r="D91" s="424" t="str">
        <f>IF($C91="","",'סיכום לועדה- הזנת נתונים'!D91)</f>
        <v/>
      </c>
      <c r="E91" s="424" t="str">
        <f>IF($C91="","",'סיכום לועדה- הזנת נתונים'!E91)</f>
        <v/>
      </c>
      <c r="F91" s="424" t="str">
        <f>IF($C91="","",'סיכום לועדה- הזנת נתונים'!F91)</f>
        <v/>
      </c>
      <c r="G91" s="424" t="str">
        <f>IF($C91="","",'סיכום לועדה- הזנת נתונים'!G91)</f>
        <v/>
      </c>
      <c r="H91" s="424" t="str">
        <f>IF($C91="","",'סיכום לועדה- הזנת נתונים'!H91)</f>
        <v/>
      </c>
      <c r="I91" s="425" t="str">
        <f>IF($C91="","",'סיכום לועדה- הזנת נתונים'!I91)</f>
        <v/>
      </c>
      <c r="J91" s="425" t="str">
        <f>IF($C91="","",'סיכום לועדה- הזנת נתונים'!J91)</f>
        <v/>
      </c>
      <c r="K91" s="425" t="str">
        <f>IF($C91="","",'סיכום לועדה- הזנת נתונים'!K91)</f>
        <v/>
      </c>
      <c r="L91" s="425" t="str">
        <f>IF($C91="","",'סיכום לועדה- הזנת נתונים'!L91)</f>
        <v/>
      </c>
      <c r="M91" s="426" t="str">
        <f>IF($C91="","",'סיכום לועדה- הזנת נתונים'!M91)</f>
        <v/>
      </c>
      <c r="N91" s="427" t="str">
        <f>IF($C91="","",'סיכום לועדה- הזנת נתונים'!N91)</f>
        <v/>
      </c>
      <c r="O91" s="427" t="str">
        <f>IF($C91="","",'סיכום לועדה- הזנת נתונים'!O91)</f>
        <v/>
      </c>
      <c r="P91" s="427" t="str">
        <f>IF($C91="","",'סיכום לועדה- הזנת נתונים'!P91)</f>
        <v/>
      </c>
      <c r="Q91" s="427" t="str">
        <f>IF($C91="","",'סיכום לועדה- הזנת נתונים'!Q91)</f>
        <v/>
      </c>
      <c r="R91" s="424" t="str">
        <f>IF($C91="","",'סיכום לועדה- הזנת נתונים'!R91)</f>
        <v/>
      </c>
      <c r="S91" s="424" t="str">
        <f>IF($C91="","",'סיכום לועדה- הזנת נתונים'!S91)</f>
        <v/>
      </c>
      <c r="T91" s="424" t="str">
        <f>IF($C91="","",'סיכום לועדה- הזנת נתונים'!T91)</f>
        <v/>
      </c>
      <c r="U91" s="424" t="str">
        <f>IF($C91="","",'סיכום לועדה- הזנת נתונים'!U91)</f>
        <v/>
      </c>
      <c r="V91" s="257" t="str">
        <f>IF($C91="","",'סיכום לועדה- הזנת נתונים'!V91)</f>
        <v/>
      </c>
      <c r="W91" s="251" t="str">
        <f t="shared" si="1"/>
        <v/>
      </c>
      <c r="X91" s="252" t="str">
        <f t="shared" si="2"/>
        <v/>
      </c>
      <c r="Y91" s="181" t="str">
        <f t="shared" si="3"/>
        <v/>
      </c>
      <c r="Z91" s="181" t="str">
        <f t="shared" si="4"/>
        <v/>
      </c>
      <c r="AA91" s="253" t="str">
        <f t="shared" si="5"/>
        <v/>
      </c>
      <c r="AX91" s="181" t="b">
        <f t="shared" si="6"/>
        <v>0</v>
      </c>
      <c r="AY91" s="254"/>
      <c r="AZ91" s="255">
        <f t="shared" si="7"/>
        <v>2951409</v>
      </c>
    </row>
    <row r="92" spans="2:52" hidden="1" x14ac:dyDescent="0.25">
      <c r="B92" s="256" t="str">
        <f t="shared" si="8"/>
        <v/>
      </c>
      <c r="C92" s="424" t="str">
        <f>'סיכום לועדה- הזנת נתונים'!C92</f>
        <v/>
      </c>
      <c r="D92" s="424" t="str">
        <f>IF($C92="","",'סיכום לועדה- הזנת נתונים'!D92)</f>
        <v/>
      </c>
      <c r="E92" s="424" t="str">
        <f>IF($C92="","",'סיכום לועדה- הזנת נתונים'!E92)</f>
        <v/>
      </c>
      <c r="F92" s="424" t="str">
        <f>IF($C92="","",'סיכום לועדה- הזנת נתונים'!F92)</f>
        <v/>
      </c>
      <c r="G92" s="424" t="str">
        <f>IF($C92="","",'סיכום לועדה- הזנת נתונים'!G92)</f>
        <v/>
      </c>
      <c r="H92" s="424" t="str">
        <f>IF($C92="","",'סיכום לועדה- הזנת נתונים'!H92)</f>
        <v/>
      </c>
      <c r="I92" s="425" t="str">
        <f>IF($C92="","",'סיכום לועדה- הזנת נתונים'!I92)</f>
        <v/>
      </c>
      <c r="J92" s="425" t="str">
        <f>IF($C92="","",'סיכום לועדה- הזנת נתונים'!J92)</f>
        <v/>
      </c>
      <c r="K92" s="425" t="str">
        <f>IF($C92="","",'סיכום לועדה- הזנת נתונים'!K92)</f>
        <v/>
      </c>
      <c r="L92" s="425" t="str">
        <f>IF($C92="","",'סיכום לועדה- הזנת נתונים'!L92)</f>
        <v/>
      </c>
      <c r="M92" s="426" t="str">
        <f>IF($C92="","",'סיכום לועדה- הזנת נתונים'!M92)</f>
        <v/>
      </c>
      <c r="N92" s="427" t="str">
        <f>IF($C92="","",'סיכום לועדה- הזנת נתונים'!N92)</f>
        <v/>
      </c>
      <c r="O92" s="427" t="str">
        <f>IF($C92="","",'סיכום לועדה- הזנת נתונים'!O92)</f>
        <v/>
      </c>
      <c r="P92" s="427" t="str">
        <f>IF($C92="","",'סיכום לועדה- הזנת נתונים'!P92)</f>
        <v/>
      </c>
      <c r="Q92" s="427" t="str">
        <f>IF($C92="","",'סיכום לועדה- הזנת נתונים'!Q92)</f>
        <v/>
      </c>
      <c r="R92" s="424" t="str">
        <f>IF($C92="","",'סיכום לועדה- הזנת נתונים'!R92)</f>
        <v/>
      </c>
      <c r="S92" s="424" t="str">
        <f>IF($C92="","",'סיכום לועדה- הזנת נתונים'!S92)</f>
        <v/>
      </c>
      <c r="T92" s="424" t="str">
        <f>IF($C92="","",'סיכום לועדה- הזנת נתונים'!T92)</f>
        <v/>
      </c>
      <c r="U92" s="424" t="str">
        <f>IF($C92="","",'סיכום לועדה- הזנת נתונים'!U92)</f>
        <v/>
      </c>
      <c r="V92" s="257" t="str">
        <f>IF($C92="","",'סיכום לועדה- הזנת נתונים'!V92)</f>
        <v/>
      </c>
      <c r="W92" s="251" t="str">
        <f t="shared" si="1"/>
        <v/>
      </c>
      <c r="X92" s="252" t="str">
        <f t="shared" si="2"/>
        <v/>
      </c>
      <c r="Y92" s="181" t="str">
        <f t="shared" si="3"/>
        <v/>
      </c>
      <c r="Z92" s="181" t="str">
        <f t="shared" si="4"/>
        <v/>
      </c>
      <c r="AA92" s="253" t="str">
        <f t="shared" si="5"/>
        <v/>
      </c>
      <c r="AX92" s="181" t="b">
        <f t="shared" si="6"/>
        <v>0</v>
      </c>
      <c r="AY92" s="254"/>
      <c r="AZ92" s="255">
        <f t="shared" si="7"/>
        <v>2951409</v>
      </c>
    </row>
    <row r="93" spans="2:52" hidden="1" x14ac:dyDescent="0.25">
      <c r="B93" s="256" t="str">
        <f t="shared" si="8"/>
        <v/>
      </c>
      <c r="C93" s="424" t="str">
        <f>'סיכום לועדה- הזנת נתונים'!C93</f>
        <v/>
      </c>
      <c r="D93" s="424" t="str">
        <f>IF($C93="","",'סיכום לועדה- הזנת נתונים'!D93)</f>
        <v/>
      </c>
      <c r="E93" s="424" t="str">
        <f>IF($C93="","",'סיכום לועדה- הזנת נתונים'!E93)</f>
        <v/>
      </c>
      <c r="F93" s="424" t="str">
        <f>IF($C93="","",'סיכום לועדה- הזנת נתונים'!F93)</f>
        <v/>
      </c>
      <c r="G93" s="424" t="str">
        <f>IF($C93="","",'סיכום לועדה- הזנת נתונים'!G93)</f>
        <v/>
      </c>
      <c r="H93" s="424" t="str">
        <f>IF($C93="","",'סיכום לועדה- הזנת נתונים'!H93)</f>
        <v/>
      </c>
      <c r="I93" s="425" t="str">
        <f>IF($C93="","",'סיכום לועדה- הזנת נתונים'!I93)</f>
        <v/>
      </c>
      <c r="J93" s="425" t="str">
        <f>IF($C93="","",'סיכום לועדה- הזנת נתונים'!J93)</f>
        <v/>
      </c>
      <c r="K93" s="425" t="str">
        <f>IF($C93="","",'סיכום לועדה- הזנת נתונים'!K93)</f>
        <v/>
      </c>
      <c r="L93" s="425" t="str">
        <f>IF($C93="","",'סיכום לועדה- הזנת נתונים'!L93)</f>
        <v/>
      </c>
      <c r="M93" s="426" t="str">
        <f>IF($C93="","",'סיכום לועדה- הזנת נתונים'!M93)</f>
        <v/>
      </c>
      <c r="N93" s="427" t="str">
        <f>IF($C93="","",'סיכום לועדה- הזנת נתונים'!N93)</f>
        <v/>
      </c>
      <c r="O93" s="427" t="str">
        <f>IF($C93="","",'סיכום לועדה- הזנת נתונים'!O93)</f>
        <v/>
      </c>
      <c r="P93" s="427" t="str">
        <f>IF($C93="","",'סיכום לועדה- הזנת נתונים'!P93)</f>
        <v/>
      </c>
      <c r="Q93" s="427" t="str">
        <f>IF($C93="","",'סיכום לועדה- הזנת נתונים'!Q93)</f>
        <v/>
      </c>
      <c r="R93" s="424" t="str">
        <f>IF($C93="","",'סיכום לועדה- הזנת נתונים'!R93)</f>
        <v/>
      </c>
      <c r="S93" s="424" t="str">
        <f>IF($C93="","",'סיכום לועדה- הזנת נתונים'!S93)</f>
        <v/>
      </c>
      <c r="T93" s="424" t="str">
        <f>IF($C93="","",'סיכום לועדה- הזנת נתונים'!T93)</f>
        <v/>
      </c>
      <c r="U93" s="424" t="str">
        <f>IF($C93="","",'סיכום לועדה- הזנת נתונים'!U93)</f>
        <v/>
      </c>
      <c r="V93" s="257" t="str">
        <f>IF($C93="","",'סיכום לועדה- הזנת נתונים'!V93)</f>
        <v/>
      </c>
      <c r="W93" s="251" t="str">
        <f t="shared" si="1"/>
        <v/>
      </c>
      <c r="X93" s="252" t="str">
        <f t="shared" si="2"/>
        <v/>
      </c>
      <c r="Y93" s="181" t="str">
        <f t="shared" si="3"/>
        <v/>
      </c>
      <c r="Z93" s="181" t="str">
        <f t="shared" si="4"/>
        <v/>
      </c>
      <c r="AA93" s="253" t="str">
        <f t="shared" si="5"/>
        <v/>
      </c>
      <c r="AX93" s="181" t="b">
        <f t="shared" si="6"/>
        <v>0</v>
      </c>
      <c r="AY93" s="254"/>
      <c r="AZ93" s="255">
        <f t="shared" si="7"/>
        <v>2951409</v>
      </c>
    </row>
    <row r="94" spans="2:52" hidden="1" x14ac:dyDescent="0.25">
      <c r="B94" s="256" t="str">
        <f t="shared" si="8"/>
        <v/>
      </c>
      <c r="C94" s="424" t="str">
        <f>'סיכום לועדה- הזנת נתונים'!C94</f>
        <v/>
      </c>
      <c r="D94" s="424" t="str">
        <f>IF($C94="","",'סיכום לועדה- הזנת נתונים'!D94)</f>
        <v/>
      </c>
      <c r="E94" s="424" t="str">
        <f>IF($C94="","",'סיכום לועדה- הזנת נתונים'!E94)</f>
        <v/>
      </c>
      <c r="F94" s="424" t="str">
        <f>IF($C94="","",'סיכום לועדה- הזנת נתונים'!F94)</f>
        <v/>
      </c>
      <c r="G94" s="424" t="str">
        <f>IF($C94="","",'סיכום לועדה- הזנת נתונים'!G94)</f>
        <v/>
      </c>
      <c r="H94" s="424" t="str">
        <f>IF($C94="","",'סיכום לועדה- הזנת נתונים'!H94)</f>
        <v/>
      </c>
      <c r="I94" s="425" t="str">
        <f>IF($C94="","",'סיכום לועדה- הזנת נתונים'!I94)</f>
        <v/>
      </c>
      <c r="J94" s="425" t="str">
        <f>IF($C94="","",'סיכום לועדה- הזנת נתונים'!J94)</f>
        <v/>
      </c>
      <c r="K94" s="425" t="str">
        <f>IF($C94="","",'סיכום לועדה- הזנת נתונים'!K94)</f>
        <v/>
      </c>
      <c r="L94" s="425" t="str">
        <f>IF($C94="","",'סיכום לועדה- הזנת נתונים'!L94)</f>
        <v/>
      </c>
      <c r="M94" s="426" t="str">
        <f>IF($C94="","",'סיכום לועדה- הזנת נתונים'!M94)</f>
        <v/>
      </c>
      <c r="N94" s="427" t="str">
        <f>IF($C94="","",'סיכום לועדה- הזנת נתונים'!N94)</f>
        <v/>
      </c>
      <c r="O94" s="427" t="str">
        <f>IF($C94="","",'סיכום לועדה- הזנת נתונים'!O94)</f>
        <v/>
      </c>
      <c r="P94" s="427" t="str">
        <f>IF($C94="","",'סיכום לועדה- הזנת נתונים'!P94)</f>
        <v/>
      </c>
      <c r="Q94" s="427" t="str">
        <f>IF($C94="","",'סיכום לועדה- הזנת נתונים'!Q94)</f>
        <v/>
      </c>
      <c r="R94" s="424" t="str">
        <f>IF($C94="","",'סיכום לועדה- הזנת נתונים'!R94)</f>
        <v/>
      </c>
      <c r="S94" s="424" t="str">
        <f>IF($C94="","",'סיכום לועדה- הזנת נתונים'!S94)</f>
        <v/>
      </c>
      <c r="T94" s="424" t="str">
        <f>IF($C94="","",'סיכום לועדה- הזנת נתונים'!T94)</f>
        <v/>
      </c>
      <c r="U94" s="424" t="str">
        <f>IF($C94="","",'סיכום לועדה- הזנת נתונים'!U94)</f>
        <v/>
      </c>
      <c r="V94" s="257" t="str">
        <f>IF($C94="","",'סיכום לועדה- הזנת נתונים'!V94)</f>
        <v/>
      </c>
      <c r="W94" s="251" t="str">
        <f t="shared" si="1"/>
        <v/>
      </c>
      <c r="X94" s="252" t="str">
        <f t="shared" si="2"/>
        <v/>
      </c>
      <c r="Y94" s="181" t="str">
        <f t="shared" si="3"/>
        <v/>
      </c>
      <c r="Z94" s="181" t="str">
        <f t="shared" si="4"/>
        <v/>
      </c>
      <c r="AA94" s="253" t="str">
        <f t="shared" si="5"/>
        <v/>
      </c>
      <c r="AX94" s="181" t="b">
        <f t="shared" si="6"/>
        <v>0</v>
      </c>
      <c r="AY94" s="254"/>
      <c r="AZ94" s="255">
        <f t="shared" si="7"/>
        <v>2951409</v>
      </c>
    </row>
    <row r="95" spans="2:52" hidden="1" x14ac:dyDescent="0.25">
      <c r="B95" s="256" t="str">
        <f t="shared" ref="B95:B126" si="9">IF(C95="","",ROW()-30)</f>
        <v/>
      </c>
      <c r="C95" s="424" t="str">
        <f>'סיכום לועדה- הזנת נתונים'!C95</f>
        <v/>
      </c>
      <c r="D95" s="424" t="str">
        <f>IF($C95="","",'סיכום לועדה- הזנת נתונים'!D95)</f>
        <v/>
      </c>
      <c r="E95" s="424" t="str">
        <f>IF($C95="","",'סיכום לועדה- הזנת נתונים'!E95)</f>
        <v/>
      </c>
      <c r="F95" s="424" t="str">
        <f>IF($C95="","",'סיכום לועדה- הזנת נתונים'!F95)</f>
        <v/>
      </c>
      <c r="G95" s="424" t="str">
        <f>IF($C95="","",'סיכום לועדה- הזנת נתונים'!G95)</f>
        <v/>
      </c>
      <c r="H95" s="424" t="str">
        <f>IF($C95="","",'סיכום לועדה- הזנת נתונים'!H95)</f>
        <v/>
      </c>
      <c r="I95" s="425" t="str">
        <f>IF($C95="","",'סיכום לועדה- הזנת נתונים'!I95)</f>
        <v/>
      </c>
      <c r="J95" s="425" t="str">
        <f>IF($C95="","",'סיכום לועדה- הזנת נתונים'!J95)</f>
        <v/>
      </c>
      <c r="K95" s="425" t="str">
        <f>IF($C95="","",'סיכום לועדה- הזנת נתונים'!K95)</f>
        <v/>
      </c>
      <c r="L95" s="425" t="str">
        <f>IF($C95="","",'סיכום לועדה- הזנת נתונים'!L95)</f>
        <v/>
      </c>
      <c r="M95" s="426" t="str">
        <f>IF($C95="","",'סיכום לועדה- הזנת נתונים'!M95)</f>
        <v/>
      </c>
      <c r="N95" s="427" t="str">
        <f>IF($C95="","",'סיכום לועדה- הזנת נתונים'!N95)</f>
        <v/>
      </c>
      <c r="O95" s="427" t="str">
        <f>IF($C95="","",'סיכום לועדה- הזנת נתונים'!O95)</f>
        <v/>
      </c>
      <c r="P95" s="427" t="str">
        <f>IF($C95="","",'סיכום לועדה- הזנת נתונים'!P95)</f>
        <v/>
      </c>
      <c r="Q95" s="427" t="str">
        <f>IF($C95="","",'סיכום לועדה- הזנת נתונים'!Q95)</f>
        <v/>
      </c>
      <c r="R95" s="424" t="str">
        <f>IF($C95="","",'סיכום לועדה- הזנת נתונים'!R95)</f>
        <v/>
      </c>
      <c r="S95" s="424" t="str">
        <f>IF($C95="","",'סיכום לועדה- הזנת נתונים'!S95)</f>
        <v/>
      </c>
      <c r="T95" s="424" t="str">
        <f>IF($C95="","",'סיכום לועדה- הזנת נתונים'!T95)</f>
        <v/>
      </c>
      <c r="U95" s="424" t="str">
        <f>IF($C95="","",'סיכום לועדה- הזנת נתונים'!U95)</f>
        <v/>
      </c>
      <c r="V95" s="257" t="str">
        <f>IF($C95="","",'סיכום לועדה- הזנת נתונים'!V95)</f>
        <v/>
      </c>
      <c r="W95" s="251" t="str">
        <f t="shared" si="1"/>
        <v/>
      </c>
      <c r="X95" s="252" t="str">
        <f t="shared" si="2"/>
        <v/>
      </c>
      <c r="Y95" s="181" t="str">
        <f t="shared" si="3"/>
        <v/>
      </c>
      <c r="Z95" s="181" t="str">
        <f t="shared" si="4"/>
        <v/>
      </c>
      <c r="AA95" s="253" t="str">
        <f t="shared" si="5"/>
        <v/>
      </c>
      <c r="AX95" s="181" t="b">
        <f t="shared" si="6"/>
        <v>0</v>
      </c>
      <c r="AY95" s="254"/>
      <c r="AZ95" s="255">
        <f t="shared" si="7"/>
        <v>2951409</v>
      </c>
    </row>
    <row r="96" spans="2:52" hidden="1" x14ac:dyDescent="0.25">
      <c r="B96" s="256" t="str">
        <f t="shared" si="9"/>
        <v/>
      </c>
      <c r="C96" s="424" t="str">
        <f>'סיכום לועדה- הזנת נתונים'!C96</f>
        <v/>
      </c>
      <c r="D96" s="424" t="str">
        <f>IF($C96="","",'סיכום לועדה- הזנת נתונים'!D96)</f>
        <v/>
      </c>
      <c r="E96" s="424" t="str">
        <f>IF($C96="","",'סיכום לועדה- הזנת נתונים'!E96)</f>
        <v/>
      </c>
      <c r="F96" s="424" t="str">
        <f>IF($C96="","",'סיכום לועדה- הזנת נתונים'!F96)</f>
        <v/>
      </c>
      <c r="G96" s="424" t="str">
        <f>IF($C96="","",'סיכום לועדה- הזנת נתונים'!G96)</f>
        <v/>
      </c>
      <c r="H96" s="424" t="str">
        <f>IF($C96="","",'סיכום לועדה- הזנת נתונים'!H96)</f>
        <v/>
      </c>
      <c r="I96" s="425" t="str">
        <f>IF($C96="","",'סיכום לועדה- הזנת נתונים'!I96)</f>
        <v/>
      </c>
      <c r="J96" s="425" t="str">
        <f>IF($C96="","",'סיכום לועדה- הזנת נתונים'!J96)</f>
        <v/>
      </c>
      <c r="K96" s="425" t="str">
        <f>IF($C96="","",'סיכום לועדה- הזנת נתונים'!K96)</f>
        <v/>
      </c>
      <c r="L96" s="425" t="str">
        <f>IF($C96="","",'סיכום לועדה- הזנת נתונים'!L96)</f>
        <v/>
      </c>
      <c r="M96" s="426" t="str">
        <f>IF($C96="","",'סיכום לועדה- הזנת נתונים'!M96)</f>
        <v/>
      </c>
      <c r="N96" s="427" t="str">
        <f>IF($C96="","",'סיכום לועדה- הזנת נתונים'!N96)</f>
        <v/>
      </c>
      <c r="O96" s="427" t="str">
        <f>IF($C96="","",'סיכום לועדה- הזנת נתונים'!O96)</f>
        <v/>
      </c>
      <c r="P96" s="427" t="str">
        <f>IF($C96="","",'סיכום לועדה- הזנת נתונים'!P96)</f>
        <v/>
      </c>
      <c r="Q96" s="427" t="str">
        <f>IF($C96="","",'סיכום לועדה- הזנת נתונים'!Q96)</f>
        <v/>
      </c>
      <c r="R96" s="424" t="str">
        <f>IF($C96="","",'סיכום לועדה- הזנת נתונים'!R96)</f>
        <v/>
      </c>
      <c r="S96" s="424" t="str">
        <f>IF($C96="","",'סיכום לועדה- הזנת נתונים'!S96)</f>
        <v/>
      </c>
      <c r="T96" s="424" t="str">
        <f>IF($C96="","",'סיכום לועדה- הזנת נתונים'!T96)</f>
        <v/>
      </c>
      <c r="U96" s="424" t="str">
        <f>IF($C96="","",'סיכום לועדה- הזנת נתונים'!U96)</f>
        <v/>
      </c>
      <c r="V96" s="257" t="str">
        <f>IF($C96="","",'סיכום לועדה- הזנת נתונים'!V96)</f>
        <v/>
      </c>
      <c r="W96" s="251" t="str">
        <f t="shared" ref="W96:W131" si="10">IF($C96="","",L96-I96)</f>
        <v/>
      </c>
      <c r="X96" s="252" t="str">
        <f t="shared" ref="X96:X131" si="11">IF($C96="","",IFERROR(Q96/I96-1,0))</f>
        <v/>
      </c>
      <c r="Y96" s="181" t="str">
        <f t="shared" ref="Y96:Y130" si="12">IF($C96="","",IF(ABS(W96)&gt;=$Y$29,"הצג חריגים","הצג לא חריגים"))</f>
        <v/>
      </c>
      <c r="Z96" s="181" t="str">
        <f t="shared" ref="Z96:Z130" si="13">IF($C96="","",IF(ABS(X96)&gt;=$Z$29,"הצג חריגים","הצג לא חריגים"))</f>
        <v/>
      </c>
      <c r="AA96" s="253" t="str">
        <f t="shared" ref="AA96:AA131" si="14">IF(C96="","",Q96/$E$2)</f>
        <v/>
      </c>
      <c r="AX96" s="181" t="b">
        <f t="shared" ref="AX96:AX131" si="15">C96&lt;&gt;""</f>
        <v>0</v>
      </c>
      <c r="AY96" s="254"/>
      <c r="AZ96" s="255">
        <f t="shared" ref="AZ96:AZ131" si="16">$E$2</f>
        <v>2951409</v>
      </c>
    </row>
    <row r="97" spans="2:52" hidden="1" x14ac:dyDescent="0.25">
      <c r="B97" s="256" t="str">
        <f t="shared" si="9"/>
        <v/>
      </c>
      <c r="C97" s="424" t="str">
        <f>'סיכום לועדה- הזנת נתונים'!C97</f>
        <v/>
      </c>
      <c r="D97" s="424" t="str">
        <f>IF($C97="","",'סיכום לועדה- הזנת נתונים'!D97)</f>
        <v/>
      </c>
      <c r="E97" s="424" t="str">
        <f>IF($C97="","",'סיכום לועדה- הזנת נתונים'!E97)</f>
        <v/>
      </c>
      <c r="F97" s="424" t="str">
        <f>IF($C97="","",'סיכום לועדה- הזנת נתונים'!F97)</f>
        <v/>
      </c>
      <c r="G97" s="424" t="str">
        <f>IF($C97="","",'סיכום לועדה- הזנת נתונים'!G97)</f>
        <v/>
      </c>
      <c r="H97" s="424" t="str">
        <f>IF($C97="","",'סיכום לועדה- הזנת נתונים'!H97)</f>
        <v/>
      </c>
      <c r="I97" s="425" t="str">
        <f>IF($C97="","",'סיכום לועדה- הזנת נתונים'!I97)</f>
        <v/>
      </c>
      <c r="J97" s="425" t="str">
        <f>IF($C97="","",'סיכום לועדה- הזנת נתונים'!J97)</f>
        <v/>
      </c>
      <c r="K97" s="425" t="str">
        <f>IF($C97="","",'סיכום לועדה- הזנת נתונים'!K97)</f>
        <v/>
      </c>
      <c r="L97" s="425" t="str">
        <f>IF($C97="","",'סיכום לועדה- הזנת נתונים'!L97)</f>
        <v/>
      </c>
      <c r="M97" s="426" t="str">
        <f>IF($C97="","",'סיכום לועדה- הזנת נתונים'!M97)</f>
        <v/>
      </c>
      <c r="N97" s="427" t="str">
        <f>IF($C97="","",'סיכום לועדה- הזנת נתונים'!N97)</f>
        <v/>
      </c>
      <c r="O97" s="427" t="str">
        <f>IF($C97="","",'סיכום לועדה- הזנת נתונים'!O97)</f>
        <v/>
      </c>
      <c r="P97" s="427" t="str">
        <f>IF($C97="","",'סיכום לועדה- הזנת נתונים'!P97)</f>
        <v/>
      </c>
      <c r="Q97" s="427" t="str">
        <f>IF($C97="","",'סיכום לועדה- הזנת נתונים'!Q97)</f>
        <v/>
      </c>
      <c r="R97" s="424" t="str">
        <f>IF($C97="","",'סיכום לועדה- הזנת נתונים'!R97)</f>
        <v/>
      </c>
      <c r="S97" s="424" t="str">
        <f>IF($C97="","",'סיכום לועדה- הזנת נתונים'!S97)</f>
        <v/>
      </c>
      <c r="T97" s="424" t="str">
        <f>IF($C97="","",'סיכום לועדה- הזנת נתונים'!T97)</f>
        <v/>
      </c>
      <c r="U97" s="424" t="str">
        <f>IF($C97="","",'סיכום לועדה- הזנת נתונים'!U97)</f>
        <v/>
      </c>
      <c r="V97" s="257" t="str">
        <f>IF($C97="","",'סיכום לועדה- הזנת נתונים'!V97)</f>
        <v/>
      </c>
      <c r="W97" s="251" t="str">
        <f t="shared" si="10"/>
        <v/>
      </c>
      <c r="X97" s="252" t="str">
        <f t="shared" si="11"/>
        <v/>
      </c>
      <c r="Y97" s="181" t="str">
        <f t="shared" si="12"/>
        <v/>
      </c>
      <c r="Z97" s="181" t="str">
        <f t="shared" si="13"/>
        <v/>
      </c>
      <c r="AA97" s="253" t="str">
        <f t="shared" si="14"/>
        <v/>
      </c>
      <c r="AX97" s="181" t="b">
        <f t="shared" si="15"/>
        <v>0</v>
      </c>
      <c r="AY97" s="254"/>
      <c r="AZ97" s="255">
        <f t="shared" si="16"/>
        <v>2951409</v>
      </c>
    </row>
    <row r="98" spans="2:52" hidden="1" x14ac:dyDescent="0.25">
      <c r="B98" s="256" t="str">
        <f t="shared" si="9"/>
        <v/>
      </c>
      <c r="C98" s="424" t="str">
        <f>'סיכום לועדה- הזנת נתונים'!C98</f>
        <v/>
      </c>
      <c r="D98" s="424" t="str">
        <f>IF($C98="","",'סיכום לועדה- הזנת נתונים'!D98)</f>
        <v/>
      </c>
      <c r="E98" s="424" t="str">
        <f>IF($C98="","",'סיכום לועדה- הזנת נתונים'!E98)</f>
        <v/>
      </c>
      <c r="F98" s="424" t="str">
        <f>IF($C98="","",'סיכום לועדה- הזנת נתונים'!F98)</f>
        <v/>
      </c>
      <c r="G98" s="424" t="str">
        <f>IF($C98="","",'סיכום לועדה- הזנת נתונים'!G98)</f>
        <v/>
      </c>
      <c r="H98" s="424" t="str">
        <f>IF($C98="","",'סיכום לועדה- הזנת נתונים'!H98)</f>
        <v/>
      </c>
      <c r="I98" s="425" t="str">
        <f>IF($C98="","",'סיכום לועדה- הזנת נתונים'!I98)</f>
        <v/>
      </c>
      <c r="J98" s="425" t="str">
        <f>IF($C98="","",'סיכום לועדה- הזנת נתונים'!J98)</f>
        <v/>
      </c>
      <c r="K98" s="425" t="str">
        <f>IF($C98="","",'סיכום לועדה- הזנת נתונים'!K98)</f>
        <v/>
      </c>
      <c r="L98" s="425" t="str">
        <f>IF($C98="","",'סיכום לועדה- הזנת נתונים'!L98)</f>
        <v/>
      </c>
      <c r="M98" s="426" t="str">
        <f>IF($C98="","",'סיכום לועדה- הזנת נתונים'!M98)</f>
        <v/>
      </c>
      <c r="N98" s="427" t="str">
        <f>IF($C98="","",'סיכום לועדה- הזנת נתונים'!N98)</f>
        <v/>
      </c>
      <c r="O98" s="427" t="str">
        <f>IF($C98="","",'סיכום לועדה- הזנת נתונים'!O98)</f>
        <v/>
      </c>
      <c r="P98" s="427" t="str">
        <f>IF($C98="","",'סיכום לועדה- הזנת נתונים'!P98)</f>
        <v/>
      </c>
      <c r="Q98" s="427" t="str">
        <f>IF($C98="","",'סיכום לועדה- הזנת נתונים'!Q98)</f>
        <v/>
      </c>
      <c r="R98" s="424" t="str">
        <f>IF($C98="","",'סיכום לועדה- הזנת נתונים'!R98)</f>
        <v/>
      </c>
      <c r="S98" s="424" t="str">
        <f>IF($C98="","",'סיכום לועדה- הזנת נתונים'!S98)</f>
        <v/>
      </c>
      <c r="T98" s="424" t="str">
        <f>IF($C98="","",'סיכום לועדה- הזנת נתונים'!T98)</f>
        <v/>
      </c>
      <c r="U98" s="424" t="str">
        <f>IF($C98="","",'סיכום לועדה- הזנת נתונים'!U98)</f>
        <v/>
      </c>
      <c r="V98" s="257" t="str">
        <f>IF($C98="","",'סיכום לועדה- הזנת נתונים'!V98)</f>
        <v/>
      </c>
      <c r="W98" s="251" t="str">
        <f t="shared" si="10"/>
        <v/>
      </c>
      <c r="X98" s="252" t="str">
        <f t="shared" si="11"/>
        <v/>
      </c>
      <c r="Y98" s="181" t="str">
        <f t="shared" si="12"/>
        <v/>
      </c>
      <c r="Z98" s="181" t="str">
        <f t="shared" si="13"/>
        <v/>
      </c>
      <c r="AA98" s="253" t="str">
        <f t="shared" si="14"/>
        <v/>
      </c>
      <c r="AX98" s="181" t="b">
        <f t="shared" si="15"/>
        <v>0</v>
      </c>
      <c r="AY98" s="254"/>
      <c r="AZ98" s="255">
        <f t="shared" si="16"/>
        <v>2951409</v>
      </c>
    </row>
    <row r="99" spans="2:52" hidden="1" x14ac:dyDescent="0.25">
      <c r="B99" s="256" t="str">
        <f t="shared" si="9"/>
        <v/>
      </c>
      <c r="C99" s="424" t="str">
        <f>'סיכום לועדה- הזנת נתונים'!C99</f>
        <v/>
      </c>
      <c r="D99" s="424" t="str">
        <f>IF($C99="","",'סיכום לועדה- הזנת נתונים'!D99)</f>
        <v/>
      </c>
      <c r="E99" s="424" t="str">
        <f>IF($C99="","",'סיכום לועדה- הזנת נתונים'!E99)</f>
        <v/>
      </c>
      <c r="F99" s="424" t="str">
        <f>IF($C99="","",'סיכום לועדה- הזנת נתונים'!F99)</f>
        <v/>
      </c>
      <c r="G99" s="424" t="str">
        <f>IF($C99="","",'סיכום לועדה- הזנת נתונים'!G99)</f>
        <v/>
      </c>
      <c r="H99" s="424" t="str">
        <f>IF($C99="","",'סיכום לועדה- הזנת נתונים'!H99)</f>
        <v/>
      </c>
      <c r="I99" s="425" t="str">
        <f>IF($C99="","",'סיכום לועדה- הזנת נתונים'!I99)</f>
        <v/>
      </c>
      <c r="J99" s="425" t="str">
        <f>IF($C99="","",'סיכום לועדה- הזנת נתונים'!J99)</f>
        <v/>
      </c>
      <c r="K99" s="425" t="str">
        <f>IF($C99="","",'סיכום לועדה- הזנת נתונים'!K99)</f>
        <v/>
      </c>
      <c r="L99" s="425" t="str">
        <f>IF($C99="","",'סיכום לועדה- הזנת נתונים'!L99)</f>
        <v/>
      </c>
      <c r="M99" s="426" t="str">
        <f>IF($C99="","",'סיכום לועדה- הזנת נתונים'!M99)</f>
        <v/>
      </c>
      <c r="N99" s="427" t="str">
        <f>IF($C99="","",'סיכום לועדה- הזנת נתונים'!N99)</f>
        <v/>
      </c>
      <c r="O99" s="427" t="str">
        <f>IF($C99="","",'סיכום לועדה- הזנת נתונים'!O99)</f>
        <v/>
      </c>
      <c r="P99" s="427" t="str">
        <f>IF($C99="","",'סיכום לועדה- הזנת נתונים'!P99)</f>
        <v/>
      </c>
      <c r="Q99" s="427" t="str">
        <f>IF($C99="","",'סיכום לועדה- הזנת נתונים'!Q99)</f>
        <v/>
      </c>
      <c r="R99" s="424" t="str">
        <f>IF($C99="","",'סיכום לועדה- הזנת נתונים'!R99)</f>
        <v/>
      </c>
      <c r="S99" s="424" t="str">
        <f>IF($C99="","",'סיכום לועדה- הזנת נתונים'!S99)</f>
        <v/>
      </c>
      <c r="T99" s="424" t="str">
        <f>IF($C99="","",'סיכום לועדה- הזנת נתונים'!T99)</f>
        <v/>
      </c>
      <c r="U99" s="424" t="str">
        <f>IF($C99="","",'סיכום לועדה- הזנת נתונים'!U99)</f>
        <v/>
      </c>
      <c r="V99" s="257" t="str">
        <f>IF($C99="","",'סיכום לועדה- הזנת נתונים'!V99)</f>
        <v/>
      </c>
      <c r="W99" s="251" t="str">
        <f t="shared" si="10"/>
        <v/>
      </c>
      <c r="X99" s="252" t="str">
        <f t="shared" si="11"/>
        <v/>
      </c>
      <c r="Y99" s="181" t="str">
        <f t="shared" si="12"/>
        <v/>
      </c>
      <c r="Z99" s="181" t="str">
        <f t="shared" si="13"/>
        <v/>
      </c>
      <c r="AA99" s="253" t="str">
        <f t="shared" si="14"/>
        <v/>
      </c>
      <c r="AX99" s="181" t="b">
        <f t="shared" si="15"/>
        <v>0</v>
      </c>
      <c r="AY99" s="254"/>
      <c r="AZ99" s="255">
        <f t="shared" si="16"/>
        <v>2951409</v>
      </c>
    </row>
    <row r="100" spans="2:52" hidden="1" x14ac:dyDescent="0.25">
      <c r="B100" s="256" t="str">
        <f t="shared" si="9"/>
        <v/>
      </c>
      <c r="C100" s="424" t="str">
        <f>'סיכום לועדה- הזנת נתונים'!C100</f>
        <v/>
      </c>
      <c r="D100" s="424" t="str">
        <f>IF($C100="","",'סיכום לועדה- הזנת נתונים'!D100)</f>
        <v/>
      </c>
      <c r="E100" s="424" t="str">
        <f>IF($C100="","",'סיכום לועדה- הזנת נתונים'!E100)</f>
        <v/>
      </c>
      <c r="F100" s="424" t="str">
        <f>IF($C100="","",'סיכום לועדה- הזנת נתונים'!F100)</f>
        <v/>
      </c>
      <c r="G100" s="424" t="str">
        <f>IF($C100="","",'סיכום לועדה- הזנת נתונים'!G100)</f>
        <v/>
      </c>
      <c r="H100" s="424" t="str">
        <f>IF($C100="","",'סיכום לועדה- הזנת נתונים'!H100)</f>
        <v/>
      </c>
      <c r="I100" s="425" t="str">
        <f>IF($C100="","",'סיכום לועדה- הזנת נתונים'!I100)</f>
        <v/>
      </c>
      <c r="J100" s="425" t="str">
        <f>IF($C100="","",'סיכום לועדה- הזנת נתונים'!J100)</f>
        <v/>
      </c>
      <c r="K100" s="425" t="str">
        <f>IF($C100="","",'סיכום לועדה- הזנת נתונים'!K100)</f>
        <v/>
      </c>
      <c r="L100" s="425" t="str">
        <f>IF($C100="","",'סיכום לועדה- הזנת נתונים'!L100)</f>
        <v/>
      </c>
      <c r="M100" s="426" t="str">
        <f>IF($C100="","",'סיכום לועדה- הזנת נתונים'!M100)</f>
        <v/>
      </c>
      <c r="N100" s="427" t="str">
        <f>IF($C100="","",'סיכום לועדה- הזנת נתונים'!N100)</f>
        <v/>
      </c>
      <c r="O100" s="427" t="str">
        <f>IF($C100="","",'סיכום לועדה- הזנת נתונים'!O100)</f>
        <v/>
      </c>
      <c r="P100" s="427" t="str">
        <f>IF($C100="","",'סיכום לועדה- הזנת נתונים'!P100)</f>
        <v/>
      </c>
      <c r="Q100" s="427" t="str">
        <f>IF($C100="","",'סיכום לועדה- הזנת נתונים'!Q100)</f>
        <v/>
      </c>
      <c r="R100" s="424" t="str">
        <f>IF($C100="","",'סיכום לועדה- הזנת נתונים'!R100)</f>
        <v/>
      </c>
      <c r="S100" s="424" t="str">
        <f>IF($C100="","",'סיכום לועדה- הזנת נתונים'!S100)</f>
        <v/>
      </c>
      <c r="T100" s="424" t="str">
        <f>IF($C100="","",'סיכום לועדה- הזנת נתונים'!T100)</f>
        <v/>
      </c>
      <c r="U100" s="424" t="str">
        <f>IF($C100="","",'סיכום לועדה- הזנת נתונים'!U100)</f>
        <v/>
      </c>
      <c r="V100" s="257" t="str">
        <f>IF($C100="","",'סיכום לועדה- הזנת נתונים'!V100)</f>
        <v/>
      </c>
      <c r="W100" s="251" t="str">
        <f t="shared" si="10"/>
        <v/>
      </c>
      <c r="X100" s="252" t="str">
        <f t="shared" si="11"/>
        <v/>
      </c>
      <c r="Y100" s="181" t="str">
        <f t="shared" si="12"/>
        <v/>
      </c>
      <c r="Z100" s="181" t="str">
        <f t="shared" si="13"/>
        <v/>
      </c>
      <c r="AA100" s="253" t="str">
        <f t="shared" si="14"/>
        <v/>
      </c>
      <c r="AX100" s="181" t="b">
        <f t="shared" si="15"/>
        <v>0</v>
      </c>
      <c r="AY100" s="254"/>
      <c r="AZ100" s="255">
        <f t="shared" si="16"/>
        <v>2951409</v>
      </c>
    </row>
    <row r="101" spans="2:52" hidden="1" x14ac:dyDescent="0.25">
      <c r="B101" s="256" t="str">
        <f t="shared" si="9"/>
        <v/>
      </c>
      <c r="C101" s="424" t="str">
        <f>'סיכום לועדה- הזנת נתונים'!C101</f>
        <v/>
      </c>
      <c r="D101" s="424" t="str">
        <f>IF($C101="","",'סיכום לועדה- הזנת נתונים'!D101)</f>
        <v/>
      </c>
      <c r="E101" s="424" t="str">
        <f>IF($C101="","",'סיכום לועדה- הזנת נתונים'!E101)</f>
        <v/>
      </c>
      <c r="F101" s="424" t="str">
        <f>IF($C101="","",'סיכום לועדה- הזנת נתונים'!F101)</f>
        <v/>
      </c>
      <c r="G101" s="424" t="str">
        <f>IF($C101="","",'סיכום לועדה- הזנת נתונים'!G101)</f>
        <v/>
      </c>
      <c r="H101" s="424" t="str">
        <f>IF($C101="","",'סיכום לועדה- הזנת נתונים'!H101)</f>
        <v/>
      </c>
      <c r="I101" s="425" t="str">
        <f>IF($C101="","",'סיכום לועדה- הזנת נתונים'!I101)</f>
        <v/>
      </c>
      <c r="J101" s="425" t="str">
        <f>IF($C101="","",'סיכום לועדה- הזנת נתונים'!J101)</f>
        <v/>
      </c>
      <c r="K101" s="425" t="str">
        <f>IF($C101="","",'סיכום לועדה- הזנת נתונים'!K101)</f>
        <v/>
      </c>
      <c r="L101" s="425" t="str">
        <f>IF($C101="","",'סיכום לועדה- הזנת נתונים'!L101)</f>
        <v/>
      </c>
      <c r="M101" s="426" t="str">
        <f>IF($C101="","",'סיכום לועדה- הזנת נתונים'!M101)</f>
        <v/>
      </c>
      <c r="N101" s="427" t="str">
        <f>IF($C101="","",'סיכום לועדה- הזנת נתונים'!N101)</f>
        <v/>
      </c>
      <c r="O101" s="427" t="str">
        <f>IF($C101="","",'סיכום לועדה- הזנת נתונים'!O101)</f>
        <v/>
      </c>
      <c r="P101" s="427" t="str">
        <f>IF($C101="","",'סיכום לועדה- הזנת נתונים'!P101)</f>
        <v/>
      </c>
      <c r="Q101" s="427" t="str">
        <f>IF($C101="","",'סיכום לועדה- הזנת נתונים'!Q101)</f>
        <v/>
      </c>
      <c r="R101" s="424" t="str">
        <f>IF($C101="","",'סיכום לועדה- הזנת נתונים'!R101)</f>
        <v/>
      </c>
      <c r="S101" s="424" t="str">
        <f>IF($C101="","",'סיכום לועדה- הזנת נתונים'!S101)</f>
        <v/>
      </c>
      <c r="T101" s="424" t="str">
        <f>IF($C101="","",'סיכום לועדה- הזנת נתונים'!T101)</f>
        <v/>
      </c>
      <c r="U101" s="424" t="str">
        <f>IF($C101="","",'סיכום לועדה- הזנת נתונים'!U101)</f>
        <v/>
      </c>
      <c r="V101" s="257" t="str">
        <f>IF($C101="","",'סיכום לועדה- הזנת נתונים'!V101)</f>
        <v/>
      </c>
      <c r="W101" s="251" t="str">
        <f t="shared" si="10"/>
        <v/>
      </c>
      <c r="X101" s="252" t="str">
        <f t="shared" si="11"/>
        <v/>
      </c>
      <c r="Y101" s="181" t="str">
        <f t="shared" si="12"/>
        <v/>
      </c>
      <c r="Z101" s="181" t="str">
        <f t="shared" si="13"/>
        <v/>
      </c>
      <c r="AA101" s="253" t="str">
        <f t="shared" si="14"/>
        <v/>
      </c>
      <c r="AX101" s="181" t="b">
        <f t="shared" si="15"/>
        <v>0</v>
      </c>
      <c r="AY101" s="254"/>
      <c r="AZ101" s="255">
        <f t="shared" si="16"/>
        <v>2951409</v>
      </c>
    </row>
    <row r="102" spans="2:52" hidden="1" x14ac:dyDescent="0.25">
      <c r="B102" s="256" t="str">
        <f t="shared" si="9"/>
        <v/>
      </c>
      <c r="C102" s="424" t="str">
        <f>'סיכום לועדה- הזנת נתונים'!C102</f>
        <v/>
      </c>
      <c r="D102" s="424" t="str">
        <f>IF($C102="","",'סיכום לועדה- הזנת נתונים'!D102)</f>
        <v/>
      </c>
      <c r="E102" s="424" t="str">
        <f>IF($C102="","",'סיכום לועדה- הזנת נתונים'!E102)</f>
        <v/>
      </c>
      <c r="F102" s="424" t="str">
        <f>IF($C102="","",'סיכום לועדה- הזנת נתונים'!F102)</f>
        <v/>
      </c>
      <c r="G102" s="424" t="str">
        <f>IF($C102="","",'סיכום לועדה- הזנת נתונים'!G102)</f>
        <v/>
      </c>
      <c r="H102" s="424" t="str">
        <f>IF($C102="","",'סיכום לועדה- הזנת נתונים'!H102)</f>
        <v/>
      </c>
      <c r="I102" s="425" t="str">
        <f>IF($C102="","",'סיכום לועדה- הזנת נתונים'!I102)</f>
        <v/>
      </c>
      <c r="J102" s="425" t="str">
        <f>IF($C102="","",'סיכום לועדה- הזנת נתונים'!J102)</f>
        <v/>
      </c>
      <c r="K102" s="425" t="str">
        <f>IF($C102="","",'סיכום לועדה- הזנת נתונים'!K102)</f>
        <v/>
      </c>
      <c r="L102" s="425" t="str">
        <f>IF($C102="","",'סיכום לועדה- הזנת נתונים'!L102)</f>
        <v/>
      </c>
      <c r="M102" s="426" t="str">
        <f>IF($C102="","",'סיכום לועדה- הזנת נתונים'!M102)</f>
        <v/>
      </c>
      <c r="N102" s="427" t="str">
        <f>IF($C102="","",'סיכום לועדה- הזנת נתונים'!N102)</f>
        <v/>
      </c>
      <c r="O102" s="427" t="str">
        <f>IF($C102="","",'סיכום לועדה- הזנת נתונים'!O102)</f>
        <v/>
      </c>
      <c r="P102" s="427" t="str">
        <f>IF($C102="","",'סיכום לועדה- הזנת נתונים'!P102)</f>
        <v/>
      </c>
      <c r="Q102" s="427" t="str">
        <f>IF($C102="","",'סיכום לועדה- הזנת נתונים'!Q102)</f>
        <v/>
      </c>
      <c r="R102" s="424" t="str">
        <f>IF($C102="","",'סיכום לועדה- הזנת נתונים'!R102)</f>
        <v/>
      </c>
      <c r="S102" s="424" t="str">
        <f>IF($C102="","",'סיכום לועדה- הזנת נתונים'!S102)</f>
        <v/>
      </c>
      <c r="T102" s="424" t="str">
        <f>IF($C102="","",'סיכום לועדה- הזנת נתונים'!T102)</f>
        <v/>
      </c>
      <c r="U102" s="424" t="str">
        <f>IF($C102="","",'סיכום לועדה- הזנת נתונים'!U102)</f>
        <v/>
      </c>
      <c r="V102" s="257" t="str">
        <f>IF($C102="","",'סיכום לועדה- הזנת נתונים'!V102)</f>
        <v/>
      </c>
      <c r="W102" s="251" t="str">
        <f t="shared" si="10"/>
        <v/>
      </c>
      <c r="X102" s="252" t="str">
        <f t="shared" si="11"/>
        <v/>
      </c>
      <c r="Y102" s="181" t="str">
        <f t="shared" si="12"/>
        <v/>
      </c>
      <c r="Z102" s="181" t="str">
        <f t="shared" si="13"/>
        <v/>
      </c>
      <c r="AA102" s="253" t="str">
        <f t="shared" si="14"/>
        <v/>
      </c>
      <c r="AX102" s="181" t="b">
        <f t="shared" si="15"/>
        <v>0</v>
      </c>
      <c r="AY102" s="254"/>
      <c r="AZ102" s="255">
        <f t="shared" si="16"/>
        <v>2951409</v>
      </c>
    </row>
    <row r="103" spans="2:52" hidden="1" x14ac:dyDescent="0.25">
      <c r="B103" s="256" t="str">
        <f t="shared" si="9"/>
        <v/>
      </c>
      <c r="C103" s="424" t="str">
        <f>'סיכום לועדה- הזנת נתונים'!C103</f>
        <v/>
      </c>
      <c r="D103" s="424" t="str">
        <f>IF($C103="","",'סיכום לועדה- הזנת נתונים'!D103)</f>
        <v/>
      </c>
      <c r="E103" s="424" t="str">
        <f>IF($C103="","",'סיכום לועדה- הזנת נתונים'!E103)</f>
        <v/>
      </c>
      <c r="F103" s="424" t="str">
        <f>IF($C103="","",'סיכום לועדה- הזנת נתונים'!F103)</f>
        <v/>
      </c>
      <c r="G103" s="424" t="str">
        <f>IF($C103="","",'סיכום לועדה- הזנת נתונים'!G103)</f>
        <v/>
      </c>
      <c r="H103" s="424" t="str">
        <f>IF($C103="","",'סיכום לועדה- הזנת נתונים'!H103)</f>
        <v/>
      </c>
      <c r="I103" s="425" t="str">
        <f>IF($C103="","",'סיכום לועדה- הזנת נתונים'!I103)</f>
        <v/>
      </c>
      <c r="J103" s="425" t="str">
        <f>IF($C103="","",'סיכום לועדה- הזנת נתונים'!J103)</f>
        <v/>
      </c>
      <c r="K103" s="425" t="str">
        <f>IF($C103="","",'סיכום לועדה- הזנת נתונים'!K103)</f>
        <v/>
      </c>
      <c r="L103" s="425" t="str">
        <f>IF($C103="","",'סיכום לועדה- הזנת נתונים'!L103)</f>
        <v/>
      </c>
      <c r="M103" s="426" t="str">
        <f>IF($C103="","",'סיכום לועדה- הזנת נתונים'!M103)</f>
        <v/>
      </c>
      <c r="N103" s="427" t="str">
        <f>IF($C103="","",'סיכום לועדה- הזנת נתונים'!N103)</f>
        <v/>
      </c>
      <c r="O103" s="427" t="str">
        <f>IF($C103="","",'סיכום לועדה- הזנת נתונים'!O103)</f>
        <v/>
      </c>
      <c r="P103" s="427" t="str">
        <f>IF($C103="","",'סיכום לועדה- הזנת נתונים'!P103)</f>
        <v/>
      </c>
      <c r="Q103" s="427" t="str">
        <f>IF($C103="","",'סיכום לועדה- הזנת נתונים'!Q103)</f>
        <v/>
      </c>
      <c r="R103" s="424" t="str">
        <f>IF($C103="","",'סיכום לועדה- הזנת נתונים'!R103)</f>
        <v/>
      </c>
      <c r="S103" s="424" t="str">
        <f>IF($C103="","",'סיכום לועדה- הזנת נתונים'!S103)</f>
        <v/>
      </c>
      <c r="T103" s="424" t="str">
        <f>IF($C103="","",'סיכום לועדה- הזנת נתונים'!T103)</f>
        <v/>
      </c>
      <c r="U103" s="424" t="str">
        <f>IF($C103="","",'סיכום לועדה- הזנת נתונים'!U103)</f>
        <v/>
      </c>
      <c r="V103" s="257" t="str">
        <f>IF($C103="","",'סיכום לועדה- הזנת נתונים'!V103)</f>
        <v/>
      </c>
      <c r="W103" s="251" t="str">
        <f t="shared" si="10"/>
        <v/>
      </c>
      <c r="X103" s="252" t="str">
        <f t="shared" si="11"/>
        <v/>
      </c>
      <c r="Y103" s="181" t="str">
        <f t="shared" si="12"/>
        <v/>
      </c>
      <c r="Z103" s="181" t="str">
        <f t="shared" si="13"/>
        <v/>
      </c>
      <c r="AA103" s="253" t="str">
        <f t="shared" si="14"/>
        <v/>
      </c>
      <c r="AX103" s="181" t="b">
        <f t="shared" si="15"/>
        <v>0</v>
      </c>
      <c r="AY103" s="254"/>
      <c r="AZ103" s="255">
        <f t="shared" si="16"/>
        <v>2951409</v>
      </c>
    </row>
    <row r="104" spans="2:52" hidden="1" x14ac:dyDescent="0.25">
      <c r="B104" s="256" t="str">
        <f t="shared" si="9"/>
        <v/>
      </c>
      <c r="C104" s="424" t="str">
        <f>'סיכום לועדה- הזנת נתונים'!C104</f>
        <v/>
      </c>
      <c r="D104" s="424" t="str">
        <f>IF($C104="","",'סיכום לועדה- הזנת נתונים'!D104)</f>
        <v/>
      </c>
      <c r="E104" s="424" t="str">
        <f>IF($C104="","",'סיכום לועדה- הזנת נתונים'!E104)</f>
        <v/>
      </c>
      <c r="F104" s="424" t="str">
        <f>IF($C104="","",'סיכום לועדה- הזנת נתונים'!F104)</f>
        <v/>
      </c>
      <c r="G104" s="424" t="str">
        <f>IF($C104="","",'סיכום לועדה- הזנת נתונים'!G104)</f>
        <v/>
      </c>
      <c r="H104" s="424" t="str">
        <f>IF($C104="","",'סיכום לועדה- הזנת נתונים'!H104)</f>
        <v/>
      </c>
      <c r="I104" s="425" t="str">
        <f>IF($C104="","",'סיכום לועדה- הזנת נתונים'!I104)</f>
        <v/>
      </c>
      <c r="J104" s="425" t="str">
        <f>IF($C104="","",'סיכום לועדה- הזנת נתונים'!J104)</f>
        <v/>
      </c>
      <c r="K104" s="425" t="str">
        <f>IF($C104="","",'סיכום לועדה- הזנת נתונים'!K104)</f>
        <v/>
      </c>
      <c r="L104" s="425" t="str">
        <f>IF($C104="","",'סיכום לועדה- הזנת נתונים'!L104)</f>
        <v/>
      </c>
      <c r="M104" s="426" t="str">
        <f>IF($C104="","",'סיכום לועדה- הזנת נתונים'!M104)</f>
        <v/>
      </c>
      <c r="N104" s="427" t="str">
        <f>IF($C104="","",'סיכום לועדה- הזנת נתונים'!N104)</f>
        <v/>
      </c>
      <c r="O104" s="427" t="str">
        <f>IF($C104="","",'סיכום לועדה- הזנת נתונים'!O104)</f>
        <v/>
      </c>
      <c r="P104" s="427" t="str">
        <f>IF($C104="","",'סיכום לועדה- הזנת נתונים'!P104)</f>
        <v/>
      </c>
      <c r="Q104" s="427" t="str">
        <f>IF($C104="","",'סיכום לועדה- הזנת נתונים'!Q104)</f>
        <v/>
      </c>
      <c r="R104" s="424" t="str">
        <f>IF($C104="","",'סיכום לועדה- הזנת נתונים'!R104)</f>
        <v/>
      </c>
      <c r="S104" s="424" t="str">
        <f>IF($C104="","",'סיכום לועדה- הזנת נתונים'!S104)</f>
        <v/>
      </c>
      <c r="T104" s="424" t="str">
        <f>IF($C104="","",'סיכום לועדה- הזנת נתונים'!T104)</f>
        <v/>
      </c>
      <c r="U104" s="424" t="str">
        <f>IF($C104="","",'סיכום לועדה- הזנת נתונים'!U104)</f>
        <v/>
      </c>
      <c r="V104" s="257" t="str">
        <f>IF($C104="","",'סיכום לועדה- הזנת נתונים'!V104)</f>
        <v/>
      </c>
      <c r="W104" s="251" t="str">
        <f t="shared" si="10"/>
        <v/>
      </c>
      <c r="X104" s="252" t="str">
        <f t="shared" si="11"/>
        <v/>
      </c>
      <c r="Y104" s="181" t="str">
        <f t="shared" si="12"/>
        <v/>
      </c>
      <c r="Z104" s="181" t="str">
        <f t="shared" si="13"/>
        <v/>
      </c>
      <c r="AA104" s="253" t="str">
        <f t="shared" si="14"/>
        <v/>
      </c>
      <c r="AX104" s="181" t="b">
        <f t="shared" si="15"/>
        <v>0</v>
      </c>
      <c r="AY104" s="254"/>
      <c r="AZ104" s="255">
        <f t="shared" si="16"/>
        <v>2951409</v>
      </c>
    </row>
    <row r="105" spans="2:52" hidden="1" x14ac:dyDescent="0.25">
      <c r="B105" s="256" t="str">
        <f t="shared" si="9"/>
        <v/>
      </c>
      <c r="C105" s="424" t="str">
        <f>'סיכום לועדה- הזנת נתונים'!C105</f>
        <v/>
      </c>
      <c r="D105" s="424" t="str">
        <f>IF($C105="","",'סיכום לועדה- הזנת נתונים'!D105)</f>
        <v/>
      </c>
      <c r="E105" s="424" t="str">
        <f>IF($C105="","",'סיכום לועדה- הזנת נתונים'!E105)</f>
        <v/>
      </c>
      <c r="F105" s="424" t="str">
        <f>IF($C105="","",'סיכום לועדה- הזנת נתונים'!F105)</f>
        <v/>
      </c>
      <c r="G105" s="424" t="str">
        <f>IF($C105="","",'סיכום לועדה- הזנת נתונים'!G105)</f>
        <v/>
      </c>
      <c r="H105" s="424" t="str">
        <f>IF($C105="","",'סיכום לועדה- הזנת נתונים'!H105)</f>
        <v/>
      </c>
      <c r="I105" s="425" t="str">
        <f>IF($C105="","",'סיכום לועדה- הזנת נתונים'!I105)</f>
        <v/>
      </c>
      <c r="J105" s="425" t="str">
        <f>IF($C105="","",'סיכום לועדה- הזנת נתונים'!J105)</f>
        <v/>
      </c>
      <c r="K105" s="425" t="str">
        <f>IF($C105="","",'סיכום לועדה- הזנת נתונים'!K105)</f>
        <v/>
      </c>
      <c r="L105" s="425" t="str">
        <f>IF($C105="","",'סיכום לועדה- הזנת נתונים'!L105)</f>
        <v/>
      </c>
      <c r="M105" s="426" t="str">
        <f>IF($C105="","",'סיכום לועדה- הזנת נתונים'!M105)</f>
        <v/>
      </c>
      <c r="N105" s="427" t="str">
        <f>IF($C105="","",'סיכום לועדה- הזנת נתונים'!N105)</f>
        <v/>
      </c>
      <c r="O105" s="427" t="str">
        <f>IF($C105="","",'סיכום לועדה- הזנת נתונים'!O105)</f>
        <v/>
      </c>
      <c r="P105" s="427" t="str">
        <f>IF($C105="","",'סיכום לועדה- הזנת נתונים'!P105)</f>
        <v/>
      </c>
      <c r="Q105" s="427" t="str">
        <f>IF($C105="","",'סיכום לועדה- הזנת נתונים'!Q105)</f>
        <v/>
      </c>
      <c r="R105" s="424" t="str">
        <f>IF($C105="","",'סיכום לועדה- הזנת נתונים'!R105)</f>
        <v/>
      </c>
      <c r="S105" s="424" t="str">
        <f>IF($C105="","",'סיכום לועדה- הזנת נתונים'!S105)</f>
        <v/>
      </c>
      <c r="T105" s="424" t="str">
        <f>IF($C105="","",'סיכום לועדה- הזנת נתונים'!T105)</f>
        <v/>
      </c>
      <c r="U105" s="424" t="str">
        <f>IF($C105="","",'סיכום לועדה- הזנת נתונים'!U105)</f>
        <v/>
      </c>
      <c r="V105" s="257" t="str">
        <f>IF($C105="","",'סיכום לועדה- הזנת נתונים'!V105)</f>
        <v/>
      </c>
      <c r="W105" s="251" t="str">
        <f t="shared" si="10"/>
        <v/>
      </c>
      <c r="X105" s="252" t="str">
        <f t="shared" si="11"/>
        <v/>
      </c>
      <c r="Y105" s="181" t="str">
        <f t="shared" si="12"/>
        <v/>
      </c>
      <c r="Z105" s="181" t="str">
        <f t="shared" si="13"/>
        <v/>
      </c>
      <c r="AA105" s="253" t="str">
        <f t="shared" si="14"/>
        <v/>
      </c>
      <c r="AX105" s="181" t="b">
        <f t="shared" si="15"/>
        <v>0</v>
      </c>
      <c r="AY105" s="254"/>
      <c r="AZ105" s="255">
        <f t="shared" si="16"/>
        <v>2951409</v>
      </c>
    </row>
    <row r="106" spans="2:52" hidden="1" x14ac:dyDescent="0.25">
      <c r="B106" s="256" t="str">
        <f t="shared" si="9"/>
        <v/>
      </c>
      <c r="C106" s="424" t="str">
        <f>'סיכום לועדה- הזנת נתונים'!C106</f>
        <v/>
      </c>
      <c r="D106" s="424" t="str">
        <f>IF($C106="","",'סיכום לועדה- הזנת נתונים'!D106)</f>
        <v/>
      </c>
      <c r="E106" s="424" t="str">
        <f>IF($C106="","",'סיכום לועדה- הזנת נתונים'!E106)</f>
        <v/>
      </c>
      <c r="F106" s="424" t="str">
        <f>IF($C106="","",'סיכום לועדה- הזנת נתונים'!F106)</f>
        <v/>
      </c>
      <c r="G106" s="424" t="str">
        <f>IF($C106="","",'סיכום לועדה- הזנת נתונים'!G106)</f>
        <v/>
      </c>
      <c r="H106" s="424" t="str">
        <f>IF($C106="","",'סיכום לועדה- הזנת נתונים'!H106)</f>
        <v/>
      </c>
      <c r="I106" s="425" t="str">
        <f>IF($C106="","",'סיכום לועדה- הזנת נתונים'!I106)</f>
        <v/>
      </c>
      <c r="J106" s="425" t="str">
        <f>IF($C106="","",'סיכום לועדה- הזנת נתונים'!J106)</f>
        <v/>
      </c>
      <c r="K106" s="425" t="str">
        <f>IF($C106="","",'סיכום לועדה- הזנת נתונים'!K106)</f>
        <v/>
      </c>
      <c r="L106" s="425" t="str">
        <f>IF($C106="","",'סיכום לועדה- הזנת נתונים'!L106)</f>
        <v/>
      </c>
      <c r="M106" s="426" t="str">
        <f>IF($C106="","",'סיכום לועדה- הזנת נתונים'!M106)</f>
        <v/>
      </c>
      <c r="N106" s="427" t="str">
        <f>IF($C106="","",'סיכום לועדה- הזנת נתונים'!N106)</f>
        <v/>
      </c>
      <c r="O106" s="427" t="str">
        <f>IF($C106="","",'סיכום לועדה- הזנת נתונים'!O106)</f>
        <v/>
      </c>
      <c r="P106" s="427" t="str">
        <f>IF($C106="","",'סיכום לועדה- הזנת נתונים'!P106)</f>
        <v/>
      </c>
      <c r="Q106" s="427" t="str">
        <f>IF($C106="","",'סיכום לועדה- הזנת נתונים'!Q106)</f>
        <v/>
      </c>
      <c r="R106" s="424" t="str">
        <f>IF($C106="","",'סיכום לועדה- הזנת נתונים'!R106)</f>
        <v/>
      </c>
      <c r="S106" s="424" t="str">
        <f>IF($C106="","",'סיכום לועדה- הזנת נתונים'!S106)</f>
        <v/>
      </c>
      <c r="T106" s="424" t="str">
        <f>IF($C106="","",'סיכום לועדה- הזנת נתונים'!T106)</f>
        <v/>
      </c>
      <c r="U106" s="424" t="str">
        <f>IF($C106="","",'סיכום לועדה- הזנת נתונים'!U106)</f>
        <v/>
      </c>
      <c r="V106" s="257" t="str">
        <f>IF($C106="","",'סיכום לועדה- הזנת נתונים'!V106)</f>
        <v/>
      </c>
      <c r="W106" s="251" t="str">
        <f t="shared" si="10"/>
        <v/>
      </c>
      <c r="X106" s="252" t="str">
        <f t="shared" si="11"/>
        <v/>
      </c>
      <c r="Y106" s="181" t="str">
        <f t="shared" si="12"/>
        <v/>
      </c>
      <c r="Z106" s="181" t="str">
        <f t="shared" si="13"/>
        <v/>
      </c>
      <c r="AA106" s="253" t="str">
        <f t="shared" si="14"/>
        <v/>
      </c>
      <c r="AX106" s="181" t="b">
        <f t="shared" si="15"/>
        <v>0</v>
      </c>
      <c r="AY106" s="254"/>
      <c r="AZ106" s="255">
        <f t="shared" si="16"/>
        <v>2951409</v>
      </c>
    </row>
    <row r="107" spans="2:52" hidden="1" x14ac:dyDescent="0.25">
      <c r="B107" s="256" t="str">
        <f t="shared" si="9"/>
        <v/>
      </c>
      <c r="C107" s="424" t="str">
        <f>'סיכום לועדה- הזנת נתונים'!C107</f>
        <v/>
      </c>
      <c r="D107" s="424" t="str">
        <f>IF($C107="","",'סיכום לועדה- הזנת נתונים'!D107)</f>
        <v/>
      </c>
      <c r="E107" s="424" t="str">
        <f>IF($C107="","",'סיכום לועדה- הזנת נתונים'!E107)</f>
        <v/>
      </c>
      <c r="F107" s="424" t="str">
        <f>IF($C107="","",'סיכום לועדה- הזנת נתונים'!F107)</f>
        <v/>
      </c>
      <c r="G107" s="424" t="str">
        <f>IF($C107="","",'סיכום לועדה- הזנת נתונים'!G107)</f>
        <v/>
      </c>
      <c r="H107" s="424" t="str">
        <f>IF($C107="","",'סיכום לועדה- הזנת נתונים'!H107)</f>
        <v/>
      </c>
      <c r="I107" s="425" t="str">
        <f>IF($C107="","",'סיכום לועדה- הזנת נתונים'!I107)</f>
        <v/>
      </c>
      <c r="J107" s="425" t="str">
        <f>IF($C107="","",'סיכום לועדה- הזנת נתונים'!J107)</f>
        <v/>
      </c>
      <c r="K107" s="425" t="str">
        <f>IF($C107="","",'סיכום לועדה- הזנת נתונים'!K107)</f>
        <v/>
      </c>
      <c r="L107" s="425" t="str">
        <f>IF($C107="","",'סיכום לועדה- הזנת נתונים'!L107)</f>
        <v/>
      </c>
      <c r="M107" s="426" t="str">
        <f>IF($C107="","",'סיכום לועדה- הזנת נתונים'!M107)</f>
        <v/>
      </c>
      <c r="N107" s="427" t="str">
        <f>IF($C107="","",'סיכום לועדה- הזנת נתונים'!N107)</f>
        <v/>
      </c>
      <c r="O107" s="427" t="str">
        <f>IF($C107="","",'סיכום לועדה- הזנת נתונים'!O107)</f>
        <v/>
      </c>
      <c r="P107" s="427" t="str">
        <f>IF($C107="","",'סיכום לועדה- הזנת נתונים'!P107)</f>
        <v/>
      </c>
      <c r="Q107" s="427" t="str">
        <f>IF($C107="","",'סיכום לועדה- הזנת נתונים'!Q107)</f>
        <v/>
      </c>
      <c r="R107" s="424" t="str">
        <f>IF($C107="","",'סיכום לועדה- הזנת נתונים'!R107)</f>
        <v/>
      </c>
      <c r="S107" s="424" t="str">
        <f>IF($C107="","",'סיכום לועדה- הזנת נתונים'!S107)</f>
        <v/>
      </c>
      <c r="T107" s="424" t="str">
        <f>IF($C107="","",'סיכום לועדה- הזנת נתונים'!T107)</f>
        <v/>
      </c>
      <c r="U107" s="424" t="str">
        <f>IF($C107="","",'סיכום לועדה- הזנת נתונים'!U107)</f>
        <v/>
      </c>
      <c r="V107" s="257" t="str">
        <f>IF($C107="","",'סיכום לועדה- הזנת נתונים'!V107)</f>
        <v/>
      </c>
      <c r="W107" s="251" t="str">
        <f t="shared" si="10"/>
        <v/>
      </c>
      <c r="X107" s="252" t="str">
        <f t="shared" si="11"/>
        <v/>
      </c>
      <c r="Y107" s="181" t="str">
        <f t="shared" si="12"/>
        <v/>
      </c>
      <c r="Z107" s="181" t="str">
        <f t="shared" si="13"/>
        <v/>
      </c>
      <c r="AA107" s="253" t="str">
        <f t="shared" si="14"/>
        <v/>
      </c>
      <c r="AX107" s="181" t="b">
        <f t="shared" si="15"/>
        <v>0</v>
      </c>
      <c r="AY107" s="254"/>
      <c r="AZ107" s="255">
        <f t="shared" si="16"/>
        <v>2951409</v>
      </c>
    </row>
    <row r="108" spans="2:52" hidden="1" x14ac:dyDescent="0.25">
      <c r="B108" s="256" t="str">
        <f t="shared" si="9"/>
        <v/>
      </c>
      <c r="C108" s="424" t="str">
        <f>'סיכום לועדה- הזנת נתונים'!C108</f>
        <v/>
      </c>
      <c r="D108" s="424" t="str">
        <f>IF($C108="","",'סיכום לועדה- הזנת נתונים'!D108)</f>
        <v/>
      </c>
      <c r="E108" s="424" t="str">
        <f>IF($C108="","",'סיכום לועדה- הזנת נתונים'!E108)</f>
        <v/>
      </c>
      <c r="F108" s="424" t="str">
        <f>IF($C108="","",'סיכום לועדה- הזנת נתונים'!F108)</f>
        <v/>
      </c>
      <c r="G108" s="424" t="str">
        <f>IF($C108="","",'סיכום לועדה- הזנת נתונים'!G108)</f>
        <v/>
      </c>
      <c r="H108" s="424" t="str">
        <f>IF($C108="","",'סיכום לועדה- הזנת נתונים'!H108)</f>
        <v/>
      </c>
      <c r="I108" s="425" t="str">
        <f>IF($C108="","",'סיכום לועדה- הזנת נתונים'!I108)</f>
        <v/>
      </c>
      <c r="J108" s="425" t="str">
        <f>IF($C108="","",'סיכום לועדה- הזנת נתונים'!J108)</f>
        <v/>
      </c>
      <c r="K108" s="425" t="str">
        <f>IF($C108="","",'סיכום לועדה- הזנת נתונים'!K108)</f>
        <v/>
      </c>
      <c r="L108" s="425" t="str">
        <f>IF($C108="","",'סיכום לועדה- הזנת נתונים'!L108)</f>
        <v/>
      </c>
      <c r="M108" s="426" t="str">
        <f>IF($C108="","",'סיכום לועדה- הזנת נתונים'!M108)</f>
        <v/>
      </c>
      <c r="N108" s="427" t="str">
        <f>IF($C108="","",'סיכום לועדה- הזנת נתונים'!N108)</f>
        <v/>
      </c>
      <c r="O108" s="427" t="str">
        <f>IF($C108="","",'סיכום לועדה- הזנת נתונים'!O108)</f>
        <v/>
      </c>
      <c r="P108" s="427" t="str">
        <f>IF($C108="","",'סיכום לועדה- הזנת נתונים'!P108)</f>
        <v/>
      </c>
      <c r="Q108" s="427" t="str">
        <f>IF($C108="","",'סיכום לועדה- הזנת נתונים'!Q108)</f>
        <v/>
      </c>
      <c r="R108" s="424" t="str">
        <f>IF($C108="","",'סיכום לועדה- הזנת נתונים'!R108)</f>
        <v/>
      </c>
      <c r="S108" s="424" t="str">
        <f>IF($C108="","",'סיכום לועדה- הזנת נתונים'!S108)</f>
        <v/>
      </c>
      <c r="T108" s="424" t="str">
        <f>IF($C108="","",'סיכום לועדה- הזנת נתונים'!T108)</f>
        <v/>
      </c>
      <c r="U108" s="424" t="str">
        <f>IF($C108="","",'סיכום לועדה- הזנת נתונים'!U108)</f>
        <v/>
      </c>
      <c r="V108" s="257" t="str">
        <f>IF($C108="","",'סיכום לועדה- הזנת נתונים'!V108)</f>
        <v/>
      </c>
      <c r="W108" s="251" t="str">
        <f t="shared" si="10"/>
        <v/>
      </c>
      <c r="X108" s="252" t="str">
        <f t="shared" si="11"/>
        <v/>
      </c>
      <c r="Y108" s="181" t="str">
        <f t="shared" si="12"/>
        <v/>
      </c>
      <c r="Z108" s="181" t="str">
        <f t="shared" si="13"/>
        <v/>
      </c>
      <c r="AA108" s="253" t="str">
        <f t="shared" si="14"/>
        <v/>
      </c>
      <c r="AX108" s="181" t="b">
        <f t="shared" si="15"/>
        <v>0</v>
      </c>
      <c r="AY108" s="254"/>
      <c r="AZ108" s="255">
        <f t="shared" si="16"/>
        <v>2951409</v>
      </c>
    </row>
    <row r="109" spans="2:52" hidden="1" x14ac:dyDescent="0.25">
      <c r="B109" s="256" t="str">
        <f t="shared" si="9"/>
        <v/>
      </c>
      <c r="C109" s="424" t="str">
        <f>'סיכום לועדה- הזנת נתונים'!C109</f>
        <v/>
      </c>
      <c r="D109" s="424" t="str">
        <f>IF($C109="","",'סיכום לועדה- הזנת נתונים'!D109)</f>
        <v/>
      </c>
      <c r="E109" s="424" t="str">
        <f>IF($C109="","",'סיכום לועדה- הזנת נתונים'!E109)</f>
        <v/>
      </c>
      <c r="F109" s="424" t="str">
        <f>IF($C109="","",'סיכום לועדה- הזנת נתונים'!F109)</f>
        <v/>
      </c>
      <c r="G109" s="424" t="str">
        <f>IF($C109="","",'סיכום לועדה- הזנת נתונים'!G109)</f>
        <v/>
      </c>
      <c r="H109" s="424" t="str">
        <f>IF($C109="","",'סיכום לועדה- הזנת נתונים'!H109)</f>
        <v/>
      </c>
      <c r="I109" s="425" t="str">
        <f>IF($C109="","",'סיכום לועדה- הזנת נתונים'!I109)</f>
        <v/>
      </c>
      <c r="J109" s="425" t="str">
        <f>IF($C109="","",'סיכום לועדה- הזנת נתונים'!J109)</f>
        <v/>
      </c>
      <c r="K109" s="425" t="str">
        <f>IF($C109="","",'סיכום לועדה- הזנת נתונים'!K109)</f>
        <v/>
      </c>
      <c r="L109" s="425" t="str">
        <f>IF($C109="","",'סיכום לועדה- הזנת נתונים'!L109)</f>
        <v/>
      </c>
      <c r="M109" s="426" t="str">
        <f>IF($C109="","",'סיכום לועדה- הזנת נתונים'!M109)</f>
        <v/>
      </c>
      <c r="N109" s="427" t="str">
        <f>IF($C109="","",'סיכום לועדה- הזנת נתונים'!N109)</f>
        <v/>
      </c>
      <c r="O109" s="427" t="str">
        <f>IF($C109="","",'סיכום לועדה- הזנת נתונים'!O109)</f>
        <v/>
      </c>
      <c r="P109" s="427" t="str">
        <f>IF($C109="","",'סיכום לועדה- הזנת נתונים'!P109)</f>
        <v/>
      </c>
      <c r="Q109" s="427" t="str">
        <f>IF($C109="","",'סיכום לועדה- הזנת נתונים'!Q109)</f>
        <v/>
      </c>
      <c r="R109" s="424" t="str">
        <f>IF($C109="","",'סיכום לועדה- הזנת נתונים'!R109)</f>
        <v/>
      </c>
      <c r="S109" s="424" t="str">
        <f>IF($C109="","",'סיכום לועדה- הזנת נתונים'!S109)</f>
        <v/>
      </c>
      <c r="T109" s="424" t="str">
        <f>IF($C109="","",'סיכום לועדה- הזנת נתונים'!T109)</f>
        <v/>
      </c>
      <c r="U109" s="424" t="str">
        <f>IF($C109="","",'סיכום לועדה- הזנת נתונים'!U109)</f>
        <v/>
      </c>
      <c r="V109" s="257" t="str">
        <f>IF($C109="","",'סיכום לועדה- הזנת נתונים'!V109)</f>
        <v/>
      </c>
      <c r="W109" s="251" t="str">
        <f t="shared" si="10"/>
        <v/>
      </c>
      <c r="X109" s="252" t="str">
        <f t="shared" si="11"/>
        <v/>
      </c>
      <c r="Y109" s="181" t="str">
        <f t="shared" si="12"/>
        <v/>
      </c>
      <c r="Z109" s="181" t="str">
        <f t="shared" si="13"/>
        <v/>
      </c>
      <c r="AA109" s="253" t="str">
        <f t="shared" si="14"/>
        <v/>
      </c>
      <c r="AX109" s="181" t="b">
        <f t="shared" si="15"/>
        <v>0</v>
      </c>
      <c r="AY109" s="254"/>
      <c r="AZ109" s="255">
        <f t="shared" si="16"/>
        <v>2951409</v>
      </c>
    </row>
    <row r="110" spans="2:52" hidden="1" x14ac:dyDescent="0.25">
      <c r="B110" s="256" t="str">
        <f t="shared" si="9"/>
        <v/>
      </c>
      <c r="C110" s="424" t="str">
        <f>'סיכום לועדה- הזנת נתונים'!C110</f>
        <v/>
      </c>
      <c r="D110" s="424" t="str">
        <f>IF($C110="","",'סיכום לועדה- הזנת נתונים'!D110)</f>
        <v/>
      </c>
      <c r="E110" s="424" t="str">
        <f>IF($C110="","",'סיכום לועדה- הזנת נתונים'!E110)</f>
        <v/>
      </c>
      <c r="F110" s="424" t="str">
        <f>IF($C110="","",'סיכום לועדה- הזנת נתונים'!F110)</f>
        <v/>
      </c>
      <c r="G110" s="424" t="str">
        <f>IF($C110="","",'סיכום לועדה- הזנת נתונים'!G110)</f>
        <v/>
      </c>
      <c r="H110" s="424" t="str">
        <f>IF($C110="","",'סיכום לועדה- הזנת נתונים'!H110)</f>
        <v/>
      </c>
      <c r="I110" s="425" t="str">
        <f>IF($C110="","",'סיכום לועדה- הזנת נתונים'!I110)</f>
        <v/>
      </c>
      <c r="J110" s="425" t="str">
        <f>IF($C110="","",'סיכום לועדה- הזנת נתונים'!J110)</f>
        <v/>
      </c>
      <c r="K110" s="425" t="str">
        <f>IF($C110="","",'סיכום לועדה- הזנת נתונים'!K110)</f>
        <v/>
      </c>
      <c r="L110" s="425" t="str">
        <f>IF($C110="","",'סיכום לועדה- הזנת נתונים'!L110)</f>
        <v/>
      </c>
      <c r="M110" s="426" t="str">
        <f>IF($C110="","",'סיכום לועדה- הזנת נתונים'!M110)</f>
        <v/>
      </c>
      <c r="N110" s="427" t="str">
        <f>IF($C110="","",'סיכום לועדה- הזנת נתונים'!N110)</f>
        <v/>
      </c>
      <c r="O110" s="427" t="str">
        <f>IF($C110="","",'סיכום לועדה- הזנת נתונים'!O110)</f>
        <v/>
      </c>
      <c r="P110" s="427" t="str">
        <f>IF($C110="","",'סיכום לועדה- הזנת נתונים'!P110)</f>
        <v/>
      </c>
      <c r="Q110" s="427" t="str">
        <f>IF($C110="","",'סיכום לועדה- הזנת נתונים'!Q110)</f>
        <v/>
      </c>
      <c r="R110" s="424" t="str">
        <f>IF($C110="","",'סיכום לועדה- הזנת נתונים'!R110)</f>
        <v/>
      </c>
      <c r="S110" s="424" t="str">
        <f>IF($C110="","",'סיכום לועדה- הזנת נתונים'!S110)</f>
        <v/>
      </c>
      <c r="T110" s="424" t="str">
        <f>IF($C110="","",'סיכום לועדה- הזנת נתונים'!T110)</f>
        <v/>
      </c>
      <c r="U110" s="424" t="str">
        <f>IF($C110="","",'סיכום לועדה- הזנת נתונים'!U110)</f>
        <v/>
      </c>
      <c r="V110" s="257" t="str">
        <f>IF($C110="","",'סיכום לועדה- הזנת נתונים'!V110)</f>
        <v/>
      </c>
      <c r="W110" s="251" t="str">
        <f t="shared" si="10"/>
        <v/>
      </c>
      <c r="X110" s="252" t="str">
        <f t="shared" si="11"/>
        <v/>
      </c>
      <c r="Y110" s="181" t="str">
        <f t="shared" si="12"/>
        <v/>
      </c>
      <c r="Z110" s="181" t="str">
        <f t="shared" si="13"/>
        <v/>
      </c>
      <c r="AA110" s="253" t="str">
        <f t="shared" si="14"/>
        <v/>
      </c>
      <c r="AX110" s="181" t="b">
        <f t="shared" si="15"/>
        <v>0</v>
      </c>
      <c r="AY110" s="254"/>
      <c r="AZ110" s="255">
        <f t="shared" si="16"/>
        <v>2951409</v>
      </c>
    </row>
    <row r="111" spans="2:52" hidden="1" x14ac:dyDescent="0.25">
      <c r="B111" s="256" t="str">
        <f t="shared" si="9"/>
        <v/>
      </c>
      <c r="C111" s="424" t="str">
        <f>'סיכום לועדה- הזנת נתונים'!C111</f>
        <v/>
      </c>
      <c r="D111" s="424" t="str">
        <f>IF($C111="","",'סיכום לועדה- הזנת נתונים'!D111)</f>
        <v/>
      </c>
      <c r="E111" s="424" t="str">
        <f>IF($C111="","",'סיכום לועדה- הזנת נתונים'!E111)</f>
        <v/>
      </c>
      <c r="F111" s="424" t="str">
        <f>IF($C111="","",'סיכום לועדה- הזנת נתונים'!F111)</f>
        <v/>
      </c>
      <c r="G111" s="424" t="str">
        <f>IF($C111="","",'סיכום לועדה- הזנת נתונים'!G111)</f>
        <v/>
      </c>
      <c r="H111" s="424" t="str">
        <f>IF($C111="","",'סיכום לועדה- הזנת נתונים'!H111)</f>
        <v/>
      </c>
      <c r="I111" s="425" t="str">
        <f>IF($C111="","",'סיכום לועדה- הזנת נתונים'!I111)</f>
        <v/>
      </c>
      <c r="J111" s="425" t="str">
        <f>IF($C111="","",'סיכום לועדה- הזנת נתונים'!J111)</f>
        <v/>
      </c>
      <c r="K111" s="425" t="str">
        <f>IF($C111="","",'סיכום לועדה- הזנת נתונים'!K111)</f>
        <v/>
      </c>
      <c r="L111" s="425" t="str">
        <f>IF($C111="","",'סיכום לועדה- הזנת נתונים'!L111)</f>
        <v/>
      </c>
      <c r="M111" s="426" t="str">
        <f>IF($C111="","",'סיכום לועדה- הזנת נתונים'!M111)</f>
        <v/>
      </c>
      <c r="N111" s="427" t="str">
        <f>IF($C111="","",'סיכום לועדה- הזנת נתונים'!N111)</f>
        <v/>
      </c>
      <c r="O111" s="427" t="str">
        <f>IF($C111="","",'סיכום לועדה- הזנת נתונים'!O111)</f>
        <v/>
      </c>
      <c r="P111" s="427" t="str">
        <f>IF($C111="","",'סיכום לועדה- הזנת נתונים'!P111)</f>
        <v/>
      </c>
      <c r="Q111" s="427" t="str">
        <f>IF($C111="","",'סיכום לועדה- הזנת נתונים'!Q111)</f>
        <v/>
      </c>
      <c r="R111" s="424" t="str">
        <f>IF($C111="","",'סיכום לועדה- הזנת נתונים'!R111)</f>
        <v/>
      </c>
      <c r="S111" s="424" t="str">
        <f>IF($C111="","",'סיכום לועדה- הזנת נתונים'!S111)</f>
        <v/>
      </c>
      <c r="T111" s="424" t="str">
        <f>IF($C111="","",'סיכום לועדה- הזנת נתונים'!T111)</f>
        <v/>
      </c>
      <c r="U111" s="424" t="str">
        <f>IF($C111="","",'סיכום לועדה- הזנת נתונים'!U111)</f>
        <v/>
      </c>
      <c r="V111" s="257" t="str">
        <f>IF($C111="","",'סיכום לועדה- הזנת נתונים'!V111)</f>
        <v/>
      </c>
      <c r="W111" s="251" t="str">
        <f t="shared" si="10"/>
        <v/>
      </c>
      <c r="X111" s="252" t="str">
        <f t="shared" si="11"/>
        <v/>
      </c>
      <c r="Y111" s="181" t="str">
        <f t="shared" si="12"/>
        <v/>
      </c>
      <c r="Z111" s="181" t="str">
        <f t="shared" si="13"/>
        <v/>
      </c>
      <c r="AA111" s="253" t="str">
        <f t="shared" si="14"/>
        <v/>
      </c>
      <c r="AX111" s="181" t="b">
        <f t="shared" si="15"/>
        <v>0</v>
      </c>
      <c r="AY111" s="254"/>
      <c r="AZ111" s="255">
        <f t="shared" si="16"/>
        <v>2951409</v>
      </c>
    </row>
    <row r="112" spans="2:52" hidden="1" x14ac:dyDescent="0.25">
      <c r="B112" s="256" t="str">
        <f t="shared" si="9"/>
        <v/>
      </c>
      <c r="C112" s="424" t="str">
        <f>'סיכום לועדה- הזנת נתונים'!C112</f>
        <v/>
      </c>
      <c r="D112" s="424" t="str">
        <f>IF($C112="","",'סיכום לועדה- הזנת נתונים'!D112)</f>
        <v/>
      </c>
      <c r="E112" s="424" t="str">
        <f>IF($C112="","",'סיכום לועדה- הזנת נתונים'!E112)</f>
        <v/>
      </c>
      <c r="F112" s="424" t="str">
        <f>IF($C112="","",'סיכום לועדה- הזנת נתונים'!F112)</f>
        <v/>
      </c>
      <c r="G112" s="424" t="str">
        <f>IF($C112="","",'סיכום לועדה- הזנת נתונים'!G112)</f>
        <v/>
      </c>
      <c r="H112" s="424" t="str">
        <f>IF($C112="","",'סיכום לועדה- הזנת נתונים'!H112)</f>
        <v/>
      </c>
      <c r="I112" s="425" t="str">
        <f>IF($C112="","",'סיכום לועדה- הזנת נתונים'!I112)</f>
        <v/>
      </c>
      <c r="J112" s="425" t="str">
        <f>IF($C112="","",'סיכום לועדה- הזנת נתונים'!J112)</f>
        <v/>
      </c>
      <c r="K112" s="425" t="str">
        <f>IF($C112="","",'סיכום לועדה- הזנת נתונים'!K112)</f>
        <v/>
      </c>
      <c r="L112" s="425" t="str">
        <f>IF($C112="","",'סיכום לועדה- הזנת נתונים'!L112)</f>
        <v/>
      </c>
      <c r="M112" s="426" t="str">
        <f>IF($C112="","",'סיכום לועדה- הזנת נתונים'!M112)</f>
        <v/>
      </c>
      <c r="N112" s="427" t="str">
        <f>IF($C112="","",'סיכום לועדה- הזנת נתונים'!N112)</f>
        <v/>
      </c>
      <c r="O112" s="427" t="str">
        <f>IF($C112="","",'סיכום לועדה- הזנת נתונים'!O112)</f>
        <v/>
      </c>
      <c r="P112" s="427" t="str">
        <f>IF($C112="","",'סיכום לועדה- הזנת נתונים'!P112)</f>
        <v/>
      </c>
      <c r="Q112" s="427" t="str">
        <f>IF($C112="","",'סיכום לועדה- הזנת נתונים'!Q112)</f>
        <v/>
      </c>
      <c r="R112" s="424" t="str">
        <f>IF($C112="","",'סיכום לועדה- הזנת נתונים'!R112)</f>
        <v/>
      </c>
      <c r="S112" s="424" t="str">
        <f>IF($C112="","",'סיכום לועדה- הזנת נתונים'!S112)</f>
        <v/>
      </c>
      <c r="T112" s="424" t="str">
        <f>IF($C112="","",'סיכום לועדה- הזנת נתונים'!T112)</f>
        <v/>
      </c>
      <c r="U112" s="424" t="str">
        <f>IF($C112="","",'סיכום לועדה- הזנת נתונים'!U112)</f>
        <v/>
      </c>
      <c r="V112" s="257" t="str">
        <f>IF($C112="","",'סיכום לועדה- הזנת נתונים'!V112)</f>
        <v/>
      </c>
      <c r="W112" s="251" t="str">
        <f t="shared" si="10"/>
        <v/>
      </c>
      <c r="X112" s="252" t="str">
        <f t="shared" si="11"/>
        <v/>
      </c>
      <c r="Y112" s="181" t="str">
        <f t="shared" si="12"/>
        <v/>
      </c>
      <c r="Z112" s="181" t="str">
        <f t="shared" si="13"/>
        <v/>
      </c>
      <c r="AA112" s="253" t="str">
        <f t="shared" si="14"/>
        <v/>
      </c>
      <c r="AX112" s="181" t="b">
        <f t="shared" si="15"/>
        <v>0</v>
      </c>
      <c r="AY112" s="254"/>
      <c r="AZ112" s="255">
        <f t="shared" si="16"/>
        <v>2951409</v>
      </c>
    </row>
    <row r="113" spans="2:52" hidden="1" x14ac:dyDescent="0.25">
      <c r="B113" s="256" t="str">
        <f t="shared" si="9"/>
        <v/>
      </c>
      <c r="C113" s="424" t="str">
        <f>'סיכום לועדה- הזנת נתונים'!C113</f>
        <v/>
      </c>
      <c r="D113" s="424" t="str">
        <f>IF($C113="","",'סיכום לועדה- הזנת נתונים'!D113)</f>
        <v/>
      </c>
      <c r="E113" s="424" t="str">
        <f>IF($C113="","",'סיכום לועדה- הזנת נתונים'!E113)</f>
        <v/>
      </c>
      <c r="F113" s="424" t="str">
        <f>IF($C113="","",'סיכום לועדה- הזנת נתונים'!F113)</f>
        <v/>
      </c>
      <c r="G113" s="424" t="str">
        <f>IF($C113="","",'סיכום לועדה- הזנת נתונים'!G113)</f>
        <v/>
      </c>
      <c r="H113" s="424" t="str">
        <f>IF($C113="","",'סיכום לועדה- הזנת נתונים'!H113)</f>
        <v/>
      </c>
      <c r="I113" s="425" t="str">
        <f>IF($C113="","",'סיכום לועדה- הזנת נתונים'!I113)</f>
        <v/>
      </c>
      <c r="J113" s="425" t="str">
        <f>IF($C113="","",'סיכום לועדה- הזנת נתונים'!J113)</f>
        <v/>
      </c>
      <c r="K113" s="425" t="str">
        <f>IF($C113="","",'סיכום לועדה- הזנת נתונים'!K113)</f>
        <v/>
      </c>
      <c r="L113" s="425" t="str">
        <f>IF($C113="","",'סיכום לועדה- הזנת נתונים'!L113)</f>
        <v/>
      </c>
      <c r="M113" s="426" t="str">
        <f>IF($C113="","",'סיכום לועדה- הזנת נתונים'!M113)</f>
        <v/>
      </c>
      <c r="N113" s="427" t="str">
        <f>IF($C113="","",'סיכום לועדה- הזנת נתונים'!N113)</f>
        <v/>
      </c>
      <c r="O113" s="427" t="str">
        <f>IF($C113="","",'סיכום לועדה- הזנת נתונים'!O113)</f>
        <v/>
      </c>
      <c r="P113" s="427" t="str">
        <f>IF($C113="","",'סיכום לועדה- הזנת נתונים'!P113)</f>
        <v/>
      </c>
      <c r="Q113" s="427" t="str">
        <f>IF($C113="","",'סיכום לועדה- הזנת נתונים'!Q113)</f>
        <v/>
      </c>
      <c r="R113" s="424" t="str">
        <f>IF($C113="","",'סיכום לועדה- הזנת נתונים'!R113)</f>
        <v/>
      </c>
      <c r="S113" s="424" t="str">
        <f>IF($C113="","",'סיכום לועדה- הזנת נתונים'!S113)</f>
        <v/>
      </c>
      <c r="T113" s="424" t="str">
        <f>IF($C113="","",'סיכום לועדה- הזנת נתונים'!T113)</f>
        <v/>
      </c>
      <c r="U113" s="424" t="str">
        <f>IF($C113="","",'סיכום לועדה- הזנת נתונים'!U113)</f>
        <v/>
      </c>
      <c r="V113" s="257" t="str">
        <f>IF($C113="","",'סיכום לועדה- הזנת נתונים'!V113)</f>
        <v/>
      </c>
      <c r="W113" s="251" t="str">
        <f t="shared" si="10"/>
        <v/>
      </c>
      <c r="X113" s="252" t="str">
        <f t="shared" si="11"/>
        <v/>
      </c>
      <c r="Y113" s="181" t="str">
        <f t="shared" si="12"/>
        <v/>
      </c>
      <c r="Z113" s="181" t="str">
        <f t="shared" si="13"/>
        <v/>
      </c>
      <c r="AA113" s="253" t="str">
        <f t="shared" si="14"/>
        <v/>
      </c>
      <c r="AX113" s="181" t="b">
        <f t="shared" si="15"/>
        <v>0</v>
      </c>
      <c r="AY113" s="254"/>
      <c r="AZ113" s="255">
        <f t="shared" si="16"/>
        <v>2951409</v>
      </c>
    </row>
    <row r="114" spans="2:52" hidden="1" x14ac:dyDescent="0.25">
      <c r="B114" s="256" t="str">
        <f t="shared" si="9"/>
        <v/>
      </c>
      <c r="C114" s="424" t="str">
        <f>'סיכום לועדה- הזנת נתונים'!C114</f>
        <v/>
      </c>
      <c r="D114" s="424" t="str">
        <f>IF($C114="","",'סיכום לועדה- הזנת נתונים'!D114)</f>
        <v/>
      </c>
      <c r="E114" s="424" t="str">
        <f>IF($C114="","",'סיכום לועדה- הזנת נתונים'!E114)</f>
        <v/>
      </c>
      <c r="F114" s="424" t="str">
        <f>IF($C114="","",'סיכום לועדה- הזנת נתונים'!F114)</f>
        <v/>
      </c>
      <c r="G114" s="424" t="str">
        <f>IF($C114="","",'סיכום לועדה- הזנת נתונים'!G114)</f>
        <v/>
      </c>
      <c r="H114" s="424" t="str">
        <f>IF($C114="","",'סיכום לועדה- הזנת נתונים'!H114)</f>
        <v/>
      </c>
      <c r="I114" s="425" t="str">
        <f>IF($C114="","",'סיכום לועדה- הזנת נתונים'!I114)</f>
        <v/>
      </c>
      <c r="J114" s="425" t="str">
        <f>IF($C114="","",'סיכום לועדה- הזנת נתונים'!J114)</f>
        <v/>
      </c>
      <c r="K114" s="425" t="str">
        <f>IF($C114="","",'סיכום לועדה- הזנת נתונים'!K114)</f>
        <v/>
      </c>
      <c r="L114" s="425" t="str">
        <f>IF($C114="","",'סיכום לועדה- הזנת נתונים'!L114)</f>
        <v/>
      </c>
      <c r="M114" s="426" t="str">
        <f>IF($C114="","",'סיכום לועדה- הזנת נתונים'!M114)</f>
        <v/>
      </c>
      <c r="N114" s="427" t="str">
        <f>IF($C114="","",'סיכום לועדה- הזנת נתונים'!N114)</f>
        <v/>
      </c>
      <c r="O114" s="427" t="str">
        <f>IF($C114="","",'סיכום לועדה- הזנת נתונים'!O114)</f>
        <v/>
      </c>
      <c r="P114" s="427" t="str">
        <f>IF($C114="","",'סיכום לועדה- הזנת נתונים'!P114)</f>
        <v/>
      </c>
      <c r="Q114" s="427" t="str">
        <f>IF($C114="","",'סיכום לועדה- הזנת נתונים'!Q114)</f>
        <v/>
      </c>
      <c r="R114" s="424" t="str">
        <f>IF($C114="","",'סיכום לועדה- הזנת נתונים'!R114)</f>
        <v/>
      </c>
      <c r="S114" s="424" t="str">
        <f>IF($C114="","",'סיכום לועדה- הזנת נתונים'!S114)</f>
        <v/>
      </c>
      <c r="T114" s="424" t="str">
        <f>IF($C114="","",'סיכום לועדה- הזנת נתונים'!T114)</f>
        <v/>
      </c>
      <c r="U114" s="424" t="str">
        <f>IF($C114="","",'סיכום לועדה- הזנת נתונים'!U114)</f>
        <v/>
      </c>
      <c r="V114" s="257" t="str">
        <f>IF($C114="","",'סיכום לועדה- הזנת נתונים'!V114)</f>
        <v/>
      </c>
      <c r="W114" s="251" t="str">
        <f t="shared" si="10"/>
        <v/>
      </c>
      <c r="X114" s="252" t="str">
        <f t="shared" si="11"/>
        <v/>
      </c>
      <c r="Y114" s="181" t="str">
        <f t="shared" si="12"/>
        <v/>
      </c>
      <c r="Z114" s="181" t="str">
        <f t="shared" si="13"/>
        <v/>
      </c>
      <c r="AA114" s="253" t="str">
        <f t="shared" si="14"/>
        <v/>
      </c>
      <c r="AX114" s="181" t="b">
        <f t="shared" si="15"/>
        <v>0</v>
      </c>
      <c r="AY114" s="254"/>
      <c r="AZ114" s="255">
        <f t="shared" si="16"/>
        <v>2951409</v>
      </c>
    </row>
    <row r="115" spans="2:52" hidden="1" x14ac:dyDescent="0.25">
      <c r="B115" s="256" t="str">
        <f t="shared" si="9"/>
        <v/>
      </c>
      <c r="C115" s="424" t="str">
        <f>'סיכום לועדה- הזנת נתונים'!C115</f>
        <v/>
      </c>
      <c r="D115" s="424" t="str">
        <f>IF($C115="","",'סיכום לועדה- הזנת נתונים'!D115)</f>
        <v/>
      </c>
      <c r="E115" s="424" t="str">
        <f>IF($C115="","",'סיכום לועדה- הזנת נתונים'!E115)</f>
        <v/>
      </c>
      <c r="F115" s="424" t="str">
        <f>IF($C115="","",'סיכום לועדה- הזנת נתונים'!F115)</f>
        <v/>
      </c>
      <c r="G115" s="424" t="str">
        <f>IF($C115="","",'סיכום לועדה- הזנת נתונים'!G115)</f>
        <v/>
      </c>
      <c r="H115" s="424" t="str">
        <f>IF($C115="","",'סיכום לועדה- הזנת נתונים'!H115)</f>
        <v/>
      </c>
      <c r="I115" s="425" t="str">
        <f>IF($C115="","",'סיכום לועדה- הזנת נתונים'!I115)</f>
        <v/>
      </c>
      <c r="J115" s="425" t="str">
        <f>IF($C115="","",'סיכום לועדה- הזנת נתונים'!J115)</f>
        <v/>
      </c>
      <c r="K115" s="425" t="str">
        <f>IF($C115="","",'סיכום לועדה- הזנת נתונים'!K115)</f>
        <v/>
      </c>
      <c r="L115" s="425" t="str">
        <f>IF($C115="","",'סיכום לועדה- הזנת נתונים'!L115)</f>
        <v/>
      </c>
      <c r="M115" s="426" t="str">
        <f>IF($C115="","",'סיכום לועדה- הזנת נתונים'!M115)</f>
        <v/>
      </c>
      <c r="N115" s="427" t="str">
        <f>IF($C115="","",'סיכום לועדה- הזנת נתונים'!N115)</f>
        <v/>
      </c>
      <c r="O115" s="427" t="str">
        <f>IF($C115="","",'סיכום לועדה- הזנת נתונים'!O115)</f>
        <v/>
      </c>
      <c r="P115" s="427" t="str">
        <f>IF($C115="","",'סיכום לועדה- הזנת נתונים'!P115)</f>
        <v/>
      </c>
      <c r="Q115" s="427" t="str">
        <f>IF($C115="","",'סיכום לועדה- הזנת נתונים'!Q115)</f>
        <v/>
      </c>
      <c r="R115" s="424" t="str">
        <f>IF($C115="","",'סיכום לועדה- הזנת נתונים'!R115)</f>
        <v/>
      </c>
      <c r="S115" s="424" t="str">
        <f>IF($C115="","",'סיכום לועדה- הזנת נתונים'!S115)</f>
        <v/>
      </c>
      <c r="T115" s="424" t="str">
        <f>IF($C115="","",'סיכום לועדה- הזנת נתונים'!T115)</f>
        <v/>
      </c>
      <c r="U115" s="424" t="str">
        <f>IF($C115="","",'סיכום לועדה- הזנת נתונים'!U115)</f>
        <v/>
      </c>
      <c r="V115" s="257" t="str">
        <f>IF($C115="","",'סיכום לועדה- הזנת נתונים'!V115)</f>
        <v/>
      </c>
      <c r="W115" s="251" t="str">
        <f t="shared" si="10"/>
        <v/>
      </c>
      <c r="X115" s="252" t="str">
        <f t="shared" si="11"/>
        <v/>
      </c>
      <c r="Y115" s="181" t="str">
        <f t="shared" si="12"/>
        <v/>
      </c>
      <c r="Z115" s="181" t="str">
        <f t="shared" si="13"/>
        <v/>
      </c>
      <c r="AA115" s="253" t="str">
        <f t="shared" si="14"/>
        <v/>
      </c>
      <c r="AX115" s="181" t="b">
        <f t="shared" si="15"/>
        <v>0</v>
      </c>
      <c r="AY115" s="254"/>
      <c r="AZ115" s="255">
        <f t="shared" si="16"/>
        <v>2951409</v>
      </c>
    </row>
    <row r="116" spans="2:52" hidden="1" x14ac:dyDescent="0.25">
      <c r="B116" s="256" t="str">
        <f t="shared" si="9"/>
        <v/>
      </c>
      <c r="C116" s="424" t="str">
        <f>'סיכום לועדה- הזנת נתונים'!C116</f>
        <v/>
      </c>
      <c r="D116" s="424" t="str">
        <f>IF($C116="","",'סיכום לועדה- הזנת נתונים'!D116)</f>
        <v/>
      </c>
      <c r="E116" s="424" t="str">
        <f>IF($C116="","",'סיכום לועדה- הזנת נתונים'!E116)</f>
        <v/>
      </c>
      <c r="F116" s="424" t="str">
        <f>IF($C116="","",'סיכום לועדה- הזנת נתונים'!F116)</f>
        <v/>
      </c>
      <c r="G116" s="424" t="str">
        <f>IF($C116="","",'סיכום לועדה- הזנת נתונים'!G116)</f>
        <v/>
      </c>
      <c r="H116" s="424" t="str">
        <f>IF($C116="","",'סיכום לועדה- הזנת נתונים'!H116)</f>
        <v/>
      </c>
      <c r="I116" s="425" t="str">
        <f>IF($C116="","",'סיכום לועדה- הזנת נתונים'!I116)</f>
        <v/>
      </c>
      <c r="J116" s="425" t="str">
        <f>IF($C116="","",'סיכום לועדה- הזנת נתונים'!J116)</f>
        <v/>
      </c>
      <c r="K116" s="425" t="str">
        <f>IF($C116="","",'סיכום לועדה- הזנת נתונים'!K116)</f>
        <v/>
      </c>
      <c r="L116" s="425" t="str">
        <f>IF($C116="","",'סיכום לועדה- הזנת נתונים'!L116)</f>
        <v/>
      </c>
      <c r="M116" s="426" t="str">
        <f>IF($C116="","",'סיכום לועדה- הזנת נתונים'!M116)</f>
        <v/>
      </c>
      <c r="N116" s="427" t="str">
        <f>IF($C116="","",'סיכום לועדה- הזנת נתונים'!N116)</f>
        <v/>
      </c>
      <c r="O116" s="427" t="str">
        <f>IF($C116="","",'סיכום לועדה- הזנת נתונים'!O116)</f>
        <v/>
      </c>
      <c r="P116" s="427" t="str">
        <f>IF($C116="","",'סיכום לועדה- הזנת נתונים'!P116)</f>
        <v/>
      </c>
      <c r="Q116" s="427" t="str">
        <f>IF($C116="","",'סיכום לועדה- הזנת נתונים'!Q116)</f>
        <v/>
      </c>
      <c r="R116" s="424" t="str">
        <f>IF($C116="","",'סיכום לועדה- הזנת נתונים'!R116)</f>
        <v/>
      </c>
      <c r="S116" s="424" t="str">
        <f>IF($C116="","",'סיכום לועדה- הזנת נתונים'!S116)</f>
        <v/>
      </c>
      <c r="T116" s="424" t="str">
        <f>IF($C116="","",'סיכום לועדה- הזנת נתונים'!T116)</f>
        <v/>
      </c>
      <c r="U116" s="424" t="str">
        <f>IF($C116="","",'סיכום לועדה- הזנת נתונים'!U116)</f>
        <v/>
      </c>
      <c r="V116" s="257" t="str">
        <f>IF($C116="","",'סיכום לועדה- הזנת נתונים'!V116)</f>
        <v/>
      </c>
      <c r="W116" s="251" t="str">
        <f t="shared" si="10"/>
        <v/>
      </c>
      <c r="X116" s="252" t="str">
        <f t="shared" si="11"/>
        <v/>
      </c>
      <c r="Y116" s="181" t="str">
        <f t="shared" si="12"/>
        <v/>
      </c>
      <c r="Z116" s="181" t="str">
        <f t="shared" si="13"/>
        <v/>
      </c>
      <c r="AA116" s="253" t="str">
        <f t="shared" si="14"/>
        <v/>
      </c>
      <c r="AX116" s="181" t="b">
        <f t="shared" si="15"/>
        <v>0</v>
      </c>
      <c r="AY116" s="254"/>
      <c r="AZ116" s="255">
        <f t="shared" si="16"/>
        <v>2951409</v>
      </c>
    </row>
    <row r="117" spans="2:52" hidden="1" x14ac:dyDescent="0.25">
      <c r="B117" s="256" t="str">
        <f t="shared" si="9"/>
        <v/>
      </c>
      <c r="C117" s="424" t="str">
        <f>'סיכום לועדה- הזנת נתונים'!C117</f>
        <v/>
      </c>
      <c r="D117" s="424" t="str">
        <f>IF($C117="","",'סיכום לועדה- הזנת נתונים'!D117)</f>
        <v/>
      </c>
      <c r="E117" s="424" t="str">
        <f>IF($C117="","",'סיכום לועדה- הזנת נתונים'!E117)</f>
        <v/>
      </c>
      <c r="F117" s="424" t="str">
        <f>IF($C117="","",'סיכום לועדה- הזנת נתונים'!F117)</f>
        <v/>
      </c>
      <c r="G117" s="424" t="str">
        <f>IF($C117="","",'סיכום לועדה- הזנת נתונים'!G117)</f>
        <v/>
      </c>
      <c r="H117" s="424" t="str">
        <f>IF($C117="","",'סיכום לועדה- הזנת נתונים'!H117)</f>
        <v/>
      </c>
      <c r="I117" s="425" t="str">
        <f>IF($C117="","",'סיכום לועדה- הזנת נתונים'!I117)</f>
        <v/>
      </c>
      <c r="J117" s="425" t="str">
        <f>IF($C117="","",'סיכום לועדה- הזנת נתונים'!J117)</f>
        <v/>
      </c>
      <c r="K117" s="425" t="str">
        <f>IF($C117="","",'סיכום לועדה- הזנת נתונים'!K117)</f>
        <v/>
      </c>
      <c r="L117" s="425" t="str">
        <f>IF($C117="","",'סיכום לועדה- הזנת נתונים'!L117)</f>
        <v/>
      </c>
      <c r="M117" s="426" t="str">
        <f>IF($C117="","",'סיכום לועדה- הזנת נתונים'!M117)</f>
        <v/>
      </c>
      <c r="N117" s="427" t="str">
        <f>IF($C117="","",'סיכום לועדה- הזנת נתונים'!N117)</f>
        <v/>
      </c>
      <c r="O117" s="427" t="str">
        <f>IF($C117="","",'סיכום לועדה- הזנת נתונים'!O117)</f>
        <v/>
      </c>
      <c r="P117" s="427" t="str">
        <f>IF($C117="","",'סיכום לועדה- הזנת נתונים'!P117)</f>
        <v/>
      </c>
      <c r="Q117" s="427" t="str">
        <f>IF($C117="","",'סיכום לועדה- הזנת נתונים'!Q117)</f>
        <v/>
      </c>
      <c r="R117" s="424" t="str">
        <f>IF($C117="","",'סיכום לועדה- הזנת נתונים'!R117)</f>
        <v/>
      </c>
      <c r="S117" s="424" t="str">
        <f>IF($C117="","",'סיכום לועדה- הזנת נתונים'!S117)</f>
        <v/>
      </c>
      <c r="T117" s="424" t="str">
        <f>IF($C117="","",'סיכום לועדה- הזנת נתונים'!T117)</f>
        <v/>
      </c>
      <c r="U117" s="424" t="str">
        <f>IF($C117="","",'סיכום לועדה- הזנת נתונים'!U117)</f>
        <v/>
      </c>
      <c r="V117" s="257" t="str">
        <f>IF($C117="","",'סיכום לועדה- הזנת נתונים'!V117)</f>
        <v/>
      </c>
      <c r="W117" s="251" t="str">
        <f t="shared" si="10"/>
        <v/>
      </c>
      <c r="X117" s="252" t="str">
        <f t="shared" si="11"/>
        <v/>
      </c>
      <c r="Y117" s="181" t="str">
        <f t="shared" si="12"/>
        <v/>
      </c>
      <c r="Z117" s="181" t="str">
        <f t="shared" si="13"/>
        <v/>
      </c>
      <c r="AA117" s="253" t="str">
        <f t="shared" si="14"/>
        <v/>
      </c>
      <c r="AX117" s="181" t="b">
        <f t="shared" si="15"/>
        <v>0</v>
      </c>
      <c r="AY117" s="254"/>
      <c r="AZ117" s="255">
        <f t="shared" si="16"/>
        <v>2951409</v>
      </c>
    </row>
    <row r="118" spans="2:52" hidden="1" x14ac:dyDescent="0.25">
      <c r="B118" s="256" t="str">
        <f t="shared" si="9"/>
        <v/>
      </c>
      <c r="C118" s="424" t="str">
        <f>'סיכום לועדה- הזנת נתונים'!C118</f>
        <v/>
      </c>
      <c r="D118" s="424" t="str">
        <f>IF($C118="","",'סיכום לועדה- הזנת נתונים'!D118)</f>
        <v/>
      </c>
      <c r="E118" s="424" t="str">
        <f>IF($C118="","",'סיכום לועדה- הזנת נתונים'!E118)</f>
        <v/>
      </c>
      <c r="F118" s="424" t="str">
        <f>IF($C118="","",'סיכום לועדה- הזנת נתונים'!F118)</f>
        <v/>
      </c>
      <c r="G118" s="424" t="str">
        <f>IF($C118="","",'סיכום לועדה- הזנת נתונים'!G118)</f>
        <v/>
      </c>
      <c r="H118" s="424" t="str">
        <f>IF($C118="","",'סיכום לועדה- הזנת נתונים'!H118)</f>
        <v/>
      </c>
      <c r="I118" s="425" t="str">
        <f>IF($C118="","",'סיכום לועדה- הזנת נתונים'!I118)</f>
        <v/>
      </c>
      <c r="J118" s="425" t="str">
        <f>IF($C118="","",'סיכום לועדה- הזנת נתונים'!J118)</f>
        <v/>
      </c>
      <c r="K118" s="425" t="str">
        <f>IF($C118="","",'סיכום לועדה- הזנת נתונים'!K118)</f>
        <v/>
      </c>
      <c r="L118" s="425" t="str">
        <f>IF($C118="","",'סיכום לועדה- הזנת נתונים'!L118)</f>
        <v/>
      </c>
      <c r="M118" s="426" t="str">
        <f>IF($C118="","",'סיכום לועדה- הזנת נתונים'!M118)</f>
        <v/>
      </c>
      <c r="N118" s="427" t="str">
        <f>IF($C118="","",'סיכום לועדה- הזנת נתונים'!N118)</f>
        <v/>
      </c>
      <c r="O118" s="427" t="str">
        <f>IF($C118="","",'סיכום לועדה- הזנת נתונים'!O118)</f>
        <v/>
      </c>
      <c r="P118" s="427" t="str">
        <f>IF($C118="","",'סיכום לועדה- הזנת נתונים'!P118)</f>
        <v/>
      </c>
      <c r="Q118" s="427" t="str">
        <f>IF($C118="","",'סיכום לועדה- הזנת נתונים'!Q118)</f>
        <v/>
      </c>
      <c r="R118" s="424" t="str">
        <f>IF($C118="","",'סיכום לועדה- הזנת נתונים'!R118)</f>
        <v/>
      </c>
      <c r="S118" s="424" t="str">
        <f>IF($C118="","",'סיכום לועדה- הזנת נתונים'!S118)</f>
        <v/>
      </c>
      <c r="T118" s="424" t="str">
        <f>IF($C118="","",'סיכום לועדה- הזנת נתונים'!T118)</f>
        <v/>
      </c>
      <c r="U118" s="424" t="str">
        <f>IF($C118="","",'סיכום לועדה- הזנת נתונים'!U118)</f>
        <v/>
      </c>
      <c r="V118" s="257" t="str">
        <f>IF($C118="","",'סיכום לועדה- הזנת נתונים'!V118)</f>
        <v/>
      </c>
      <c r="W118" s="251" t="str">
        <f t="shared" si="10"/>
        <v/>
      </c>
      <c r="X118" s="252" t="str">
        <f t="shared" si="11"/>
        <v/>
      </c>
      <c r="Y118" s="181" t="str">
        <f t="shared" si="12"/>
        <v/>
      </c>
      <c r="Z118" s="181" t="str">
        <f t="shared" si="13"/>
        <v/>
      </c>
      <c r="AA118" s="253" t="str">
        <f t="shared" si="14"/>
        <v/>
      </c>
      <c r="AX118" s="181" t="b">
        <f t="shared" si="15"/>
        <v>0</v>
      </c>
      <c r="AY118" s="254"/>
      <c r="AZ118" s="255">
        <f t="shared" si="16"/>
        <v>2951409</v>
      </c>
    </row>
    <row r="119" spans="2:52" hidden="1" x14ac:dyDescent="0.25">
      <c r="B119" s="256" t="str">
        <f t="shared" si="9"/>
        <v/>
      </c>
      <c r="C119" s="424" t="str">
        <f>'סיכום לועדה- הזנת נתונים'!C119</f>
        <v/>
      </c>
      <c r="D119" s="424" t="str">
        <f>IF($C119="","",'סיכום לועדה- הזנת נתונים'!D119)</f>
        <v/>
      </c>
      <c r="E119" s="424" t="str">
        <f>IF($C119="","",'סיכום לועדה- הזנת נתונים'!E119)</f>
        <v/>
      </c>
      <c r="F119" s="424" t="str">
        <f>IF($C119="","",'סיכום לועדה- הזנת נתונים'!F119)</f>
        <v/>
      </c>
      <c r="G119" s="424" t="str">
        <f>IF($C119="","",'סיכום לועדה- הזנת נתונים'!G119)</f>
        <v/>
      </c>
      <c r="H119" s="424" t="str">
        <f>IF($C119="","",'סיכום לועדה- הזנת נתונים'!H119)</f>
        <v/>
      </c>
      <c r="I119" s="425" t="str">
        <f>IF($C119="","",'סיכום לועדה- הזנת נתונים'!I119)</f>
        <v/>
      </c>
      <c r="J119" s="425" t="str">
        <f>IF($C119="","",'סיכום לועדה- הזנת נתונים'!J119)</f>
        <v/>
      </c>
      <c r="K119" s="425" t="str">
        <f>IF($C119="","",'סיכום לועדה- הזנת נתונים'!K119)</f>
        <v/>
      </c>
      <c r="L119" s="425" t="str">
        <f>IF($C119="","",'סיכום לועדה- הזנת נתונים'!L119)</f>
        <v/>
      </c>
      <c r="M119" s="426" t="str">
        <f>IF($C119="","",'סיכום לועדה- הזנת נתונים'!M119)</f>
        <v/>
      </c>
      <c r="N119" s="427" t="str">
        <f>IF($C119="","",'סיכום לועדה- הזנת נתונים'!N119)</f>
        <v/>
      </c>
      <c r="O119" s="427" t="str">
        <f>IF($C119="","",'סיכום לועדה- הזנת נתונים'!O119)</f>
        <v/>
      </c>
      <c r="P119" s="427" t="str">
        <f>IF($C119="","",'סיכום לועדה- הזנת נתונים'!P119)</f>
        <v/>
      </c>
      <c r="Q119" s="427" t="str">
        <f>IF($C119="","",'סיכום לועדה- הזנת נתונים'!Q119)</f>
        <v/>
      </c>
      <c r="R119" s="424" t="str">
        <f>IF($C119="","",'סיכום לועדה- הזנת נתונים'!R119)</f>
        <v/>
      </c>
      <c r="S119" s="424" t="str">
        <f>IF($C119="","",'סיכום לועדה- הזנת נתונים'!S119)</f>
        <v/>
      </c>
      <c r="T119" s="424" t="str">
        <f>IF($C119="","",'סיכום לועדה- הזנת נתונים'!T119)</f>
        <v/>
      </c>
      <c r="U119" s="424" t="str">
        <f>IF($C119="","",'סיכום לועדה- הזנת נתונים'!U119)</f>
        <v/>
      </c>
      <c r="V119" s="257" t="str">
        <f>IF($C119="","",'סיכום לועדה- הזנת נתונים'!V119)</f>
        <v/>
      </c>
      <c r="W119" s="251" t="str">
        <f t="shared" si="10"/>
        <v/>
      </c>
      <c r="X119" s="252" t="str">
        <f t="shared" si="11"/>
        <v/>
      </c>
      <c r="Y119" s="181" t="str">
        <f t="shared" si="12"/>
        <v/>
      </c>
      <c r="Z119" s="181" t="str">
        <f t="shared" si="13"/>
        <v/>
      </c>
      <c r="AA119" s="253" t="str">
        <f t="shared" si="14"/>
        <v/>
      </c>
      <c r="AX119" s="181" t="b">
        <f t="shared" si="15"/>
        <v>0</v>
      </c>
      <c r="AY119" s="254"/>
      <c r="AZ119" s="255">
        <f t="shared" si="16"/>
        <v>2951409</v>
      </c>
    </row>
    <row r="120" spans="2:52" hidden="1" x14ac:dyDescent="0.25">
      <c r="B120" s="256" t="str">
        <f t="shared" si="9"/>
        <v/>
      </c>
      <c r="C120" s="424" t="str">
        <f>'סיכום לועדה- הזנת נתונים'!C120</f>
        <v/>
      </c>
      <c r="D120" s="424" t="str">
        <f>IF($C120="","",'סיכום לועדה- הזנת נתונים'!D120)</f>
        <v/>
      </c>
      <c r="E120" s="424" t="str">
        <f>IF($C120="","",'סיכום לועדה- הזנת נתונים'!E120)</f>
        <v/>
      </c>
      <c r="F120" s="424" t="str">
        <f>IF($C120="","",'סיכום לועדה- הזנת נתונים'!F120)</f>
        <v/>
      </c>
      <c r="G120" s="424" t="str">
        <f>IF($C120="","",'סיכום לועדה- הזנת נתונים'!G120)</f>
        <v/>
      </c>
      <c r="H120" s="424" t="str">
        <f>IF($C120="","",'סיכום לועדה- הזנת נתונים'!H120)</f>
        <v/>
      </c>
      <c r="I120" s="425" t="str">
        <f>IF($C120="","",'סיכום לועדה- הזנת נתונים'!I120)</f>
        <v/>
      </c>
      <c r="J120" s="425" t="str">
        <f>IF($C120="","",'סיכום לועדה- הזנת נתונים'!J120)</f>
        <v/>
      </c>
      <c r="K120" s="425" t="str">
        <f>IF($C120="","",'סיכום לועדה- הזנת נתונים'!K120)</f>
        <v/>
      </c>
      <c r="L120" s="425" t="str">
        <f>IF($C120="","",'סיכום לועדה- הזנת נתונים'!L120)</f>
        <v/>
      </c>
      <c r="M120" s="426" t="str">
        <f>IF($C120="","",'סיכום לועדה- הזנת נתונים'!M120)</f>
        <v/>
      </c>
      <c r="N120" s="427" t="str">
        <f>IF($C120="","",'סיכום לועדה- הזנת נתונים'!N120)</f>
        <v/>
      </c>
      <c r="O120" s="427" t="str">
        <f>IF($C120="","",'סיכום לועדה- הזנת נתונים'!O120)</f>
        <v/>
      </c>
      <c r="P120" s="427" t="str">
        <f>IF($C120="","",'סיכום לועדה- הזנת נתונים'!P120)</f>
        <v/>
      </c>
      <c r="Q120" s="427" t="str">
        <f>IF($C120="","",'סיכום לועדה- הזנת נתונים'!Q120)</f>
        <v/>
      </c>
      <c r="R120" s="424" t="str">
        <f>IF($C120="","",'סיכום לועדה- הזנת נתונים'!R120)</f>
        <v/>
      </c>
      <c r="S120" s="424" t="str">
        <f>IF($C120="","",'סיכום לועדה- הזנת נתונים'!S120)</f>
        <v/>
      </c>
      <c r="T120" s="424" t="str">
        <f>IF($C120="","",'סיכום לועדה- הזנת נתונים'!T120)</f>
        <v/>
      </c>
      <c r="U120" s="424" t="str">
        <f>IF($C120="","",'סיכום לועדה- הזנת נתונים'!U120)</f>
        <v/>
      </c>
      <c r="V120" s="257" t="str">
        <f>IF($C120="","",'סיכום לועדה- הזנת נתונים'!V120)</f>
        <v/>
      </c>
      <c r="W120" s="251" t="str">
        <f t="shared" si="10"/>
        <v/>
      </c>
      <c r="X120" s="252" t="str">
        <f t="shared" si="11"/>
        <v/>
      </c>
      <c r="Y120" s="181" t="str">
        <f t="shared" si="12"/>
        <v/>
      </c>
      <c r="Z120" s="181" t="str">
        <f t="shared" si="13"/>
        <v/>
      </c>
      <c r="AA120" s="253" t="str">
        <f t="shared" si="14"/>
        <v/>
      </c>
      <c r="AX120" s="181" t="b">
        <f t="shared" si="15"/>
        <v>0</v>
      </c>
      <c r="AY120" s="254"/>
      <c r="AZ120" s="255">
        <f t="shared" si="16"/>
        <v>2951409</v>
      </c>
    </row>
    <row r="121" spans="2:52" hidden="1" x14ac:dyDescent="0.25">
      <c r="B121" s="256" t="str">
        <f t="shared" si="9"/>
        <v/>
      </c>
      <c r="C121" s="424" t="str">
        <f>'סיכום לועדה- הזנת נתונים'!C121</f>
        <v/>
      </c>
      <c r="D121" s="424" t="str">
        <f>IF($C121="","",'סיכום לועדה- הזנת נתונים'!D121)</f>
        <v/>
      </c>
      <c r="E121" s="424" t="str">
        <f>IF($C121="","",'סיכום לועדה- הזנת נתונים'!E121)</f>
        <v/>
      </c>
      <c r="F121" s="424" t="str">
        <f>IF($C121="","",'סיכום לועדה- הזנת נתונים'!F121)</f>
        <v/>
      </c>
      <c r="G121" s="424" t="str">
        <f>IF($C121="","",'סיכום לועדה- הזנת נתונים'!G121)</f>
        <v/>
      </c>
      <c r="H121" s="424" t="str">
        <f>IF($C121="","",'סיכום לועדה- הזנת נתונים'!H121)</f>
        <v/>
      </c>
      <c r="I121" s="425" t="str">
        <f>IF($C121="","",'סיכום לועדה- הזנת נתונים'!I121)</f>
        <v/>
      </c>
      <c r="J121" s="425" t="str">
        <f>IF($C121="","",'סיכום לועדה- הזנת נתונים'!J121)</f>
        <v/>
      </c>
      <c r="K121" s="425" t="str">
        <f>IF($C121="","",'סיכום לועדה- הזנת נתונים'!K121)</f>
        <v/>
      </c>
      <c r="L121" s="425" t="str">
        <f>IF($C121="","",'סיכום לועדה- הזנת נתונים'!L121)</f>
        <v/>
      </c>
      <c r="M121" s="426" t="str">
        <f>IF($C121="","",'סיכום לועדה- הזנת נתונים'!M121)</f>
        <v/>
      </c>
      <c r="N121" s="427" t="str">
        <f>IF($C121="","",'סיכום לועדה- הזנת נתונים'!N121)</f>
        <v/>
      </c>
      <c r="O121" s="427" t="str">
        <f>IF($C121="","",'סיכום לועדה- הזנת נתונים'!O121)</f>
        <v/>
      </c>
      <c r="P121" s="427" t="str">
        <f>IF($C121="","",'סיכום לועדה- הזנת נתונים'!P121)</f>
        <v/>
      </c>
      <c r="Q121" s="427" t="str">
        <f>IF($C121="","",'סיכום לועדה- הזנת נתונים'!Q121)</f>
        <v/>
      </c>
      <c r="R121" s="424" t="str">
        <f>IF($C121="","",'סיכום לועדה- הזנת נתונים'!R121)</f>
        <v/>
      </c>
      <c r="S121" s="424" t="str">
        <f>IF($C121="","",'סיכום לועדה- הזנת נתונים'!S121)</f>
        <v/>
      </c>
      <c r="T121" s="424" t="str">
        <f>IF($C121="","",'סיכום לועדה- הזנת נתונים'!T121)</f>
        <v/>
      </c>
      <c r="U121" s="424" t="str">
        <f>IF($C121="","",'סיכום לועדה- הזנת נתונים'!U121)</f>
        <v/>
      </c>
      <c r="V121" s="257" t="str">
        <f>IF($C121="","",'סיכום לועדה- הזנת נתונים'!V121)</f>
        <v/>
      </c>
      <c r="W121" s="251" t="str">
        <f t="shared" si="10"/>
        <v/>
      </c>
      <c r="X121" s="252" t="str">
        <f t="shared" si="11"/>
        <v/>
      </c>
      <c r="Y121" s="181" t="str">
        <f t="shared" si="12"/>
        <v/>
      </c>
      <c r="Z121" s="181" t="str">
        <f t="shared" si="13"/>
        <v/>
      </c>
      <c r="AA121" s="253" t="str">
        <f t="shared" si="14"/>
        <v/>
      </c>
      <c r="AX121" s="181" t="b">
        <f t="shared" si="15"/>
        <v>0</v>
      </c>
      <c r="AY121" s="254"/>
      <c r="AZ121" s="255">
        <f t="shared" si="16"/>
        <v>2951409</v>
      </c>
    </row>
    <row r="122" spans="2:52" hidden="1" x14ac:dyDescent="0.25">
      <c r="B122" s="256" t="str">
        <f t="shared" si="9"/>
        <v/>
      </c>
      <c r="C122" s="424" t="str">
        <f>'סיכום לועדה- הזנת נתונים'!C122</f>
        <v/>
      </c>
      <c r="D122" s="424" t="str">
        <f>IF($C122="","",'סיכום לועדה- הזנת נתונים'!D122)</f>
        <v/>
      </c>
      <c r="E122" s="424" t="str">
        <f>IF($C122="","",'סיכום לועדה- הזנת נתונים'!E122)</f>
        <v/>
      </c>
      <c r="F122" s="424" t="str">
        <f>IF($C122="","",'סיכום לועדה- הזנת נתונים'!F122)</f>
        <v/>
      </c>
      <c r="G122" s="424" t="str">
        <f>IF($C122="","",'סיכום לועדה- הזנת נתונים'!G122)</f>
        <v/>
      </c>
      <c r="H122" s="424" t="str">
        <f>IF($C122="","",'סיכום לועדה- הזנת נתונים'!H122)</f>
        <v/>
      </c>
      <c r="I122" s="425" t="str">
        <f>IF($C122="","",'סיכום לועדה- הזנת נתונים'!I122)</f>
        <v/>
      </c>
      <c r="J122" s="425" t="str">
        <f>IF($C122="","",'סיכום לועדה- הזנת נתונים'!J122)</f>
        <v/>
      </c>
      <c r="K122" s="425" t="str">
        <f>IF($C122="","",'סיכום לועדה- הזנת נתונים'!K122)</f>
        <v/>
      </c>
      <c r="L122" s="425" t="str">
        <f>IF($C122="","",'סיכום לועדה- הזנת נתונים'!L122)</f>
        <v/>
      </c>
      <c r="M122" s="426" t="str">
        <f>IF($C122="","",'סיכום לועדה- הזנת נתונים'!M122)</f>
        <v/>
      </c>
      <c r="N122" s="427" t="str">
        <f>IF($C122="","",'סיכום לועדה- הזנת נתונים'!N122)</f>
        <v/>
      </c>
      <c r="O122" s="427" t="str">
        <f>IF($C122="","",'סיכום לועדה- הזנת נתונים'!O122)</f>
        <v/>
      </c>
      <c r="P122" s="427" t="str">
        <f>IF($C122="","",'סיכום לועדה- הזנת נתונים'!P122)</f>
        <v/>
      </c>
      <c r="Q122" s="427" t="str">
        <f>IF($C122="","",'סיכום לועדה- הזנת נתונים'!Q122)</f>
        <v/>
      </c>
      <c r="R122" s="424" t="str">
        <f>IF($C122="","",'סיכום לועדה- הזנת נתונים'!R122)</f>
        <v/>
      </c>
      <c r="S122" s="424" t="str">
        <f>IF($C122="","",'סיכום לועדה- הזנת נתונים'!S122)</f>
        <v/>
      </c>
      <c r="T122" s="424" t="str">
        <f>IF($C122="","",'סיכום לועדה- הזנת נתונים'!T122)</f>
        <v/>
      </c>
      <c r="U122" s="424" t="str">
        <f>IF($C122="","",'סיכום לועדה- הזנת נתונים'!U122)</f>
        <v/>
      </c>
      <c r="V122" s="257" t="str">
        <f>IF($C122="","",'סיכום לועדה- הזנת נתונים'!V122)</f>
        <v/>
      </c>
      <c r="W122" s="251" t="str">
        <f t="shared" si="10"/>
        <v/>
      </c>
      <c r="X122" s="252" t="str">
        <f t="shared" si="11"/>
        <v/>
      </c>
      <c r="Y122" s="181" t="str">
        <f t="shared" si="12"/>
        <v/>
      </c>
      <c r="Z122" s="181" t="str">
        <f t="shared" si="13"/>
        <v/>
      </c>
      <c r="AA122" s="253" t="str">
        <f t="shared" si="14"/>
        <v/>
      </c>
      <c r="AX122" s="181" t="b">
        <f t="shared" si="15"/>
        <v>0</v>
      </c>
      <c r="AY122" s="254"/>
      <c r="AZ122" s="255">
        <f t="shared" si="16"/>
        <v>2951409</v>
      </c>
    </row>
    <row r="123" spans="2:52" hidden="1" x14ac:dyDescent="0.25">
      <c r="B123" s="256" t="str">
        <f t="shared" si="9"/>
        <v/>
      </c>
      <c r="C123" s="424" t="str">
        <f>'סיכום לועדה- הזנת נתונים'!C123</f>
        <v/>
      </c>
      <c r="D123" s="424" t="str">
        <f>IF($C123="","",'סיכום לועדה- הזנת נתונים'!D123)</f>
        <v/>
      </c>
      <c r="E123" s="424" t="str">
        <f>IF($C123="","",'סיכום לועדה- הזנת נתונים'!E123)</f>
        <v/>
      </c>
      <c r="F123" s="424" t="str">
        <f>IF($C123="","",'סיכום לועדה- הזנת נתונים'!F123)</f>
        <v/>
      </c>
      <c r="G123" s="424" t="str">
        <f>IF($C123="","",'סיכום לועדה- הזנת נתונים'!G123)</f>
        <v/>
      </c>
      <c r="H123" s="424" t="str">
        <f>IF($C123="","",'סיכום לועדה- הזנת נתונים'!H123)</f>
        <v/>
      </c>
      <c r="I123" s="425" t="str">
        <f>IF($C123="","",'סיכום לועדה- הזנת נתונים'!I123)</f>
        <v/>
      </c>
      <c r="J123" s="425" t="str">
        <f>IF($C123="","",'סיכום לועדה- הזנת נתונים'!J123)</f>
        <v/>
      </c>
      <c r="K123" s="425" t="str">
        <f>IF($C123="","",'סיכום לועדה- הזנת נתונים'!K123)</f>
        <v/>
      </c>
      <c r="L123" s="425" t="str">
        <f>IF($C123="","",'סיכום לועדה- הזנת נתונים'!L123)</f>
        <v/>
      </c>
      <c r="M123" s="426" t="str">
        <f>IF($C123="","",'סיכום לועדה- הזנת נתונים'!M123)</f>
        <v/>
      </c>
      <c r="N123" s="427" t="str">
        <f>IF($C123="","",'סיכום לועדה- הזנת נתונים'!N123)</f>
        <v/>
      </c>
      <c r="O123" s="427" t="str">
        <f>IF($C123="","",'סיכום לועדה- הזנת נתונים'!O123)</f>
        <v/>
      </c>
      <c r="P123" s="427" t="str">
        <f>IF($C123="","",'סיכום לועדה- הזנת נתונים'!P123)</f>
        <v/>
      </c>
      <c r="Q123" s="427" t="str">
        <f>IF($C123="","",'סיכום לועדה- הזנת נתונים'!Q123)</f>
        <v/>
      </c>
      <c r="R123" s="424" t="str">
        <f>IF($C123="","",'סיכום לועדה- הזנת נתונים'!R123)</f>
        <v/>
      </c>
      <c r="S123" s="424" t="str">
        <f>IF($C123="","",'סיכום לועדה- הזנת נתונים'!S123)</f>
        <v/>
      </c>
      <c r="T123" s="424" t="str">
        <f>IF($C123="","",'סיכום לועדה- הזנת נתונים'!T123)</f>
        <v/>
      </c>
      <c r="U123" s="424" t="str">
        <f>IF($C123="","",'סיכום לועדה- הזנת נתונים'!U123)</f>
        <v/>
      </c>
      <c r="V123" s="257" t="str">
        <f>IF($C123="","",'סיכום לועדה- הזנת נתונים'!V123)</f>
        <v/>
      </c>
      <c r="W123" s="251" t="str">
        <f t="shared" si="10"/>
        <v/>
      </c>
      <c r="X123" s="252" t="str">
        <f t="shared" si="11"/>
        <v/>
      </c>
      <c r="Y123" s="181" t="str">
        <f t="shared" si="12"/>
        <v/>
      </c>
      <c r="Z123" s="181" t="str">
        <f t="shared" si="13"/>
        <v/>
      </c>
      <c r="AA123" s="253" t="str">
        <f t="shared" si="14"/>
        <v/>
      </c>
      <c r="AX123" s="181" t="b">
        <f t="shared" si="15"/>
        <v>0</v>
      </c>
      <c r="AY123" s="254"/>
      <c r="AZ123" s="255">
        <f t="shared" si="16"/>
        <v>2951409</v>
      </c>
    </row>
    <row r="124" spans="2:52" hidden="1" x14ac:dyDescent="0.25">
      <c r="B124" s="256" t="str">
        <f t="shared" si="9"/>
        <v/>
      </c>
      <c r="C124" s="424" t="str">
        <f>'סיכום לועדה- הזנת נתונים'!C124</f>
        <v/>
      </c>
      <c r="D124" s="424" t="str">
        <f>IF($C124="","",'סיכום לועדה- הזנת נתונים'!D124)</f>
        <v/>
      </c>
      <c r="E124" s="424" t="str">
        <f>IF($C124="","",'סיכום לועדה- הזנת נתונים'!E124)</f>
        <v/>
      </c>
      <c r="F124" s="424" t="str">
        <f>IF($C124="","",'סיכום לועדה- הזנת נתונים'!F124)</f>
        <v/>
      </c>
      <c r="G124" s="424" t="str">
        <f>IF($C124="","",'סיכום לועדה- הזנת נתונים'!G124)</f>
        <v/>
      </c>
      <c r="H124" s="424" t="str">
        <f>IF($C124="","",'סיכום לועדה- הזנת נתונים'!H124)</f>
        <v/>
      </c>
      <c r="I124" s="425" t="str">
        <f>IF($C124="","",'סיכום לועדה- הזנת נתונים'!I124)</f>
        <v/>
      </c>
      <c r="J124" s="425" t="str">
        <f>IF($C124="","",'סיכום לועדה- הזנת נתונים'!J124)</f>
        <v/>
      </c>
      <c r="K124" s="425" t="str">
        <f>IF($C124="","",'סיכום לועדה- הזנת נתונים'!K124)</f>
        <v/>
      </c>
      <c r="L124" s="425" t="str">
        <f>IF($C124="","",'סיכום לועדה- הזנת נתונים'!L124)</f>
        <v/>
      </c>
      <c r="M124" s="426" t="str">
        <f>IF($C124="","",'סיכום לועדה- הזנת נתונים'!M124)</f>
        <v/>
      </c>
      <c r="N124" s="427" t="str">
        <f>IF($C124="","",'סיכום לועדה- הזנת נתונים'!N124)</f>
        <v/>
      </c>
      <c r="O124" s="427" t="str">
        <f>IF($C124="","",'סיכום לועדה- הזנת נתונים'!O124)</f>
        <v/>
      </c>
      <c r="P124" s="427" t="str">
        <f>IF($C124="","",'סיכום לועדה- הזנת נתונים'!P124)</f>
        <v/>
      </c>
      <c r="Q124" s="427" t="str">
        <f>IF($C124="","",'סיכום לועדה- הזנת נתונים'!Q124)</f>
        <v/>
      </c>
      <c r="R124" s="424" t="str">
        <f>IF($C124="","",'סיכום לועדה- הזנת נתונים'!R124)</f>
        <v/>
      </c>
      <c r="S124" s="424" t="str">
        <f>IF($C124="","",'סיכום לועדה- הזנת נתונים'!S124)</f>
        <v/>
      </c>
      <c r="T124" s="424" t="str">
        <f>IF($C124="","",'סיכום לועדה- הזנת נתונים'!T124)</f>
        <v/>
      </c>
      <c r="U124" s="424" t="str">
        <f>IF($C124="","",'סיכום לועדה- הזנת נתונים'!U124)</f>
        <v/>
      </c>
      <c r="V124" s="257" t="str">
        <f>IF($C124="","",'סיכום לועדה- הזנת נתונים'!V124)</f>
        <v/>
      </c>
      <c r="W124" s="251" t="str">
        <f t="shared" si="10"/>
        <v/>
      </c>
      <c r="X124" s="252" t="str">
        <f t="shared" si="11"/>
        <v/>
      </c>
      <c r="Y124" s="181" t="str">
        <f t="shared" si="12"/>
        <v/>
      </c>
      <c r="Z124" s="181" t="str">
        <f t="shared" si="13"/>
        <v/>
      </c>
      <c r="AA124" s="253" t="str">
        <f t="shared" si="14"/>
        <v/>
      </c>
      <c r="AX124" s="181" t="b">
        <f t="shared" si="15"/>
        <v>0</v>
      </c>
      <c r="AY124" s="254"/>
      <c r="AZ124" s="255">
        <f t="shared" si="16"/>
        <v>2951409</v>
      </c>
    </row>
    <row r="125" spans="2:52" hidden="1" x14ac:dyDescent="0.25">
      <c r="B125" s="256" t="str">
        <f t="shared" si="9"/>
        <v/>
      </c>
      <c r="C125" s="424" t="str">
        <f>'סיכום לועדה- הזנת נתונים'!C125</f>
        <v/>
      </c>
      <c r="D125" s="424" t="str">
        <f>IF($C125="","",'סיכום לועדה- הזנת נתונים'!D125)</f>
        <v/>
      </c>
      <c r="E125" s="424" t="str">
        <f>IF($C125="","",'סיכום לועדה- הזנת נתונים'!E125)</f>
        <v/>
      </c>
      <c r="F125" s="424" t="str">
        <f>IF($C125="","",'סיכום לועדה- הזנת נתונים'!F125)</f>
        <v/>
      </c>
      <c r="G125" s="424" t="str">
        <f>IF($C125="","",'סיכום לועדה- הזנת נתונים'!G125)</f>
        <v/>
      </c>
      <c r="H125" s="424" t="str">
        <f>IF($C125="","",'סיכום לועדה- הזנת נתונים'!H125)</f>
        <v/>
      </c>
      <c r="I125" s="425" t="str">
        <f>IF($C125="","",'סיכום לועדה- הזנת נתונים'!I125)</f>
        <v/>
      </c>
      <c r="J125" s="425" t="str">
        <f>IF($C125="","",'סיכום לועדה- הזנת נתונים'!J125)</f>
        <v/>
      </c>
      <c r="K125" s="425" t="str">
        <f>IF($C125="","",'סיכום לועדה- הזנת נתונים'!K125)</f>
        <v/>
      </c>
      <c r="L125" s="425" t="str">
        <f>IF($C125="","",'סיכום לועדה- הזנת נתונים'!L125)</f>
        <v/>
      </c>
      <c r="M125" s="426" t="str">
        <f>IF($C125="","",'סיכום לועדה- הזנת נתונים'!M125)</f>
        <v/>
      </c>
      <c r="N125" s="427" t="str">
        <f>IF($C125="","",'סיכום לועדה- הזנת נתונים'!N125)</f>
        <v/>
      </c>
      <c r="O125" s="427" t="str">
        <f>IF($C125="","",'סיכום לועדה- הזנת נתונים'!O125)</f>
        <v/>
      </c>
      <c r="P125" s="427" t="str">
        <f>IF($C125="","",'סיכום לועדה- הזנת נתונים'!P125)</f>
        <v/>
      </c>
      <c r="Q125" s="427" t="str">
        <f>IF($C125="","",'סיכום לועדה- הזנת נתונים'!Q125)</f>
        <v/>
      </c>
      <c r="R125" s="424" t="str">
        <f>IF($C125="","",'סיכום לועדה- הזנת נתונים'!R125)</f>
        <v/>
      </c>
      <c r="S125" s="424" t="str">
        <f>IF($C125="","",'סיכום לועדה- הזנת נתונים'!S125)</f>
        <v/>
      </c>
      <c r="T125" s="424" t="str">
        <f>IF($C125="","",'סיכום לועדה- הזנת נתונים'!T125)</f>
        <v/>
      </c>
      <c r="U125" s="424" t="str">
        <f>IF($C125="","",'סיכום לועדה- הזנת נתונים'!U125)</f>
        <v/>
      </c>
      <c r="V125" s="257" t="str">
        <f>IF($C125="","",'סיכום לועדה- הזנת נתונים'!V125)</f>
        <v/>
      </c>
      <c r="W125" s="251" t="str">
        <f t="shared" si="10"/>
        <v/>
      </c>
      <c r="X125" s="252" t="str">
        <f t="shared" si="11"/>
        <v/>
      </c>
      <c r="Y125" s="181" t="str">
        <f t="shared" si="12"/>
        <v/>
      </c>
      <c r="Z125" s="181" t="str">
        <f t="shared" si="13"/>
        <v/>
      </c>
      <c r="AA125" s="253" t="str">
        <f t="shared" si="14"/>
        <v/>
      </c>
      <c r="AX125" s="181" t="b">
        <f t="shared" si="15"/>
        <v>0</v>
      </c>
      <c r="AY125" s="254"/>
      <c r="AZ125" s="255">
        <f t="shared" si="16"/>
        <v>2951409</v>
      </c>
    </row>
    <row r="126" spans="2:52" hidden="1" x14ac:dyDescent="0.25">
      <c r="B126" s="256" t="str">
        <f t="shared" si="9"/>
        <v/>
      </c>
      <c r="C126" s="424" t="str">
        <f>'סיכום לועדה- הזנת נתונים'!C126</f>
        <v/>
      </c>
      <c r="D126" s="424" t="str">
        <f>IF($C126="","",'סיכום לועדה- הזנת נתונים'!D126)</f>
        <v/>
      </c>
      <c r="E126" s="424" t="str">
        <f>IF($C126="","",'סיכום לועדה- הזנת נתונים'!E126)</f>
        <v/>
      </c>
      <c r="F126" s="424" t="str">
        <f>IF($C126="","",'סיכום לועדה- הזנת נתונים'!F126)</f>
        <v/>
      </c>
      <c r="G126" s="424" t="str">
        <f>IF($C126="","",'סיכום לועדה- הזנת נתונים'!G126)</f>
        <v/>
      </c>
      <c r="H126" s="424" t="str">
        <f>IF($C126="","",'סיכום לועדה- הזנת נתונים'!H126)</f>
        <v/>
      </c>
      <c r="I126" s="425" t="str">
        <f>IF($C126="","",'סיכום לועדה- הזנת נתונים'!I126)</f>
        <v/>
      </c>
      <c r="J126" s="425" t="str">
        <f>IF($C126="","",'סיכום לועדה- הזנת נתונים'!J126)</f>
        <v/>
      </c>
      <c r="K126" s="425" t="str">
        <f>IF($C126="","",'סיכום לועדה- הזנת נתונים'!K126)</f>
        <v/>
      </c>
      <c r="L126" s="425" t="str">
        <f>IF($C126="","",'סיכום לועדה- הזנת נתונים'!L126)</f>
        <v/>
      </c>
      <c r="M126" s="426" t="str">
        <f>IF($C126="","",'סיכום לועדה- הזנת נתונים'!M126)</f>
        <v/>
      </c>
      <c r="N126" s="427" t="str">
        <f>IF($C126="","",'סיכום לועדה- הזנת נתונים'!N126)</f>
        <v/>
      </c>
      <c r="O126" s="427" t="str">
        <f>IF($C126="","",'סיכום לועדה- הזנת נתונים'!O126)</f>
        <v/>
      </c>
      <c r="P126" s="427" t="str">
        <f>IF($C126="","",'סיכום לועדה- הזנת נתונים'!P126)</f>
        <v/>
      </c>
      <c r="Q126" s="427" t="str">
        <f>IF($C126="","",'סיכום לועדה- הזנת נתונים'!Q126)</f>
        <v/>
      </c>
      <c r="R126" s="424" t="str">
        <f>IF($C126="","",'סיכום לועדה- הזנת נתונים'!R126)</f>
        <v/>
      </c>
      <c r="S126" s="424" t="str">
        <f>IF($C126="","",'סיכום לועדה- הזנת נתונים'!S126)</f>
        <v/>
      </c>
      <c r="T126" s="424" t="str">
        <f>IF($C126="","",'סיכום לועדה- הזנת נתונים'!T126)</f>
        <v/>
      </c>
      <c r="U126" s="424" t="str">
        <f>IF($C126="","",'סיכום לועדה- הזנת נתונים'!U126)</f>
        <v/>
      </c>
      <c r="V126" s="257" t="str">
        <f>IF($C126="","",'סיכום לועדה- הזנת נתונים'!V126)</f>
        <v/>
      </c>
      <c r="W126" s="251" t="str">
        <f t="shared" si="10"/>
        <v/>
      </c>
      <c r="X126" s="252" t="str">
        <f t="shared" si="11"/>
        <v/>
      </c>
      <c r="Y126" s="181" t="str">
        <f t="shared" si="12"/>
        <v/>
      </c>
      <c r="Z126" s="181" t="str">
        <f t="shared" si="13"/>
        <v/>
      </c>
      <c r="AA126" s="253" t="str">
        <f t="shared" si="14"/>
        <v/>
      </c>
      <c r="AX126" s="181" t="b">
        <f t="shared" si="15"/>
        <v>0</v>
      </c>
      <c r="AY126" s="254"/>
      <c r="AZ126" s="255">
        <f t="shared" si="16"/>
        <v>2951409</v>
      </c>
    </row>
    <row r="127" spans="2:52" hidden="1" x14ac:dyDescent="0.25">
      <c r="B127" s="256" t="str">
        <f>IF(C127="","",ROW()-30)</f>
        <v/>
      </c>
      <c r="C127" s="424" t="str">
        <f>'סיכום לועדה- הזנת נתונים'!C127</f>
        <v/>
      </c>
      <c r="D127" s="424" t="str">
        <f>IF($C127="","",'סיכום לועדה- הזנת נתונים'!D127)</f>
        <v/>
      </c>
      <c r="E127" s="424" t="str">
        <f>IF($C127="","",'סיכום לועדה- הזנת נתונים'!E127)</f>
        <v/>
      </c>
      <c r="F127" s="424" t="str">
        <f>IF($C127="","",'סיכום לועדה- הזנת נתונים'!F127)</f>
        <v/>
      </c>
      <c r="G127" s="424" t="str">
        <f>IF($C127="","",'סיכום לועדה- הזנת נתונים'!G127)</f>
        <v/>
      </c>
      <c r="H127" s="424" t="str">
        <f>IF($C127="","",'סיכום לועדה- הזנת נתונים'!H127)</f>
        <v/>
      </c>
      <c r="I127" s="425" t="str">
        <f>IF($C127="","",'סיכום לועדה- הזנת נתונים'!I127)</f>
        <v/>
      </c>
      <c r="J127" s="425" t="str">
        <f>IF($C127="","",'סיכום לועדה- הזנת נתונים'!J127)</f>
        <v/>
      </c>
      <c r="K127" s="425" t="str">
        <f>IF($C127="","",'סיכום לועדה- הזנת נתונים'!K127)</f>
        <v/>
      </c>
      <c r="L127" s="425" t="str">
        <f>IF($C127="","",'סיכום לועדה- הזנת נתונים'!L127)</f>
        <v/>
      </c>
      <c r="M127" s="426" t="str">
        <f>IF($C127="","",'סיכום לועדה- הזנת נתונים'!M127)</f>
        <v/>
      </c>
      <c r="N127" s="427" t="str">
        <f>IF($C127="","",'סיכום לועדה- הזנת נתונים'!N127)</f>
        <v/>
      </c>
      <c r="O127" s="427" t="str">
        <f>IF($C127="","",'סיכום לועדה- הזנת נתונים'!O127)</f>
        <v/>
      </c>
      <c r="P127" s="427" t="str">
        <f>IF($C127="","",'סיכום לועדה- הזנת נתונים'!P127)</f>
        <v/>
      </c>
      <c r="Q127" s="427" t="str">
        <f>IF($C127="","",'סיכום לועדה- הזנת נתונים'!Q127)</f>
        <v/>
      </c>
      <c r="R127" s="424" t="str">
        <f>IF($C127="","",'סיכום לועדה- הזנת נתונים'!R127)</f>
        <v/>
      </c>
      <c r="S127" s="424" t="str">
        <f>IF($C127="","",'סיכום לועדה- הזנת נתונים'!S127)</f>
        <v/>
      </c>
      <c r="T127" s="424" t="str">
        <f>IF($C127="","",'סיכום לועדה- הזנת נתונים'!T127)</f>
        <v/>
      </c>
      <c r="U127" s="424" t="str">
        <f>IF($C127="","",'סיכום לועדה- הזנת נתונים'!U127)</f>
        <v/>
      </c>
      <c r="V127" s="257" t="str">
        <f>IF($C127="","",'סיכום לועדה- הזנת נתונים'!V127)</f>
        <v/>
      </c>
      <c r="W127" s="251" t="str">
        <f t="shared" si="10"/>
        <v/>
      </c>
      <c r="X127" s="252" t="str">
        <f t="shared" si="11"/>
        <v/>
      </c>
      <c r="Y127" s="181" t="str">
        <f t="shared" si="12"/>
        <v/>
      </c>
      <c r="Z127" s="181" t="str">
        <f t="shared" si="13"/>
        <v/>
      </c>
      <c r="AA127" s="253" t="str">
        <f t="shared" si="14"/>
        <v/>
      </c>
      <c r="AX127" s="181" t="b">
        <f t="shared" si="15"/>
        <v>0</v>
      </c>
      <c r="AY127" s="254"/>
      <c r="AZ127" s="255">
        <f t="shared" si="16"/>
        <v>2951409</v>
      </c>
    </row>
    <row r="128" spans="2:52" hidden="1" x14ac:dyDescent="0.25">
      <c r="B128" s="256" t="str">
        <f>IF(C128="","",ROW()-30)</f>
        <v/>
      </c>
      <c r="C128" s="424" t="str">
        <f>'סיכום לועדה- הזנת נתונים'!C128</f>
        <v/>
      </c>
      <c r="D128" s="424" t="str">
        <f>IF($C128="","",'סיכום לועדה- הזנת נתונים'!D128)</f>
        <v/>
      </c>
      <c r="E128" s="424" t="str">
        <f>IF($C128="","",'סיכום לועדה- הזנת נתונים'!E128)</f>
        <v/>
      </c>
      <c r="F128" s="424" t="str">
        <f>IF($C128="","",'סיכום לועדה- הזנת נתונים'!F128)</f>
        <v/>
      </c>
      <c r="G128" s="424" t="str">
        <f>IF($C128="","",'סיכום לועדה- הזנת נתונים'!G128)</f>
        <v/>
      </c>
      <c r="H128" s="424" t="str">
        <f>IF($C128="","",'סיכום לועדה- הזנת נתונים'!H128)</f>
        <v/>
      </c>
      <c r="I128" s="425" t="str">
        <f>IF($C128="","",'סיכום לועדה- הזנת נתונים'!I128)</f>
        <v/>
      </c>
      <c r="J128" s="425" t="str">
        <f>IF($C128="","",'סיכום לועדה- הזנת נתונים'!J128)</f>
        <v/>
      </c>
      <c r="K128" s="425" t="str">
        <f>IF($C128="","",'סיכום לועדה- הזנת נתונים'!K128)</f>
        <v/>
      </c>
      <c r="L128" s="425" t="str">
        <f>IF($C128="","",'סיכום לועדה- הזנת נתונים'!L128)</f>
        <v/>
      </c>
      <c r="M128" s="426" t="str">
        <f>IF($C128="","",'סיכום לועדה- הזנת נתונים'!M128)</f>
        <v/>
      </c>
      <c r="N128" s="427" t="str">
        <f>IF($C128="","",'סיכום לועדה- הזנת נתונים'!N128)</f>
        <v/>
      </c>
      <c r="O128" s="427" t="str">
        <f>IF($C128="","",'סיכום לועדה- הזנת נתונים'!O128)</f>
        <v/>
      </c>
      <c r="P128" s="427" t="str">
        <f>IF($C128="","",'סיכום לועדה- הזנת נתונים'!P128)</f>
        <v/>
      </c>
      <c r="Q128" s="427" t="str">
        <f>IF($C128="","",'סיכום לועדה- הזנת נתונים'!Q128)</f>
        <v/>
      </c>
      <c r="R128" s="424" t="str">
        <f>IF($C128="","",'סיכום לועדה- הזנת נתונים'!R128)</f>
        <v/>
      </c>
      <c r="S128" s="424" t="str">
        <f>IF($C128="","",'סיכום לועדה- הזנת נתונים'!S128)</f>
        <v/>
      </c>
      <c r="T128" s="424" t="str">
        <f>IF($C128="","",'סיכום לועדה- הזנת נתונים'!T128)</f>
        <v/>
      </c>
      <c r="U128" s="424" t="str">
        <f>IF($C128="","",'סיכום לועדה- הזנת נתונים'!U128)</f>
        <v/>
      </c>
      <c r="V128" s="257" t="str">
        <f>IF($C128="","",'סיכום לועדה- הזנת נתונים'!V128)</f>
        <v/>
      </c>
      <c r="W128" s="251" t="str">
        <f t="shared" si="10"/>
        <v/>
      </c>
      <c r="X128" s="252" t="str">
        <f t="shared" si="11"/>
        <v/>
      </c>
      <c r="Y128" s="181" t="str">
        <f t="shared" si="12"/>
        <v/>
      </c>
      <c r="Z128" s="181" t="str">
        <f t="shared" si="13"/>
        <v/>
      </c>
      <c r="AA128" s="253" t="str">
        <f t="shared" si="14"/>
        <v/>
      </c>
      <c r="AX128" s="181" t="b">
        <f t="shared" si="15"/>
        <v>0</v>
      </c>
      <c r="AY128" s="254"/>
      <c r="AZ128" s="255">
        <f t="shared" si="16"/>
        <v>2951409</v>
      </c>
    </row>
    <row r="129" spans="2:52" hidden="1" x14ac:dyDescent="0.25">
      <c r="B129" s="256" t="str">
        <f>IF(C129="","",ROW()-30)</f>
        <v/>
      </c>
      <c r="C129" s="424" t="str">
        <f>'סיכום לועדה- הזנת נתונים'!C129</f>
        <v/>
      </c>
      <c r="D129" s="424" t="str">
        <f>IF($C129="","",'סיכום לועדה- הזנת נתונים'!D129)</f>
        <v/>
      </c>
      <c r="E129" s="424" t="str">
        <f>IF($C129="","",'סיכום לועדה- הזנת נתונים'!E129)</f>
        <v/>
      </c>
      <c r="F129" s="424" t="str">
        <f>IF($C129="","",'סיכום לועדה- הזנת נתונים'!F129)</f>
        <v/>
      </c>
      <c r="G129" s="424" t="str">
        <f>IF($C129="","",'סיכום לועדה- הזנת נתונים'!G129)</f>
        <v/>
      </c>
      <c r="H129" s="424" t="str">
        <f>IF($C129="","",'סיכום לועדה- הזנת נתונים'!H129)</f>
        <v/>
      </c>
      <c r="I129" s="425" t="str">
        <f>IF($C129="","",'סיכום לועדה- הזנת נתונים'!I129)</f>
        <v/>
      </c>
      <c r="J129" s="425" t="str">
        <f>IF($C129="","",'סיכום לועדה- הזנת נתונים'!J129)</f>
        <v/>
      </c>
      <c r="K129" s="425" t="str">
        <f>IF($C129="","",'סיכום לועדה- הזנת נתונים'!K129)</f>
        <v/>
      </c>
      <c r="L129" s="425" t="str">
        <f>IF($C129="","",'סיכום לועדה- הזנת נתונים'!L129)</f>
        <v/>
      </c>
      <c r="M129" s="426" t="str">
        <f>IF($C129="","",'סיכום לועדה- הזנת נתונים'!M129)</f>
        <v/>
      </c>
      <c r="N129" s="427" t="str">
        <f>IF($C129="","",'סיכום לועדה- הזנת נתונים'!N129)</f>
        <v/>
      </c>
      <c r="O129" s="427" t="str">
        <f>IF($C129="","",'סיכום לועדה- הזנת נתונים'!O129)</f>
        <v/>
      </c>
      <c r="P129" s="427" t="str">
        <f>IF($C129="","",'סיכום לועדה- הזנת נתונים'!P129)</f>
        <v/>
      </c>
      <c r="Q129" s="427" t="str">
        <f>IF($C129="","",'סיכום לועדה- הזנת נתונים'!Q129)</f>
        <v/>
      </c>
      <c r="R129" s="424" t="str">
        <f>IF($C129="","",'סיכום לועדה- הזנת נתונים'!R129)</f>
        <v/>
      </c>
      <c r="S129" s="424" t="str">
        <f>IF($C129="","",'סיכום לועדה- הזנת נתונים'!S129)</f>
        <v/>
      </c>
      <c r="T129" s="424" t="str">
        <f>IF($C129="","",'סיכום לועדה- הזנת נתונים'!T129)</f>
        <v/>
      </c>
      <c r="U129" s="424" t="str">
        <f>IF($C129="","",'סיכום לועדה- הזנת נתונים'!U129)</f>
        <v/>
      </c>
      <c r="V129" s="257" t="str">
        <f>IF($C129="","",'סיכום לועדה- הזנת נתונים'!V129)</f>
        <v/>
      </c>
      <c r="W129" s="251" t="str">
        <f t="shared" si="10"/>
        <v/>
      </c>
      <c r="X129" s="252" t="str">
        <f t="shared" si="11"/>
        <v/>
      </c>
      <c r="Y129" s="181" t="str">
        <f t="shared" si="12"/>
        <v/>
      </c>
      <c r="Z129" s="181" t="str">
        <f t="shared" si="13"/>
        <v/>
      </c>
      <c r="AA129" s="253" t="str">
        <f t="shared" si="14"/>
        <v/>
      </c>
      <c r="AX129" s="181" t="b">
        <f t="shared" si="15"/>
        <v>0</v>
      </c>
      <c r="AY129" s="254"/>
      <c r="AZ129" s="255">
        <f t="shared" si="16"/>
        <v>2951409</v>
      </c>
    </row>
    <row r="130" spans="2:52" ht="16.5" hidden="1" thickBot="1" x14ac:dyDescent="0.3">
      <c r="B130" s="258" t="str">
        <f>IF(C130="","",ROW()-30)</f>
        <v/>
      </c>
      <c r="C130" s="259" t="str">
        <f>'סיכום לועדה- הזנת נתונים'!C130</f>
        <v/>
      </c>
      <c r="D130" s="259" t="str">
        <f>IF($C130="","",'סיכום לועדה- הזנת נתונים'!D130)</f>
        <v/>
      </c>
      <c r="E130" s="259" t="str">
        <f>IF($C130="","",'סיכום לועדה- הזנת נתונים'!E130)</f>
        <v/>
      </c>
      <c r="F130" s="259" t="str">
        <f>IF($C130="","",'סיכום לועדה- הזנת נתונים'!F130)</f>
        <v/>
      </c>
      <c r="G130" s="259" t="str">
        <f>IF($C130="","",'סיכום לועדה- הזנת נתונים'!G130)</f>
        <v/>
      </c>
      <c r="H130" s="259" t="str">
        <f>IF($C130="","",'סיכום לועדה- הזנת נתונים'!H130)</f>
        <v/>
      </c>
      <c r="I130" s="260" t="str">
        <f>IF($C130="","",'סיכום לועדה- הזנת נתונים'!I130)</f>
        <v/>
      </c>
      <c r="J130" s="260" t="str">
        <f>IF($C130="","",'סיכום לועדה- הזנת נתונים'!J130)</f>
        <v/>
      </c>
      <c r="K130" s="260" t="str">
        <f>IF($C130="","",'סיכום לועדה- הזנת נתונים'!K130)</f>
        <v/>
      </c>
      <c r="L130" s="260" t="str">
        <f>IF($C130="","",'סיכום לועדה- הזנת נתונים'!L130)</f>
        <v/>
      </c>
      <c r="M130" s="261" t="str">
        <f>IF($C130="","",'סיכום לועדה- הזנת נתונים'!M130)</f>
        <v/>
      </c>
      <c r="N130" s="262" t="str">
        <f>IF($C130="","",'סיכום לועדה- הזנת נתונים'!N130)</f>
        <v/>
      </c>
      <c r="O130" s="262" t="str">
        <f>IF($C130="","",'סיכום לועדה- הזנת נתונים'!O130)</f>
        <v/>
      </c>
      <c r="P130" s="262" t="str">
        <f>IF($C130="","",'סיכום לועדה- הזנת נתונים'!P130)</f>
        <v/>
      </c>
      <c r="Q130" s="262" t="str">
        <f>IF($C130="","",'סיכום לועדה- הזנת נתונים'!Q130)</f>
        <v/>
      </c>
      <c r="R130" s="259" t="str">
        <f>IF($C130="","",'סיכום לועדה- הזנת נתונים'!R130)</f>
        <v/>
      </c>
      <c r="S130" s="259" t="str">
        <f>IF($C130="","",'סיכום לועדה- הזנת נתונים'!S130)</f>
        <v/>
      </c>
      <c r="T130" s="259" t="str">
        <f>IF($C130="","",'סיכום לועדה- הזנת נתונים'!T130)</f>
        <v/>
      </c>
      <c r="U130" s="259" t="str">
        <f>IF($C130="","",'סיכום לועדה- הזנת נתונים'!U130)</f>
        <v/>
      </c>
      <c r="V130" s="263" t="str">
        <f>IF($C130="","",'סיכום לועדה- הזנת נתונים'!V130)</f>
        <v/>
      </c>
      <c r="W130" s="251" t="str">
        <f t="shared" si="10"/>
        <v/>
      </c>
      <c r="X130" s="252" t="str">
        <f t="shared" si="11"/>
        <v/>
      </c>
      <c r="Y130" s="181" t="str">
        <f t="shared" si="12"/>
        <v/>
      </c>
      <c r="Z130" s="181" t="str">
        <f t="shared" si="13"/>
        <v/>
      </c>
      <c r="AA130" s="253" t="str">
        <f t="shared" si="14"/>
        <v/>
      </c>
      <c r="AX130" s="181" t="b">
        <f t="shared" si="15"/>
        <v>0</v>
      </c>
      <c r="AY130" s="254"/>
      <c r="AZ130" s="255">
        <f t="shared" si="16"/>
        <v>2951409</v>
      </c>
    </row>
    <row r="131" spans="2:52" ht="19.5" thickBot="1" x14ac:dyDescent="0.3">
      <c r="B131" s="579" t="s">
        <v>73</v>
      </c>
      <c r="C131" s="580"/>
      <c r="D131" s="221"/>
      <c r="E131" s="221"/>
      <c r="F131" s="221"/>
      <c r="G131" s="221"/>
      <c r="H131" s="221"/>
      <c r="I131" s="221">
        <f ca="1">SUM(I30:I130)</f>
        <v>3042854</v>
      </c>
      <c r="J131" s="221">
        <f ca="1">SUM(J30:J130)</f>
        <v>3042854</v>
      </c>
      <c r="K131" s="221">
        <f ca="1">SUM(K30:K130)</f>
        <v>8600000</v>
      </c>
      <c r="L131" s="221">
        <f t="shared" ref="L131:Q131" ca="1" si="17">SUM(L30:L130)</f>
        <v>2951409.0000000005</v>
      </c>
      <c r="M131" s="222">
        <f t="shared" ca="1" si="17"/>
        <v>2.8451018905360441</v>
      </c>
      <c r="N131" s="221">
        <f t="shared" ca="1" si="17"/>
        <v>0</v>
      </c>
      <c r="O131" s="221">
        <f t="shared" ca="1" si="17"/>
        <v>0</v>
      </c>
      <c r="P131" s="221">
        <f t="shared" ca="1" si="17"/>
        <v>2951409</v>
      </c>
      <c r="Q131" s="221">
        <f t="shared" ca="1" si="17"/>
        <v>2951409</v>
      </c>
      <c r="R131" s="265"/>
      <c r="S131" s="265"/>
      <c r="T131" s="265"/>
      <c r="U131" s="266"/>
      <c r="V131" s="264" t="str">
        <f>IF(U131="","",'סיכום לועדה- הזנת נתונים'!V131)</f>
        <v/>
      </c>
      <c r="W131" s="251" t="str">
        <f t="shared" si="10"/>
        <v/>
      </c>
      <c r="X131" s="252" t="str">
        <f t="shared" si="11"/>
        <v/>
      </c>
      <c r="AA131" s="253" t="str">
        <f t="shared" si="14"/>
        <v/>
      </c>
      <c r="AX131" s="181" t="b">
        <f t="shared" si="15"/>
        <v>0</v>
      </c>
      <c r="AY131" s="254"/>
      <c r="AZ131" s="255">
        <f t="shared" si="16"/>
        <v>2951409</v>
      </c>
    </row>
  </sheetData>
  <sheetProtection algorithmName="SHA-512" hashValue="giyEhGv5tpX6ngeXZkJQbbM9bPFhhF0djzRFv6eNz1fdTNIaTxnsnJXD548NHptq1uPH5Is6qZh5ihI/2gh7wg==" saltValue="uf/CTGjMQD8qqm8KsuWsUA==" spinCount="100000" sheet="1" scenarios="1" formatColumns="0" formatRows="0"/>
  <mergeCells count="1">
    <mergeCell ref="B131:C131"/>
  </mergeCells>
  <conditionalFormatting sqref="B31:V130 V131">
    <cfRule type="containsBlanks" dxfId="93" priority="3">
      <formula>LEN(TRIM(B31))=0</formula>
    </cfRule>
  </conditionalFormatting>
  <conditionalFormatting sqref="E1:E2 D28:E28">
    <cfRule type="containsBlanks" dxfId="92" priority="1">
      <formula>LEN(TRIM(D1))=0</formula>
    </cfRule>
  </conditionalFormatting>
  <printOptions horizontalCentered="1"/>
  <pageMargins left="0.51181102362204722" right="0.51181102362204722" top="0.74803149606299213" bottom="0.74803149606299213" header="0.31496062992125984" footer="0.31496062992125984"/>
  <pageSetup paperSize="9" scale="67" orientation="landscape" r:id="rId1"/>
  <headerFooter>
    <oddHeader>&amp;C&amp;Uמבחנים לתמיכה של משרד התרבות והספורט</oddHeader>
    <oddFooter>&amp;Lא. חפץ ושות'
יעוץ כלכלי&amp;C&amp;P</oddFooter>
  </headerFooter>
  <colBreaks count="1" manualBreakCount="1">
    <brk id="11" max="13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rgb="FFFFFFCC"/>
  </sheetPr>
  <dimension ref="A1:BJ131"/>
  <sheetViews>
    <sheetView rightToLeft="1" view="pageBreakPreview" topLeftCell="B1" zoomScaleNormal="100" zoomScaleSheetLayoutView="100" workbookViewId="0">
      <selection activeCell="B1" sqref="B1"/>
    </sheetView>
  </sheetViews>
  <sheetFormatPr defaultColWidth="9.140625" defaultRowHeight="15.75" outlineLevelRow="1" x14ac:dyDescent="0.25"/>
  <cols>
    <col min="1" max="1" width="9.140625" hidden="1" customWidth="1"/>
    <col min="2" max="2" width="5.85546875" customWidth="1"/>
    <col min="3" max="5" width="10.42578125" hidden="1" customWidth="1"/>
    <col min="6" max="6" width="30.42578125" customWidth="1"/>
    <col min="7" max="7" width="8.85546875" customWidth="1"/>
    <col min="8" max="8" width="23.140625" customWidth="1"/>
    <col min="9" max="9" width="12.42578125" customWidth="1"/>
    <col min="10" max="10" width="17.5703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כוריאוגרפים</v>
      </c>
      <c r="Q1" s="85" t="s">
        <v>374</v>
      </c>
      <c r="R1" s="215"/>
      <c r="S1" s="215"/>
      <c r="T1" s="215"/>
      <c r="U1" s="5">
        <f ca="1">INDEX('תנאי סף'!$B$31:$B$130,MATCH(F1,'תנאי סף'!$F$31:$F$130,0))</f>
        <v>1</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14</v>
      </c>
      <c r="AD3" t="s">
        <v>126</v>
      </c>
      <c r="AE3">
        <v>1</v>
      </c>
      <c r="AF3">
        <v>2</v>
      </c>
      <c r="AG3">
        <v>3</v>
      </c>
      <c r="AH3">
        <v>4</v>
      </c>
      <c r="AI3">
        <v>5</v>
      </c>
      <c r="AJ3">
        <v>6</v>
      </c>
      <c r="AK3">
        <v>7</v>
      </c>
      <c r="AL3">
        <v>8</v>
      </c>
      <c r="AM3">
        <v>9</v>
      </c>
    </row>
    <row r="4" spans="2:52" ht="16.5"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19.5"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outlineLevel="1" thickBot="1" x14ac:dyDescent="0.3">
      <c r="F6" s="390" t="str">
        <f>'פרמטרים לקריטריונים'!B273</f>
        <v>רמה מקצועית בלתי נאותה</v>
      </c>
      <c r="G6" s="391">
        <f>'פרמטרים לקריטריונים'!C273</f>
        <v>0</v>
      </c>
      <c r="Q6" s="270" t="s">
        <v>376</v>
      </c>
      <c r="R6" s="271"/>
      <c r="S6" s="271"/>
      <c r="T6" s="271"/>
      <c r="U6" s="280">
        <f ca="1">U131</f>
        <v>1356.1600000000012</v>
      </c>
    </row>
    <row r="7" spans="2:52" outlineLevel="1" x14ac:dyDescent="0.25">
      <c r="F7" s="390" t="str">
        <f>'פרמטרים לקריטריונים'!B274</f>
        <v>רמה מקצועית נאותה</v>
      </c>
      <c r="G7" s="391">
        <f>'פרמטרים לקריטריונים'!C274</f>
        <v>1</v>
      </c>
    </row>
    <row r="8" spans="2:52" outlineLevel="1" x14ac:dyDescent="0.25">
      <c r="F8" s="390" t="str">
        <f>'פרמטרים לקריטריונים'!B275</f>
        <v>רמה מקצועית טובה מאוד</v>
      </c>
      <c r="G8" s="391">
        <f>'פרמטרים לקריטריונים'!C275</f>
        <v>1.5</v>
      </c>
    </row>
    <row r="9" spans="2:52" outlineLevel="1" x14ac:dyDescent="0.25">
      <c r="F9" s="390" t="str">
        <f>'פרמטרים לקריטריונים'!B276</f>
        <v>רמה מקצועית מעולה</v>
      </c>
      <c r="G9" s="391">
        <f>'פרמטרים לקריטריונים'!C276</f>
        <v>2</v>
      </c>
    </row>
    <row r="10" spans="2:52" outlineLevel="1" x14ac:dyDescent="0.25"/>
    <row r="11" spans="2:52" outlineLevel="1" x14ac:dyDescent="0.25">
      <c r="F11" s="390" t="s">
        <v>377</v>
      </c>
      <c r="G11" s="391">
        <f ca="1">VLOOKUP(F1,'תנאי סף'!$F$31:$G$130,2,0)</f>
        <v>125</v>
      </c>
    </row>
    <row r="12" spans="2:52" outlineLevel="1" x14ac:dyDescent="0.25"/>
    <row r="13" spans="2:52" outlineLevel="1" x14ac:dyDescent="0.25"/>
    <row r="14" spans="2:52" outlineLevel="1" x14ac:dyDescent="0.25"/>
    <row r="15" spans="2:52" outlineLevel="1" x14ac:dyDescent="0.25"/>
    <row r="16" spans="2:52" outlineLevel="1" x14ac:dyDescent="0.25"/>
    <row r="17" spans="1:62" outlineLevel="1" x14ac:dyDescent="0.25"/>
    <row r="18" spans="1:62" outlineLevel="1" x14ac:dyDescent="0.25"/>
    <row r="19" spans="1:62" outlineLevel="1" x14ac:dyDescent="0.25"/>
    <row r="20" spans="1:62" outlineLevel="1" x14ac:dyDescent="0.25"/>
    <row r="21" spans="1:62" ht="16.5" thickBot="1" x14ac:dyDescent="0.3"/>
    <row r="22" spans="1:62" hidden="1" x14ac:dyDescent="0.25"/>
    <row r="23" spans="1:62" hidden="1" x14ac:dyDescent="0.25"/>
    <row r="24" spans="1:62" hidden="1" x14ac:dyDescent="0.25"/>
    <row r="25" spans="1:62" hidden="1" x14ac:dyDescent="0.25">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idden="1" x14ac:dyDescent="0.25">
      <c r="B26" t="s">
        <v>168</v>
      </c>
      <c r="F26" s="94">
        <f>$A$29-COUNTBLANK(F31:F130)</f>
        <v>70</v>
      </c>
      <c r="G26" s="94">
        <f>$A$29-COUNTBLANK(G31:G130)</f>
        <v>70</v>
      </c>
      <c r="H26" s="94">
        <f t="shared" ref="H26:Y26" si="1">$A$29-COUNTBLANK(H31:H130)</f>
        <v>70</v>
      </c>
      <c r="I26" s="94">
        <f t="shared" si="1"/>
        <v>70</v>
      </c>
      <c r="J26" s="94">
        <f t="shared" ca="1" si="1"/>
        <v>70</v>
      </c>
      <c r="K26" s="94">
        <f t="shared" si="1"/>
        <v>0</v>
      </c>
      <c r="L26" s="94">
        <f t="shared" si="1"/>
        <v>0</v>
      </c>
      <c r="M26" s="94">
        <f t="shared" si="1"/>
        <v>0</v>
      </c>
      <c r="N26" s="94">
        <f t="shared" si="1"/>
        <v>70</v>
      </c>
      <c r="O26" s="94">
        <f t="shared" ca="1" si="1"/>
        <v>70</v>
      </c>
      <c r="P26" s="94">
        <f t="shared" ca="1" si="1"/>
        <v>70</v>
      </c>
      <c r="Q26" s="94">
        <f t="shared" ca="1" si="1"/>
        <v>70</v>
      </c>
      <c r="R26" s="94">
        <f t="shared" si="1"/>
        <v>0</v>
      </c>
      <c r="S26" s="94">
        <f t="shared" si="1"/>
        <v>0</v>
      </c>
      <c r="T26" s="94">
        <f t="shared" si="1"/>
        <v>0</v>
      </c>
      <c r="U26" s="94">
        <f t="shared" ca="1" si="1"/>
        <v>70</v>
      </c>
      <c r="V26" s="94">
        <f t="shared" si="1"/>
        <v>100</v>
      </c>
      <c r="W26" s="94">
        <f t="shared" ca="1" si="1"/>
        <v>70</v>
      </c>
      <c r="X26" s="94">
        <f t="shared" si="1"/>
        <v>100</v>
      </c>
      <c r="Y26" s="94">
        <f t="shared" ca="1" si="1"/>
        <v>70</v>
      </c>
    </row>
    <row r="27" spans="1:62" hidden="1" x14ac:dyDescent="0.25">
      <c r="B27" s="90" t="s">
        <v>169</v>
      </c>
      <c r="C27" s="90"/>
      <c r="D27" s="90"/>
      <c r="E27" s="90"/>
      <c r="F27" s="90"/>
      <c r="G27" s="94">
        <f>AVERAGE(G31:G130)</f>
        <v>9.3785714285714281</v>
      </c>
      <c r="H27" s="94" t="e">
        <f t="shared" ref="H27:Y27" si="2">AVERAGE(H31:H130)</f>
        <v>#DIV/0!</v>
      </c>
      <c r="I27" s="94">
        <f t="shared" si="2"/>
        <v>17.257142857142856</v>
      </c>
      <c r="J27" s="94">
        <f t="shared" ca="1" si="2"/>
        <v>0.13805714285714288</v>
      </c>
      <c r="K27" s="94" t="e">
        <f t="shared" si="2"/>
        <v>#DIV/0!</v>
      </c>
      <c r="L27" s="94" t="e">
        <f t="shared" si="2"/>
        <v>#DIV/0!</v>
      </c>
      <c r="M27" s="94" t="e">
        <f t="shared" si="2"/>
        <v>#DIV/0!</v>
      </c>
      <c r="N27" s="94">
        <f t="shared" si="2"/>
        <v>1</v>
      </c>
      <c r="O27" s="94">
        <f t="shared" ca="1" si="2"/>
        <v>1.1380571428571431</v>
      </c>
      <c r="P27" s="94">
        <f t="shared" ca="1" si="2"/>
        <v>10.054171428571436</v>
      </c>
      <c r="Q27" s="94">
        <f t="shared" ca="1" si="2"/>
        <v>19.373714285714303</v>
      </c>
      <c r="R27" s="94" t="e">
        <f t="shared" si="2"/>
        <v>#DIV/0!</v>
      </c>
      <c r="S27" s="94" t="e">
        <f t="shared" si="2"/>
        <v>#DIV/0!</v>
      </c>
      <c r="T27" s="94" t="e">
        <f t="shared" si="2"/>
        <v>#DIV/0!</v>
      </c>
      <c r="U27" s="94">
        <f t="shared" ca="1" si="2"/>
        <v>19.373714285714303</v>
      </c>
      <c r="V27" s="94">
        <f t="shared" si="2"/>
        <v>50.5</v>
      </c>
      <c r="W27" s="94">
        <f t="shared" ca="1" si="2"/>
        <v>678.8275142857143</v>
      </c>
      <c r="X27" s="94">
        <f t="shared" si="2"/>
        <v>50.5</v>
      </c>
      <c r="Y27" s="94">
        <f t="shared" ca="1" si="2"/>
        <v>28535.439857142854</v>
      </c>
    </row>
    <row r="28" spans="1:62" ht="16.5" hidden="1" thickBot="1" x14ac:dyDescent="0.3">
      <c r="B28" s="90" t="s">
        <v>73</v>
      </c>
      <c r="C28" s="90"/>
      <c r="D28" s="90"/>
      <c r="E28" s="90"/>
      <c r="F28" s="90"/>
      <c r="G28" s="94">
        <f>SUM(G31:G130)</f>
        <v>656.5</v>
      </c>
      <c r="H28" s="94">
        <f t="shared" ref="H28:Y28" si="3">SUM(H31:H130)</f>
        <v>0</v>
      </c>
      <c r="I28" s="94">
        <f t="shared" si="3"/>
        <v>1208</v>
      </c>
      <c r="J28" s="94">
        <f t="shared" ca="1" si="3"/>
        <v>9.6640000000000015</v>
      </c>
      <c r="K28" s="94">
        <f t="shared" si="3"/>
        <v>0</v>
      </c>
      <c r="L28" s="94">
        <f t="shared" si="3"/>
        <v>0</v>
      </c>
      <c r="M28" s="94">
        <f t="shared" si="3"/>
        <v>0</v>
      </c>
      <c r="N28" s="94">
        <f t="shared" si="3"/>
        <v>70</v>
      </c>
      <c r="O28" s="94">
        <f t="shared" ca="1" si="3"/>
        <v>79.664000000000016</v>
      </c>
      <c r="P28" s="94">
        <f t="shared" ca="1" si="3"/>
        <v>703.7920000000006</v>
      </c>
      <c r="Q28" s="94">
        <f t="shared" ca="1" si="3"/>
        <v>1356.1600000000012</v>
      </c>
      <c r="R28" s="94">
        <f t="shared" si="3"/>
        <v>0</v>
      </c>
      <c r="S28" s="94">
        <f t="shared" si="3"/>
        <v>0</v>
      </c>
      <c r="T28" s="94">
        <f t="shared" si="3"/>
        <v>0</v>
      </c>
      <c r="U28" s="94">
        <f t="shared" ca="1" si="3"/>
        <v>1356.1600000000012</v>
      </c>
      <c r="V28" s="94">
        <f t="shared" si="3"/>
        <v>5050</v>
      </c>
      <c r="W28" s="94">
        <f t="shared" ca="1" si="3"/>
        <v>47517.925999999999</v>
      </c>
      <c r="X28" s="94">
        <f t="shared" si="3"/>
        <v>5050</v>
      </c>
      <c r="Y28" s="94">
        <f t="shared" ca="1" si="3"/>
        <v>1997480.7899999998</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385</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f t="shared" ref="B31:B94" si="7">IF(F31="","",ROW()-30)</f>
        <v>1</v>
      </c>
      <c r="C31" s="124"/>
      <c r="D31" s="124"/>
      <c r="E31" s="124"/>
      <c r="F31" s="283" t="s">
        <v>440</v>
      </c>
      <c r="G31" s="236">
        <v>1</v>
      </c>
      <c r="H31" s="234" t="s">
        <v>104</v>
      </c>
      <c r="I31" s="232">
        <v>25</v>
      </c>
      <c r="J31" s="284">
        <f ca="1">IF($F31="","",I31/$G$11)</f>
        <v>0.2</v>
      </c>
      <c r="K31" s="106"/>
      <c r="L31" s="123"/>
      <c r="M31" s="123"/>
      <c r="N31" s="123">
        <f>IF($F31="","",IF(F31="","",1))</f>
        <v>1</v>
      </c>
      <c r="O31" s="123">
        <f ca="1">IF($F31="","",IF($AA31&lt;&gt;1,$AB$1,J31+1))</f>
        <v>1.2</v>
      </c>
      <c r="P31" s="123">
        <f ca="1">IF($F31="","",IF($AA31&lt;&gt;1,$AB$1,G31*O31))</f>
        <v>1.2</v>
      </c>
      <c r="Q31" s="123">
        <f ca="1">IF($F31="","",IF($AA31&lt;&gt;1,$AB$1,VLOOKUP(H31,$F$6:$G$9,2,0)*P31))</f>
        <v>1.2</v>
      </c>
      <c r="R31" s="123"/>
      <c r="S31" s="123"/>
      <c r="T31" s="123"/>
      <c r="U31" s="123">
        <f ca="1">IFERROR(IF($F31="","",IF($AA31&lt;&gt;1,$AB$1,Q31)),$AB$1)</f>
        <v>1.2</v>
      </c>
      <c r="V31" s="123">
        <v>1</v>
      </c>
      <c r="W31" s="123">
        <f ca="1">IF($F31="","",IF($AA31&lt;&gt;1,$AB$1,IFERROR(U31*V31,$AB$1)))</f>
        <v>1.2</v>
      </c>
      <c r="X31" s="123">
        <v>1</v>
      </c>
      <c r="Y31" s="123">
        <f ca="1">IF($F31="","",IF($AA31&lt;&gt;1,$AB$1,IFERROR(W31*X31,$AB$1)))</f>
        <v>1.2</v>
      </c>
      <c r="AA31">
        <f>IF(SUM(AD31:AV31)=COUNT(AD31:AV31),1,0)</f>
        <v>1</v>
      </c>
      <c r="AB31">
        <f>IF($F31="","",AB$30)</f>
        <v>0</v>
      </c>
      <c r="AC31">
        <f>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si="8"/>
        <v>1</v>
      </c>
      <c r="AG31">
        <f t="shared" si="8"/>
        <v>1</v>
      </c>
      <c r="BA31" t="str">
        <f>IF($F31="","",BA$30)</f>
        <v>רמה מקצועית בלתי נאותה</v>
      </c>
      <c r="BB31" t="str">
        <f t="shared" ref="BB31:BJ46" si="9">IF($F31="","",BB$30)</f>
        <v>רמה מקצועית נאותה</v>
      </c>
      <c r="BC31" t="str">
        <f t="shared" si="9"/>
        <v>רמה מקצועית טובה מאוד</v>
      </c>
      <c r="BD31" t="str">
        <f t="shared" si="9"/>
        <v>רמה מקצועית מעולה</v>
      </c>
      <c r="BE31">
        <f t="shared" si="9"/>
        <v>0</v>
      </c>
      <c r="BF31">
        <f t="shared" si="9"/>
        <v>0</v>
      </c>
      <c r="BG31">
        <f t="shared" si="9"/>
        <v>0</v>
      </c>
      <c r="BH31">
        <f t="shared" si="9"/>
        <v>0</v>
      </c>
      <c r="BI31">
        <f t="shared" si="9"/>
        <v>0</v>
      </c>
      <c r="BJ31">
        <f t="shared" si="9"/>
        <v>0</v>
      </c>
    </row>
    <row r="32" spans="1:62" x14ac:dyDescent="0.25">
      <c r="B32" s="122">
        <f t="shared" si="7"/>
        <v>2</v>
      </c>
      <c r="C32" s="124"/>
      <c r="D32" s="124"/>
      <c r="E32" s="124"/>
      <c r="F32" s="283" t="s">
        <v>441</v>
      </c>
      <c r="G32" s="236">
        <v>2</v>
      </c>
      <c r="H32" s="234" t="s">
        <v>104</v>
      </c>
      <c r="I32" s="232">
        <v>23</v>
      </c>
      <c r="J32" s="284">
        <f t="shared" ref="J32:J95" ca="1" si="10">IF($F32="","",I32/$G$11)</f>
        <v>0.184</v>
      </c>
      <c r="K32" s="106"/>
      <c r="L32" s="123"/>
      <c r="M32" s="123"/>
      <c r="N32" s="123">
        <f t="shared" ref="N32:N95" si="11">IF($F32="","",IF(F32="","",1))</f>
        <v>1</v>
      </c>
      <c r="O32" s="123">
        <f t="shared" ref="O32:O95" ca="1" si="12">IF($F32="","",IF($AA32&lt;&gt;1,$AB$1,J32+1))</f>
        <v>1.1839999999999999</v>
      </c>
      <c r="P32" s="123">
        <f t="shared" ref="P32:P95" ca="1" si="13">IF($F32="","",IF($AA32&lt;&gt;1,$AB$1,G32*O32))</f>
        <v>2.3679999999999999</v>
      </c>
      <c r="Q32" s="123">
        <f t="shared" ref="Q32:Q95" ca="1" si="14">IF($F32="","",IF($AA32&lt;&gt;1,$AB$1,VLOOKUP(H32,$F$6:$G$9,2,0)*P32))</f>
        <v>2.3679999999999999</v>
      </c>
      <c r="R32" s="123"/>
      <c r="S32" s="123"/>
      <c r="T32" s="123"/>
      <c r="U32" s="123">
        <f t="shared" ref="U32:U95" ca="1" si="15">IFERROR(IF($F32="","",IF($AA32&lt;&gt;1,$AB$1,Q32)),$AB$1)</f>
        <v>2.3679999999999999</v>
      </c>
      <c r="V32" s="123">
        <v>2</v>
      </c>
      <c r="W32" s="123">
        <f t="shared" ref="W32:W95" ca="1" si="16">IF($F32="","",IF($AA32&lt;&gt;1,$AB$1,IFERROR(U32*V32,$AB$1)))</f>
        <v>4.7359999999999998</v>
      </c>
      <c r="X32" s="123">
        <v>2</v>
      </c>
      <c r="Y32" s="123">
        <f t="shared" ref="Y32:Y95" ca="1" si="17">IF($F32="","",IF($AA32&lt;&gt;1,$AB$1,IFERROR(W32*X32,$AB$1)))</f>
        <v>9.4719999999999995</v>
      </c>
      <c r="AA32">
        <f t="shared" ref="AA32:AA95" si="18">IF(SUM(AD32:AV32)=COUNT(AD32:AV32),1,0)</f>
        <v>1</v>
      </c>
      <c r="AB32">
        <f t="shared" ref="AB32:AC63" si="19">IF($F32="","",AB$30)</f>
        <v>0</v>
      </c>
      <c r="AC32">
        <f t="shared" si="19"/>
        <v>1</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8"/>
        <v>1</v>
      </c>
      <c r="AF32">
        <f t="shared" si="8"/>
        <v>1</v>
      </c>
      <c r="AG32">
        <f t="shared" si="8"/>
        <v>1</v>
      </c>
      <c r="BA32" t="str">
        <f t="shared" ref="BA32:BJ63" si="21">IF($F32="","",BA$30)</f>
        <v>רמה מקצועית בלתי נאותה</v>
      </c>
      <c r="BB32" t="str">
        <f t="shared" si="9"/>
        <v>רמה מקצועית נאותה</v>
      </c>
      <c r="BC32" t="str">
        <f t="shared" si="9"/>
        <v>רמה מקצועית טובה מאוד</v>
      </c>
      <c r="BD32" t="str">
        <f t="shared" si="9"/>
        <v>רמה מקצועית מעולה</v>
      </c>
      <c r="BE32">
        <f t="shared" si="9"/>
        <v>0</v>
      </c>
      <c r="BF32">
        <f t="shared" si="9"/>
        <v>0</v>
      </c>
      <c r="BG32">
        <f t="shared" si="9"/>
        <v>0</v>
      </c>
      <c r="BH32">
        <f t="shared" si="9"/>
        <v>0</v>
      </c>
      <c r="BI32">
        <f t="shared" si="9"/>
        <v>0</v>
      </c>
      <c r="BJ32">
        <f t="shared" si="9"/>
        <v>0</v>
      </c>
    </row>
    <row r="33" spans="2:62" x14ac:dyDescent="0.25">
      <c r="B33" s="122">
        <f t="shared" si="7"/>
        <v>3</v>
      </c>
      <c r="C33" s="124"/>
      <c r="D33" s="124"/>
      <c r="E33" s="124"/>
      <c r="F33" s="283" t="s">
        <v>442</v>
      </c>
      <c r="G33" s="236">
        <v>1.5</v>
      </c>
      <c r="H33" s="234" t="s">
        <v>104</v>
      </c>
      <c r="I33" s="232">
        <v>20</v>
      </c>
      <c r="J33" s="284">
        <f t="shared" ca="1" si="10"/>
        <v>0.16</v>
      </c>
      <c r="K33" s="106"/>
      <c r="L33" s="123"/>
      <c r="M33" s="123"/>
      <c r="N33" s="123">
        <f t="shared" si="11"/>
        <v>1</v>
      </c>
      <c r="O33" s="123">
        <f t="shared" ca="1" si="12"/>
        <v>1.1599999999999999</v>
      </c>
      <c r="P33" s="123">
        <f t="shared" ca="1" si="13"/>
        <v>1.7399999999999998</v>
      </c>
      <c r="Q33" s="123">
        <f t="shared" ca="1" si="14"/>
        <v>1.7399999999999998</v>
      </c>
      <c r="R33" s="123"/>
      <c r="S33" s="123"/>
      <c r="T33" s="123"/>
      <c r="U33" s="123">
        <f t="shared" ca="1" si="15"/>
        <v>1.7399999999999998</v>
      </c>
      <c r="V33" s="123">
        <v>3</v>
      </c>
      <c r="W33" s="123">
        <f t="shared" ca="1" si="16"/>
        <v>5.2199999999999989</v>
      </c>
      <c r="X33" s="123">
        <v>3</v>
      </c>
      <c r="Y33" s="123">
        <f t="shared" ca="1" si="17"/>
        <v>15.659999999999997</v>
      </c>
      <c r="AA33">
        <f t="shared" si="18"/>
        <v>1</v>
      </c>
      <c r="AB33">
        <f t="shared" si="19"/>
        <v>0</v>
      </c>
      <c r="AC33">
        <f t="shared" si="19"/>
        <v>1</v>
      </c>
      <c r="AD33">
        <f t="shared" si="20"/>
        <v>1</v>
      </c>
      <c r="AE33">
        <f t="shared" si="8"/>
        <v>1</v>
      </c>
      <c r="AF33">
        <f t="shared" si="8"/>
        <v>1</v>
      </c>
      <c r="AG33">
        <f t="shared" si="8"/>
        <v>1</v>
      </c>
      <c r="BA33" t="str">
        <f t="shared" si="21"/>
        <v>רמה מקצועית בלתי נאותה</v>
      </c>
      <c r="BB33" t="str">
        <f t="shared" si="9"/>
        <v>רמה מקצועית נאותה</v>
      </c>
      <c r="BC33" t="str">
        <f t="shared" si="9"/>
        <v>רמה מקצועית טובה מאוד</v>
      </c>
      <c r="BD33" t="str">
        <f t="shared" si="9"/>
        <v>רמה מקצועית מעולה</v>
      </c>
      <c r="BE33">
        <f t="shared" si="9"/>
        <v>0</v>
      </c>
      <c r="BF33">
        <f t="shared" si="9"/>
        <v>0</v>
      </c>
      <c r="BG33">
        <f t="shared" si="9"/>
        <v>0</v>
      </c>
      <c r="BH33">
        <f t="shared" si="9"/>
        <v>0</v>
      </c>
      <c r="BI33">
        <f t="shared" si="9"/>
        <v>0</v>
      </c>
      <c r="BJ33">
        <f t="shared" si="9"/>
        <v>0</v>
      </c>
    </row>
    <row r="34" spans="2:62" x14ac:dyDescent="0.25">
      <c r="B34" s="122">
        <f t="shared" si="7"/>
        <v>4</v>
      </c>
      <c r="C34" s="124"/>
      <c r="D34" s="124"/>
      <c r="E34" s="124"/>
      <c r="F34" s="283" t="s">
        <v>443</v>
      </c>
      <c r="G34" s="236">
        <v>1</v>
      </c>
      <c r="H34" s="234" t="s">
        <v>104</v>
      </c>
      <c r="I34" s="232">
        <v>27</v>
      </c>
      <c r="J34" s="284">
        <f t="shared" ca="1" si="10"/>
        <v>0.216</v>
      </c>
      <c r="K34" s="106"/>
      <c r="L34" s="123"/>
      <c r="M34" s="123"/>
      <c r="N34" s="123">
        <f t="shared" si="11"/>
        <v>1</v>
      </c>
      <c r="O34" s="123">
        <f t="shared" ca="1" si="12"/>
        <v>1.216</v>
      </c>
      <c r="P34" s="123">
        <f t="shared" ca="1" si="13"/>
        <v>1.216</v>
      </c>
      <c r="Q34" s="123">
        <f t="shared" ca="1" si="14"/>
        <v>1.216</v>
      </c>
      <c r="R34" s="123"/>
      <c r="S34" s="123"/>
      <c r="T34" s="123"/>
      <c r="U34" s="123">
        <f t="shared" ca="1" si="15"/>
        <v>1.216</v>
      </c>
      <c r="V34" s="123">
        <v>4</v>
      </c>
      <c r="W34" s="123">
        <f t="shared" ca="1" si="16"/>
        <v>4.8639999999999999</v>
      </c>
      <c r="X34" s="123">
        <v>4</v>
      </c>
      <c r="Y34" s="123">
        <f t="shared" ca="1" si="17"/>
        <v>19.456</v>
      </c>
      <c r="AA34">
        <f t="shared" si="18"/>
        <v>1</v>
      </c>
      <c r="AB34">
        <f t="shared" si="19"/>
        <v>0</v>
      </c>
      <c r="AC34">
        <f t="shared" si="19"/>
        <v>1</v>
      </c>
      <c r="AD34">
        <f t="shared" si="20"/>
        <v>1</v>
      </c>
      <c r="AE34">
        <f t="shared" si="8"/>
        <v>1</v>
      </c>
      <c r="AF34">
        <f t="shared" si="8"/>
        <v>1</v>
      </c>
      <c r="AG34">
        <f t="shared" si="8"/>
        <v>1</v>
      </c>
      <c r="BA34" t="str">
        <f t="shared" si="21"/>
        <v>רמה מקצועית בלתי נאותה</v>
      </c>
      <c r="BB34" t="str">
        <f t="shared" si="9"/>
        <v>רמה מקצועית נאותה</v>
      </c>
      <c r="BC34" t="str">
        <f t="shared" si="9"/>
        <v>רמה מקצועית טובה מאוד</v>
      </c>
      <c r="BD34" t="str">
        <f t="shared" si="9"/>
        <v>רמה מקצועית מעולה</v>
      </c>
      <c r="BE34">
        <f t="shared" si="9"/>
        <v>0</v>
      </c>
      <c r="BF34">
        <f t="shared" si="9"/>
        <v>0</v>
      </c>
      <c r="BG34">
        <f t="shared" si="9"/>
        <v>0</v>
      </c>
      <c r="BH34">
        <f t="shared" si="9"/>
        <v>0</v>
      </c>
      <c r="BI34">
        <f t="shared" si="9"/>
        <v>0</v>
      </c>
      <c r="BJ34">
        <f t="shared" si="9"/>
        <v>0</v>
      </c>
    </row>
    <row r="35" spans="2:62" x14ac:dyDescent="0.25">
      <c r="B35" s="122">
        <f t="shared" si="7"/>
        <v>5</v>
      </c>
      <c r="C35" s="124"/>
      <c r="D35" s="124"/>
      <c r="E35" s="124"/>
      <c r="F35" s="283" t="s">
        <v>409</v>
      </c>
      <c r="G35" s="236">
        <v>2</v>
      </c>
      <c r="H35" s="234" t="s">
        <v>105</v>
      </c>
      <c r="I35" s="232">
        <v>15</v>
      </c>
      <c r="J35" s="284">
        <f t="shared" ca="1" si="10"/>
        <v>0.12</v>
      </c>
      <c r="K35" s="106"/>
      <c r="L35" s="123"/>
      <c r="M35" s="123"/>
      <c r="N35" s="123">
        <f t="shared" si="11"/>
        <v>1</v>
      </c>
      <c r="O35" s="123">
        <f t="shared" ca="1" si="12"/>
        <v>1.1200000000000001</v>
      </c>
      <c r="P35" s="123">
        <f t="shared" ca="1" si="13"/>
        <v>2.2400000000000002</v>
      </c>
      <c r="Q35" s="123">
        <f t="shared" ca="1" si="14"/>
        <v>3.3600000000000003</v>
      </c>
      <c r="R35" s="123"/>
      <c r="S35" s="123"/>
      <c r="T35" s="123"/>
      <c r="U35" s="123">
        <f t="shared" ca="1" si="15"/>
        <v>3.3600000000000003</v>
      </c>
      <c r="V35" s="123">
        <v>5</v>
      </c>
      <c r="W35" s="123">
        <f t="shared" ca="1" si="16"/>
        <v>16.8</v>
      </c>
      <c r="X35" s="123">
        <v>5</v>
      </c>
      <c r="Y35" s="123">
        <f t="shared" ca="1" si="17"/>
        <v>84</v>
      </c>
      <c r="AA35">
        <f t="shared" si="18"/>
        <v>1</v>
      </c>
      <c r="AB35">
        <f t="shared" si="19"/>
        <v>0</v>
      </c>
      <c r="AC35">
        <f t="shared" si="19"/>
        <v>1</v>
      </c>
      <c r="AD35">
        <f t="shared" si="20"/>
        <v>1</v>
      </c>
      <c r="AE35">
        <f t="shared" si="8"/>
        <v>1</v>
      </c>
      <c r="AF35">
        <f t="shared" si="8"/>
        <v>1</v>
      </c>
      <c r="AG35">
        <f t="shared" si="8"/>
        <v>1</v>
      </c>
      <c r="BA35" t="str">
        <f t="shared" si="21"/>
        <v>רמה מקצועית בלתי נאותה</v>
      </c>
      <c r="BB35" t="str">
        <f t="shared" si="9"/>
        <v>רמה מקצועית נאותה</v>
      </c>
      <c r="BC35" t="str">
        <f t="shared" si="9"/>
        <v>רמה מקצועית טובה מאוד</v>
      </c>
      <c r="BD35" t="str">
        <f t="shared" si="9"/>
        <v>רמה מקצועית מעולה</v>
      </c>
      <c r="BE35">
        <f t="shared" si="9"/>
        <v>0</v>
      </c>
      <c r="BF35">
        <f t="shared" si="9"/>
        <v>0</v>
      </c>
      <c r="BG35">
        <f t="shared" si="9"/>
        <v>0</v>
      </c>
      <c r="BH35">
        <f t="shared" si="9"/>
        <v>0</v>
      </c>
      <c r="BI35">
        <f t="shared" si="9"/>
        <v>0</v>
      </c>
      <c r="BJ35">
        <f t="shared" si="9"/>
        <v>0</v>
      </c>
    </row>
    <row r="36" spans="2:62" x14ac:dyDescent="0.25">
      <c r="B36" s="122">
        <f t="shared" si="7"/>
        <v>6</v>
      </c>
      <c r="C36" s="124"/>
      <c r="D36" s="124"/>
      <c r="E36" s="124"/>
      <c r="F36" s="283" t="s">
        <v>444</v>
      </c>
      <c r="G36" s="236">
        <v>2.5</v>
      </c>
      <c r="H36" s="234" t="s">
        <v>105</v>
      </c>
      <c r="I36" s="232">
        <v>34</v>
      </c>
      <c r="J36" s="284">
        <f t="shared" ca="1" si="10"/>
        <v>0.27200000000000002</v>
      </c>
      <c r="K36" s="106"/>
      <c r="L36" s="123"/>
      <c r="M36" s="123"/>
      <c r="N36" s="123">
        <f t="shared" si="11"/>
        <v>1</v>
      </c>
      <c r="O36" s="123">
        <f t="shared" ca="1" si="12"/>
        <v>1.272</v>
      </c>
      <c r="P36" s="123">
        <f t="shared" ca="1" si="13"/>
        <v>3.18</v>
      </c>
      <c r="Q36" s="123">
        <f t="shared" ca="1" si="14"/>
        <v>4.7700000000000005</v>
      </c>
      <c r="R36" s="123"/>
      <c r="S36" s="123"/>
      <c r="T36" s="123"/>
      <c r="U36" s="123">
        <f t="shared" ca="1" si="15"/>
        <v>4.7700000000000005</v>
      </c>
      <c r="V36" s="123">
        <v>6</v>
      </c>
      <c r="W36" s="123">
        <f t="shared" ca="1" si="16"/>
        <v>28.620000000000005</v>
      </c>
      <c r="X36" s="123">
        <v>6</v>
      </c>
      <c r="Y36" s="123">
        <f t="shared" ca="1" si="17"/>
        <v>171.72000000000003</v>
      </c>
      <c r="AA36">
        <f t="shared" si="18"/>
        <v>1</v>
      </c>
      <c r="AB36">
        <f t="shared" si="19"/>
        <v>0</v>
      </c>
      <c r="AC36">
        <f t="shared" si="19"/>
        <v>1</v>
      </c>
      <c r="AD36">
        <f t="shared" si="20"/>
        <v>1</v>
      </c>
      <c r="AE36">
        <f t="shared" si="8"/>
        <v>1</v>
      </c>
      <c r="AF36">
        <f t="shared" si="8"/>
        <v>1</v>
      </c>
      <c r="AG36">
        <f t="shared" si="8"/>
        <v>1</v>
      </c>
      <c r="BA36" t="str">
        <f t="shared" si="21"/>
        <v>רמה מקצועית בלתי נאותה</v>
      </c>
      <c r="BB36" t="str">
        <f t="shared" si="9"/>
        <v>רמה מקצועית נאותה</v>
      </c>
      <c r="BC36" t="str">
        <f t="shared" si="9"/>
        <v>רמה מקצועית טובה מאוד</v>
      </c>
      <c r="BD36" t="str">
        <f t="shared" si="9"/>
        <v>רמה מקצועית מעולה</v>
      </c>
      <c r="BE36">
        <f t="shared" si="9"/>
        <v>0</v>
      </c>
      <c r="BF36">
        <f t="shared" si="9"/>
        <v>0</v>
      </c>
      <c r="BG36">
        <f t="shared" si="9"/>
        <v>0</v>
      </c>
      <c r="BH36">
        <f t="shared" si="9"/>
        <v>0</v>
      </c>
      <c r="BI36">
        <f t="shared" si="9"/>
        <v>0</v>
      </c>
      <c r="BJ36">
        <f t="shared" si="9"/>
        <v>0</v>
      </c>
    </row>
    <row r="37" spans="2:62" x14ac:dyDescent="0.25">
      <c r="B37" s="122">
        <f t="shared" si="7"/>
        <v>7</v>
      </c>
      <c r="C37" s="124"/>
      <c r="D37" s="124"/>
      <c r="E37" s="124"/>
      <c r="F37" s="283" t="s">
        <v>445</v>
      </c>
      <c r="G37" s="236">
        <v>2</v>
      </c>
      <c r="H37" s="234" t="s">
        <v>105</v>
      </c>
      <c r="I37" s="232">
        <v>22</v>
      </c>
      <c r="J37" s="284">
        <f t="shared" ca="1" si="10"/>
        <v>0.17599999999999999</v>
      </c>
      <c r="K37" s="106"/>
      <c r="L37" s="123"/>
      <c r="M37" s="123"/>
      <c r="N37" s="123">
        <f t="shared" si="11"/>
        <v>1</v>
      </c>
      <c r="O37" s="123">
        <f t="shared" ca="1" si="12"/>
        <v>1.1759999999999999</v>
      </c>
      <c r="P37" s="123">
        <f t="shared" ca="1" si="13"/>
        <v>2.3519999999999999</v>
      </c>
      <c r="Q37" s="123">
        <f t="shared" ca="1" si="14"/>
        <v>3.5279999999999996</v>
      </c>
      <c r="R37" s="123"/>
      <c r="S37" s="123"/>
      <c r="T37" s="123"/>
      <c r="U37" s="123">
        <f t="shared" ca="1" si="15"/>
        <v>3.5279999999999996</v>
      </c>
      <c r="V37" s="123">
        <v>7</v>
      </c>
      <c r="W37" s="123">
        <f t="shared" ca="1" si="16"/>
        <v>24.695999999999998</v>
      </c>
      <c r="X37" s="123">
        <v>7</v>
      </c>
      <c r="Y37" s="123">
        <f t="shared" ca="1" si="17"/>
        <v>172.87199999999999</v>
      </c>
      <c r="AA37">
        <f t="shared" si="18"/>
        <v>1</v>
      </c>
      <c r="AB37">
        <f t="shared" si="19"/>
        <v>0</v>
      </c>
      <c r="AC37">
        <f t="shared" si="19"/>
        <v>1</v>
      </c>
      <c r="AD37">
        <f t="shared" si="20"/>
        <v>1</v>
      </c>
      <c r="AE37">
        <f t="shared" si="8"/>
        <v>1</v>
      </c>
      <c r="AF37">
        <f t="shared" si="8"/>
        <v>1</v>
      </c>
      <c r="AG37">
        <f t="shared" si="8"/>
        <v>1</v>
      </c>
      <c r="BA37" t="str">
        <f t="shared" si="21"/>
        <v>רמה מקצועית בלתי נאותה</v>
      </c>
      <c r="BB37" t="str">
        <f t="shared" si="9"/>
        <v>רמה מקצועית נאותה</v>
      </c>
      <c r="BC37" t="str">
        <f t="shared" si="9"/>
        <v>רמה מקצועית טובה מאוד</v>
      </c>
      <c r="BD37" t="str">
        <f t="shared" si="9"/>
        <v>רמה מקצועית מעולה</v>
      </c>
      <c r="BE37">
        <f t="shared" si="9"/>
        <v>0</v>
      </c>
      <c r="BF37">
        <f t="shared" si="9"/>
        <v>0</v>
      </c>
      <c r="BG37">
        <f t="shared" si="9"/>
        <v>0</v>
      </c>
      <c r="BH37">
        <f t="shared" si="9"/>
        <v>0</v>
      </c>
      <c r="BI37">
        <f t="shared" si="9"/>
        <v>0</v>
      </c>
      <c r="BJ37">
        <f t="shared" si="9"/>
        <v>0</v>
      </c>
    </row>
    <row r="38" spans="2:62" x14ac:dyDescent="0.25">
      <c r="B38" s="122">
        <f t="shared" si="7"/>
        <v>8</v>
      </c>
      <c r="C38" s="124"/>
      <c r="D38" s="124"/>
      <c r="E38" s="124"/>
      <c r="F38" s="283" t="s">
        <v>409</v>
      </c>
      <c r="G38" s="236">
        <v>3</v>
      </c>
      <c r="H38" s="234" t="s">
        <v>105</v>
      </c>
      <c r="I38" s="232">
        <v>18</v>
      </c>
      <c r="J38" s="284">
        <f t="shared" ca="1" si="10"/>
        <v>0.14399999999999999</v>
      </c>
      <c r="K38" s="106"/>
      <c r="L38" s="123"/>
      <c r="M38" s="123"/>
      <c r="N38" s="123">
        <f t="shared" si="11"/>
        <v>1</v>
      </c>
      <c r="O38" s="123">
        <f t="shared" ca="1" si="12"/>
        <v>1.1439999999999999</v>
      </c>
      <c r="P38" s="123">
        <f t="shared" ca="1" si="13"/>
        <v>3.4319999999999995</v>
      </c>
      <c r="Q38" s="123">
        <f t="shared" ca="1" si="14"/>
        <v>5.1479999999999997</v>
      </c>
      <c r="R38" s="123"/>
      <c r="S38" s="123"/>
      <c r="T38" s="123"/>
      <c r="U38" s="123">
        <f t="shared" ca="1" si="15"/>
        <v>5.1479999999999997</v>
      </c>
      <c r="V38" s="123">
        <v>8</v>
      </c>
      <c r="W38" s="123">
        <f t="shared" ca="1" si="16"/>
        <v>41.183999999999997</v>
      </c>
      <c r="X38" s="123">
        <v>8</v>
      </c>
      <c r="Y38" s="123">
        <f t="shared" ca="1" si="17"/>
        <v>329.47199999999998</v>
      </c>
      <c r="AA38">
        <f t="shared" si="18"/>
        <v>1</v>
      </c>
      <c r="AB38">
        <f t="shared" si="19"/>
        <v>0</v>
      </c>
      <c r="AC38">
        <f t="shared" si="19"/>
        <v>1</v>
      </c>
      <c r="AD38">
        <f t="shared" si="20"/>
        <v>1</v>
      </c>
      <c r="AE38">
        <f t="shared" si="8"/>
        <v>1</v>
      </c>
      <c r="AF38">
        <f t="shared" si="8"/>
        <v>1</v>
      </c>
      <c r="AG38">
        <f t="shared" si="8"/>
        <v>1</v>
      </c>
      <c r="BA38" t="str">
        <f t="shared" si="21"/>
        <v>רמה מקצועית בלתי נאותה</v>
      </c>
      <c r="BB38" t="str">
        <f t="shared" si="9"/>
        <v>רמה מקצועית נאותה</v>
      </c>
      <c r="BC38" t="str">
        <f t="shared" si="9"/>
        <v>רמה מקצועית טובה מאוד</v>
      </c>
      <c r="BD38" t="str">
        <f t="shared" si="9"/>
        <v>רמה מקצועית מעולה</v>
      </c>
      <c r="BE38">
        <f t="shared" si="9"/>
        <v>0</v>
      </c>
      <c r="BF38">
        <f t="shared" si="9"/>
        <v>0</v>
      </c>
      <c r="BG38">
        <f t="shared" si="9"/>
        <v>0</v>
      </c>
      <c r="BH38">
        <f t="shared" si="9"/>
        <v>0</v>
      </c>
      <c r="BI38">
        <f t="shared" si="9"/>
        <v>0</v>
      </c>
      <c r="BJ38">
        <f t="shared" si="9"/>
        <v>0</v>
      </c>
    </row>
    <row r="39" spans="2:62" x14ac:dyDescent="0.25">
      <c r="B39" s="122">
        <f t="shared" si="7"/>
        <v>9</v>
      </c>
      <c r="C39" s="124"/>
      <c r="D39" s="124"/>
      <c r="E39" s="124"/>
      <c r="F39" s="283" t="s">
        <v>408</v>
      </c>
      <c r="G39" s="236">
        <v>15</v>
      </c>
      <c r="H39" s="234" t="s">
        <v>106</v>
      </c>
      <c r="I39" s="232">
        <v>2</v>
      </c>
      <c r="J39" s="284">
        <f t="shared" ca="1" si="10"/>
        <v>1.6E-2</v>
      </c>
      <c r="K39" s="106"/>
      <c r="L39" s="123"/>
      <c r="M39" s="123"/>
      <c r="N39" s="123">
        <f t="shared" si="11"/>
        <v>1</v>
      </c>
      <c r="O39" s="123">
        <f t="shared" ca="1" si="12"/>
        <v>1.016</v>
      </c>
      <c r="P39" s="123">
        <f t="shared" ca="1" si="13"/>
        <v>15.24</v>
      </c>
      <c r="Q39" s="123">
        <f t="shared" ca="1" si="14"/>
        <v>30.48</v>
      </c>
      <c r="R39" s="123"/>
      <c r="S39" s="123"/>
      <c r="T39" s="123"/>
      <c r="U39" s="123">
        <f t="shared" ca="1" si="15"/>
        <v>30.48</v>
      </c>
      <c r="V39" s="123">
        <v>9</v>
      </c>
      <c r="W39" s="123">
        <f t="shared" ca="1" si="16"/>
        <v>274.32</v>
      </c>
      <c r="X39" s="123">
        <v>9</v>
      </c>
      <c r="Y39" s="123">
        <f t="shared" ca="1" si="17"/>
        <v>2468.88</v>
      </c>
      <c r="AA39">
        <f t="shared" si="18"/>
        <v>1</v>
      </c>
      <c r="AB39">
        <f t="shared" si="19"/>
        <v>0</v>
      </c>
      <c r="AC39">
        <f t="shared" si="19"/>
        <v>1</v>
      </c>
      <c r="AD39">
        <f t="shared" si="20"/>
        <v>1</v>
      </c>
      <c r="AE39">
        <f t="shared" si="8"/>
        <v>1</v>
      </c>
      <c r="AF39">
        <f t="shared" si="8"/>
        <v>1</v>
      </c>
      <c r="AG39">
        <f t="shared" si="8"/>
        <v>1</v>
      </c>
      <c r="BA39" t="str">
        <f t="shared" si="21"/>
        <v>רמה מקצועית בלתי נאותה</v>
      </c>
      <c r="BB39" t="str">
        <f t="shared" si="9"/>
        <v>רמה מקצועית נאותה</v>
      </c>
      <c r="BC39" t="str">
        <f t="shared" si="9"/>
        <v>רמה מקצועית טובה מאוד</v>
      </c>
      <c r="BD39" t="str">
        <f t="shared" si="9"/>
        <v>רמה מקצועית מעולה</v>
      </c>
      <c r="BE39">
        <f t="shared" si="9"/>
        <v>0</v>
      </c>
      <c r="BF39">
        <f t="shared" si="9"/>
        <v>0</v>
      </c>
      <c r="BG39">
        <f t="shared" si="9"/>
        <v>0</v>
      </c>
      <c r="BH39">
        <f t="shared" si="9"/>
        <v>0</v>
      </c>
      <c r="BI39">
        <f t="shared" si="9"/>
        <v>0</v>
      </c>
      <c r="BJ39">
        <f t="shared" si="9"/>
        <v>0</v>
      </c>
    </row>
    <row r="40" spans="2:62" x14ac:dyDescent="0.25">
      <c r="B40" s="122">
        <f t="shared" si="7"/>
        <v>10</v>
      </c>
      <c r="C40" s="124"/>
      <c r="D40" s="124"/>
      <c r="E40" s="124"/>
      <c r="F40" s="283" t="s">
        <v>446</v>
      </c>
      <c r="G40" s="236">
        <v>2</v>
      </c>
      <c r="H40" s="234" t="s">
        <v>105</v>
      </c>
      <c r="I40" s="232">
        <v>38</v>
      </c>
      <c r="J40" s="284">
        <f t="shared" ca="1" si="10"/>
        <v>0.30399999999999999</v>
      </c>
      <c r="K40" s="106"/>
      <c r="L40" s="123"/>
      <c r="M40" s="123"/>
      <c r="N40" s="123">
        <f t="shared" si="11"/>
        <v>1</v>
      </c>
      <c r="O40" s="123">
        <f t="shared" ca="1" si="12"/>
        <v>1.304</v>
      </c>
      <c r="P40" s="123">
        <f t="shared" ca="1" si="13"/>
        <v>2.6080000000000001</v>
      </c>
      <c r="Q40" s="123">
        <f t="shared" ca="1" si="14"/>
        <v>3.9119999999999999</v>
      </c>
      <c r="R40" s="123"/>
      <c r="S40" s="123"/>
      <c r="T40" s="123"/>
      <c r="U40" s="123">
        <f t="shared" ca="1" si="15"/>
        <v>3.9119999999999999</v>
      </c>
      <c r="V40" s="123">
        <v>10</v>
      </c>
      <c r="W40" s="123">
        <f t="shared" ca="1" si="16"/>
        <v>39.119999999999997</v>
      </c>
      <c r="X40" s="123">
        <v>10</v>
      </c>
      <c r="Y40" s="123">
        <f t="shared" ca="1" si="17"/>
        <v>391.2</v>
      </c>
      <c r="AA40">
        <f t="shared" si="18"/>
        <v>1</v>
      </c>
      <c r="AB40">
        <f t="shared" si="19"/>
        <v>0</v>
      </c>
      <c r="AC40">
        <f t="shared" si="19"/>
        <v>1</v>
      </c>
      <c r="AD40">
        <f t="shared" si="20"/>
        <v>1</v>
      </c>
      <c r="AE40">
        <f t="shared" si="8"/>
        <v>1</v>
      </c>
      <c r="AF40">
        <f t="shared" si="8"/>
        <v>1</v>
      </c>
      <c r="AG40">
        <f t="shared" si="8"/>
        <v>1</v>
      </c>
      <c r="BA40" t="str">
        <f t="shared" si="21"/>
        <v>רמה מקצועית בלתי נאותה</v>
      </c>
      <c r="BB40" t="str">
        <f t="shared" si="9"/>
        <v>רמה מקצועית נאותה</v>
      </c>
      <c r="BC40" t="str">
        <f t="shared" si="9"/>
        <v>רמה מקצועית טובה מאוד</v>
      </c>
      <c r="BD40" t="str">
        <f t="shared" si="9"/>
        <v>רמה מקצועית מעולה</v>
      </c>
      <c r="BE40">
        <f t="shared" si="9"/>
        <v>0</v>
      </c>
      <c r="BF40">
        <f t="shared" si="9"/>
        <v>0</v>
      </c>
      <c r="BG40">
        <f t="shared" si="9"/>
        <v>0</v>
      </c>
      <c r="BH40">
        <f t="shared" si="9"/>
        <v>0</v>
      </c>
      <c r="BI40">
        <f t="shared" si="9"/>
        <v>0</v>
      </c>
      <c r="BJ40">
        <f t="shared" si="9"/>
        <v>0</v>
      </c>
    </row>
    <row r="41" spans="2:62" x14ac:dyDescent="0.25">
      <c r="B41" s="122">
        <f t="shared" si="7"/>
        <v>11</v>
      </c>
      <c r="C41" s="124"/>
      <c r="D41" s="124"/>
      <c r="E41" s="124"/>
      <c r="F41" s="283" t="s">
        <v>408</v>
      </c>
      <c r="G41" s="236">
        <v>15</v>
      </c>
      <c r="H41" s="234" t="s">
        <v>106</v>
      </c>
      <c r="I41" s="232">
        <v>8</v>
      </c>
      <c r="J41" s="284">
        <f t="shared" ca="1" si="10"/>
        <v>6.4000000000000001E-2</v>
      </c>
      <c r="K41" s="106"/>
      <c r="L41" s="123"/>
      <c r="M41" s="123"/>
      <c r="N41" s="123">
        <f t="shared" si="11"/>
        <v>1</v>
      </c>
      <c r="O41" s="123">
        <f t="shared" ca="1" si="12"/>
        <v>1.0640000000000001</v>
      </c>
      <c r="P41" s="123">
        <f t="shared" ca="1" si="13"/>
        <v>15.96</v>
      </c>
      <c r="Q41" s="123">
        <f t="shared" ca="1" si="14"/>
        <v>31.92</v>
      </c>
      <c r="R41" s="123"/>
      <c r="S41" s="123"/>
      <c r="T41" s="123"/>
      <c r="U41" s="123">
        <f t="shared" ca="1" si="15"/>
        <v>31.92</v>
      </c>
      <c r="V41" s="123">
        <v>11</v>
      </c>
      <c r="W41" s="123">
        <f t="shared" ca="1" si="16"/>
        <v>351.12</v>
      </c>
      <c r="X41" s="123">
        <v>11</v>
      </c>
      <c r="Y41" s="123">
        <f t="shared" ca="1" si="17"/>
        <v>3862.32</v>
      </c>
      <c r="AA41">
        <f t="shared" si="18"/>
        <v>1</v>
      </c>
      <c r="AB41">
        <f t="shared" si="19"/>
        <v>0</v>
      </c>
      <c r="AC41">
        <f t="shared" si="19"/>
        <v>1</v>
      </c>
      <c r="AD41">
        <f t="shared" si="20"/>
        <v>1</v>
      </c>
      <c r="AE41">
        <f t="shared" si="8"/>
        <v>1</v>
      </c>
      <c r="AF41">
        <f t="shared" si="8"/>
        <v>1</v>
      </c>
      <c r="AG41">
        <f t="shared" si="8"/>
        <v>1</v>
      </c>
      <c r="BA41" t="str">
        <f t="shared" si="21"/>
        <v>רמה מקצועית בלתי נאותה</v>
      </c>
      <c r="BB41" t="str">
        <f t="shared" si="9"/>
        <v>רמה מקצועית נאותה</v>
      </c>
      <c r="BC41" t="str">
        <f t="shared" si="9"/>
        <v>רמה מקצועית טובה מאוד</v>
      </c>
      <c r="BD41" t="str">
        <f t="shared" si="9"/>
        <v>רמה מקצועית מעולה</v>
      </c>
      <c r="BE41">
        <f t="shared" si="9"/>
        <v>0</v>
      </c>
      <c r="BF41">
        <f t="shared" si="9"/>
        <v>0</v>
      </c>
      <c r="BG41">
        <f t="shared" si="9"/>
        <v>0</v>
      </c>
      <c r="BH41">
        <f t="shared" si="9"/>
        <v>0</v>
      </c>
      <c r="BI41">
        <f t="shared" si="9"/>
        <v>0</v>
      </c>
      <c r="BJ41">
        <f t="shared" si="9"/>
        <v>0</v>
      </c>
    </row>
    <row r="42" spans="2:62" x14ac:dyDescent="0.25">
      <c r="B42" s="122">
        <f t="shared" si="7"/>
        <v>12</v>
      </c>
      <c r="C42" s="124"/>
      <c r="D42" s="124"/>
      <c r="E42" s="124"/>
      <c r="F42" s="283" t="s">
        <v>408</v>
      </c>
      <c r="G42" s="236">
        <v>15</v>
      </c>
      <c r="H42" s="234" t="s">
        <v>106</v>
      </c>
      <c r="I42" s="232">
        <v>4</v>
      </c>
      <c r="J42" s="284">
        <f t="shared" ca="1" si="10"/>
        <v>3.2000000000000001E-2</v>
      </c>
      <c r="K42" s="106"/>
      <c r="L42" s="123"/>
      <c r="M42" s="123"/>
      <c r="N42" s="123">
        <f t="shared" si="11"/>
        <v>1</v>
      </c>
      <c r="O42" s="123">
        <f t="shared" ca="1" si="12"/>
        <v>1.032</v>
      </c>
      <c r="P42" s="123">
        <f t="shared" ca="1" si="13"/>
        <v>15.48</v>
      </c>
      <c r="Q42" s="123">
        <f t="shared" ca="1" si="14"/>
        <v>30.96</v>
      </c>
      <c r="R42" s="123"/>
      <c r="S42" s="123"/>
      <c r="T42" s="123"/>
      <c r="U42" s="123">
        <f t="shared" ca="1" si="15"/>
        <v>30.96</v>
      </c>
      <c r="V42" s="123">
        <v>12</v>
      </c>
      <c r="W42" s="123">
        <f t="shared" ca="1" si="16"/>
        <v>371.52</v>
      </c>
      <c r="X42" s="123">
        <v>12</v>
      </c>
      <c r="Y42" s="123">
        <f t="shared" ca="1" si="17"/>
        <v>4458.24</v>
      </c>
      <c r="AA42">
        <f t="shared" si="18"/>
        <v>1</v>
      </c>
      <c r="AB42">
        <f t="shared" si="19"/>
        <v>0</v>
      </c>
      <c r="AC42">
        <f t="shared" si="19"/>
        <v>1</v>
      </c>
      <c r="AD42">
        <f t="shared" si="20"/>
        <v>1</v>
      </c>
      <c r="AE42">
        <f t="shared" si="8"/>
        <v>1</v>
      </c>
      <c r="AF42">
        <f t="shared" si="8"/>
        <v>1</v>
      </c>
      <c r="AG42">
        <f t="shared" si="8"/>
        <v>1</v>
      </c>
      <c r="BA42" t="str">
        <f t="shared" si="21"/>
        <v>רמה מקצועית בלתי נאותה</v>
      </c>
      <c r="BB42" t="str">
        <f t="shared" si="9"/>
        <v>רמה מקצועית נאותה</v>
      </c>
      <c r="BC42" t="str">
        <f t="shared" si="9"/>
        <v>רמה מקצועית טובה מאוד</v>
      </c>
      <c r="BD42" t="str">
        <f t="shared" si="9"/>
        <v>רמה מקצועית מעולה</v>
      </c>
      <c r="BE42">
        <f t="shared" si="9"/>
        <v>0</v>
      </c>
      <c r="BF42">
        <f t="shared" si="9"/>
        <v>0</v>
      </c>
      <c r="BG42">
        <f t="shared" si="9"/>
        <v>0</v>
      </c>
      <c r="BH42">
        <f t="shared" si="9"/>
        <v>0</v>
      </c>
      <c r="BI42">
        <f t="shared" si="9"/>
        <v>0</v>
      </c>
      <c r="BJ42">
        <f t="shared" si="9"/>
        <v>0</v>
      </c>
    </row>
    <row r="43" spans="2:62" x14ac:dyDescent="0.25">
      <c r="B43" s="122">
        <f t="shared" si="7"/>
        <v>13</v>
      </c>
      <c r="C43" s="124"/>
      <c r="D43" s="124"/>
      <c r="E43" s="124"/>
      <c r="F43" s="283" t="s">
        <v>447</v>
      </c>
      <c r="G43" s="236">
        <v>3</v>
      </c>
      <c r="H43" s="234" t="s">
        <v>104</v>
      </c>
      <c r="I43" s="232">
        <v>7</v>
      </c>
      <c r="J43" s="284">
        <f t="shared" ca="1" si="10"/>
        <v>5.6000000000000001E-2</v>
      </c>
      <c r="K43" s="106"/>
      <c r="L43" s="123"/>
      <c r="M43" s="123"/>
      <c r="N43" s="123">
        <f t="shared" si="11"/>
        <v>1</v>
      </c>
      <c r="O43" s="123">
        <f t="shared" ca="1" si="12"/>
        <v>1.056</v>
      </c>
      <c r="P43" s="123">
        <f t="shared" ca="1" si="13"/>
        <v>3.1680000000000001</v>
      </c>
      <c r="Q43" s="123">
        <f t="shared" ca="1" si="14"/>
        <v>3.1680000000000001</v>
      </c>
      <c r="R43" s="123"/>
      <c r="S43" s="123"/>
      <c r="T43" s="123"/>
      <c r="U43" s="123">
        <f t="shared" ca="1" si="15"/>
        <v>3.1680000000000001</v>
      </c>
      <c r="V43" s="123">
        <v>13</v>
      </c>
      <c r="W43" s="123">
        <f t="shared" ca="1" si="16"/>
        <v>41.184000000000005</v>
      </c>
      <c r="X43" s="123">
        <v>13</v>
      </c>
      <c r="Y43" s="123">
        <f t="shared" ca="1" si="17"/>
        <v>535.39200000000005</v>
      </c>
      <c r="AA43">
        <f t="shared" si="18"/>
        <v>1</v>
      </c>
      <c r="AB43">
        <f t="shared" si="19"/>
        <v>0</v>
      </c>
      <c r="AC43">
        <f t="shared" si="19"/>
        <v>1</v>
      </c>
      <c r="AD43">
        <f t="shared" si="20"/>
        <v>1</v>
      </c>
      <c r="AE43">
        <f t="shared" si="8"/>
        <v>1</v>
      </c>
      <c r="AF43">
        <f t="shared" si="8"/>
        <v>1</v>
      </c>
      <c r="AG43">
        <f t="shared" si="8"/>
        <v>1</v>
      </c>
      <c r="BA43" t="str">
        <f t="shared" si="21"/>
        <v>רמה מקצועית בלתי נאותה</v>
      </c>
      <c r="BB43" t="str">
        <f t="shared" si="9"/>
        <v>רמה מקצועית נאותה</v>
      </c>
      <c r="BC43" t="str">
        <f t="shared" si="9"/>
        <v>רמה מקצועית טובה מאוד</v>
      </c>
      <c r="BD43" t="str">
        <f t="shared" si="9"/>
        <v>רמה מקצועית מעולה</v>
      </c>
      <c r="BE43">
        <f t="shared" si="9"/>
        <v>0</v>
      </c>
      <c r="BF43">
        <f t="shared" si="9"/>
        <v>0</v>
      </c>
      <c r="BG43">
        <f t="shared" si="9"/>
        <v>0</v>
      </c>
      <c r="BH43">
        <f t="shared" si="9"/>
        <v>0</v>
      </c>
      <c r="BI43">
        <f t="shared" si="9"/>
        <v>0</v>
      </c>
      <c r="BJ43">
        <f t="shared" si="9"/>
        <v>0</v>
      </c>
    </row>
    <row r="44" spans="2:62" x14ac:dyDescent="0.25">
      <c r="B44" s="122">
        <f t="shared" si="7"/>
        <v>14</v>
      </c>
      <c r="C44" s="124"/>
      <c r="D44" s="124"/>
      <c r="E44" s="124"/>
      <c r="F44" s="283" t="s">
        <v>408</v>
      </c>
      <c r="G44" s="236">
        <v>15</v>
      </c>
      <c r="H44" s="234" t="s">
        <v>106</v>
      </c>
      <c r="I44" s="232">
        <v>4</v>
      </c>
      <c r="J44" s="284">
        <f t="shared" ca="1" si="10"/>
        <v>3.2000000000000001E-2</v>
      </c>
      <c r="K44" s="106"/>
      <c r="L44" s="123"/>
      <c r="M44" s="123"/>
      <c r="N44" s="123">
        <f t="shared" si="11"/>
        <v>1</v>
      </c>
      <c r="O44" s="123">
        <f t="shared" ca="1" si="12"/>
        <v>1.032</v>
      </c>
      <c r="P44" s="123">
        <f t="shared" ca="1" si="13"/>
        <v>15.48</v>
      </c>
      <c r="Q44" s="123">
        <f t="shared" ca="1" si="14"/>
        <v>30.96</v>
      </c>
      <c r="R44" s="123"/>
      <c r="S44" s="123"/>
      <c r="T44" s="123"/>
      <c r="U44" s="123">
        <f t="shared" ca="1" si="15"/>
        <v>30.96</v>
      </c>
      <c r="V44" s="123">
        <v>14</v>
      </c>
      <c r="W44" s="123">
        <f t="shared" ca="1" si="16"/>
        <v>433.44</v>
      </c>
      <c r="X44" s="123">
        <v>14</v>
      </c>
      <c r="Y44" s="123">
        <f t="shared" ca="1" si="17"/>
        <v>6068.16</v>
      </c>
      <c r="AA44">
        <f t="shared" si="18"/>
        <v>1</v>
      </c>
      <c r="AB44">
        <f t="shared" si="19"/>
        <v>0</v>
      </c>
      <c r="AC44">
        <f t="shared" si="19"/>
        <v>1</v>
      </c>
      <c r="AD44">
        <f t="shared" si="20"/>
        <v>1</v>
      </c>
      <c r="AE44">
        <f t="shared" si="8"/>
        <v>1</v>
      </c>
      <c r="AF44">
        <f t="shared" si="8"/>
        <v>1</v>
      </c>
      <c r="AG44">
        <f t="shared" si="8"/>
        <v>1</v>
      </c>
      <c r="BA44" t="str">
        <f t="shared" si="21"/>
        <v>רמה מקצועית בלתי נאותה</v>
      </c>
      <c r="BB44" t="str">
        <f t="shared" si="9"/>
        <v>רמה מקצועית נאותה</v>
      </c>
      <c r="BC44" t="str">
        <f t="shared" si="9"/>
        <v>רמה מקצועית טובה מאוד</v>
      </c>
      <c r="BD44" t="str">
        <f t="shared" si="9"/>
        <v>רמה מקצועית מעולה</v>
      </c>
      <c r="BE44">
        <f t="shared" si="9"/>
        <v>0</v>
      </c>
      <c r="BF44">
        <f t="shared" si="9"/>
        <v>0</v>
      </c>
      <c r="BG44">
        <f t="shared" si="9"/>
        <v>0</v>
      </c>
      <c r="BH44">
        <f t="shared" si="9"/>
        <v>0</v>
      </c>
      <c r="BI44">
        <f t="shared" si="9"/>
        <v>0</v>
      </c>
      <c r="BJ44">
        <f t="shared" si="9"/>
        <v>0</v>
      </c>
    </row>
    <row r="45" spans="2:62" x14ac:dyDescent="0.25">
      <c r="B45" s="122">
        <f t="shared" si="7"/>
        <v>15</v>
      </c>
      <c r="C45" s="124"/>
      <c r="D45" s="124"/>
      <c r="E45" s="124"/>
      <c r="F45" s="283" t="s">
        <v>408</v>
      </c>
      <c r="G45" s="236">
        <v>15</v>
      </c>
      <c r="H45" s="234" t="s">
        <v>106</v>
      </c>
      <c r="I45" s="232">
        <v>5</v>
      </c>
      <c r="J45" s="284">
        <f t="shared" ca="1" si="10"/>
        <v>0.04</v>
      </c>
      <c r="K45" s="106"/>
      <c r="L45" s="123"/>
      <c r="M45" s="123"/>
      <c r="N45" s="123">
        <f t="shared" si="11"/>
        <v>1</v>
      </c>
      <c r="O45" s="123">
        <f t="shared" ca="1" si="12"/>
        <v>1.04</v>
      </c>
      <c r="P45" s="123">
        <f t="shared" ca="1" si="13"/>
        <v>15.600000000000001</v>
      </c>
      <c r="Q45" s="123">
        <f t="shared" ca="1" si="14"/>
        <v>31.200000000000003</v>
      </c>
      <c r="R45" s="123"/>
      <c r="S45" s="123"/>
      <c r="T45" s="123"/>
      <c r="U45" s="123">
        <f t="shared" ca="1" si="15"/>
        <v>31.200000000000003</v>
      </c>
      <c r="V45" s="123">
        <v>15</v>
      </c>
      <c r="W45" s="123">
        <f t="shared" ca="1" si="16"/>
        <v>468.00000000000006</v>
      </c>
      <c r="X45" s="123">
        <v>15</v>
      </c>
      <c r="Y45" s="123">
        <f t="shared" ca="1" si="17"/>
        <v>7020.0000000000009</v>
      </c>
      <c r="AA45">
        <f t="shared" si="18"/>
        <v>1</v>
      </c>
      <c r="AB45">
        <f t="shared" si="19"/>
        <v>0</v>
      </c>
      <c r="AC45">
        <f t="shared" si="19"/>
        <v>1</v>
      </c>
      <c r="AD45">
        <f t="shared" si="20"/>
        <v>1</v>
      </c>
      <c r="AE45">
        <f t="shared" si="8"/>
        <v>1</v>
      </c>
      <c r="AF45">
        <f t="shared" si="8"/>
        <v>1</v>
      </c>
      <c r="AG45">
        <f t="shared" si="8"/>
        <v>1</v>
      </c>
      <c r="BA45" t="str">
        <f t="shared" si="21"/>
        <v>רמה מקצועית בלתי נאותה</v>
      </c>
      <c r="BB45" t="str">
        <f t="shared" si="9"/>
        <v>רמה מקצועית נאותה</v>
      </c>
      <c r="BC45" t="str">
        <f t="shared" si="9"/>
        <v>רמה מקצועית טובה מאוד</v>
      </c>
      <c r="BD45" t="str">
        <f t="shared" si="9"/>
        <v>רמה מקצועית מעולה</v>
      </c>
      <c r="BE45">
        <f t="shared" si="9"/>
        <v>0</v>
      </c>
      <c r="BF45">
        <f t="shared" si="9"/>
        <v>0</v>
      </c>
      <c r="BG45">
        <f t="shared" si="9"/>
        <v>0</v>
      </c>
      <c r="BH45">
        <f t="shared" si="9"/>
        <v>0</v>
      </c>
      <c r="BI45">
        <f t="shared" si="9"/>
        <v>0</v>
      </c>
      <c r="BJ45">
        <f t="shared" si="9"/>
        <v>0</v>
      </c>
    </row>
    <row r="46" spans="2:62" x14ac:dyDescent="0.25">
      <c r="B46" s="122">
        <f t="shared" si="7"/>
        <v>16</v>
      </c>
      <c r="C46" s="124"/>
      <c r="D46" s="124"/>
      <c r="E46" s="124"/>
      <c r="F46" s="283" t="s">
        <v>406</v>
      </c>
      <c r="G46" s="236">
        <v>5</v>
      </c>
      <c r="H46" s="234" t="s">
        <v>106</v>
      </c>
      <c r="I46" s="232">
        <v>40</v>
      </c>
      <c r="J46" s="284">
        <f t="shared" ca="1" si="10"/>
        <v>0.32</v>
      </c>
      <c r="K46" s="106"/>
      <c r="L46" s="123"/>
      <c r="M46" s="123"/>
      <c r="N46" s="123">
        <f t="shared" si="11"/>
        <v>1</v>
      </c>
      <c r="O46" s="123">
        <f t="shared" ca="1" si="12"/>
        <v>1.32</v>
      </c>
      <c r="P46" s="123">
        <f t="shared" ca="1" si="13"/>
        <v>6.6000000000000005</v>
      </c>
      <c r="Q46" s="123">
        <f t="shared" ca="1" si="14"/>
        <v>13.200000000000001</v>
      </c>
      <c r="R46" s="123"/>
      <c r="S46" s="123"/>
      <c r="T46" s="123"/>
      <c r="U46" s="123">
        <f t="shared" ca="1" si="15"/>
        <v>13.200000000000001</v>
      </c>
      <c r="V46" s="123">
        <v>16</v>
      </c>
      <c r="W46" s="123">
        <f t="shared" ca="1" si="16"/>
        <v>211.20000000000002</v>
      </c>
      <c r="X46" s="123">
        <v>16</v>
      </c>
      <c r="Y46" s="123">
        <f t="shared" ca="1" si="17"/>
        <v>3379.2000000000003</v>
      </c>
      <c r="AA46">
        <f t="shared" si="18"/>
        <v>1</v>
      </c>
      <c r="AB46">
        <f t="shared" si="19"/>
        <v>0</v>
      </c>
      <c r="AC46">
        <f t="shared" si="19"/>
        <v>1</v>
      </c>
      <c r="AD46">
        <f t="shared" si="20"/>
        <v>1</v>
      </c>
      <c r="AE46">
        <f t="shared" si="8"/>
        <v>1</v>
      </c>
      <c r="AF46">
        <f t="shared" si="8"/>
        <v>1</v>
      </c>
      <c r="AG46">
        <f t="shared" si="8"/>
        <v>1</v>
      </c>
      <c r="BA46" t="str">
        <f t="shared" si="21"/>
        <v>רמה מקצועית בלתי נאותה</v>
      </c>
      <c r="BB46" t="str">
        <f t="shared" si="9"/>
        <v>רמה מקצועית נאותה</v>
      </c>
      <c r="BC46" t="str">
        <f t="shared" si="9"/>
        <v>רמה מקצועית טובה מאוד</v>
      </c>
      <c r="BD46" t="str">
        <f t="shared" si="9"/>
        <v>רמה מקצועית מעולה</v>
      </c>
      <c r="BE46">
        <f t="shared" si="9"/>
        <v>0</v>
      </c>
      <c r="BF46">
        <f t="shared" si="9"/>
        <v>0</v>
      </c>
      <c r="BG46">
        <f t="shared" si="9"/>
        <v>0</v>
      </c>
      <c r="BH46">
        <f t="shared" si="9"/>
        <v>0</v>
      </c>
      <c r="BI46">
        <f t="shared" si="9"/>
        <v>0</v>
      </c>
      <c r="BJ46">
        <f t="shared" si="9"/>
        <v>0</v>
      </c>
    </row>
    <row r="47" spans="2:62" x14ac:dyDescent="0.25">
      <c r="B47" s="122">
        <f t="shared" si="7"/>
        <v>17</v>
      </c>
      <c r="C47" s="124"/>
      <c r="D47" s="124"/>
      <c r="E47" s="124"/>
      <c r="F47" s="283" t="s">
        <v>407</v>
      </c>
      <c r="G47" s="236">
        <v>5</v>
      </c>
      <c r="H47" s="234" t="s">
        <v>106</v>
      </c>
      <c r="I47" s="232">
        <v>80</v>
      </c>
      <c r="J47" s="284">
        <f t="shared" ca="1" si="10"/>
        <v>0.64</v>
      </c>
      <c r="K47" s="106"/>
      <c r="L47" s="123"/>
      <c r="M47" s="123"/>
      <c r="N47" s="123">
        <f t="shared" si="11"/>
        <v>1</v>
      </c>
      <c r="O47" s="123">
        <f t="shared" ca="1" si="12"/>
        <v>1.6400000000000001</v>
      </c>
      <c r="P47" s="123">
        <f t="shared" ca="1" si="13"/>
        <v>8.2000000000000011</v>
      </c>
      <c r="Q47" s="123">
        <f t="shared" ca="1" si="14"/>
        <v>16.400000000000002</v>
      </c>
      <c r="R47" s="123"/>
      <c r="S47" s="123"/>
      <c r="T47" s="123"/>
      <c r="U47" s="123">
        <f t="shared" ca="1" si="15"/>
        <v>16.400000000000002</v>
      </c>
      <c r="V47" s="123">
        <v>17</v>
      </c>
      <c r="W47" s="123">
        <f t="shared" ca="1" si="16"/>
        <v>278.8</v>
      </c>
      <c r="X47" s="123">
        <v>17</v>
      </c>
      <c r="Y47" s="123">
        <f t="shared" ca="1" si="17"/>
        <v>4739.6000000000004</v>
      </c>
      <c r="AA47">
        <f t="shared" si="18"/>
        <v>1</v>
      </c>
      <c r="AB47">
        <f t="shared" si="19"/>
        <v>0</v>
      </c>
      <c r="AC47">
        <f t="shared" si="19"/>
        <v>1</v>
      </c>
      <c r="AD47">
        <f t="shared" si="20"/>
        <v>1</v>
      </c>
      <c r="AE47">
        <f t="shared" si="20"/>
        <v>1</v>
      </c>
      <c r="AF47">
        <f t="shared" si="20"/>
        <v>1</v>
      </c>
      <c r="AG47">
        <f t="shared" si="20"/>
        <v>1</v>
      </c>
      <c r="BA47" t="str">
        <f t="shared" si="21"/>
        <v>רמה מקצועית בלתי נאותה</v>
      </c>
      <c r="BB47" t="str">
        <f t="shared" si="21"/>
        <v>רמה מקצועית נאותה</v>
      </c>
      <c r="BC47" t="str">
        <f t="shared" si="21"/>
        <v>רמה מקצועית טובה מאוד</v>
      </c>
      <c r="BD47" t="str">
        <f t="shared" si="21"/>
        <v>רמה מקצועית מעולה</v>
      </c>
      <c r="BE47">
        <f t="shared" si="21"/>
        <v>0</v>
      </c>
      <c r="BF47">
        <f t="shared" si="21"/>
        <v>0</v>
      </c>
      <c r="BG47">
        <f t="shared" si="21"/>
        <v>0</v>
      </c>
      <c r="BH47">
        <f t="shared" si="21"/>
        <v>0</v>
      </c>
      <c r="BI47">
        <f t="shared" si="21"/>
        <v>0</v>
      </c>
      <c r="BJ47">
        <f t="shared" si="21"/>
        <v>0</v>
      </c>
    </row>
    <row r="48" spans="2:62" x14ac:dyDescent="0.25">
      <c r="B48" s="122">
        <f t="shared" si="7"/>
        <v>18</v>
      </c>
      <c r="C48" s="124"/>
      <c r="D48" s="124"/>
      <c r="E48" s="124"/>
      <c r="F48" s="283" t="s">
        <v>407</v>
      </c>
      <c r="G48" s="236">
        <v>3</v>
      </c>
      <c r="H48" s="234" t="s">
        <v>106</v>
      </c>
      <c r="I48" s="232">
        <v>55</v>
      </c>
      <c r="J48" s="284">
        <f t="shared" ca="1" si="10"/>
        <v>0.44</v>
      </c>
      <c r="K48" s="106"/>
      <c r="L48" s="123"/>
      <c r="M48" s="123"/>
      <c r="N48" s="123">
        <f t="shared" si="11"/>
        <v>1</v>
      </c>
      <c r="O48" s="123">
        <f t="shared" ca="1" si="12"/>
        <v>1.44</v>
      </c>
      <c r="P48" s="123">
        <f t="shared" ca="1" si="13"/>
        <v>4.32</v>
      </c>
      <c r="Q48" s="123">
        <f t="shared" ca="1" si="14"/>
        <v>8.64</v>
      </c>
      <c r="R48" s="123"/>
      <c r="S48" s="123"/>
      <c r="T48" s="123"/>
      <c r="U48" s="123">
        <f t="shared" ca="1" si="15"/>
        <v>8.64</v>
      </c>
      <c r="V48" s="123">
        <v>18</v>
      </c>
      <c r="W48" s="123">
        <f t="shared" ca="1" si="16"/>
        <v>155.52000000000001</v>
      </c>
      <c r="X48" s="123">
        <v>18</v>
      </c>
      <c r="Y48" s="123">
        <f t="shared" ca="1" si="17"/>
        <v>2799.36</v>
      </c>
      <c r="AA48">
        <f t="shared" si="18"/>
        <v>1</v>
      </c>
      <c r="AB48">
        <f t="shared" si="19"/>
        <v>0</v>
      </c>
      <c r="AC48">
        <f t="shared" si="19"/>
        <v>1</v>
      </c>
      <c r="AD48">
        <f t="shared" si="20"/>
        <v>1</v>
      </c>
      <c r="AE48">
        <f t="shared" si="20"/>
        <v>1</v>
      </c>
      <c r="AF48">
        <f t="shared" si="20"/>
        <v>1</v>
      </c>
      <c r="AG48">
        <f t="shared" si="20"/>
        <v>1</v>
      </c>
      <c r="BA48" t="str">
        <f t="shared" si="21"/>
        <v>רמה מקצועית בלתי נאותה</v>
      </c>
      <c r="BB48" t="str">
        <f t="shared" si="21"/>
        <v>רמה מקצועית נאותה</v>
      </c>
      <c r="BC48" t="str">
        <f t="shared" si="21"/>
        <v>רמה מקצועית טובה מאוד</v>
      </c>
      <c r="BD48" t="str">
        <f t="shared" si="21"/>
        <v>רמה מקצועית מעולה</v>
      </c>
      <c r="BE48">
        <f t="shared" si="21"/>
        <v>0</v>
      </c>
      <c r="BF48">
        <f t="shared" si="21"/>
        <v>0</v>
      </c>
      <c r="BG48">
        <f t="shared" si="21"/>
        <v>0</v>
      </c>
      <c r="BH48">
        <f t="shared" si="21"/>
        <v>0</v>
      </c>
      <c r="BI48">
        <f t="shared" si="21"/>
        <v>0</v>
      </c>
      <c r="BJ48">
        <f t="shared" si="21"/>
        <v>0</v>
      </c>
    </row>
    <row r="49" spans="2:62" x14ac:dyDescent="0.25">
      <c r="B49" s="122">
        <f t="shared" si="7"/>
        <v>19</v>
      </c>
      <c r="C49" s="124"/>
      <c r="D49" s="124"/>
      <c r="E49" s="124"/>
      <c r="F49" s="283" t="s">
        <v>408</v>
      </c>
      <c r="G49" s="236">
        <v>15</v>
      </c>
      <c r="H49" s="234" t="s">
        <v>106</v>
      </c>
      <c r="I49" s="232">
        <v>5</v>
      </c>
      <c r="J49" s="284">
        <f t="shared" ca="1" si="10"/>
        <v>0.04</v>
      </c>
      <c r="K49" s="106"/>
      <c r="L49" s="123"/>
      <c r="M49" s="123"/>
      <c r="N49" s="123">
        <f t="shared" si="11"/>
        <v>1</v>
      </c>
      <c r="O49" s="123">
        <f t="shared" ca="1" si="12"/>
        <v>1.04</v>
      </c>
      <c r="P49" s="123">
        <f t="shared" ca="1" si="13"/>
        <v>15.600000000000001</v>
      </c>
      <c r="Q49" s="123">
        <f t="shared" ca="1" si="14"/>
        <v>31.200000000000003</v>
      </c>
      <c r="R49" s="123"/>
      <c r="S49" s="123"/>
      <c r="T49" s="123"/>
      <c r="U49" s="123">
        <f t="shared" ca="1" si="15"/>
        <v>31.200000000000003</v>
      </c>
      <c r="V49" s="123">
        <v>19</v>
      </c>
      <c r="W49" s="123">
        <f t="shared" ca="1" si="16"/>
        <v>592.80000000000007</v>
      </c>
      <c r="X49" s="123">
        <v>19</v>
      </c>
      <c r="Y49" s="123">
        <f t="shared" ca="1" si="17"/>
        <v>11263.2</v>
      </c>
      <c r="AA49">
        <f t="shared" si="18"/>
        <v>1</v>
      </c>
      <c r="AB49">
        <f t="shared" si="19"/>
        <v>0</v>
      </c>
      <c r="AC49">
        <f t="shared" si="19"/>
        <v>1</v>
      </c>
      <c r="AD49">
        <f t="shared" si="20"/>
        <v>1</v>
      </c>
      <c r="AE49">
        <f t="shared" si="20"/>
        <v>1</v>
      </c>
      <c r="AF49">
        <f t="shared" si="20"/>
        <v>1</v>
      </c>
      <c r="AG49">
        <f t="shared" si="20"/>
        <v>1</v>
      </c>
      <c r="BA49" t="str">
        <f t="shared" si="21"/>
        <v>רמה מקצועית בלתי נאותה</v>
      </c>
      <c r="BB49" t="str">
        <f t="shared" si="21"/>
        <v>רמה מקצועית נאותה</v>
      </c>
      <c r="BC49" t="str">
        <f t="shared" si="21"/>
        <v>רמה מקצועית טובה מאוד</v>
      </c>
      <c r="BD49" t="str">
        <f t="shared" si="21"/>
        <v>רמה מקצועית מעולה</v>
      </c>
      <c r="BE49">
        <f t="shared" si="21"/>
        <v>0</v>
      </c>
      <c r="BF49">
        <f t="shared" si="21"/>
        <v>0</v>
      </c>
      <c r="BG49">
        <f t="shared" si="21"/>
        <v>0</v>
      </c>
      <c r="BH49">
        <f t="shared" si="21"/>
        <v>0</v>
      </c>
      <c r="BI49">
        <f t="shared" si="21"/>
        <v>0</v>
      </c>
      <c r="BJ49">
        <f t="shared" si="21"/>
        <v>0</v>
      </c>
    </row>
    <row r="50" spans="2:62" x14ac:dyDescent="0.25">
      <c r="B50" s="122">
        <f t="shared" si="7"/>
        <v>20</v>
      </c>
      <c r="C50" s="124"/>
      <c r="D50" s="124"/>
      <c r="E50" s="124"/>
      <c r="F50" s="283" t="s">
        <v>408</v>
      </c>
      <c r="G50" s="236">
        <v>15</v>
      </c>
      <c r="H50" s="234" t="s">
        <v>106</v>
      </c>
      <c r="I50" s="232">
        <v>6</v>
      </c>
      <c r="J50" s="284">
        <f t="shared" ca="1" si="10"/>
        <v>4.8000000000000001E-2</v>
      </c>
      <c r="K50" s="106"/>
      <c r="L50" s="123"/>
      <c r="M50" s="123"/>
      <c r="N50" s="123">
        <f t="shared" si="11"/>
        <v>1</v>
      </c>
      <c r="O50" s="123">
        <f t="shared" ca="1" si="12"/>
        <v>1.048</v>
      </c>
      <c r="P50" s="123">
        <f t="shared" ca="1" si="13"/>
        <v>15.72</v>
      </c>
      <c r="Q50" s="123">
        <f t="shared" ca="1" si="14"/>
        <v>31.44</v>
      </c>
      <c r="R50" s="123"/>
      <c r="S50" s="123"/>
      <c r="T50" s="123"/>
      <c r="U50" s="123">
        <f t="shared" ca="1" si="15"/>
        <v>31.44</v>
      </c>
      <c r="V50" s="123">
        <v>20</v>
      </c>
      <c r="W50" s="123">
        <f t="shared" ca="1" si="16"/>
        <v>628.80000000000007</v>
      </c>
      <c r="X50" s="123">
        <v>20</v>
      </c>
      <c r="Y50" s="123">
        <f t="shared" ca="1" si="17"/>
        <v>12576.000000000002</v>
      </c>
      <c r="AA50">
        <f t="shared" si="18"/>
        <v>1</v>
      </c>
      <c r="AB50">
        <f t="shared" si="19"/>
        <v>0</v>
      </c>
      <c r="AC50">
        <f t="shared" si="19"/>
        <v>1</v>
      </c>
      <c r="AD50">
        <f t="shared" si="20"/>
        <v>1</v>
      </c>
      <c r="AE50">
        <f t="shared" si="20"/>
        <v>1</v>
      </c>
      <c r="AF50">
        <f t="shared" si="20"/>
        <v>1</v>
      </c>
      <c r="AG50">
        <f t="shared" si="20"/>
        <v>1</v>
      </c>
      <c r="BA50" t="str">
        <f t="shared" si="21"/>
        <v>רמה מקצועית בלתי נאותה</v>
      </c>
      <c r="BB50" t="str">
        <f t="shared" si="21"/>
        <v>רמה מקצועית נאותה</v>
      </c>
      <c r="BC50" t="str">
        <f t="shared" si="21"/>
        <v>רמה מקצועית טובה מאוד</v>
      </c>
      <c r="BD50" t="str">
        <f t="shared" si="21"/>
        <v>רמה מקצועית מעולה</v>
      </c>
      <c r="BE50">
        <f t="shared" si="21"/>
        <v>0</v>
      </c>
      <c r="BF50">
        <f t="shared" si="21"/>
        <v>0</v>
      </c>
      <c r="BG50">
        <f t="shared" si="21"/>
        <v>0</v>
      </c>
      <c r="BH50">
        <f t="shared" si="21"/>
        <v>0</v>
      </c>
      <c r="BI50">
        <f t="shared" si="21"/>
        <v>0</v>
      </c>
      <c r="BJ50">
        <f t="shared" si="21"/>
        <v>0</v>
      </c>
    </row>
    <row r="51" spans="2:62" x14ac:dyDescent="0.25">
      <c r="B51" s="122">
        <f t="shared" si="7"/>
        <v>21</v>
      </c>
      <c r="C51" s="124"/>
      <c r="D51" s="124"/>
      <c r="E51" s="124"/>
      <c r="F51" s="283" t="s">
        <v>408</v>
      </c>
      <c r="G51" s="236">
        <v>15</v>
      </c>
      <c r="H51" s="234" t="s">
        <v>106</v>
      </c>
      <c r="I51" s="232">
        <v>6</v>
      </c>
      <c r="J51" s="284">
        <f t="shared" ca="1" si="10"/>
        <v>4.8000000000000001E-2</v>
      </c>
      <c r="K51" s="106"/>
      <c r="L51" s="123"/>
      <c r="M51" s="123"/>
      <c r="N51" s="123">
        <f t="shared" si="11"/>
        <v>1</v>
      </c>
      <c r="O51" s="123">
        <f t="shared" ca="1" si="12"/>
        <v>1.048</v>
      </c>
      <c r="P51" s="123">
        <f t="shared" ca="1" si="13"/>
        <v>15.72</v>
      </c>
      <c r="Q51" s="123">
        <f t="shared" ca="1" si="14"/>
        <v>31.44</v>
      </c>
      <c r="R51" s="123"/>
      <c r="S51" s="123"/>
      <c r="T51" s="123"/>
      <c r="U51" s="123">
        <f t="shared" ca="1" si="15"/>
        <v>31.44</v>
      </c>
      <c r="V51" s="123">
        <v>21</v>
      </c>
      <c r="W51" s="123">
        <f t="shared" ca="1" si="16"/>
        <v>660.24</v>
      </c>
      <c r="X51" s="123">
        <v>21</v>
      </c>
      <c r="Y51" s="123">
        <f t="shared" ca="1" si="17"/>
        <v>13865.04</v>
      </c>
      <c r="AA51">
        <f t="shared" si="18"/>
        <v>1</v>
      </c>
      <c r="AB51">
        <f t="shared" si="19"/>
        <v>0</v>
      </c>
      <c r="AC51">
        <f t="shared" si="19"/>
        <v>1</v>
      </c>
      <c r="AD51">
        <f t="shared" si="20"/>
        <v>1</v>
      </c>
      <c r="AE51">
        <f t="shared" si="20"/>
        <v>1</v>
      </c>
      <c r="AF51">
        <f t="shared" si="20"/>
        <v>1</v>
      </c>
      <c r="AG51">
        <f t="shared" si="20"/>
        <v>1</v>
      </c>
      <c r="BA51" t="str">
        <f t="shared" si="21"/>
        <v>רמה מקצועית בלתי נאותה</v>
      </c>
      <c r="BB51" t="str">
        <f t="shared" si="21"/>
        <v>רמה מקצועית נאותה</v>
      </c>
      <c r="BC51" t="str">
        <f t="shared" si="21"/>
        <v>רמה מקצועית טובה מאוד</v>
      </c>
      <c r="BD51" t="str">
        <f t="shared" si="21"/>
        <v>רמה מקצועית מעולה</v>
      </c>
      <c r="BE51">
        <f t="shared" si="21"/>
        <v>0</v>
      </c>
      <c r="BF51">
        <f t="shared" si="21"/>
        <v>0</v>
      </c>
      <c r="BG51">
        <f t="shared" si="21"/>
        <v>0</v>
      </c>
      <c r="BH51">
        <f t="shared" si="21"/>
        <v>0</v>
      </c>
      <c r="BI51">
        <f t="shared" si="21"/>
        <v>0</v>
      </c>
      <c r="BJ51">
        <f t="shared" si="21"/>
        <v>0</v>
      </c>
    </row>
    <row r="52" spans="2:62" x14ac:dyDescent="0.25">
      <c r="B52" s="122">
        <f t="shared" si="7"/>
        <v>22</v>
      </c>
      <c r="C52" s="124"/>
      <c r="D52" s="124"/>
      <c r="E52" s="124"/>
      <c r="F52" s="283" t="s">
        <v>408</v>
      </c>
      <c r="G52" s="236">
        <v>15</v>
      </c>
      <c r="H52" s="234" t="s">
        <v>106</v>
      </c>
      <c r="I52" s="232">
        <v>5</v>
      </c>
      <c r="J52" s="284">
        <f t="shared" ca="1" si="10"/>
        <v>0.04</v>
      </c>
      <c r="K52" s="106"/>
      <c r="L52" s="123"/>
      <c r="M52" s="123"/>
      <c r="N52" s="123">
        <f t="shared" si="11"/>
        <v>1</v>
      </c>
      <c r="O52" s="123">
        <f t="shared" ca="1" si="12"/>
        <v>1.04</v>
      </c>
      <c r="P52" s="123">
        <f t="shared" ca="1" si="13"/>
        <v>15.600000000000001</v>
      </c>
      <c r="Q52" s="123">
        <f t="shared" ca="1" si="14"/>
        <v>31.200000000000003</v>
      </c>
      <c r="R52" s="123"/>
      <c r="S52" s="123"/>
      <c r="T52" s="123"/>
      <c r="U52" s="123">
        <f t="shared" ca="1" si="15"/>
        <v>31.200000000000003</v>
      </c>
      <c r="V52" s="123">
        <v>22</v>
      </c>
      <c r="W52" s="123">
        <f t="shared" ca="1" si="16"/>
        <v>686.40000000000009</v>
      </c>
      <c r="X52" s="123">
        <v>22</v>
      </c>
      <c r="Y52" s="123">
        <f t="shared" ca="1" si="17"/>
        <v>15100.800000000003</v>
      </c>
      <c r="AA52">
        <f t="shared" si="18"/>
        <v>1</v>
      </c>
      <c r="AB52">
        <f t="shared" si="19"/>
        <v>0</v>
      </c>
      <c r="AC52">
        <f t="shared" si="19"/>
        <v>1</v>
      </c>
      <c r="AD52">
        <f t="shared" si="20"/>
        <v>1</v>
      </c>
      <c r="AE52">
        <f t="shared" si="20"/>
        <v>1</v>
      </c>
      <c r="AF52">
        <f t="shared" si="20"/>
        <v>1</v>
      </c>
      <c r="AG52">
        <f t="shared" si="20"/>
        <v>1</v>
      </c>
      <c r="BA52" t="str">
        <f t="shared" si="21"/>
        <v>רמה מקצועית בלתי נאותה</v>
      </c>
      <c r="BB52" t="str">
        <f t="shared" si="21"/>
        <v>רמה מקצועית נאותה</v>
      </c>
      <c r="BC52" t="str">
        <f t="shared" si="21"/>
        <v>רמה מקצועית טובה מאוד</v>
      </c>
      <c r="BD52" t="str">
        <f t="shared" si="21"/>
        <v>רמה מקצועית מעולה</v>
      </c>
      <c r="BE52">
        <f t="shared" si="21"/>
        <v>0</v>
      </c>
      <c r="BF52">
        <f t="shared" si="21"/>
        <v>0</v>
      </c>
      <c r="BG52">
        <f t="shared" si="21"/>
        <v>0</v>
      </c>
      <c r="BH52">
        <f t="shared" si="21"/>
        <v>0</v>
      </c>
      <c r="BI52">
        <f t="shared" si="21"/>
        <v>0</v>
      </c>
      <c r="BJ52">
        <f t="shared" si="21"/>
        <v>0</v>
      </c>
    </row>
    <row r="53" spans="2:62" x14ac:dyDescent="0.25">
      <c r="B53" s="122">
        <f t="shared" si="7"/>
        <v>23</v>
      </c>
      <c r="C53" s="124"/>
      <c r="D53" s="124"/>
      <c r="E53" s="124"/>
      <c r="F53" s="283" t="s">
        <v>409</v>
      </c>
      <c r="G53" s="236">
        <v>2</v>
      </c>
      <c r="H53" s="234" t="s">
        <v>105</v>
      </c>
      <c r="I53" s="232">
        <v>27</v>
      </c>
      <c r="J53" s="284">
        <f t="shared" ca="1" si="10"/>
        <v>0.216</v>
      </c>
      <c r="K53" s="106"/>
      <c r="L53" s="123"/>
      <c r="M53" s="123"/>
      <c r="N53" s="123">
        <f t="shared" si="11"/>
        <v>1</v>
      </c>
      <c r="O53" s="123">
        <f t="shared" ca="1" si="12"/>
        <v>1.216</v>
      </c>
      <c r="P53" s="123">
        <f t="shared" ca="1" si="13"/>
        <v>2.4319999999999999</v>
      </c>
      <c r="Q53" s="123">
        <f t="shared" ca="1" si="14"/>
        <v>3.6479999999999997</v>
      </c>
      <c r="R53" s="123"/>
      <c r="S53" s="123"/>
      <c r="T53" s="123"/>
      <c r="U53" s="123">
        <f t="shared" ca="1" si="15"/>
        <v>3.6479999999999997</v>
      </c>
      <c r="V53" s="123">
        <v>23</v>
      </c>
      <c r="W53" s="123">
        <f t="shared" ca="1" si="16"/>
        <v>83.903999999999996</v>
      </c>
      <c r="X53" s="123">
        <v>23</v>
      </c>
      <c r="Y53" s="123">
        <f t="shared" ca="1" si="17"/>
        <v>1929.7919999999999</v>
      </c>
      <c r="AA53">
        <f t="shared" si="18"/>
        <v>1</v>
      </c>
      <c r="AB53">
        <f t="shared" si="19"/>
        <v>0</v>
      </c>
      <c r="AC53">
        <f t="shared" si="19"/>
        <v>1</v>
      </c>
      <c r="AD53">
        <f t="shared" si="20"/>
        <v>1</v>
      </c>
      <c r="AE53">
        <f t="shared" si="20"/>
        <v>1</v>
      </c>
      <c r="AF53">
        <f t="shared" si="20"/>
        <v>1</v>
      </c>
      <c r="AG53">
        <f t="shared" si="20"/>
        <v>1</v>
      </c>
      <c r="BA53" t="str">
        <f t="shared" si="21"/>
        <v>רמה מקצועית בלתי נאותה</v>
      </c>
      <c r="BB53" t="str">
        <f t="shared" si="21"/>
        <v>רמה מקצועית נאותה</v>
      </c>
      <c r="BC53" t="str">
        <f t="shared" si="21"/>
        <v>רמה מקצועית טובה מאוד</v>
      </c>
      <c r="BD53" t="str">
        <f t="shared" si="21"/>
        <v>רמה מקצועית מעולה</v>
      </c>
      <c r="BE53">
        <f t="shared" si="21"/>
        <v>0</v>
      </c>
      <c r="BF53">
        <f t="shared" si="21"/>
        <v>0</v>
      </c>
      <c r="BG53">
        <f t="shared" si="21"/>
        <v>0</v>
      </c>
      <c r="BH53">
        <f t="shared" si="21"/>
        <v>0</v>
      </c>
      <c r="BI53">
        <f t="shared" si="21"/>
        <v>0</v>
      </c>
      <c r="BJ53">
        <f t="shared" si="21"/>
        <v>0</v>
      </c>
    </row>
    <row r="54" spans="2:62" x14ac:dyDescent="0.25">
      <c r="B54" s="122">
        <f t="shared" si="7"/>
        <v>24</v>
      </c>
      <c r="C54" s="124"/>
      <c r="D54" s="124"/>
      <c r="E54" s="124"/>
      <c r="F54" s="283" t="s">
        <v>408</v>
      </c>
      <c r="G54" s="236">
        <v>15</v>
      </c>
      <c r="H54" s="234" t="s">
        <v>106</v>
      </c>
      <c r="I54" s="232">
        <v>5</v>
      </c>
      <c r="J54" s="284">
        <f t="shared" ca="1" si="10"/>
        <v>0.04</v>
      </c>
      <c r="K54" s="106"/>
      <c r="L54" s="123"/>
      <c r="M54" s="123"/>
      <c r="N54" s="123">
        <f t="shared" si="11"/>
        <v>1</v>
      </c>
      <c r="O54" s="123">
        <f t="shared" ca="1" si="12"/>
        <v>1.04</v>
      </c>
      <c r="P54" s="123">
        <f t="shared" ca="1" si="13"/>
        <v>15.600000000000001</v>
      </c>
      <c r="Q54" s="123">
        <f t="shared" ca="1" si="14"/>
        <v>31.200000000000003</v>
      </c>
      <c r="R54" s="123"/>
      <c r="S54" s="123"/>
      <c r="T54" s="123"/>
      <c r="U54" s="123">
        <f t="shared" ca="1" si="15"/>
        <v>31.200000000000003</v>
      </c>
      <c r="V54" s="123">
        <v>24</v>
      </c>
      <c r="W54" s="123">
        <f t="shared" ca="1" si="16"/>
        <v>748.80000000000007</v>
      </c>
      <c r="X54" s="123">
        <v>24</v>
      </c>
      <c r="Y54" s="123">
        <f t="shared" ca="1" si="17"/>
        <v>17971.2</v>
      </c>
      <c r="AA54">
        <f t="shared" si="18"/>
        <v>1</v>
      </c>
      <c r="AB54">
        <f t="shared" si="19"/>
        <v>0</v>
      </c>
      <c r="AC54">
        <f t="shared" si="19"/>
        <v>1</v>
      </c>
      <c r="AD54">
        <f t="shared" si="20"/>
        <v>1</v>
      </c>
      <c r="AE54">
        <f t="shared" si="20"/>
        <v>1</v>
      </c>
      <c r="AF54">
        <f t="shared" si="20"/>
        <v>1</v>
      </c>
      <c r="AG54">
        <f t="shared" si="20"/>
        <v>1</v>
      </c>
      <c r="BA54" t="str">
        <f t="shared" si="21"/>
        <v>רמה מקצועית בלתי נאותה</v>
      </c>
      <c r="BB54" t="str">
        <f t="shared" si="21"/>
        <v>רמה מקצועית נאותה</v>
      </c>
      <c r="BC54" t="str">
        <f t="shared" si="21"/>
        <v>רמה מקצועית טובה מאוד</v>
      </c>
      <c r="BD54" t="str">
        <f t="shared" si="21"/>
        <v>רמה מקצועית מעולה</v>
      </c>
      <c r="BE54">
        <f t="shared" si="21"/>
        <v>0</v>
      </c>
      <c r="BF54">
        <f t="shared" si="21"/>
        <v>0</v>
      </c>
      <c r="BG54">
        <f t="shared" si="21"/>
        <v>0</v>
      </c>
      <c r="BH54">
        <f t="shared" si="21"/>
        <v>0</v>
      </c>
      <c r="BI54">
        <f t="shared" si="21"/>
        <v>0</v>
      </c>
      <c r="BJ54">
        <f t="shared" si="21"/>
        <v>0</v>
      </c>
    </row>
    <row r="55" spans="2:62" x14ac:dyDescent="0.25">
      <c r="B55" s="122">
        <f t="shared" si="7"/>
        <v>25</v>
      </c>
      <c r="C55" s="124"/>
      <c r="D55" s="124"/>
      <c r="E55" s="124"/>
      <c r="F55" s="283" t="s">
        <v>408</v>
      </c>
      <c r="G55" s="236">
        <v>15</v>
      </c>
      <c r="H55" s="234" t="s">
        <v>106</v>
      </c>
      <c r="I55" s="232">
        <v>3</v>
      </c>
      <c r="J55" s="284">
        <f t="shared" ca="1" si="10"/>
        <v>2.4E-2</v>
      </c>
      <c r="K55" s="106"/>
      <c r="L55" s="123"/>
      <c r="M55" s="123"/>
      <c r="N55" s="123">
        <f t="shared" si="11"/>
        <v>1</v>
      </c>
      <c r="O55" s="123">
        <f t="shared" ca="1" si="12"/>
        <v>1.024</v>
      </c>
      <c r="P55" s="123">
        <f t="shared" ca="1" si="13"/>
        <v>15.36</v>
      </c>
      <c r="Q55" s="123">
        <f t="shared" ca="1" si="14"/>
        <v>30.72</v>
      </c>
      <c r="R55" s="123"/>
      <c r="S55" s="123"/>
      <c r="T55" s="123"/>
      <c r="U55" s="123">
        <f t="shared" ca="1" si="15"/>
        <v>30.72</v>
      </c>
      <c r="V55" s="123">
        <v>25</v>
      </c>
      <c r="W55" s="123">
        <f t="shared" ca="1" si="16"/>
        <v>768</v>
      </c>
      <c r="X55" s="123">
        <v>25</v>
      </c>
      <c r="Y55" s="123">
        <f t="shared" ca="1" si="17"/>
        <v>19200</v>
      </c>
      <c r="AA55">
        <f t="shared" si="18"/>
        <v>1</v>
      </c>
      <c r="AB55">
        <f t="shared" si="19"/>
        <v>0</v>
      </c>
      <c r="AC55">
        <f t="shared" si="19"/>
        <v>1</v>
      </c>
      <c r="AD55">
        <f t="shared" si="20"/>
        <v>1</v>
      </c>
      <c r="AE55">
        <f t="shared" si="20"/>
        <v>1</v>
      </c>
      <c r="AF55">
        <f t="shared" si="20"/>
        <v>1</v>
      </c>
      <c r="AG55">
        <f t="shared" si="20"/>
        <v>1</v>
      </c>
      <c r="BA55" t="str">
        <f t="shared" si="21"/>
        <v>רמה מקצועית בלתי נאותה</v>
      </c>
      <c r="BB55" t="str">
        <f t="shared" si="21"/>
        <v>רמה מקצועית נאותה</v>
      </c>
      <c r="BC55" t="str">
        <f t="shared" si="21"/>
        <v>רמה מקצועית טובה מאוד</v>
      </c>
      <c r="BD55" t="str">
        <f t="shared" si="21"/>
        <v>רמה מקצועית מעולה</v>
      </c>
      <c r="BE55">
        <f t="shared" si="21"/>
        <v>0</v>
      </c>
      <c r="BF55">
        <f t="shared" si="21"/>
        <v>0</v>
      </c>
      <c r="BG55">
        <f t="shared" si="21"/>
        <v>0</v>
      </c>
      <c r="BH55">
        <f t="shared" si="21"/>
        <v>0</v>
      </c>
      <c r="BI55">
        <f t="shared" si="21"/>
        <v>0</v>
      </c>
      <c r="BJ55">
        <f t="shared" si="21"/>
        <v>0</v>
      </c>
    </row>
    <row r="56" spans="2:62" x14ac:dyDescent="0.25">
      <c r="B56" s="122">
        <f t="shared" si="7"/>
        <v>26</v>
      </c>
      <c r="C56" s="124"/>
      <c r="D56" s="124"/>
      <c r="E56" s="124"/>
      <c r="F56" s="283" t="s">
        <v>408</v>
      </c>
      <c r="G56" s="236">
        <v>15</v>
      </c>
      <c r="H56" s="234" t="s">
        <v>106</v>
      </c>
      <c r="I56" s="232">
        <v>6</v>
      </c>
      <c r="J56" s="284">
        <f t="shared" ca="1" si="10"/>
        <v>4.8000000000000001E-2</v>
      </c>
      <c r="K56" s="106"/>
      <c r="L56" s="123"/>
      <c r="M56" s="123"/>
      <c r="N56" s="123">
        <f t="shared" si="11"/>
        <v>1</v>
      </c>
      <c r="O56" s="123">
        <f t="shared" ca="1" si="12"/>
        <v>1.048</v>
      </c>
      <c r="P56" s="123">
        <f t="shared" ca="1" si="13"/>
        <v>15.72</v>
      </c>
      <c r="Q56" s="123">
        <f t="shared" ca="1" si="14"/>
        <v>31.44</v>
      </c>
      <c r="R56" s="123"/>
      <c r="S56" s="123"/>
      <c r="T56" s="123"/>
      <c r="U56" s="123">
        <f t="shared" ca="1" si="15"/>
        <v>31.44</v>
      </c>
      <c r="V56" s="123">
        <v>26</v>
      </c>
      <c r="W56" s="123">
        <f t="shared" ca="1" si="16"/>
        <v>817.44</v>
      </c>
      <c r="X56" s="123">
        <v>26</v>
      </c>
      <c r="Y56" s="123">
        <f t="shared" ca="1" si="17"/>
        <v>21253.440000000002</v>
      </c>
      <c r="AA56">
        <f t="shared" si="18"/>
        <v>1</v>
      </c>
      <c r="AB56">
        <f t="shared" si="19"/>
        <v>0</v>
      </c>
      <c r="AC56">
        <f t="shared" si="19"/>
        <v>1</v>
      </c>
      <c r="AD56">
        <f t="shared" si="20"/>
        <v>1</v>
      </c>
      <c r="AE56">
        <f t="shared" si="20"/>
        <v>1</v>
      </c>
      <c r="AF56">
        <f t="shared" si="20"/>
        <v>1</v>
      </c>
      <c r="AG56">
        <f t="shared" si="20"/>
        <v>1</v>
      </c>
      <c r="BA56" t="str">
        <f t="shared" si="21"/>
        <v>רמה מקצועית בלתי נאותה</v>
      </c>
      <c r="BB56" t="str">
        <f t="shared" si="21"/>
        <v>רמה מקצועית נאותה</v>
      </c>
      <c r="BC56" t="str">
        <f t="shared" si="21"/>
        <v>רמה מקצועית טובה מאוד</v>
      </c>
      <c r="BD56" t="str">
        <f t="shared" si="21"/>
        <v>רמה מקצועית מעולה</v>
      </c>
      <c r="BE56">
        <f t="shared" si="21"/>
        <v>0</v>
      </c>
      <c r="BF56">
        <f t="shared" si="21"/>
        <v>0</v>
      </c>
      <c r="BG56">
        <f t="shared" si="21"/>
        <v>0</v>
      </c>
      <c r="BH56">
        <f t="shared" si="21"/>
        <v>0</v>
      </c>
      <c r="BI56">
        <f t="shared" si="21"/>
        <v>0</v>
      </c>
      <c r="BJ56">
        <f t="shared" si="21"/>
        <v>0</v>
      </c>
    </row>
    <row r="57" spans="2:62" x14ac:dyDescent="0.25">
      <c r="B57" s="122">
        <f t="shared" si="7"/>
        <v>27</v>
      </c>
      <c r="C57" s="124"/>
      <c r="D57" s="124"/>
      <c r="E57" s="124"/>
      <c r="F57" s="283" t="s">
        <v>408</v>
      </c>
      <c r="G57" s="236">
        <v>15</v>
      </c>
      <c r="H57" s="234" t="s">
        <v>106</v>
      </c>
      <c r="I57" s="232">
        <v>4</v>
      </c>
      <c r="J57" s="284">
        <f t="shared" ca="1" si="10"/>
        <v>3.2000000000000001E-2</v>
      </c>
      <c r="K57" s="106"/>
      <c r="L57" s="123"/>
      <c r="M57" s="123"/>
      <c r="N57" s="123">
        <f t="shared" si="11"/>
        <v>1</v>
      </c>
      <c r="O57" s="123">
        <f t="shared" ca="1" si="12"/>
        <v>1.032</v>
      </c>
      <c r="P57" s="123">
        <f t="shared" ca="1" si="13"/>
        <v>15.48</v>
      </c>
      <c r="Q57" s="123">
        <f t="shared" ca="1" si="14"/>
        <v>30.96</v>
      </c>
      <c r="R57" s="123"/>
      <c r="S57" s="123"/>
      <c r="T57" s="123"/>
      <c r="U57" s="123">
        <f t="shared" ca="1" si="15"/>
        <v>30.96</v>
      </c>
      <c r="V57" s="123">
        <v>27</v>
      </c>
      <c r="W57" s="123">
        <f t="shared" ca="1" si="16"/>
        <v>835.92000000000007</v>
      </c>
      <c r="X57" s="123">
        <v>27</v>
      </c>
      <c r="Y57" s="123">
        <f t="shared" ca="1" si="17"/>
        <v>22569.840000000004</v>
      </c>
      <c r="AA57">
        <f t="shared" si="18"/>
        <v>1</v>
      </c>
      <c r="AB57">
        <f t="shared" si="19"/>
        <v>0</v>
      </c>
      <c r="AC57">
        <f t="shared" si="19"/>
        <v>1</v>
      </c>
      <c r="AD57">
        <f t="shared" si="20"/>
        <v>1</v>
      </c>
      <c r="AE57">
        <f t="shared" si="20"/>
        <v>1</v>
      </c>
      <c r="AF57">
        <f t="shared" si="20"/>
        <v>1</v>
      </c>
      <c r="AG57">
        <f t="shared" si="20"/>
        <v>1</v>
      </c>
      <c r="BA57" t="str">
        <f t="shared" si="21"/>
        <v>רמה מקצועית בלתי נאותה</v>
      </c>
      <c r="BB57" t="str">
        <f t="shared" si="21"/>
        <v>רמה מקצועית נאותה</v>
      </c>
      <c r="BC57" t="str">
        <f t="shared" si="21"/>
        <v>רמה מקצועית טובה מאוד</v>
      </c>
      <c r="BD57" t="str">
        <f t="shared" si="21"/>
        <v>רמה מקצועית מעולה</v>
      </c>
      <c r="BE57">
        <f t="shared" si="21"/>
        <v>0</v>
      </c>
      <c r="BF57">
        <f t="shared" si="21"/>
        <v>0</v>
      </c>
      <c r="BG57">
        <f t="shared" si="21"/>
        <v>0</v>
      </c>
      <c r="BH57">
        <f t="shared" si="21"/>
        <v>0</v>
      </c>
      <c r="BI57">
        <f t="shared" si="21"/>
        <v>0</v>
      </c>
      <c r="BJ57">
        <f t="shared" si="21"/>
        <v>0</v>
      </c>
    </row>
    <row r="58" spans="2:62" x14ac:dyDescent="0.25">
      <c r="B58" s="122">
        <f t="shared" si="7"/>
        <v>28</v>
      </c>
      <c r="C58" s="124"/>
      <c r="D58" s="124"/>
      <c r="E58" s="124"/>
      <c r="F58" s="283" t="s">
        <v>408</v>
      </c>
      <c r="G58" s="236">
        <v>15</v>
      </c>
      <c r="H58" s="234" t="s">
        <v>106</v>
      </c>
      <c r="I58" s="232">
        <v>3</v>
      </c>
      <c r="J58" s="284">
        <f t="shared" ca="1" si="10"/>
        <v>2.4E-2</v>
      </c>
      <c r="K58" s="106"/>
      <c r="L58" s="123"/>
      <c r="M58" s="123"/>
      <c r="N58" s="123">
        <f t="shared" si="11"/>
        <v>1</v>
      </c>
      <c r="O58" s="123">
        <f t="shared" ca="1" si="12"/>
        <v>1.024</v>
      </c>
      <c r="P58" s="123">
        <f t="shared" ca="1" si="13"/>
        <v>15.36</v>
      </c>
      <c r="Q58" s="123">
        <f t="shared" ca="1" si="14"/>
        <v>30.72</v>
      </c>
      <c r="R58" s="123"/>
      <c r="S58" s="123"/>
      <c r="T58" s="123"/>
      <c r="U58" s="123">
        <f t="shared" ca="1" si="15"/>
        <v>30.72</v>
      </c>
      <c r="V58" s="123">
        <v>28</v>
      </c>
      <c r="W58" s="123">
        <f t="shared" ca="1" si="16"/>
        <v>860.16</v>
      </c>
      <c r="X58" s="123">
        <v>28</v>
      </c>
      <c r="Y58" s="123">
        <f t="shared" ca="1" si="17"/>
        <v>24084.48</v>
      </c>
      <c r="AA58">
        <f t="shared" si="18"/>
        <v>1</v>
      </c>
      <c r="AB58">
        <f t="shared" si="19"/>
        <v>0</v>
      </c>
      <c r="AC58">
        <f t="shared" si="19"/>
        <v>1</v>
      </c>
      <c r="AD58">
        <f t="shared" si="20"/>
        <v>1</v>
      </c>
      <c r="AE58">
        <f t="shared" si="20"/>
        <v>1</v>
      </c>
      <c r="AF58">
        <f t="shared" si="20"/>
        <v>1</v>
      </c>
      <c r="AG58">
        <f t="shared" si="20"/>
        <v>1</v>
      </c>
      <c r="BA58" t="str">
        <f t="shared" si="21"/>
        <v>רמה מקצועית בלתי נאותה</v>
      </c>
      <c r="BB58" t="str">
        <f t="shared" si="21"/>
        <v>רמה מקצועית נאותה</v>
      </c>
      <c r="BC58" t="str">
        <f t="shared" si="21"/>
        <v>רמה מקצועית טובה מאוד</v>
      </c>
      <c r="BD58" t="str">
        <f t="shared" si="21"/>
        <v>רמה מקצועית מעולה</v>
      </c>
      <c r="BE58">
        <f t="shared" si="21"/>
        <v>0</v>
      </c>
      <c r="BF58">
        <f t="shared" si="21"/>
        <v>0</v>
      </c>
      <c r="BG58">
        <f t="shared" si="21"/>
        <v>0</v>
      </c>
      <c r="BH58">
        <f t="shared" si="21"/>
        <v>0</v>
      </c>
      <c r="BI58">
        <f t="shared" si="21"/>
        <v>0</v>
      </c>
      <c r="BJ58">
        <f t="shared" si="21"/>
        <v>0</v>
      </c>
    </row>
    <row r="59" spans="2:62" x14ac:dyDescent="0.25">
      <c r="B59" s="122">
        <f t="shared" si="7"/>
        <v>29</v>
      </c>
      <c r="C59" s="124"/>
      <c r="D59" s="124"/>
      <c r="E59" s="124"/>
      <c r="F59" s="283" t="s">
        <v>408</v>
      </c>
      <c r="G59" s="236">
        <v>15</v>
      </c>
      <c r="H59" s="234" t="s">
        <v>106</v>
      </c>
      <c r="I59" s="232">
        <v>6</v>
      </c>
      <c r="J59" s="284">
        <f t="shared" ca="1" si="10"/>
        <v>4.8000000000000001E-2</v>
      </c>
      <c r="K59" s="106"/>
      <c r="L59" s="123"/>
      <c r="M59" s="123"/>
      <c r="N59" s="123">
        <f t="shared" si="11"/>
        <v>1</v>
      </c>
      <c r="O59" s="123">
        <f t="shared" ca="1" si="12"/>
        <v>1.048</v>
      </c>
      <c r="P59" s="123">
        <f t="shared" ca="1" si="13"/>
        <v>15.72</v>
      </c>
      <c r="Q59" s="123">
        <f t="shared" ca="1" si="14"/>
        <v>31.44</v>
      </c>
      <c r="R59" s="123"/>
      <c r="S59" s="123"/>
      <c r="T59" s="123"/>
      <c r="U59" s="123">
        <f t="shared" ca="1" si="15"/>
        <v>31.44</v>
      </c>
      <c r="V59" s="123">
        <v>29</v>
      </c>
      <c r="W59" s="123">
        <f t="shared" ca="1" si="16"/>
        <v>911.76</v>
      </c>
      <c r="X59" s="123">
        <v>29</v>
      </c>
      <c r="Y59" s="123">
        <f t="shared" ca="1" si="17"/>
        <v>26441.040000000001</v>
      </c>
      <c r="AA59">
        <f t="shared" si="18"/>
        <v>1</v>
      </c>
      <c r="AB59">
        <f t="shared" si="19"/>
        <v>0</v>
      </c>
      <c r="AC59">
        <f t="shared" si="19"/>
        <v>1</v>
      </c>
      <c r="AD59">
        <f t="shared" si="20"/>
        <v>1</v>
      </c>
      <c r="AE59">
        <f t="shared" si="20"/>
        <v>1</v>
      </c>
      <c r="AF59">
        <f t="shared" si="20"/>
        <v>1</v>
      </c>
      <c r="AG59">
        <f t="shared" si="20"/>
        <v>1</v>
      </c>
      <c r="BA59" t="str">
        <f t="shared" si="21"/>
        <v>רמה מקצועית בלתי נאותה</v>
      </c>
      <c r="BB59" t="str">
        <f t="shared" si="21"/>
        <v>רמה מקצועית נאותה</v>
      </c>
      <c r="BC59" t="str">
        <f t="shared" si="21"/>
        <v>רמה מקצועית טובה מאוד</v>
      </c>
      <c r="BD59" t="str">
        <f t="shared" si="21"/>
        <v>רמה מקצועית מעולה</v>
      </c>
      <c r="BE59">
        <f t="shared" si="21"/>
        <v>0</v>
      </c>
      <c r="BF59">
        <f t="shared" si="21"/>
        <v>0</v>
      </c>
      <c r="BG59">
        <f t="shared" si="21"/>
        <v>0</v>
      </c>
      <c r="BH59">
        <f t="shared" si="21"/>
        <v>0</v>
      </c>
      <c r="BI59">
        <f t="shared" si="21"/>
        <v>0</v>
      </c>
      <c r="BJ59">
        <f t="shared" si="21"/>
        <v>0</v>
      </c>
    </row>
    <row r="60" spans="2:62" x14ac:dyDescent="0.25">
      <c r="B60" s="122">
        <f t="shared" si="7"/>
        <v>30</v>
      </c>
      <c r="C60" s="124"/>
      <c r="D60" s="124"/>
      <c r="E60" s="124"/>
      <c r="F60" s="283" t="s">
        <v>408</v>
      </c>
      <c r="G60" s="236">
        <v>15</v>
      </c>
      <c r="H60" s="234" t="s">
        <v>106</v>
      </c>
      <c r="I60" s="232">
        <v>6</v>
      </c>
      <c r="J60" s="284">
        <f t="shared" ca="1" si="10"/>
        <v>4.8000000000000001E-2</v>
      </c>
      <c r="K60" s="106"/>
      <c r="L60" s="123"/>
      <c r="M60" s="123"/>
      <c r="N60" s="123">
        <f t="shared" si="11"/>
        <v>1</v>
      </c>
      <c r="O60" s="123">
        <f t="shared" ca="1" si="12"/>
        <v>1.048</v>
      </c>
      <c r="P60" s="123">
        <f t="shared" ca="1" si="13"/>
        <v>15.72</v>
      </c>
      <c r="Q60" s="123">
        <f t="shared" ca="1" si="14"/>
        <v>31.44</v>
      </c>
      <c r="R60" s="123"/>
      <c r="S60" s="123"/>
      <c r="T60" s="123"/>
      <c r="U60" s="123">
        <f t="shared" ca="1" si="15"/>
        <v>31.44</v>
      </c>
      <c r="V60" s="123">
        <v>30</v>
      </c>
      <c r="W60" s="123">
        <f t="shared" ca="1" si="16"/>
        <v>943.2</v>
      </c>
      <c r="X60" s="123">
        <v>30</v>
      </c>
      <c r="Y60" s="123">
        <f t="shared" ca="1" si="17"/>
        <v>28296</v>
      </c>
      <c r="AA60">
        <f t="shared" si="18"/>
        <v>1</v>
      </c>
      <c r="AB60">
        <f t="shared" si="19"/>
        <v>0</v>
      </c>
      <c r="AC60">
        <f t="shared" si="19"/>
        <v>1</v>
      </c>
      <c r="AD60">
        <f t="shared" si="20"/>
        <v>1</v>
      </c>
      <c r="AE60">
        <f t="shared" si="20"/>
        <v>1</v>
      </c>
      <c r="AF60">
        <f t="shared" si="20"/>
        <v>1</v>
      </c>
      <c r="AG60">
        <f t="shared" si="20"/>
        <v>1</v>
      </c>
      <c r="BA60" t="str">
        <f t="shared" si="21"/>
        <v>רמה מקצועית בלתי נאותה</v>
      </c>
      <c r="BB60" t="str">
        <f t="shared" si="21"/>
        <v>רמה מקצועית נאותה</v>
      </c>
      <c r="BC60" t="str">
        <f t="shared" si="21"/>
        <v>רמה מקצועית טובה מאוד</v>
      </c>
      <c r="BD60" t="str">
        <f t="shared" si="21"/>
        <v>רמה מקצועית מעולה</v>
      </c>
      <c r="BE60">
        <f t="shared" si="21"/>
        <v>0</v>
      </c>
      <c r="BF60">
        <f t="shared" si="21"/>
        <v>0</v>
      </c>
      <c r="BG60">
        <f t="shared" si="21"/>
        <v>0</v>
      </c>
      <c r="BH60">
        <f t="shared" si="21"/>
        <v>0</v>
      </c>
      <c r="BI60">
        <f t="shared" si="21"/>
        <v>0</v>
      </c>
      <c r="BJ60">
        <f t="shared" si="21"/>
        <v>0</v>
      </c>
    </row>
    <row r="61" spans="2:62" x14ac:dyDescent="0.25">
      <c r="B61" s="122">
        <f t="shared" si="7"/>
        <v>31</v>
      </c>
      <c r="C61" s="124"/>
      <c r="D61" s="124"/>
      <c r="E61" s="124"/>
      <c r="F61" s="283" t="s">
        <v>410</v>
      </c>
      <c r="G61" s="236">
        <v>1.5</v>
      </c>
      <c r="H61" s="234" t="s">
        <v>105</v>
      </c>
      <c r="I61" s="232">
        <v>14</v>
      </c>
      <c r="J61" s="284">
        <f t="shared" ca="1" si="10"/>
        <v>0.112</v>
      </c>
      <c r="K61" s="106"/>
      <c r="L61" s="123"/>
      <c r="M61" s="123"/>
      <c r="N61" s="123">
        <f t="shared" si="11"/>
        <v>1</v>
      </c>
      <c r="O61" s="123">
        <f t="shared" ca="1" si="12"/>
        <v>1.1120000000000001</v>
      </c>
      <c r="P61" s="123">
        <f t="shared" ca="1" si="13"/>
        <v>1.6680000000000001</v>
      </c>
      <c r="Q61" s="123">
        <f t="shared" ca="1" si="14"/>
        <v>2.5020000000000002</v>
      </c>
      <c r="R61" s="123"/>
      <c r="S61" s="123"/>
      <c r="T61" s="123"/>
      <c r="U61" s="123">
        <f t="shared" ca="1" si="15"/>
        <v>2.5020000000000002</v>
      </c>
      <c r="V61" s="123">
        <v>31</v>
      </c>
      <c r="W61" s="123">
        <f t="shared" ca="1" si="16"/>
        <v>77.562000000000012</v>
      </c>
      <c r="X61" s="123">
        <v>31</v>
      </c>
      <c r="Y61" s="123">
        <f t="shared" ca="1" si="17"/>
        <v>2404.4220000000005</v>
      </c>
      <c r="AA61">
        <f t="shared" si="18"/>
        <v>1</v>
      </c>
      <c r="AB61">
        <f t="shared" si="19"/>
        <v>0</v>
      </c>
      <c r="AC61">
        <f t="shared" si="19"/>
        <v>1</v>
      </c>
      <c r="AD61">
        <f t="shared" si="20"/>
        <v>1</v>
      </c>
      <c r="AE61">
        <f t="shared" si="20"/>
        <v>1</v>
      </c>
      <c r="AF61">
        <f t="shared" si="20"/>
        <v>1</v>
      </c>
      <c r="AG61">
        <f t="shared" si="20"/>
        <v>1</v>
      </c>
      <c r="BA61" t="str">
        <f t="shared" si="21"/>
        <v>רמה מקצועית בלתי נאותה</v>
      </c>
      <c r="BB61" t="str">
        <f t="shared" si="21"/>
        <v>רמה מקצועית נאותה</v>
      </c>
      <c r="BC61" t="str">
        <f t="shared" si="21"/>
        <v>רמה מקצועית טובה מאוד</v>
      </c>
      <c r="BD61" t="str">
        <f t="shared" si="21"/>
        <v>רמה מקצועית מעולה</v>
      </c>
      <c r="BE61">
        <f t="shared" si="21"/>
        <v>0</v>
      </c>
      <c r="BF61">
        <f t="shared" si="21"/>
        <v>0</v>
      </c>
      <c r="BG61">
        <f t="shared" si="21"/>
        <v>0</v>
      </c>
      <c r="BH61">
        <f t="shared" si="21"/>
        <v>0</v>
      </c>
      <c r="BI61">
        <f t="shared" si="21"/>
        <v>0</v>
      </c>
      <c r="BJ61">
        <f t="shared" si="21"/>
        <v>0</v>
      </c>
    </row>
    <row r="62" spans="2:62" x14ac:dyDescent="0.25">
      <c r="B62" s="122">
        <f t="shared" si="7"/>
        <v>32</v>
      </c>
      <c r="C62" s="124"/>
      <c r="D62" s="124"/>
      <c r="E62" s="124"/>
      <c r="F62" s="283" t="s">
        <v>408</v>
      </c>
      <c r="G62" s="236">
        <v>15</v>
      </c>
      <c r="H62" s="234" t="s">
        <v>106</v>
      </c>
      <c r="I62" s="232">
        <v>3</v>
      </c>
      <c r="J62" s="284">
        <f t="shared" ca="1" si="10"/>
        <v>2.4E-2</v>
      </c>
      <c r="K62" s="106"/>
      <c r="L62" s="123"/>
      <c r="M62" s="123"/>
      <c r="N62" s="123">
        <f t="shared" si="11"/>
        <v>1</v>
      </c>
      <c r="O62" s="123">
        <f t="shared" ca="1" si="12"/>
        <v>1.024</v>
      </c>
      <c r="P62" s="123">
        <f t="shared" ca="1" si="13"/>
        <v>15.36</v>
      </c>
      <c r="Q62" s="123">
        <f t="shared" ca="1" si="14"/>
        <v>30.72</v>
      </c>
      <c r="R62" s="123"/>
      <c r="S62" s="123"/>
      <c r="T62" s="123"/>
      <c r="U62" s="123">
        <f t="shared" ca="1" si="15"/>
        <v>30.72</v>
      </c>
      <c r="V62" s="123">
        <v>32</v>
      </c>
      <c r="W62" s="123">
        <f t="shared" ca="1" si="16"/>
        <v>983.04</v>
      </c>
      <c r="X62" s="123">
        <v>32</v>
      </c>
      <c r="Y62" s="123">
        <f t="shared" ca="1" si="17"/>
        <v>31457.279999999999</v>
      </c>
      <c r="AA62">
        <f t="shared" si="18"/>
        <v>1</v>
      </c>
      <c r="AB62">
        <f t="shared" si="19"/>
        <v>0</v>
      </c>
      <c r="AC62">
        <f t="shared" si="19"/>
        <v>1</v>
      </c>
      <c r="AD62">
        <f t="shared" si="20"/>
        <v>1</v>
      </c>
      <c r="AE62">
        <f t="shared" si="20"/>
        <v>1</v>
      </c>
      <c r="AF62">
        <f t="shared" si="20"/>
        <v>1</v>
      </c>
      <c r="AG62">
        <f t="shared" si="20"/>
        <v>1</v>
      </c>
      <c r="BA62" t="str">
        <f t="shared" si="21"/>
        <v>רמה מקצועית בלתי נאותה</v>
      </c>
      <c r="BB62" t="str">
        <f t="shared" si="21"/>
        <v>רמה מקצועית נאותה</v>
      </c>
      <c r="BC62" t="str">
        <f t="shared" si="21"/>
        <v>רמה מקצועית טובה מאוד</v>
      </c>
      <c r="BD62" t="str">
        <f t="shared" si="21"/>
        <v>רמה מקצועית מעולה</v>
      </c>
      <c r="BE62">
        <f t="shared" si="21"/>
        <v>0</v>
      </c>
      <c r="BF62">
        <f t="shared" si="21"/>
        <v>0</v>
      </c>
      <c r="BG62">
        <f t="shared" si="21"/>
        <v>0</v>
      </c>
      <c r="BH62">
        <f t="shared" si="21"/>
        <v>0</v>
      </c>
      <c r="BI62">
        <f t="shared" si="21"/>
        <v>0</v>
      </c>
      <c r="BJ62">
        <f t="shared" si="21"/>
        <v>0</v>
      </c>
    </row>
    <row r="63" spans="2:62" x14ac:dyDescent="0.25">
      <c r="B63" s="122">
        <f t="shared" si="7"/>
        <v>33</v>
      </c>
      <c r="C63" s="124"/>
      <c r="D63" s="124"/>
      <c r="E63" s="124"/>
      <c r="F63" s="283" t="s">
        <v>408</v>
      </c>
      <c r="G63" s="236">
        <v>15</v>
      </c>
      <c r="H63" s="234" t="s">
        <v>106</v>
      </c>
      <c r="I63" s="232">
        <v>6</v>
      </c>
      <c r="J63" s="284">
        <f t="shared" ca="1" si="10"/>
        <v>4.8000000000000001E-2</v>
      </c>
      <c r="K63" s="106"/>
      <c r="L63" s="123"/>
      <c r="M63" s="123"/>
      <c r="N63" s="123">
        <f t="shared" si="11"/>
        <v>1</v>
      </c>
      <c r="O63" s="123">
        <f t="shared" ca="1" si="12"/>
        <v>1.048</v>
      </c>
      <c r="P63" s="123">
        <f t="shared" ca="1" si="13"/>
        <v>15.72</v>
      </c>
      <c r="Q63" s="123">
        <f t="shared" ca="1" si="14"/>
        <v>31.44</v>
      </c>
      <c r="R63" s="123"/>
      <c r="S63" s="123"/>
      <c r="T63" s="123"/>
      <c r="U63" s="123">
        <f t="shared" ca="1" si="15"/>
        <v>31.44</v>
      </c>
      <c r="V63" s="123">
        <v>33</v>
      </c>
      <c r="W63" s="123">
        <f t="shared" ca="1" si="16"/>
        <v>1037.52</v>
      </c>
      <c r="X63" s="123">
        <v>33</v>
      </c>
      <c r="Y63" s="123">
        <f t="shared" ca="1" si="17"/>
        <v>34238.159999999996</v>
      </c>
      <c r="AA63">
        <f t="shared" si="18"/>
        <v>1</v>
      </c>
      <c r="AB63">
        <f t="shared" si="19"/>
        <v>0</v>
      </c>
      <c r="AC63">
        <f t="shared" si="19"/>
        <v>1</v>
      </c>
      <c r="AD63">
        <f t="shared" si="20"/>
        <v>1</v>
      </c>
      <c r="AE63">
        <f t="shared" si="20"/>
        <v>1</v>
      </c>
      <c r="AF63">
        <f t="shared" si="20"/>
        <v>1</v>
      </c>
      <c r="AG63">
        <f t="shared" si="20"/>
        <v>1</v>
      </c>
      <c r="BA63" t="str">
        <f t="shared" si="21"/>
        <v>רמה מקצועית בלתי נאותה</v>
      </c>
      <c r="BB63" t="str">
        <f t="shared" si="21"/>
        <v>רמה מקצועית נאותה</v>
      </c>
      <c r="BC63" t="str">
        <f t="shared" si="21"/>
        <v>רמה מקצועית טובה מאוד</v>
      </c>
      <c r="BD63" t="str">
        <f t="shared" si="21"/>
        <v>רמה מקצועית מעולה</v>
      </c>
      <c r="BE63">
        <f t="shared" si="21"/>
        <v>0</v>
      </c>
      <c r="BF63">
        <f t="shared" si="21"/>
        <v>0</v>
      </c>
      <c r="BG63">
        <f t="shared" si="21"/>
        <v>0</v>
      </c>
      <c r="BH63">
        <f t="shared" si="21"/>
        <v>0</v>
      </c>
      <c r="BI63">
        <f t="shared" si="21"/>
        <v>0</v>
      </c>
      <c r="BJ63">
        <f t="shared" si="21"/>
        <v>0</v>
      </c>
    </row>
    <row r="64" spans="2:62" x14ac:dyDescent="0.25">
      <c r="B64" s="122">
        <f t="shared" si="7"/>
        <v>34</v>
      </c>
      <c r="C64" s="124"/>
      <c r="D64" s="124"/>
      <c r="E64" s="124"/>
      <c r="F64" s="283" t="s">
        <v>408</v>
      </c>
      <c r="G64" s="236">
        <v>15</v>
      </c>
      <c r="H64" s="234" t="s">
        <v>106</v>
      </c>
      <c r="I64" s="232">
        <v>6</v>
      </c>
      <c r="J64" s="284">
        <f t="shared" ca="1" si="10"/>
        <v>4.8000000000000001E-2</v>
      </c>
      <c r="K64" s="106"/>
      <c r="L64" s="123"/>
      <c r="M64" s="123"/>
      <c r="N64" s="123">
        <f t="shared" si="11"/>
        <v>1</v>
      </c>
      <c r="O64" s="123">
        <f t="shared" ca="1" si="12"/>
        <v>1.048</v>
      </c>
      <c r="P64" s="123">
        <f t="shared" ca="1" si="13"/>
        <v>15.72</v>
      </c>
      <c r="Q64" s="123">
        <f t="shared" ca="1" si="14"/>
        <v>31.44</v>
      </c>
      <c r="R64" s="123"/>
      <c r="S64" s="123"/>
      <c r="T64" s="123"/>
      <c r="U64" s="123">
        <f t="shared" ca="1" si="15"/>
        <v>31.44</v>
      </c>
      <c r="V64" s="123">
        <v>34</v>
      </c>
      <c r="W64" s="123">
        <f t="shared" ca="1" si="16"/>
        <v>1068.96</v>
      </c>
      <c r="X64" s="123">
        <v>34</v>
      </c>
      <c r="Y64" s="123">
        <f t="shared" ca="1" si="17"/>
        <v>36344.639999999999</v>
      </c>
      <c r="AA64">
        <f t="shared" si="18"/>
        <v>1</v>
      </c>
      <c r="AB64">
        <f t="shared" ref="AB64:AC91" si="22">IF($F64="","",AB$30)</f>
        <v>0</v>
      </c>
      <c r="AC64">
        <f t="shared" si="22"/>
        <v>1</v>
      </c>
      <c r="AD64">
        <f t="shared" si="20"/>
        <v>1</v>
      </c>
      <c r="AE64">
        <f t="shared" si="20"/>
        <v>1</v>
      </c>
      <c r="AF64">
        <f t="shared" si="20"/>
        <v>1</v>
      </c>
      <c r="AG64">
        <f t="shared" si="20"/>
        <v>1</v>
      </c>
      <c r="BA64" t="str">
        <f t="shared" ref="BA64:BJ89" si="23">IF($F64="","",BA$30)</f>
        <v>רמה מקצועית בלתי נאותה</v>
      </c>
      <c r="BB64" t="str">
        <f t="shared" si="23"/>
        <v>רמה מקצועית נאותה</v>
      </c>
      <c r="BC64" t="str">
        <f t="shared" si="23"/>
        <v>רמה מקצועית טובה מאוד</v>
      </c>
      <c r="BD64" t="str">
        <f t="shared" si="23"/>
        <v>רמה מקצועית מעולה</v>
      </c>
      <c r="BE64">
        <f t="shared" si="23"/>
        <v>0</v>
      </c>
      <c r="BF64">
        <f t="shared" si="23"/>
        <v>0</v>
      </c>
      <c r="BG64">
        <f t="shared" si="23"/>
        <v>0</v>
      </c>
      <c r="BH64">
        <f t="shared" si="23"/>
        <v>0</v>
      </c>
      <c r="BI64">
        <f t="shared" si="23"/>
        <v>0</v>
      </c>
      <c r="BJ64">
        <f t="shared" si="23"/>
        <v>0</v>
      </c>
    </row>
    <row r="65" spans="2:62" x14ac:dyDescent="0.25">
      <c r="B65" s="122">
        <f t="shared" si="7"/>
        <v>35</v>
      </c>
      <c r="C65" s="124"/>
      <c r="D65" s="124"/>
      <c r="E65" s="124"/>
      <c r="F65" s="283" t="s">
        <v>408</v>
      </c>
      <c r="G65" s="236">
        <v>15</v>
      </c>
      <c r="H65" s="234" t="s">
        <v>106</v>
      </c>
      <c r="I65" s="232">
        <v>5</v>
      </c>
      <c r="J65" s="284">
        <f t="shared" ca="1" si="10"/>
        <v>0.04</v>
      </c>
      <c r="K65" s="106"/>
      <c r="L65" s="123"/>
      <c r="M65" s="123"/>
      <c r="N65" s="123">
        <f t="shared" si="11"/>
        <v>1</v>
      </c>
      <c r="O65" s="123">
        <f t="shared" ca="1" si="12"/>
        <v>1.04</v>
      </c>
      <c r="P65" s="123">
        <f t="shared" ca="1" si="13"/>
        <v>15.600000000000001</v>
      </c>
      <c r="Q65" s="123">
        <f t="shared" ca="1" si="14"/>
        <v>31.200000000000003</v>
      </c>
      <c r="R65" s="123"/>
      <c r="S65" s="123"/>
      <c r="T65" s="123"/>
      <c r="U65" s="123">
        <f t="shared" ca="1" si="15"/>
        <v>31.200000000000003</v>
      </c>
      <c r="V65" s="123">
        <v>35</v>
      </c>
      <c r="W65" s="123">
        <f t="shared" ca="1" si="16"/>
        <v>1092</v>
      </c>
      <c r="X65" s="123">
        <v>35</v>
      </c>
      <c r="Y65" s="123">
        <f t="shared" ca="1" si="17"/>
        <v>38220</v>
      </c>
      <c r="AA65">
        <f t="shared" si="18"/>
        <v>1</v>
      </c>
      <c r="AB65">
        <f t="shared" si="22"/>
        <v>0</v>
      </c>
      <c r="AC65">
        <f t="shared" si="22"/>
        <v>1</v>
      </c>
      <c r="AD65">
        <f t="shared" si="20"/>
        <v>1</v>
      </c>
      <c r="AE65">
        <f t="shared" si="20"/>
        <v>1</v>
      </c>
      <c r="AF65">
        <f t="shared" si="20"/>
        <v>1</v>
      </c>
      <c r="AG65">
        <f t="shared" si="20"/>
        <v>1</v>
      </c>
      <c r="BA65" t="str">
        <f t="shared" si="23"/>
        <v>רמה מקצועית בלתי נאותה</v>
      </c>
      <c r="BB65" t="str">
        <f t="shared" si="23"/>
        <v>רמה מקצועית נאותה</v>
      </c>
      <c r="BC65" t="str">
        <f t="shared" si="23"/>
        <v>רמה מקצועית טובה מאוד</v>
      </c>
      <c r="BD65" t="str">
        <f t="shared" si="23"/>
        <v>רמה מקצועית מעולה</v>
      </c>
      <c r="BE65">
        <f t="shared" si="23"/>
        <v>0</v>
      </c>
      <c r="BF65">
        <f t="shared" si="23"/>
        <v>0</v>
      </c>
      <c r="BG65">
        <f t="shared" si="23"/>
        <v>0</v>
      </c>
      <c r="BH65">
        <f t="shared" si="23"/>
        <v>0</v>
      </c>
      <c r="BI65">
        <f t="shared" si="23"/>
        <v>0</v>
      </c>
      <c r="BJ65">
        <f t="shared" si="23"/>
        <v>0</v>
      </c>
    </row>
    <row r="66" spans="2:62" x14ac:dyDescent="0.25">
      <c r="B66" s="122">
        <f t="shared" si="7"/>
        <v>36</v>
      </c>
      <c r="C66" s="124"/>
      <c r="D66" s="124"/>
      <c r="E66" s="124"/>
      <c r="F66" s="283" t="s">
        <v>408</v>
      </c>
      <c r="G66" s="236">
        <v>15</v>
      </c>
      <c r="H66" s="234" t="s">
        <v>106</v>
      </c>
      <c r="I66" s="232">
        <v>6</v>
      </c>
      <c r="J66" s="284">
        <f t="shared" ca="1" si="10"/>
        <v>4.8000000000000001E-2</v>
      </c>
      <c r="K66" s="106"/>
      <c r="L66" s="123"/>
      <c r="M66" s="123"/>
      <c r="N66" s="123">
        <f t="shared" si="11"/>
        <v>1</v>
      </c>
      <c r="O66" s="123">
        <f t="shared" ca="1" si="12"/>
        <v>1.048</v>
      </c>
      <c r="P66" s="123">
        <f t="shared" ca="1" si="13"/>
        <v>15.72</v>
      </c>
      <c r="Q66" s="123">
        <f t="shared" ca="1" si="14"/>
        <v>31.44</v>
      </c>
      <c r="R66" s="123"/>
      <c r="S66" s="123"/>
      <c r="T66" s="123"/>
      <c r="U66" s="123">
        <f t="shared" ca="1" si="15"/>
        <v>31.44</v>
      </c>
      <c r="V66" s="123">
        <v>36</v>
      </c>
      <c r="W66" s="123">
        <f t="shared" ca="1" si="16"/>
        <v>1131.8400000000001</v>
      </c>
      <c r="X66" s="123">
        <v>36</v>
      </c>
      <c r="Y66" s="123">
        <f t="shared" ca="1" si="17"/>
        <v>40746.240000000005</v>
      </c>
      <c r="AA66">
        <f t="shared" si="18"/>
        <v>1</v>
      </c>
      <c r="AB66">
        <f t="shared" si="22"/>
        <v>0</v>
      </c>
      <c r="AC66">
        <f t="shared" si="22"/>
        <v>1</v>
      </c>
      <c r="AD66">
        <f t="shared" si="20"/>
        <v>1</v>
      </c>
      <c r="AE66">
        <f t="shared" si="20"/>
        <v>1</v>
      </c>
      <c r="AF66">
        <f t="shared" si="20"/>
        <v>1</v>
      </c>
      <c r="AG66">
        <f t="shared" si="20"/>
        <v>1</v>
      </c>
      <c r="BA66" t="str">
        <f t="shared" si="23"/>
        <v>רמה מקצועית בלתי נאותה</v>
      </c>
      <c r="BB66" t="str">
        <f t="shared" si="23"/>
        <v>רמה מקצועית נאותה</v>
      </c>
      <c r="BC66" t="str">
        <f t="shared" si="23"/>
        <v>רמה מקצועית טובה מאוד</v>
      </c>
      <c r="BD66" t="str">
        <f t="shared" si="23"/>
        <v>רמה מקצועית מעולה</v>
      </c>
      <c r="BE66">
        <f t="shared" si="23"/>
        <v>0</v>
      </c>
      <c r="BF66">
        <f t="shared" si="23"/>
        <v>0</v>
      </c>
      <c r="BG66">
        <f t="shared" si="23"/>
        <v>0</v>
      </c>
      <c r="BH66">
        <f t="shared" si="23"/>
        <v>0</v>
      </c>
      <c r="BI66">
        <f t="shared" si="23"/>
        <v>0</v>
      </c>
      <c r="BJ66">
        <f t="shared" si="23"/>
        <v>0</v>
      </c>
    </row>
    <row r="67" spans="2:62" x14ac:dyDescent="0.25">
      <c r="B67" s="122">
        <f t="shared" si="7"/>
        <v>37</v>
      </c>
      <c r="C67" s="124"/>
      <c r="D67" s="124"/>
      <c r="E67" s="124"/>
      <c r="F67" s="283" t="s">
        <v>408</v>
      </c>
      <c r="G67" s="236">
        <v>15</v>
      </c>
      <c r="H67" s="234" t="s">
        <v>106</v>
      </c>
      <c r="I67" s="232">
        <v>5</v>
      </c>
      <c r="J67" s="284">
        <f t="shared" ca="1" si="10"/>
        <v>0.04</v>
      </c>
      <c r="K67" s="106"/>
      <c r="L67" s="123"/>
      <c r="M67" s="123"/>
      <c r="N67" s="123">
        <f t="shared" si="11"/>
        <v>1</v>
      </c>
      <c r="O67" s="123">
        <f t="shared" ca="1" si="12"/>
        <v>1.04</v>
      </c>
      <c r="P67" s="123">
        <f t="shared" ca="1" si="13"/>
        <v>15.600000000000001</v>
      </c>
      <c r="Q67" s="123">
        <f t="shared" ca="1" si="14"/>
        <v>31.200000000000003</v>
      </c>
      <c r="R67" s="123"/>
      <c r="S67" s="123"/>
      <c r="T67" s="123"/>
      <c r="U67" s="123">
        <f t="shared" ca="1" si="15"/>
        <v>31.200000000000003</v>
      </c>
      <c r="V67" s="123">
        <v>37</v>
      </c>
      <c r="W67" s="123">
        <f t="shared" ca="1" si="16"/>
        <v>1154.4000000000001</v>
      </c>
      <c r="X67" s="123">
        <v>37</v>
      </c>
      <c r="Y67" s="123">
        <f t="shared" ca="1" si="17"/>
        <v>42712.800000000003</v>
      </c>
      <c r="AA67">
        <f t="shared" si="18"/>
        <v>1</v>
      </c>
      <c r="AB67">
        <f t="shared" si="22"/>
        <v>0</v>
      </c>
      <c r="AC67">
        <f t="shared" si="22"/>
        <v>1</v>
      </c>
      <c r="AD67">
        <f t="shared" si="20"/>
        <v>1</v>
      </c>
      <c r="AE67">
        <f t="shared" si="20"/>
        <v>1</v>
      </c>
      <c r="AF67">
        <f t="shared" si="20"/>
        <v>1</v>
      </c>
      <c r="AG67">
        <f t="shared" si="20"/>
        <v>1</v>
      </c>
      <c r="BA67" t="str">
        <f t="shared" si="23"/>
        <v>רמה מקצועית בלתי נאותה</v>
      </c>
      <c r="BB67" t="str">
        <f t="shared" si="23"/>
        <v>רמה מקצועית נאותה</v>
      </c>
      <c r="BC67" t="str">
        <f t="shared" si="23"/>
        <v>רמה מקצועית טובה מאוד</v>
      </c>
      <c r="BD67" t="str">
        <f t="shared" si="23"/>
        <v>רמה מקצועית מעולה</v>
      </c>
      <c r="BE67">
        <f t="shared" si="23"/>
        <v>0</v>
      </c>
      <c r="BF67">
        <f t="shared" si="23"/>
        <v>0</v>
      </c>
      <c r="BG67">
        <f t="shared" si="23"/>
        <v>0</v>
      </c>
      <c r="BH67">
        <f t="shared" si="23"/>
        <v>0</v>
      </c>
      <c r="BI67">
        <f t="shared" si="23"/>
        <v>0</v>
      </c>
      <c r="BJ67">
        <f t="shared" si="23"/>
        <v>0</v>
      </c>
    </row>
    <row r="68" spans="2:62" x14ac:dyDescent="0.25">
      <c r="B68" s="122">
        <f t="shared" si="7"/>
        <v>38</v>
      </c>
      <c r="C68" s="124"/>
      <c r="D68" s="124"/>
      <c r="E68" s="124"/>
      <c r="F68" s="283" t="s">
        <v>408</v>
      </c>
      <c r="G68" s="236">
        <v>15</v>
      </c>
      <c r="H68" s="234" t="s">
        <v>106</v>
      </c>
      <c r="I68" s="232">
        <v>6</v>
      </c>
      <c r="J68" s="284">
        <f t="shared" ca="1" si="10"/>
        <v>4.8000000000000001E-2</v>
      </c>
      <c r="K68" s="106"/>
      <c r="L68" s="123"/>
      <c r="M68" s="123"/>
      <c r="N68" s="123">
        <f t="shared" si="11"/>
        <v>1</v>
      </c>
      <c r="O68" s="123">
        <f t="shared" ca="1" si="12"/>
        <v>1.048</v>
      </c>
      <c r="P68" s="123">
        <f t="shared" ca="1" si="13"/>
        <v>15.72</v>
      </c>
      <c r="Q68" s="123">
        <f t="shared" ca="1" si="14"/>
        <v>31.44</v>
      </c>
      <c r="R68" s="123"/>
      <c r="S68" s="123"/>
      <c r="T68" s="123"/>
      <c r="U68" s="123">
        <f t="shared" ca="1" si="15"/>
        <v>31.44</v>
      </c>
      <c r="V68" s="123">
        <v>38</v>
      </c>
      <c r="W68" s="123">
        <f t="shared" ca="1" si="16"/>
        <v>1194.72</v>
      </c>
      <c r="X68" s="123">
        <v>38</v>
      </c>
      <c r="Y68" s="123">
        <f t="shared" ca="1" si="17"/>
        <v>45399.360000000001</v>
      </c>
      <c r="AA68">
        <f t="shared" si="18"/>
        <v>1</v>
      </c>
      <c r="AB68">
        <f t="shared" si="22"/>
        <v>0</v>
      </c>
      <c r="AC68">
        <f t="shared" si="22"/>
        <v>1</v>
      </c>
      <c r="AD68">
        <f t="shared" si="20"/>
        <v>1</v>
      </c>
      <c r="AE68">
        <f t="shared" si="20"/>
        <v>1</v>
      </c>
      <c r="AF68">
        <f t="shared" si="20"/>
        <v>1</v>
      </c>
      <c r="AG68">
        <f t="shared" si="20"/>
        <v>1</v>
      </c>
      <c r="BA68" t="str">
        <f t="shared" si="23"/>
        <v>רמה מקצועית בלתי נאותה</v>
      </c>
      <c r="BB68" t="str">
        <f t="shared" si="23"/>
        <v>רמה מקצועית נאותה</v>
      </c>
      <c r="BC68" t="str">
        <f t="shared" si="23"/>
        <v>רמה מקצועית טובה מאוד</v>
      </c>
      <c r="BD68" t="str">
        <f t="shared" si="23"/>
        <v>רמה מקצועית מעולה</v>
      </c>
      <c r="BE68">
        <f t="shared" si="23"/>
        <v>0</v>
      </c>
      <c r="BF68">
        <f t="shared" si="23"/>
        <v>0</v>
      </c>
      <c r="BG68">
        <f t="shared" si="23"/>
        <v>0</v>
      </c>
      <c r="BH68">
        <f t="shared" si="23"/>
        <v>0</v>
      </c>
      <c r="BI68">
        <f t="shared" si="23"/>
        <v>0</v>
      </c>
      <c r="BJ68">
        <f t="shared" si="23"/>
        <v>0</v>
      </c>
    </row>
    <row r="69" spans="2:62" x14ac:dyDescent="0.25">
      <c r="B69" s="122">
        <f t="shared" si="7"/>
        <v>39</v>
      </c>
      <c r="C69" s="124"/>
      <c r="D69" s="124"/>
      <c r="E69" s="124"/>
      <c r="F69" s="283" t="s">
        <v>408</v>
      </c>
      <c r="G69" s="236">
        <v>15</v>
      </c>
      <c r="H69" s="234" t="s">
        <v>106</v>
      </c>
      <c r="I69" s="232">
        <v>5</v>
      </c>
      <c r="J69" s="284">
        <f t="shared" ca="1" si="10"/>
        <v>0.04</v>
      </c>
      <c r="K69" s="106"/>
      <c r="L69" s="123"/>
      <c r="M69" s="123"/>
      <c r="N69" s="123">
        <f t="shared" si="11"/>
        <v>1</v>
      </c>
      <c r="O69" s="123">
        <f t="shared" ca="1" si="12"/>
        <v>1.04</v>
      </c>
      <c r="P69" s="123">
        <f t="shared" ca="1" si="13"/>
        <v>15.600000000000001</v>
      </c>
      <c r="Q69" s="123">
        <f t="shared" ca="1" si="14"/>
        <v>31.200000000000003</v>
      </c>
      <c r="R69" s="123"/>
      <c r="S69" s="123"/>
      <c r="T69" s="123"/>
      <c r="U69" s="123">
        <f t="shared" ca="1" si="15"/>
        <v>31.200000000000003</v>
      </c>
      <c r="V69" s="123">
        <v>39</v>
      </c>
      <c r="W69" s="123">
        <f t="shared" ca="1" si="16"/>
        <v>1216.8000000000002</v>
      </c>
      <c r="X69" s="123">
        <v>39</v>
      </c>
      <c r="Y69" s="123">
        <f t="shared" ca="1" si="17"/>
        <v>47455.200000000004</v>
      </c>
      <c r="AA69">
        <f t="shared" si="18"/>
        <v>1</v>
      </c>
      <c r="AB69">
        <f t="shared" si="22"/>
        <v>0</v>
      </c>
      <c r="AC69">
        <f t="shared" si="22"/>
        <v>1</v>
      </c>
      <c r="AD69">
        <f t="shared" si="20"/>
        <v>1</v>
      </c>
      <c r="AE69">
        <f t="shared" si="20"/>
        <v>1</v>
      </c>
      <c r="AF69">
        <f t="shared" si="20"/>
        <v>1</v>
      </c>
      <c r="AG69">
        <f t="shared" si="20"/>
        <v>1</v>
      </c>
      <c r="BA69" t="str">
        <f t="shared" si="23"/>
        <v>רמה מקצועית בלתי נאותה</v>
      </c>
      <c r="BB69" t="str">
        <f t="shared" si="23"/>
        <v>רמה מקצועית נאותה</v>
      </c>
      <c r="BC69" t="str">
        <f t="shared" si="23"/>
        <v>רמה מקצועית טובה מאוד</v>
      </c>
      <c r="BD69" t="str">
        <f t="shared" si="23"/>
        <v>רמה מקצועית מעולה</v>
      </c>
      <c r="BE69">
        <f t="shared" si="23"/>
        <v>0</v>
      </c>
      <c r="BF69">
        <f t="shared" si="23"/>
        <v>0</v>
      </c>
      <c r="BG69">
        <f t="shared" si="23"/>
        <v>0</v>
      </c>
      <c r="BH69">
        <f t="shared" si="23"/>
        <v>0</v>
      </c>
      <c r="BI69">
        <f t="shared" si="23"/>
        <v>0</v>
      </c>
      <c r="BJ69">
        <f t="shared" si="23"/>
        <v>0</v>
      </c>
    </row>
    <row r="70" spans="2:62" x14ac:dyDescent="0.25">
      <c r="B70" s="122">
        <f t="shared" si="7"/>
        <v>40</v>
      </c>
      <c r="C70" s="124"/>
      <c r="D70" s="124"/>
      <c r="E70" s="124"/>
      <c r="F70" s="283" t="s">
        <v>408</v>
      </c>
      <c r="G70" s="236">
        <v>15</v>
      </c>
      <c r="H70" s="234" t="s">
        <v>106</v>
      </c>
      <c r="I70" s="232">
        <v>6</v>
      </c>
      <c r="J70" s="284">
        <f t="shared" ca="1" si="10"/>
        <v>4.8000000000000001E-2</v>
      </c>
      <c r="K70" s="106"/>
      <c r="L70" s="123"/>
      <c r="M70" s="123"/>
      <c r="N70" s="123">
        <f t="shared" si="11"/>
        <v>1</v>
      </c>
      <c r="O70" s="123">
        <f t="shared" ca="1" si="12"/>
        <v>1.048</v>
      </c>
      <c r="P70" s="123">
        <f t="shared" ca="1" si="13"/>
        <v>15.72</v>
      </c>
      <c r="Q70" s="123">
        <f t="shared" ca="1" si="14"/>
        <v>31.44</v>
      </c>
      <c r="R70" s="123"/>
      <c r="S70" s="123"/>
      <c r="T70" s="123"/>
      <c r="U70" s="123">
        <f t="shared" ca="1" si="15"/>
        <v>31.44</v>
      </c>
      <c r="V70" s="123">
        <v>40</v>
      </c>
      <c r="W70" s="123">
        <f t="shared" ca="1" si="16"/>
        <v>1257.6000000000001</v>
      </c>
      <c r="X70" s="123">
        <v>40</v>
      </c>
      <c r="Y70" s="123">
        <f t="shared" ca="1" si="17"/>
        <v>50304.000000000007</v>
      </c>
      <c r="AA70">
        <f t="shared" si="18"/>
        <v>1</v>
      </c>
      <c r="AB70">
        <f t="shared" si="22"/>
        <v>0</v>
      </c>
      <c r="AC70">
        <f t="shared" si="22"/>
        <v>1</v>
      </c>
      <c r="AD70">
        <f t="shared" si="20"/>
        <v>1</v>
      </c>
      <c r="AE70">
        <f t="shared" si="20"/>
        <v>1</v>
      </c>
      <c r="AF70">
        <f t="shared" si="20"/>
        <v>1</v>
      </c>
      <c r="AG70">
        <f t="shared" si="20"/>
        <v>1</v>
      </c>
      <c r="BA70" t="str">
        <f t="shared" si="23"/>
        <v>רמה מקצועית בלתי נאותה</v>
      </c>
      <c r="BB70" t="str">
        <f t="shared" si="23"/>
        <v>רמה מקצועית נאותה</v>
      </c>
      <c r="BC70" t="str">
        <f t="shared" si="23"/>
        <v>רמה מקצועית טובה מאוד</v>
      </c>
      <c r="BD70" t="str">
        <f t="shared" si="23"/>
        <v>רמה מקצועית מעולה</v>
      </c>
      <c r="BE70">
        <f t="shared" si="23"/>
        <v>0</v>
      </c>
      <c r="BF70">
        <f t="shared" si="23"/>
        <v>0</v>
      </c>
      <c r="BG70">
        <f t="shared" si="23"/>
        <v>0</v>
      </c>
      <c r="BH70">
        <f t="shared" si="23"/>
        <v>0</v>
      </c>
      <c r="BI70">
        <f t="shared" si="23"/>
        <v>0</v>
      </c>
      <c r="BJ70">
        <f t="shared" si="23"/>
        <v>0</v>
      </c>
    </row>
    <row r="71" spans="2:62" x14ac:dyDescent="0.25">
      <c r="B71" s="122">
        <f t="shared" si="7"/>
        <v>41</v>
      </c>
      <c r="C71" s="124"/>
      <c r="D71" s="124"/>
      <c r="E71" s="124"/>
      <c r="F71" s="283" t="s">
        <v>408</v>
      </c>
      <c r="G71" s="236">
        <v>15</v>
      </c>
      <c r="H71" s="234" t="s">
        <v>106</v>
      </c>
      <c r="I71" s="232">
        <v>3</v>
      </c>
      <c r="J71" s="284">
        <f t="shared" ca="1" si="10"/>
        <v>2.4E-2</v>
      </c>
      <c r="K71" s="106"/>
      <c r="L71" s="123"/>
      <c r="M71" s="123"/>
      <c r="N71" s="123">
        <f t="shared" si="11"/>
        <v>1</v>
      </c>
      <c r="O71" s="123">
        <f t="shared" ca="1" si="12"/>
        <v>1.024</v>
      </c>
      <c r="P71" s="123">
        <f t="shared" ca="1" si="13"/>
        <v>15.36</v>
      </c>
      <c r="Q71" s="123">
        <f t="shared" ca="1" si="14"/>
        <v>30.72</v>
      </c>
      <c r="R71" s="123"/>
      <c r="S71" s="123"/>
      <c r="T71" s="123"/>
      <c r="U71" s="123">
        <f t="shared" ca="1" si="15"/>
        <v>30.72</v>
      </c>
      <c r="V71" s="123">
        <v>41</v>
      </c>
      <c r="W71" s="123">
        <f t="shared" ca="1" si="16"/>
        <v>1259.52</v>
      </c>
      <c r="X71" s="123">
        <v>41</v>
      </c>
      <c r="Y71" s="123">
        <f t="shared" ca="1" si="17"/>
        <v>51640.32</v>
      </c>
      <c r="AA71">
        <f t="shared" si="18"/>
        <v>1</v>
      </c>
      <c r="AB71">
        <f t="shared" si="22"/>
        <v>0</v>
      </c>
      <c r="AC71">
        <f t="shared" si="22"/>
        <v>1</v>
      </c>
      <c r="AD71">
        <f t="shared" si="20"/>
        <v>1</v>
      </c>
      <c r="AE71">
        <f t="shared" si="20"/>
        <v>1</v>
      </c>
      <c r="AF71">
        <f t="shared" si="20"/>
        <v>1</v>
      </c>
      <c r="AG71">
        <f t="shared" si="20"/>
        <v>1</v>
      </c>
      <c r="BA71" t="str">
        <f t="shared" si="23"/>
        <v>רמה מקצועית בלתי נאותה</v>
      </c>
      <c r="BB71" t="str">
        <f t="shared" si="23"/>
        <v>רמה מקצועית נאותה</v>
      </c>
      <c r="BC71" t="str">
        <f t="shared" si="23"/>
        <v>רמה מקצועית טובה מאוד</v>
      </c>
      <c r="BD71" t="str">
        <f t="shared" si="23"/>
        <v>רמה מקצועית מעולה</v>
      </c>
      <c r="BE71">
        <f t="shared" si="23"/>
        <v>0</v>
      </c>
      <c r="BF71">
        <f t="shared" si="23"/>
        <v>0</v>
      </c>
      <c r="BG71">
        <f t="shared" si="23"/>
        <v>0</v>
      </c>
      <c r="BH71">
        <f t="shared" si="23"/>
        <v>0</v>
      </c>
      <c r="BI71">
        <f t="shared" si="23"/>
        <v>0</v>
      </c>
      <c r="BJ71">
        <f t="shared" si="23"/>
        <v>0</v>
      </c>
    </row>
    <row r="72" spans="2:62" x14ac:dyDescent="0.25">
      <c r="B72" s="122">
        <f t="shared" si="7"/>
        <v>42</v>
      </c>
      <c r="C72" s="124"/>
      <c r="D72" s="124"/>
      <c r="E72" s="124"/>
      <c r="F72" s="283" t="s">
        <v>408</v>
      </c>
      <c r="G72" s="236">
        <v>15</v>
      </c>
      <c r="H72" s="234" t="s">
        <v>106</v>
      </c>
      <c r="I72" s="232">
        <v>5</v>
      </c>
      <c r="J72" s="284">
        <f t="shared" ca="1" si="10"/>
        <v>0.04</v>
      </c>
      <c r="K72" s="106"/>
      <c r="L72" s="123"/>
      <c r="M72" s="123"/>
      <c r="N72" s="123">
        <f t="shared" si="11"/>
        <v>1</v>
      </c>
      <c r="O72" s="123">
        <f t="shared" ca="1" si="12"/>
        <v>1.04</v>
      </c>
      <c r="P72" s="123">
        <f t="shared" ca="1" si="13"/>
        <v>15.600000000000001</v>
      </c>
      <c r="Q72" s="123">
        <f t="shared" ca="1" si="14"/>
        <v>31.200000000000003</v>
      </c>
      <c r="R72" s="123"/>
      <c r="S72" s="123"/>
      <c r="T72" s="123"/>
      <c r="U72" s="123">
        <f t="shared" ca="1" si="15"/>
        <v>31.200000000000003</v>
      </c>
      <c r="V72" s="123">
        <v>42</v>
      </c>
      <c r="W72" s="123">
        <f t="shared" ca="1" si="16"/>
        <v>1310.4000000000001</v>
      </c>
      <c r="X72" s="123">
        <v>42</v>
      </c>
      <c r="Y72" s="123">
        <f t="shared" ca="1" si="17"/>
        <v>55036.800000000003</v>
      </c>
      <c r="AA72">
        <f t="shared" si="18"/>
        <v>1</v>
      </c>
      <c r="AB72">
        <f t="shared" si="22"/>
        <v>0</v>
      </c>
      <c r="AC72">
        <f t="shared" si="22"/>
        <v>1</v>
      </c>
      <c r="AD72">
        <f t="shared" si="20"/>
        <v>1</v>
      </c>
      <c r="AE72">
        <f t="shared" si="20"/>
        <v>1</v>
      </c>
      <c r="AF72">
        <f t="shared" si="20"/>
        <v>1</v>
      </c>
      <c r="AG72">
        <f t="shared" si="20"/>
        <v>1</v>
      </c>
      <c r="BA72" t="str">
        <f t="shared" si="23"/>
        <v>רמה מקצועית בלתי נאותה</v>
      </c>
      <c r="BB72" t="str">
        <f t="shared" si="23"/>
        <v>רמה מקצועית נאותה</v>
      </c>
      <c r="BC72" t="str">
        <f t="shared" si="23"/>
        <v>רמה מקצועית טובה מאוד</v>
      </c>
      <c r="BD72" t="str">
        <f t="shared" si="23"/>
        <v>רמה מקצועית מעולה</v>
      </c>
      <c r="BE72">
        <f t="shared" si="23"/>
        <v>0</v>
      </c>
      <c r="BF72">
        <f t="shared" si="23"/>
        <v>0</v>
      </c>
      <c r="BG72">
        <f t="shared" si="23"/>
        <v>0</v>
      </c>
      <c r="BH72">
        <f t="shared" si="23"/>
        <v>0</v>
      </c>
      <c r="BI72">
        <f t="shared" si="23"/>
        <v>0</v>
      </c>
      <c r="BJ72">
        <f t="shared" si="23"/>
        <v>0</v>
      </c>
    </row>
    <row r="73" spans="2:62" x14ac:dyDescent="0.25">
      <c r="B73" s="122">
        <f t="shared" si="7"/>
        <v>43</v>
      </c>
      <c r="C73" s="124"/>
      <c r="D73" s="124"/>
      <c r="E73" s="124"/>
      <c r="F73" s="283" t="s">
        <v>408</v>
      </c>
      <c r="G73" s="236">
        <v>15</v>
      </c>
      <c r="H73" s="234" t="s">
        <v>106</v>
      </c>
      <c r="I73" s="232">
        <v>4</v>
      </c>
      <c r="J73" s="284">
        <f t="shared" ca="1" si="10"/>
        <v>3.2000000000000001E-2</v>
      </c>
      <c r="K73" s="106"/>
      <c r="L73" s="123"/>
      <c r="M73" s="123"/>
      <c r="N73" s="123">
        <f t="shared" si="11"/>
        <v>1</v>
      </c>
      <c r="O73" s="123">
        <f t="shared" ca="1" si="12"/>
        <v>1.032</v>
      </c>
      <c r="P73" s="123">
        <f t="shared" ca="1" si="13"/>
        <v>15.48</v>
      </c>
      <c r="Q73" s="123">
        <f t="shared" ca="1" si="14"/>
        <v>30.96</v>
      </c>
      <c r="R73" s="123"/>
      <c r="S73" s="123"/>
      <c r="T73" s="123"/>
      <c r="U73" s="123">
        <f t="shared" ca="1" si="15"/>
        <v>30.96</v>
      </c>
      <c r="V73" s="123">
        <v>43</v>
      </c>
      <c r="W73" s="123">
        <f t="shared" ca="1" si="16"/>
        <v>1331.28</v>
      </c>
      <c r="X73" s="123">
        <v>43</v>
      </c>
      <c r="Y73" s="123">
        <f t="shared" ca="1" si="17"/>
        <v>57245.04</v>
      </c>
      <c r="AA73">
        <f t="shared" si="18"/>
        <v>1</v>
      </c>
      <c r="AB73">
        <f t="shared" si="22"/>
        <v>0</v>
      </c>
      <c r="AC73">
        <f t="shared" si="22"/>
        <v>1</v>
      </c>
      <c r="AD73">
        <f t="shared" si="20"/>
        <v>1</v>
      </c>
      <c r="AE73">
        <f t="shared" si="20"/>
        <v>1</v>
      </c>
      <c r="AF73">
        <f t="shared" si="20"/>
        <v>1</v>
      </c>
      <c r="AG73">
        <f t="shared" si="20"/>
        <v>1</v>
      </c>
      <c r="BA73" t="str">
        <f t="shared" si="23"/>
        <v>רמה מקצועית בלתי נאותה</v>
      </c>
      <c r="BB73" t="str">
        <f t="shared" si="23"/>
        <v>רמה מקצועית נאותה</v>
      </c>
      <c r="BC73" t="str">
        <f t="shared" si="23"/>
        <v>רמה מקצועית טובה מאוד</v>
      </c>
      <c r="BD73" t="str">
        <f t="shared" si="23"/>
        <v>רמה מקצועית מעולה</v>
      </c>
      <c r="BE73">
        <f t="shared" si="23"/>
        <v>0</v>
      </c>
      <c r="BF73">
        <f t="shared" si="23"/>
        <v>0</v>
      </c>
      <c r="BG73">
        <f t="shared" si="23"/>
        <v>0</v>
      </c>
      <c r="BH73">
        <f t="shared" si="23"/>
        <v>0</v>
      </c>
      <c r="BI73">
        <f t="shared" si="23"/>
        <v>0</v>
      </c>
      <c r="BJ73">
        <f t="shared" si="23"/>
        <v>0</v>
      </c>
    </row>
    <row r="74" spans="2:62" x14ac:dyDescent="0.25">
      <c r="B74" s="122">
        <f t="shared" si="7"/>
        <v>44</v>
      </c>
      <c r="C74" s="124"/>
      <c r="D74" s="124"/>
      <c r="E74" s="124"/>
      <c r="F74" s="283" t="s">
        <v>411</v>
      </c>
      <c r="G74" s="236">
        <v>6</v>
      </c>
      <c r="H74" s="234" t="s">
        <v>106</v>
      </c>
      <c r="I74" s="232">
        <v>100</v>
      </c>
      <c r="J74" s="284">
        <f t="shared" ca="1" si="10"/>
        <v>0.8</v>
      </c>
      <c r="K74" s="106"/>
      <c r="L74" s="123"/>
      <c r="M74" s="123"/>
      <c r="N74" s="123">
        <f t="shared" si="11"/>
        <v>1</v>
      </c>
      <c r="O74" s="123">
        <f t="shared" ca="1" si="12"/>
        <v>1.8</v>
      </c>
      <c r="P74" s="123">
        <f t="shared" ca="1" si="13"/>
        <v>10.8</v>
      </c>
      <c r="Q74" s="123">
        <f t="shared" ca="1" si="14"/>
        <v>21.6</v>
      </c>
      <c r="R74" s="123"/>
      <c r="S74" s="123"/>
      <c r="T74" s="123"/>
      <c r="U74" s="123">
        <f t="shared" ca="1" si="15"/>
        <v>21.6</v>
      </c>
      <c r="V74" s="123">
        <v>44</v>
      </c>
      <c r="W74" s="123">
        <f t="shared" ca="1" si="16"/>
        <v>950.40000000000009</v>
      </c>
      <c r="X74" s="123">
        <v>44</v>
      </c>
      <c r="Y74" s="123">
        <f t="shared" ca="1" si="17"/>
        <v>41817.600000000006</v>
      </c>
      <c r="AA74">
        <f t="shared" si="18"/>
        <v>1</v>
      </c>
      <c r="AB74">
        <f t="shared" si="22"/>
        <v>0</v>
      </c>
      <c r="AC74">
        <f t="shared" si="22"/>
        <v>1</v>
      </c>
      <c r="AD74">
        <f t="shared" si="20"/>
        <v>1</v>
      </c>
      <c r="AE74">
        <f t="shared" si="20"/>
        <v>1</v>
      </c>
      <c r="AF74">
        <f t="shared" si="20"/>
        <v>1</v>
      </c>
      <c r="AG74">
        <f t="shared" si="20"/>
        <v>1</v>
      </c>
      <c r="BA74" t="str">
        <f t="shared" si="23"/>
        <v>רמה מקצועית בלתי נאותה</v>
      </c>
      <c r="BB74" t="str">
        <f t="shared" si="23"/>
        <v>רמה מקצועית נאותה</v>
      </c>
      <c r="BC74" t="str">
        <f t="shared" si="23"/>
        <v>רמה מקצועית טובה מאוד</v>
      </c>
      <c r="BD74" t="str">
        <f t="shared" si="23"/>
        <v>רמה מקצועית מעולה</v>
      </c>
      <c r="BE74">
        <f t="shared" si="23"/>
        <v>0</v>
      </c>
      <c r="BF74">
        <f t="shared" si="23"/>
        <v>0</v>
      </c>
      <c r="BG74">
        <f t="shared" si="23"/>
        <v>0</v>
      </c>
      <c r="BH74">
        <f t="shared" si="23"/>
        <v>0</v>
      </c>
      <c r="BI74">
        <f t="shared" si="23"/>
        <v>0</v>
      </c>
      <c r="BJ74">
        <f t="shared" si="23"/>
        <v>0</v>
      </c>
    </row>
    <row r="75" spans="2:62" x14ac:dyDescent="0.25">
      <c r="B75" s="122">
        <f t="shared" si="7"/>
        <v>45</v>
      </c>
      <c r="C75" s="124"/>
      <c r="D75" s="124"/>
      <c r="E75" s="124"/>
      <c r="F75" s="283" t="s">
        <v>412</v>
      </c>
      <c r="G75" s="236">
        <v>2</v>
      </c>
      <c r="H75" s="234" t="s">
        <v>104</v>
      </c>
      <c r="I75" s="232">
        <v>60</v>
      </c>
      <c r="J75" s="284">
        <f t="shared" ca="1" si="10"/>
        <v>0.48</v>
      </c>
      <c r="K75" s="106"/>
      <c r="L75" s="123"/>
      <c r="M75" s="123"/>
      <c r="N75" s="123">
        <f t="shared" si="11"/>
        <v>1</v>
      </c>
      <c r="O75" s="123">
        <f t="shared" ca="1" si="12"/>
        <v>1.48</v>
      </c>
      <c r="P75" s="123">
        <f t="shared" ca="1" si="13"/>
        <v>2.96</v>
      </c>
      <c r="Q75" s="123">
        <f t="shared" ca="1" si="14"/>
        <v>2.96</v>
      </c>
      <c r="R75" s="123"/>
      <c r="S75" s="123"/>
      <c r="T75" s="123"/>
      <c r="U75" s="123">
        <f t="shared" ca="1" si="15"/>
        <v>2.96</v>
      </c>
      <c r="V75" s="123">
        <v>45</v>
      </c>
      <c r="W75" s="123">
        <f t="shared" ca="1" si="16"/>
        <v>133.19999999999999</v>
      </c>
      <c r="X75" s="123">
        <v>45</v>
      </c>
      <c r="Y75" s="123">
        <f t="shared" ca="1" si="17"/>
        <v>5993.9999999999991</v>
      </c>
      <c r="AA75">
        <f t="shared" si="18"/>
        <v>1</v>
      </c>
      <c r="AB75">
        <f t="shared" si="22"/>
        <v>0</v>
      </c>
      <c r="AC75">
        <f t="shared" si="22"/>
        <v>1</v>
      </c>
      <c r="AD75">
        <f t="shared" si="20"/>
        <v>1</v>
      </c>
      <c r="AE75">
        <f t="shared" si="20"/>
        <v>1</v>
      </c>
      <c r="AF75">
        <f t="shared" si="20"/>
        <v>1</v>
      </c>
      <c r="AG75">
        <f t="shared" si="20"/>
        <v>1</v>
      </c>
      <c r="BA75" t="str">
        <f t="shared" si="23"/>
        <v>רמה מקצועית בלתי נאותה</v>
      </c>
      <c r="BB75" t="str">
        <f t="shared" si="23"/>
        <v>רמה מקצועית נאותה</v>
      </c>
      <c r="BC75" t="str">
        <f t="shared" si="23"/>
        <v>רמה מקצועית טובה מאוד</v>
      </c>
      <c r="BD75" t="str">
        <f t="shared" si="23"/>
        <v>רמה מקצועית מעולה</v>
      </c>
      <c r="BE75">
        <f t="shared" si="23"/>
        <v>0</v>
      </c>
      <c r="BF75">
        <f t="shared" si="23"/>
        <v>0</v>
      </c>
      <c r="BG75">
        <f t="shared" si="23"/>
        <v>0</v>
      </c>
      <c r="BH75">
        <f t="shared" si="23"/>
        <v>0</v>
      </c>
      <c r="BI75">
        <f t="shared" si="23"/>
        <v>0</v>
      </c>
      <c r="BJ75">
        <f t="shared" si="23"/>
        <v>0</v>
      </c>
    </row>
    <row r="76" spans="2:62" x14ac:dyDescent="0.25">
      <c r="B76" s="122">
        <f t="shared" si="7"/>
        <v>46</v>
      </c>
      <c r="C76" s="124"/>
      <c r="D76" s="124"/>
      <c r="E76" s="124"/>
      <c r="F76" s="283" t="s">
        <v>408</v>
      </c>
      <c r="G76" s="236">
        <v>15</v>
      </c>
      <c r="H76" s="234" t="s">
        <v>106</v>
      </c>
      <c r="I76" s="232">
        <v>3</v>
      </c>
      <c r="J76" s="284">
        <f t="shared" ca="1" si="10"/>
        <v>2.4E-2</v>
      </c>
      <c r="K76" s="106"/>
      <c r="L76" s="123"/>
      <c r="M76" s="123"/>
      <c r="N76" s="123">
        <f t="shared" si="11"/>
        <v>1</v>
      </c>
      <c r="O76" s="123">
        <f t="shared" ca="1" si="12"/>
        <v>1.024</v>
      </c>
      <c r="P76" s="123">
        <f t="shared" ca="1" si="13"/>
        <v>15.36</v>
      </c>
      <c r="Q76" s="123">
        <f t="shared" ca="1" si="14"/>
        <v>30.72</v>
      </c>
      <c r="R76" s="123"/>
      <c r="S76" s="123"/>
      <c r="T76" s="123"/>
      <c r="U76" s="123">
        <f t="shared" ca="1" si="15"/>
        <v>30.72</v>
      </c>
      <c r="V76" s="123">
        <v>46</v>
      </c>
      <c r="W76" s="123">
        <f t="shared" ca="1" si="16"/>
        <v>1413.12</v>
      </c>
      <c r="X76" s="123">
        <v>46</v>
      </c>
      <c r="Y76" s="123">
        <f t="shared" ca="1" si="17"/>
        <v>65003.519999999997</v>
      </c>
      <c r="AA76">
        <f t="shared" si="18"/>
        <v>1</v>
      </c>
      <c r="AB76">
        <f t="shared" si="22"/>
        <v>0</v>
      </c>
      <c r="AC76">
        <f t="shared" si="22"/>
        <v>1</v>
      </c>
      <c r="AD76">
        <f t="shared" si="20"/>
        <v>1</v>
      </c>
      <c r="AE76">
        <f t="shared" si="20"/>
        <v>1</v>
      </c>
      <c r="AF76">
        <f t="shared" si="20"/>
        <v>1</v>
      </c>
      <c r="AG76">
        <f t="shared" si="20"/>
        <v>1</v>
      </c>
      <c r="BA76" t="str">
        <f t="shared" si="23"/>
        <v>רמה מקצועית בלתי נאותה</v>
      </c>
      <c r="BB76" t="str">
        <f t="shared" si="23"/>
        <v>רמה מקצועית נאותה</v>
      </c>
      <c r="BC76" t="str">
        <f t="shared" si="23"/>
        <v>רמה מקצועית טובה מאוד</v>
      </c>
      <c r="BD76" t="str">
        <f t="shared" si="23"/>
        <v>רמה מקצועית מעולה</v>
      </c>
      <c r="BE76">
        <f t="shared" si="23"/>
        <v>0</v>
      </c>
      <c r="BF76">
        <f t="shared" si="23"/>
        <v>0</v>
      </c>
      <c r="BG76">
        <f t="shared" si="23"/>
        <v>0</v>
      </c>
      <c r="BH76">
        <f t="shared" si="23"/>
        <v>0</v>
      </c>
      <c r="BI76">
        <f t="shared" si="23"/>
        <v>0</v>
      </c>
      <c r="BJ76">
        <f t="shared" si="23"/>
        <v>0</v>
      </c>
    </row>
    <row r="77" spans="2:62" x14ac:dyDescent="0.25">
      <c r="B77" s="122">
        <f t="shared" si="7"/>
        <v>47</v>
      </c>
      <c r="C77" s="124"/>
      <c r="D77" s="124"/>
      <c r="E77" s="124"/>
      <c r="F77" s="283" t="s">
        <v>413</v>
      </c>
      <c r="G77" s="236">
        <v>1.5</v>
      </c>
      <c r="H77" s="234" t="s">
        <v>106</v>
      </c>
      <c r="I77" s="232">
        <v>44</v>
      </c>
      <c r="J77" s="284">
        <f t="shared" ca="1" si="10"/>
        <v>0.35199999999999998</v>
      </c>
      <c r="K77" s="106"/>
      <c r="L77" s="123"/>
      <c r="M77" s="123"/>
      <c r="N77" s="123">
        <f t="shared" si="11"/>
        <v>1</v>
      </c>
      <c r="O77" s="123">
        <f t="shared" ca="1" si="12"/>
        <v>1.3519999999999999</v>
      </c>
      <c r="P77" s="123">
        <f t="shared" ca="1" si="13"/>
        <v>2.0279999999999996</v>
      </c>
      <c r="Q77" s="123">
        <f t="shared" ca="1" si="14"/>
        <v>4.0559999999999992</v>
      </c>
      <c r="R77" s="123"/>
      <c r="S77" s="123"/>
      <c r="T77" s="123"/>
      <c r="U77" s="123">
        <f t="shared" ca="1" si="15"/>
        <v>4.0559999999999992</v>
      </c>
      <c r="V77" s="123">
        <v>47</v>
      </c>
      <c r="W77" s="123">
        <f t="shared" ca="1" si="16"/>
        <v>190.63199999999995</v>
      </c>
      <c r="X77" s="123">
        <v>47</v>
      </c>
      <c r="Y77" s="123">
        <f t="shared" ca="1" si="17"/>
        <v>8959.7039999999979</v>
      </c>
      <c r="AA77">
        <f t="shared" si="18"/>
        <v>1</v>
      </c>
      <c r="AB77">
        <f t="shared" si="22"/>
        <v>0</v>
      </c>
      <c r="AC77">
        <f t="shared" si="22"/>
        <v>1</v>
      </c>
      <c r="AD77">
        <f t="shared" si="20"/>
        <v>1</v>
      </c>
      <c r="AE77">
        <f t="shared" si="20"/>
        <v>1</v>
      </c>
      <c r="AF77">
        <f t="shared" si="20"/>
        <v>1</v>
      </c>
      <c r="AG77">
        <f t="shared" si="20"/>
        <v>1</v>
      </c>
      <c r="BA77" t="str">
        <f t="shared" si="23"/>
        <v>רמה מקצועית בלתי נאותה</v>
      </c>
      <c r="BB77" t="str">
        <f t="shared" si="23"/>
        <v>רמה מקצועית נאותה</v>
      </c>
      <c r="BC77" t="str">
        <f t="shared" si="23"/>
        <v>רמה מקצועית טובה מאוד</v>
      </c>
      <c r="BD77" t="str">
        <f t="shared" si="23"/>
        <v>רמה מקצועית מעולה</v>
      </c>
      <c r="BE77">
        <f t="shared" si="23"/>
        <v>0</v>
      </c>
      <c r="BF77">
        <f t="shared" si="23"/>
        <v>0</v>
      </c>
      <c r="BG77">
        <f t="shared" si="23"/>
        <v>0</v>
      </c>
      <c r="BH77">
        <f t="shared" si="23"/>
        <v>0</v>
      </c>
      <c r="BI77">
        <f t="shared" si="23"/>
        <v>0</v>
      </c>
      <c r="BJ77">
        <f t="shared" si="23"/>
        <v>0</v>
      </c>
    </row>
    <row r="78" spans="2:62" x14ac:dyDescent="0.25">
      <c r="B78" s="122">
        <f t="shared" si="7"/>
        <v>48</v>
      </c>
      <c r="C78" s="124"/>
      <c r="D78" s="124"/>
      <c r="E78" s="124"/>
      <c r="F78" s="283" t="s">
        <v>408</v>
      </c>
      <c r="G78" s="236">
        <v>15</v>
      </c>
      <c r="H78" s="234" t="s">
        <v>106</v>
      </c>
      <c r="I78" s="232">
        <v>3</v>
      </c>
      <c r="J78" s="284">
        <f t="shared" ca="1" si="10"/>
        <v>2.4E-2</v>
      </c>
      <c r="K78" s="106"/>
      <c r="L78" s="123"/>
      <c r="M78" s="123"/>
      <c r="N78" s="123">
        <f t="shared" si="11"/>
        <v>1</v>
      </c>
      <c r="O78" s="123">
        <f t="shared" ca="1" si="12"/>
        <v>1.024</v>
      </c>
      <c r="P78" s="123">
        <f t="shared" ca="1" si="13"/>
        <v>15.36</v>
      </c>
      <c r="Q78" s="123">
        <f t="shared" ca="1" si="14"/>
        <v>30.72</v>
      </c>
      <c r="R78" s="123"/>
      <c r="S78" s="123"/>
      <c r="T78" s="123"/>
      <c r="U78" s="123">
        <f t="shared" ca="1" si="15"/>
        <v>30.72</v>
      </c>
      <c r="V78" s="123">
        <v>48</v>
      </c>
      <c r="W78" s="123">
        <f t="shared" ca="1" si="16"/>
        <v>1474.56</v>
      </c>
      <c r="X78" s="123">
        <v>48</v>
      </c>
      <c r="Y78" s="123">
        <f t="shared" ca="1" si="17"/>
        <v>70778.880000000005</v>
      </c>
      <c r="AA78">
        <f t="shared" si="18"/>
        <v>1</v>
      </c>
      <c r="AB78">
        <f t="shared" si="22"/>
        <v>0</v>
      </c>
      <c r="AC78">
        <f t="shared" si="22"/>
        <v>1</v>
      </c>
      <c r="AD78">
        <f t="shared" si="20"/>
        <v>1</v>
      </c>
      <c r="AE78">
        <f t="shared" si="20"/>
        <v>1</v>
      </c>
      <c r="AF78">
        <f t="shared" si="20"/>
        <v>1</v>
      </c>
      <c r="AG78">
        <f t="shared" si="20"/>
        <v>1</v>
      </c>
      <c r="BA78" t="str">
        <f t="shared" si="23"/>
        <v>רמה מקצועית בלתי נאותה</v>
      </c>
      <c r="BB78" t="str">
        <f t="shared" si="23"/>
        <v>רמה מקצועית נאותה</v>
      </c>
      <c r="BC78" t="str">
        <f t="shared" si="23"/>
        <v>רמה מקצועית טובה מאוד</v>
      </c>
      <c r="BD78" t="str">
        <f t="shared" si="23"/>
        <v>רמה מקצועית מעולה</v>
      </c>
      <c r="BE78">
        <f t="shared" si="23"/>
        <v>0</v>
      </c>
      <c r="BF78">
        <f t="shared" si="23"/>
        <v>0</v>
      </c>
      <c r="BG78">
        <f t="shared" si="23"/>
        <v>0</v>
      </c>
      <c r="BH78">
        <f t="shared" si="23"/>
        <v>0</v>
      </c>
      <c r="BI78">
        <f t="shared" si="23"/>
        <v>0</v>
      </c>
      <c r="BJ78">
        <f t="shared" si="23"/>
        <v>0</v>
      </c>
    </row>
    <row r="79" spans="2:62" x14ac:dyDescent="0.25">
      <c r="B79" s="122">
        <f t="shared" si="7"/>
        <v>49</v>
      </c>
      <c r="C79" s="124"/>
      <c r="D79" s="124"/>
      <c r="E79" s="124"/>
      <c r="F79" s="283" t="s">
        <v>414</v>
      </c>
      <c r="G79" s="236">
        <v>3</v>
      </c>
      <c r="H79" s="234" t="s">
        <v>105</v>
      </c>
      <c r="I79" s="232">
        <v>6</v>
      </c>
      <c r="J79" s="284">
        <f t="shared" ca="1" si="10"/>
        <v>4.8000000000000001E-2</v>
      </c>
      <c r="K79" s="106"/>
      <c r="L79" s="123"/>
      <c r="M79" s="123"/>
      <c r="N79" s="123">
        <f t="shared" si="11"/>
        <v>1</v>
      </c>
      <c r="O79" s="123">
        <f t="shared" ca="1" si="12"/>
        <v>1.048</v>
      </c>
      <c r="P79" s="123">
        <f t="shared" ca="1" si="13"/>
        <v>3.1440000000000001</v>
      </c>
      <c r="Q79" s="123">
        <f t="shared" ca="1" si="14"/>
        <v>4.7160000000000002</v>
      </c>
      <c r="R79" s="123"/>
      <c r="S79" s="123"/>
      <c r="T79" s="123"/>
      <c r="U79" s="123">
        <f t="shared" ca="1" si="15"/>
        <v>4.7160000000000002</v>
      </c>
      <c r="V79" s="123">
        <v>49</v>
      </c>
      <c r="W79" s="123">
        <f t="shared" ca="1" si="16"/>
        <v>231.084</v>
      </c>
      <c r="X79" s="123">
        <v>49</v>
      </c>
      <c r="Y79" s="123">
        <f t="shared" ca="1" si="17"/>
        <v>11323.116</v>
      </c>
      <c r="AA79">
        <f t="shared" si="18"/>
        <v>1</v>
      </c>
      <c r="AB79">
        <f t="shared" si="22"/>
        <v>0</v>
      </c>
      <c r="AC79">
        <f t="shared" si="22"/>
        <v>1</v>
      </c>
      <c r="AD79">
        <f t="shared" si="20"/>
        <v>1</v>
      </c>
      <c r="AE79">
        <f t="shared" si="20"/>
        <v>1</v>
      </c>
      <c r="AF79">
        <f t="shared" si="20"/>
        <v>1</v>
      </c>
      <c r="AG79">
        <f t="shared" si="20"/>
        <v>1</v>
      </c>
      <c r="BA79" t="str">
        <f t="shared" si="23"/>
        <v>רמה מקצועית בלתי נאותה</v>
      </c>
      <c r="BB79" t="str">
        <f t="shared" si="23"/>
        <v>רמה מקצועית נאותה</v>
      </c>
      <c r="BC79" t="str">
        <f t="shared" si="23"/>
        <v>רמה מקצועית טובה מאוד</v>
      </c>
      <c r="BD79" t="str">
        <f t="shared" si="23"/>
        <v>רמה מקצועית מעולה</v>
      </c>
      <c r="BE79">
        <f t="shared" si="23"/>
        <v>0</v>
      </c>
      <c r="BF79">
        <f t="shared" si="23"/>
        <v>0</v>
      </c>
      <c r="BG79">
        <f t="shared" si="23"/>
        <v>0</v>
      </c>
      <c r="BH79">
        <f t="shared" si="23"/>
        <v>0</v>
      </c>
      <c r="BI79">
        <f t="shared" si="23"/>
        <v>0</v>
      </c>
      <c r="BJ79">
        <f t="shared" si="23"/>
        <v>0</v>
      </c>
    </row>
    <row r="80" spans="2:62" x14ac:dyDescent="0.25">
      <c r="B80" s="122">
        <f t="shared" si="7"/>
        <v>50</v>
      </c>
      <c r="C80" s="124"/>
      <c r="D80" s="124"/>
      <c r="E80" s="124"/>
      <c r="F80" s="283" t="s">
        <v>408</v>
      </c>
      <c r="G80" s="236">
        <v>15</v>
      </c>
      <c r="H80" s="234" t="s">
        <v>106</v>
      </c>
      <c r="I80" s="232">
        <v>6</v>
      </c>
      <c r="J80" s="284">
        <f t="shared" ca="1" si="10"/>
        <v>4.8000000000000001E-2</v>
      </c>
      <c r="K80" s="106"/>
      <c r="L80" s="123"/>
      <c r="M80" s="123"/>
      <c r="N80" s="123">
        <f t="shared" si="11"/>
        <v>1</v>
      </c>
      <c r="O80" s="123">
        <f t="shared" ca="1" si="12"/>
        <v>1.048</v>
      </c>
      <c r="P80" s="123">
        <f t="shared" ca="1" si="13"/>
        <v>15.72</v>
      </c>
      <c r="Q80" s="123">
        <f t="shared" ca="1" si="14"/>
        <v>31.44</v>
      </c>
      <c r="R80" s="123"/>
      <c r="S80" s="123"/>
      <c r="T80" s="123"/>
      <c r="U80" s="123">
        <f t="shared" ca="1" si="15"/>
        <v>31.44</v>
      </c>
      <c r="V80" s="123">
        <v>50</v>
      </c>
      <c r="W80" s="123">
        <f t="shared" ca="1" si="16"/>
        <v>1572</v>
      </c>
      <c r="X80" s="123">
        <v>50</v>
      </c>
      <c r="Y80" s="123">
        <f t="shared" ca="1" si="17"/>
        <v>78600</v>
      </c>
      <c r="AA80">
        <f t="shared" si="18"/>
        <v>1</v>
      </c>
      <c r="AB80">
        <f t="shared" si="22"/>
        <v>0</v>
      </c>
      <c r="AC80">
        <f t="shared" si="22"/>
        <v>1</v>
      </c>
      <c r="AD80">
        <f t="shared" si="20"/>
        <v>1</v>
      </c>
      <c r="AE80">
        <f t="shared" si="20"/>
        <v>1</v>
      </c>
      <c r="AF80">
        <f t="shared" si="20"/>
        <v>1</v>
      </c>
      <c r="AG80">
        <f t="shared" si="20"/>
        <v>1</v>
      </c>
      <c r="BA80" t="str">
        <f t="shared" si="23"/>
        <v>רמה מקצועית בלתי נאותה</v>
      </c>
      <c r="BB80" t="str">
        <f t="shared" si="23"/>
        <v>רמה מקצועית נאותה</v>
      </c>
      <c r="BC80" t="str">
        <f t="shared" si="23"/>
        <v>רמה מקצועית טובה מאוד</v>
      </c>
      <c r="BD80" t="str">
        <f t="shared" si="23"/>
        <v>רמה מקצועית מעולה</v>
      </c>
      <c r="BE80">
        <f t="shared" si="23"/>
        <v>0</v>
      </c>
      <c r="BF80">
        <f t="shared" si="23"/>
        <v>0</v>
      </c>
      <c r="BG80">
        <f t="shared" si="23"/>
        <v>0</v>
      </c>
      <c r="BH80">
        <f t="shared" si="23"/>
        <v>0</v>
      </c>
      <c r="BI80">
        <f t="shared" si="23"/>
        <v>0</v>
      </c>
      <c r="BJ80">
        <f t="shared" si="23"/>
        <v>0</v>
      </c>
    </row>
    <row r="81" spans="2:62" x14ac:dyDescent="0.25">
      <c r="B81" s="122">
        <f t="shared" si="7"/>
        <v>51</v>
      </c>
      <c r="C81" s="124"/>
      <c r="D81" s="124"/>
      <c r="E81" s="124"/>
      <c r="F81" s="283" t="s">
        <v>415</v>
      </c>
      <c r="G81" s="236">
        <v>3</v>
      </c>
      <c r="H81" s="234" t="s">
        <v>105</v>
      </c>
      <c r="I81" s="232">
        <v>28</v>
      </c>
      <c r="J81" s="284">
        <f t="shared" ca="1" si="10"/>
        <v>0.224</v>
      </c>
      <c r="K81" s="106"/>
      <c r="L81" s="123"/>
      <c r="M81" s="123"/>
      <c r="N81" s="123">
        <f t="shared" si="11"/>
        <v>1</v>
      </c>
      <c r="O81" s="123">
        <f t="shared" ca="1" si="12"/>
        <v>1.224</v>
      </c>
      <c r="P81" s="123">
        <f t="shared" ca="1" si="13"/>
        <v>3.6719999999999997</v>
      </c>
      <c r="Q81" s="123">
        <f t="shared" ca="1" si="14"/>
        <v>5.5079999999999991</v>
      </c>
      <c r="R81" s="123"/>
      <c r="S81" s="123"/>
      <c r="T81" s="123"/>
      <c r="U81" s="123">
        <f t="shared" ca="1" si="15"/>
        <v>5.5079999999999991</v>
      </c>
      <c r="V81" s="123">
        <v>51</v>
      </c>
      <c r="W81" s="123">
        <f t="shared" ca="1" si="16"/>
        <v>280.90799999999996</v>
      </c>
      <c r="X81" s="123">
        <v>51</v>
      </c>
      <c r="Y81" s="123">
        <f t="shared" ca="1" si="17"/>
        <v>14326.307999999997</v>
      </c>
      <c r="AA81">
        <f t="shared" si="18"/>
        <v>1</v>
      </c>
      <c r="AB81">
        <f t="shared" si="22"/>
        <v>0</v>
      </c>
      <c r="AC81">
        <f t="shared" si="22"/>
        <v>1</v>
      </c>
      <c r="AD81">
        <f t="shared" si="20"/>
        <v>1</v>
      </c>
      <c r="AE81">
        <f t="shared" si="20"/>
        <v>1</v>
      </c>
      <c r="AF81">
        <f t="shared" si="20"/>
        <v>1</v>
      </c>
      <c r="AG81">
        <f t="shared" si="20"/>
        <v>1</v>
      </c>
      <c r="BA81" t="str">
        <f t="shared" si="23"/>
        <v>רמה מקצועית בלתי נאותה</v>
      </c>
      <c r="BB81" t="str">
        <f t="shared" si="23"/>
        <v>רמה מקצועית נאותה</v>
      </c>
      <c r="BC81" t="str">
        <f t="shared" si="23"/>
        <v>רמה מקצועית טובה מאוד</v>
      </c>
      <c r="BD81" t="str">
        <f t="shared" si="23"/>
        <v>רמה מקצועית מעולה</v>
      </c>
      <c r="BE81">
        <f t="shared" si="23"/>
        <v>0</v>
      </c>
      <c r="BF81">
        <f t="shared" si="23"/>
        <v>0</v>
      </c>
      <c r="BG81">
        <f t="shared" si="23"/>
        <v>0</v>
      </c>
      <c r="BH81">
        <f t="shared" si="23"/>
        <v>0</v>
      </c>
      <c r="BI81">
        <f t="shared" si="23"/>
        <v>0</v>
      </c>
      <c r="BJ81">
        <f t="shared" si="23"/>
        <v>0</v>
      </c>
    </row>
    <row r="82" spans="2:62" x14ac:dyDescent="0.25">
      <c r="B82" s="122">
        <f t="shared" si="7"/>
        <v>52</v>
      </c>
      <c r="C82" s="124"/>
      <c r="D82" s="124"/>
      <c r="E82" s="124"/>
      <c r="F82" s="283" t="s">
        <v>408</v>
      </c>
      <c r="G82" s="236">
        <v>15</v>
      </c>
      <c r="H82" s="234" t="s">
        <v>106</v>
      </c>
      <c r="I82" s="232">
        <v>4</v>
      </c>
      <c r="J82" s="284">
        <f t="shared" ca="1" si="10"/>
        <v>3.2000000000000001E-2</v>
      </c>
      <c r="K82" s="106"/>
      <c r="L82" s="123"/>
      <c r="M82" s="123"/>
      <c r="N82" s="123">
        <f t="shared" si="11"/>
        <v>1</v>
      </c>
      <c r="O82" s="123">
        <f t="shared" ca="1" si="12"/>
        <v>1.032</v>
      </c>
      <c r="P82" s="123">
        <f t="shared" ca="1" si="13"/>
        <v>15.48</v>
      </c>
      <c r="Q82" s="123">
        <f t="shared" ca="1" si="14"/>
        <v>30.96</v>
      </c>
      <c r="R82" s="123"/>
      <c r="S82" s="123"/>
      <c r="T82" s="123"/>
      <c r="U82" s="123">
        <f t="shared" ca="1" si="15"/>
        <v>30.96</v>
      </c>
      <c r="V82" s="123">
        <v>52</v>
      </c>
      <c r="W82" s="123">
        <f t="shared" ca="1" si="16"/>
        <v>1609.92</v>
      </c>
      <c r="X82" s="123">
        <v>52</v>
      </c>
      <c r="Y82" s="123">
        <f t="shared" ca="1" si="17"/>
        <v>83715.839999999997</v>
      </c>
      <c r="AA82">
        <f t="shared" si="18"/>
        <v>1</v>
      </c>
      <c r="AB82">
        <f t="shared" si="22"/>
        <v>0</v>
      </c>
      <c r="AC82">
        <f t="shared" si="22"/>
        <v>1</v>
      </c>
      <c r="AD82">
        <f t="shared" si="20"/>
        <v>1</v>
      </c>
      <c r="AE82">
        <f t="shared" si="20"/>
        <v>1</v>
      </c>
      <c r="AF82">
        <f t="shared" si="20"/>
        <v>1</v>
      </c>
      <c r="AG82">
        <f t="shared" si="20"/>
        <v>1</v>
      </c>
      <c r="BA82" t="str">
        <f t="shared" si="23"/>
        <v>רמה מקצועית בלתי נאותה</v>
      </c>
      <c r="BB82" t="str">
        <f t="shared" si="23"/>
        <v>רמה מקצועית נאותה</v>
      </c>
      <c r="BC82" t="str">
        <f t="shared" si="23"/>
        <v>רמה מקצועית טובה מאוד</v>
      </c>
      <c r="BD82" t="str">
        <f t="shared" si="23"/>
        <v>רמה מקצועית מעולה</v>
      </c>
      <c r="BE82">
        <f t="shared" si="23"/>
        <v>0</v>
      </c>
      <c r="BF82">
        <f t="shared" si="23"/>
        <v>0</v>
      </c>
      <c r="BG82">
        <f t="shared" si="23"/>
        <v>0</v>
      </c>
      <c r="BH82">
        <f t="shared" si="23"/>
        <v>0</v>
      </c>
      <c r="BI82">
        <f t="shared" si="23"/>
        <v>0</v>
      </c>
      <c r="BJ82">
        <f t="shared" si="23"/>
        <v>0</v>
      </c>
    </row>
    <row r="83" spans="2:62" x14ac:dyDescent="0.25">
      <c r="B83" s="122">
        <f t="shared" si="7"/>
        <v>53</v>
      </c>
      <c r="C83" s="124"/>
      <c r="D83" s="124"/>
      <c r="E83" s="124"/>
      <c r="F83" s="283" t="s">
        <v>408</v>
      </c>
      <c r="G83" s="236">
        <v>15</v>
      </c>
      <c r="H83" s="234" t="s">
        <v>106</v>
      </c>
      <c r="I83" s="232">
        <v>4</v>
      </c>
      <c r="J83" s="284">
        <f t="shared" ca="1" si="10"/>
        <v>3.2000000000000001E-2</v>
      </c>
      <c r="K83" s="106"/>
      <c r="L83" s="123"/>
      <c r="M83" s="123"/>
      <c r="N83" s="123">
        <f t="shared" si="11"/>
        <v>1</v>
      </c>
      <c r="O83" s="123">
        <f t="shared" ca="1" si="12"/>
        <v>1.032</v>
      </c>
      <c r="P83" s="123">
        <f t="shared" ca="1" si="13"/>
        <v>15.48</v>
      </c>
      <c r="Q83" s="123">
        <f t="shared" ca="1" si="14"/>
        <v>30.96</v>
      </c>
      <c r="R83" s="123"/>
      <c r="S83" s="123"/>
      <c r="T83" s="123"/>
      <c r="U83" s="123">
        <f t="shared" ca="1" si="15"/>
        <v>30.96</v>
      </c>
      <c r="V83" s="123">
        <v>53</v>
      </c>
      <c r="W83" s="123">
        <f t="shared" ca="1" si="16"/>
        <v>1640.88</v>
      </c>
      <c r="X83" s="123">
        <v>53</v>
      </c>
      <c r="Y83" s="123">
        <f t="shared" ca="1" si="17"/>
        <v>86966.64</v>
      </c>
      <c r="AA83">
        <f t="shared" si="18"/>
        <v>1</v>
      </c>
      <c r="AB83">
        <f t="shared" si="22"/>
        <v>0</v>
      </c>
      <c r="AC83">
        <f t="shared" si="22"/>
        <v>1</v>
      </c>
      <c r="AD83">
        <f t="shared" si="20"/>
        <v>1</v>
      </c>
      <c r="AE83">
        <f t="shared" si="20"/>
        <v>1</v>
      </c>
      <c r="AF83">
        <f t="shared" si="20"/>
        <v>1</v>
      </c>
      <c r="AG83">
        <f t="shared" si="20"/>
        <v>1</v>
      </c>
      <c r="BA83" t="str">
        <f t="shared" si="23"/>
        <v>רמה מקצועית בלתי נאותה</v>
      </c>
      <c r="BB83" t="str">
        <f t="shared" si="23"/>
        <v>רמה מקצועית נאותה</v>
      </c>
      <c r="BC83" t="str">
        <f t="shared" si="23"/>
        <v>רמה מקצועית טובה מאוד</v>
      </c>
      <c r="BD83" t="str">
        <f t="shared" si="23"/>
        <v>רמה מקצועית מעולה</v>
      </c>
      <c r="BE83">
        <f t="shared" si="23"/>
        <v>0</v>
      </c>
      <c r="BF83">
        <f t="shared" si="23"/>
        <v>0</v>
      </c>
      <c r="BG83">
        <f t="shared" si="23"/>
        <v>0</v>
      </c>
      <c r="BH83">
        <f t="shared" si="23"/>
        <v>0</v>
      </c>
      <c r="BI83">
        <f t="shared" si="23"/>
        <v>0</v>
      </c>
      <c r="BJ83">
        <f t="shared" si="23"/>
        <v>0</v>
      </c>
    </row>
    <row r="84" spans="2:62" x14ac:dyDescent="0.25">
      <c r="B84" s="122">
        <f t="shared" si="7"/>
        <v>54</v>
      </c>
      <c r="C84" s="124"/>
      <c r="D84" s="124"/>
      <c r="E84" s="124"/>
      <c r="F84" s="283" t="s">
        <v>408</v>
      </c>
      <c r="G84" s="236">
        <v>15</v>
      </c>
      <c r="H84" s="234" t="s">
        <v>106</v>
      </c>
      <c r="I84" s="232">
        <v>6</v>
      </c>
      <c r="J84" s="284">
        <f t="shared" ca="1" si="10"/>
        <v>4.8000000000000001E-2</v>
      </c>
      <c r="K84" s="106"/>
      <c r="L84" s="123"/>
      <c r="M84" s="123"/>
      <c r="N84" s="123">
        <f t="shared" si="11"/>
        <v>1</v>
      </c>
      <c r="O84" s="123">
        <f t="shared" ca="1" si="12"/>
        <v>1.048</v>
      </c>
      <c r="P84" s="123">
        <f t="shared" ca="1" si="13"/>
        <v>15.72</v>
      </c>
      <c r="Q84" s="123">
        <f t="shared" ca="1" si="14"/>
        <v>31.44</v>
      </c>
      <c r="R84" s="123"/>
      <c r="S84" s="123"/>
      <c r="T84" s="123"/>
      <c r="U84" s="123">
        <f t="shared" ca="1" si="15"/>
        <v>31.44</v>
      </c>
      <c r="V84" s="123">
        <v>54</v>
      </c>
      <c r="W84" s="123">
        <f t="shared" ca="1" si="16"/>
        <v>1697.76</v>
      </c>
      <c r="X84" s="123">
        <v>54</v>
      </c>
      <c r="Y84" s="123">
        <f t="shared" ca="1" si="17"/>
        <v>91679.039999999994</v>
      </c>
      <c r="AA84">
        <f t="shared" si="18"/>
        <v>1</v>
      </c>
      <c r="AB84">
        <f t="shared" si="22"/>
        <v>0</v>
      </c>
      <c r="AC84">
        <f t="shared" si="22"/>
        <v>1</v>
      </c>
      <c r="AD84">
        <f t="shared" si="20"/>
        <v>1</v>
      </c>
      <c r="AE84">
        <f t="shared" si="20"/>
        <v>1</v>
      </c>
      <c r="AF84">
        <f t="shared" si="20"/>
        <v>1</v>
      </c>
      <c r="AG84">
        <f t="shared" si="20"/>
        <v>1</v>
      </c>
      <c r="BA84" t="str">
        <f t="shared" si="23"/>
        <v>רמה מקצועית בלתי נאותה</v>
      </c>
      <c r="BB84" t="str">
        <f t="shared" si="23"/>
        <v>רמה מקצועית נאותה</v>
      </c>
      <c r="BC84" t="str">
        <f t="shared" si="23"/>
        <v>רמה מקצועית טובה מאוד</v>
      </c>
      <c r="BD84" t="str">
        <f t="shared" si="23"/>
        <v>רמה מקצועית מעולה</v>
      </c>
      <c r="BE84">
        <f t="shared" si="23"/>
        <v>0</v>
      </c>
      <c r="BF84">
        <f t="shared" si="23"/>
        <v>0</v>
      </c>
      <c r="BG84">
        <f t="shared" si="23"/>
        <v>0</v>
      </c>
      <c r="BH84">
        <f t="shared" si="23"/>
        <v>0</v>
      </c>
      <c r="BI84">
        <f t="shared" si="23"/>
        <v>0</v>
      </c>
      <c r="BJ84">
        <f t="shared" si="23"/>
        <v>0</v>
      </c>
    </row>
    <row r="85" spans="2:62" x14ac:dyDescent="0.25">
      <c r="B85" s="122">
        <f t="shared" si="7"/>
        <v>55</v>
      </c>
      <c r="C85" s="124"/>
      <c r="D85" s="124"/>
      <c r="E85" s="124"/>
      <c r="F85" s="283" t="s">
        <v>408</v>
      </c>
      <c r="G85" s="236">
        <v>15</v>
      </c>
      <c r="H85" s="234" t="s">
        <v>106</v>
      </c>
      <c r="I85" s="232">
        <v>3</v>
      </c>
      <c r="J85" s="284">
        <f t="shared" ca="1" si="10"/>
        <v>2.4E-2</v>
      </c>
      <c r="K85" s="106"/>
      <c r="L85" s="123"/>
      <c r="M85" s="123"/>
      <c r="N85" s="123">
        <f t="shared" si="11"/>
        <v>1</v>
      </c>
      <c r="O85" s="123">
        <f t="shared" ca="1" si="12"/>
        <v>1.024</v>
      </c>
      <c r="P85" s="123">
        <f t="shared" ca="1" si="13"/>
        <v>15.36</v>
      </c>
      <c r="Q85" s="123">
        <f t="shared" ca="1" si="14"/>
        <v>30.72</v>
      </c>
      <c r="R85" s="123"/>
      <c r="S85" s="123"/>
      <c r="T85" s="123"/>
      <c r="U85" s="123">
        <f t="shared" ca="1" si="15"/>
        <v>30.72</v>
      </c>
      <c r="V85" s="123">
        <v>55</v>
      </c>
      <c r="W85" s="123">
        <f t="shared" ca="1" si="16"/>
        <v>1689.6</v>
      </c>
      <c r="X85" s="123">
        <v>55</v>
      </c>
      <c r="Y85" s="123">
        <f t="shared" ca="1" si="17"/>
        <v>92928</v>
      </c>
      <c r="AA85">
        <f t="shared" si="18"/>
        <v>1</v>
      </c>
      <c r="AB85">
        <f t="shared" si="22"/>
        <v>0</v>
      </c>
      <c r="AC85">
        <f t="shared" si="22"/>
        <v>1</v>
      </c>
      <c r="AD85">
        <f t="shared" si="20"/>
        <v>1</v>
      </c>
      <c r="AE85">
        <f t="shared" si="20"/>
        <v>1</v>
      </c>
      <c r="AF85">
        <f t="shared" si="20"/>
        <v>1</v>
      </c>
      <c r="AG85">
        <f t="shared" si="20"/>
        <v>1</v>
      </c>
      <c r="BA85" t="str">
        <f t="shared" si="23"/>
        <v>רמה מקצועית בלתי נאותה</v>
      </c>
      <c r="BB85" t="str">
        <f t="shared" si="23"/>
        <v>רמה מקצועית נאותה</v>
      </c>
      <c r="BC85" t="str">
        <f t="shared" si="23"/>
        <v>רמה מקצועית טובה מאוד</v>
      </c>
      <c r="BD85" t="str">
        <f t="shared" si="23"/>
        <v>רמה מקצועית מעולה</v>
      </c>
      <c r="BE85">
        <f t="shared" si="23"/>
        <v>0</v>
      </c>
      <c r="BF85">
        <f t="shared" si="23"/>
        <v>0</v>
      </c>
      <c r="BG85">
        <f t="shared" si="23"/>
        <v>0</v>
      </c>
      <c r="BH85">
        <f t="shared" si="23"/>
        <v>0</v>
      </c>
      <c r="BI85">
        <f t="shared" si="23"/>
        <v>0</v>
      </c>
      <c r="BJ85">
        <f t="shared" si="23"/>
        <v>0</v>
      </c>
    </row>
    <row r="86" spans="2:62" x14ac:dyDescent="0.25">
      <c r="B86" s="122">
        <f t="shared" si="7"/>
        <v>56</v>
      </c>
      <c r="C86" s="124"/>
      <c r="D86" s="124"/>
      <c r="E86" s="124"/>
      <c r="F86" s="283" t="s">
        <v>408</v>
      </c>
      <c r="G86" s="236">
        <v>15</v>
      </c>
      <c r="H86" s="234" t="s">
        <v>106</v>
      </c>
      <c r="I86" s="232">
        <v>6</v>
      </c>
      <c r="J86" s="284">
        <f t="shared" ca="1" si="10"/>
        <v>4.8000000000000001E-2</v>
      </c>
      <c r="K86" s="106"/>
      <c r="L86" s="123"/>
      <c r="M86" s="123"/>
      <c r="N86" s="123">
        <f t="shared" si="11"/>
        <v>1</v>
      </c>
      <c r="O86" s="123">
        <f t="shared" ca="1" si="12"/>
        <v>1.048</v>
      </c>
      <c r="P86" s="123">
        <f t="shared" ca="1" si="13"/>
        <v>15.72</v>
      </c>
      <c r="Q86" s="123">
        <f t="shared" ca="1" si="14"/>
        <v>31.44</v>
      </c>
      <c r="R86" s="123"/>
      <c r="S86" s="123"/>
      <c r="T86" s="123"/>
      <c r="U86" s="123">
        <f t="shared" ca="1" si="15"/>
        <v>31.44</v>
      </c>
      <c r="V86" s="123">
        <v>56</v>
      </c>
      <c r="W86" s="123">
        <f t="shared" ca="1" si="16"/>
        <v>1760.64</v>
      </c>
      <c r="X86" s="123">
        <v>56</v>
      </c>
      <c r="Y86" s="123">
        <f t="shared" ca="1" si="17"/>
        <v>98595.840000000011</v>
      </c>
      <c r="AA86">
        <f t="shared" si="18"/>
        <v>1</v>
      </c>
      <c r="AB86">
        <f t="shared" si="22"/>
        <v>0</v>
      </c>
      <c r="AC86">
        <f t="shared" si="22"/>
        <v>1</v>
      </c>
      <c r="AD86">
        <f t="shared" si="20"/>
        <v>1</v>
      </c>
      <c r="AE86">
        <f t="shared" si="20"/>
        <v>1</v>
      </c>
      <c r="AF86">
        <f t="shared" si="20"/>
        <v>1</v>
      </c>
      <c r="AG86">
        <f t="shared" si="20"/>
        <v>1</v>
      </c>
      <c r="BA86" t="str">
        <f t="shared" si="23"/>
        <v>רמה מקצועית בלתי נאותה</v>
      </c>
      <c r="BB86" t="str">
        <f t="shared" si="23"/>
        <v>רמה מקצועית נאותה</v>
      </c>
      <c r="BC86" t="str">
        <f t="shared" si="23"/>
        <v>רמה מקצועית טובה מאוד</v>
      </c>
      <c r="BD86" t="str">
        <f t="shared" si="23"/>
        <v>רמה מקצועית מעולה</v>
      </c>
      <c r="BE86">
        <f t="shared" si="23"/>
        <v>0</v>
      </c>
      <c r="BF86">
        <f t="shared" si="23"/>
        <v>0</v>
      </c>
      <c r="BG86">
        <f t="shared" si="23"/>
        <v>0</v>
      </c>
      <c r="BH86">
        <f t="shared" si="23"/>
        <v>0</v>
      </c>
      <c r="BI86">
        <f t="shared" si="23"/>
        <v>0</v>
      </c>
      <c r="BJ86">
        <f t="shared" si="23"/>
        <v>0</v>
      </c>
    </row>
    <row r="87" spans="2:62" x14ac:dyDescent="0.25">
      <c r="B87" s="122">
        <f t="shared" si="7"/>
        <v>57</v>
      </c>
      <c r="C87" s="124"/>
      <c r="D87" s="124"/>
      <c r="E87" s="124"/>
      <c r="F87" s="283" t="s">
        <v>416</v>
      </c>
      <c r="G87" s="236">
        <v>3</v>
      </c>
      <c r="H87" s="234" t="s">
        <v>105</v>
      </c>
      <c r="I87" s="232">
        <v>12</v>
      </c>
      <c r="J87" s="284">
        <f t="shared" ca="1" si="10"/>
        <v>9.6000000000000002E-2</v>
      </c>
      <c r="K87" s="106"/>
      <c r="L87" s="123"/>
      <c r="M87" s="123"/>
      <c r="N87" s="123">
        <f t="shared" si="11"/>
        <v>1</v>
      </c>
      <c r="O87" s="123">
        <f t="shared" ca="1" si="12"/>
        <v>1.0960000000000001</v>
      </c>
      <c r="P87" s="123">
        <f t="shared" ca="1" si="13"/>
        <v>3.2880000000000003</v>
      </c>
      <c r="Q87" s="123">
        <f t="shared" ca="1" si="14"/>
        <v>4.9320000000000004</v>
      </c>
      <c r="R87" s="123"/>
      <c r="S87" s="123"/>
      <c r="T87" s="123"/>
      <c r="U87" s="123">
        <f t="shared" ca="1" si="15"/>
        <v>4.9320000000000004</v>
      </c>
      <c r="V87" s="123">
        <v>57</v>
      </c>
      <c r="W87" s="123">
        <f t="shared" ca="1" si="16"/>
        <v>281.12400000000002</v>
      </c>
      <c r="X87" s="123">
        <v>57</v>
      </c>
      <c r="Y87" s="123">
        <f t="shared" ca="1" si="17"/>
        <v>16024.068000000001</v>
      </c>
      <c r="AA87">
        <f t="shared" si="18"/>
        <v>1</v>
      </c>
      <c r="AB87">
        <f t="shared" si="22"/>
        <v>0</v>
      </c>
      <c r="AC87">
        <f t="shared" si="22"/>
        <v>1</v>
      </c>
      <c r="AD87">
        <f t="shared" si="20"/>
        <v>1</v>
      </c>
      <c r="AE87">
        <f t="shared" si="20"/>
        <v>1</v>
      </c>
      <c r="AF87">
        <f t="shared" si="20"/>
        <v>1</v>
      </c>
      <c r="AG87">
        <f t="shared" si="20"/>
        <v>1</v>
      </c>
      <c r="BA87" t="str">
        <f t="shared" si="23"/>
        <v>רמה מקצועית בלתי נאותה</v>
      </c>
      <c r="BB87" t="str">
        <f t="shared" si="23"/>
        <v>רמה מקצועית נאותה</v>
      </c>
      <c r="BC87" t="str">
        <f t="shared" si="23"/>
        <v>רמה מקצועית טובה מאוד</v>
      </c>
      <c r="BD87" t="str">
        <f t="shared" si="23"/>
        <v>רמה מקצועית מעולה</v>
      </c>
      <c r="BE87">
        <f t="shared" si="23"/>
        <v>0</v>
      </c>
      <c r="BF87">
        <f t="shared" si="23"/>
        <v>0</v>
      </c>
      <c r="BG87">
        <f t="shared" si="23"/>
        <v>0</v>
      </c>
      <c r="BH87">
        <f t="shared" si="23"/>
        <v>0</v>
      </c>
      <c r="BI87">
        <f t="shared" si="23"/>
        <v>0</v>
      </c>
      <c r="BJ87">
        <f t="shared" si="23"/>
        <v>0</v>
      </c>
    </row>
    <row r="88" spans="2:62" x14ac:dyDescent="0.25">
      <c r="B88" s="122">
        <f t="shared" si="7"/>
        <v>58</v>
      </c>
      <c r="C88" s="124"/>
      <c r="D88" s="124"/>
      <c r="E88" s="124"/>
      <c r="F88" s="283" t="s">
        <v>414</v>
      </c>
      <c r="G88" s="236">
        <v>3</v>
      </c>
      <c r="H88" s="234" t="s">
        <v>105</v>
      </c>
      <c r="I88" s="232">
        <v>7</v>
      </c>
      <c r="J88" s="284">
        <f t="shared" ca="1" si="10"/>
        <v>5.6000000000000001E-2</v>
      </c>
      <c r="K88" s="106"/>
      <c r="L88" s="123"/>
      <c r="M88" s="123"/>
      <c r="N88" s="123">
        <f t="shared" si="11"/>
        <v>1</v>
      </c>
      <c r="O88" s="123">
        <f t="shared" ca="1" si="12"/>
        <v>1.056</v>
      </c>
      <c r="P88" s="123">
        <f t="shared" ca="1" si="13"/>
        <v>3.1680000000000001</v>
      </c>
      <c r="Q88" s="123">
        <f t="shared" ca="1" si="14"/>
        <v>4.7520000000000007</v>
      </c>
      <c r="R88" s="123"/>
      <c r="S88" s="123"/>
      <c r="T88" s="123"/>
      <c r="U88" s="123">
        <f t="shared" ca="1" si="15"/>
        <v>4.7520000000000007</v>
      </c>
      <c r="V88" s="123">
        <v>58</v>
      </c>
      <c r="W88" s="123">
        <f t="shared" ca="1" si="16"/>
        <v>275.61600000000004</v>
      </c>
      <c r="X88" s="123">
        <v>58</v>
      </c>
      <c r="Y88" s="123">
        <f t="shared" ca="1" si="17"/>
        <v>15985.728000000003</v>
      </c>
      <c r="AA88">
        <f t="shared" si="18"/>
        <v>1</v>
      </c>
      <c r="AB88">
        <f t="shared" si="22"/>
        <v>0</v>
      </c>
      <c r="AC88">
        <f t="shared" si="22"/>
        <v>1</v>
      </c>
      <c r="AD88">
        <f t="shared" si="20"/>
        <v>1</v>
      </c>
      <c r="AE88">
        <f t="shared" si="20"/>
        <v>1</v>
      </c>
      <c r="AF88">
        <f t="shared" si="20"/>
        <v>1</v>
      </c>
      <c r="AG88">
        <f t="shared" si="20"/>
        <v>1</v>
      </c>
      <c r="BA88" t="str">
        <f t="shared" si="23"/>
        <v>רמה מקצועית בלתי נאותה</v>
      </c>
      <c r="BB88" t="str">
        <f t="shared" si="23"/>
        <v>רמה מקצועית נאותה</v>
      </c>
      <c r="BC88" t="str">
        <f t="shared" si="23"/>
        <v>רמה מקצועית טובה מאוד</v>
      </c>
      <c r="BD88" t="str">
        <f t="shared" si="23"/>
        <v>רמה מקצועית מעולה</v>
      </c>
      <c r="BE88">
        <f t="shared" si="23"/>
        <v>0</v>
      </c>
      <c r="BF88">
        <f t="shared" si="23"/>
        <v>0</v>
      </c>
      <c r="BG88">
        <f t="shared" si="23"/>
        <v>0</v>
      </c>
      <c r="BH88">
        <f t="shared" si="23"/>
        <v>0</v>
      </c>
      <c r="BI88">
        <f t="shared" si="23"/>
        <v>0</v>
      </c>
      <c r="BJ88">
        <f t="shared" si="23"/>
        <v>0</v>
      </c>
    </row>
    <row r="89" spans="2:62" x14ac:dyDescent="0.25">
      <c r="B89" s="122">
        <f t="shared" si="7"/>
        <v>59</v>
      </c>
      <c r="C89" s="124"/>
      <c r="D89" s="124"/>
      <c r="E89" s="124"/>
      <c r="F89" s="283" t="s">
        <v>408</v>
      </c>
      <c r="G89" s="236">
        <v>15</v>
      </c>
      <c r="H89" s="234" t="s">
        <v>106</v>
      </c>
      <c r="I89" s="232">
        <v>6</v>
      </c>
      <c r="J89" s="284">
        <f t="shared" ca="1" si="10"/>
        <v>4.8000000000000001E-2</v>
      </c>
      <c r="K89" s="106"/>
      <c r="L89" s="123"/>
      <c r="M89" s="123"/>
      <c r="N89" s="123">
        <f t="shared" si="11"/>
        <v>1</v>
      </c>
      <c r="O89" s="123">
        <f t="shared" ca="1" si="12"/>
        <v>1.048</v>
      </c>
      <c r="P89" s="123">
        <f t="shared" ca="1" si="13"/>
        <v>15.72</v>
      </c>
      <c r="Q89" s="123">
        <f t="shared" ca="1" si="14"/>
        <v>31.44</v>
      </c>
      <c r="R89" s="123"/>
      <c r="S89" s="123"/>
      <c r="T89" s="123"/>
      <c r="U89" s="123">
        <f t="shared" ca="1" si="15"/>
        <v>31.44</v>
      </c>
      <c r="V89" s="123">
        <v>59</v>
      </c>
      <c r="W89" s="123">
        <f t="shared" ca="1" si="16"/>
        <v>1854.96</v>
      </c>
      <c r="X89" s="123">
        <v>59</v>
      </c>
      <c r="Y89" s="123">
        <f t="shared" ca="1" si="17"/>
        <v>109442.64</v>
      </c>
      <c r="AA89">
        <f t="shared" si="18"/>
        <v>1</v>
      </c>
      <c r="AB89">
        <f t="shared" si="22"/>
        <v>0</v>
      </c>
      <c r="AC89">
        <f t="shared" si="22"/>
        <v>1</v>
      </c>
      <c r="AD89">
        <f t="shared" si="20"/>
        <v>1</v>
      </c>
      <c r="AE89">
        <f t="shared" si="20"/>
        <v>1</v>
      </c>
      <c r="AF89">
        <f t="shared" si="20"/>
        <v>1</v>
      </c>
      <c r="AG89">
        <f t="shared" si="20"/>
        <v>1</v>
      </c>
      <c r="BA89" t="str">
        <f t="shared" si="23"/>
        <v>רמה מקצועית בלתי נאותה</v>
      </c>
      <c r="BB89" t="str">
        <f t="shared" si="23"/>
        <v>רמה מקצועית נאותה</v>
      </c>
      <c r="BC89" t="str">
        <f t="shared" si="23"/>
        <v>רמה מקצועית טובה מאוד</v>
      </c>
      <c r="BD89" t="str">
        <f t="shared" si="23"/>
        <v>רמה מקצועית מעולה</v>
      </c>
      <c r="BE89">
        <f t="shared" si="23"/>
        <v>0</v>
      </c>
      <c r="BF89">
        <f t="shared" ref="BB89:BJ117" si="24">IF($F89="","",BF$30)</f>
        <v>0</v>
      </c>
      <c r="BG89">
        <f t="shared" si="24"/>
        <v>0</v>
      </c>
      <c r="BH89">
        <f t="shared" si="24"/>
        <v>0</v>
      </c>
      <c r="BI89">
        <f t="shared" si="24"/>
        <v>0</v>
      </c>
      <c r="BJ89">
        <f t="shared" si="24"/>
        <v>0</v>
      </c>
    </row>
    <row r="90" spans="2:62" x14ac:dyDescent="0.25">
      <c r="B90" s="122">
        <f t="shared" si="7"/>
        <v>60</v>
      </c>
      <c r="C90" s="124"/>
      <c r="D90" s="124"/>
      <c r="E90" s="124"/>
      <c r="F90" s="283" t="s">
        <v>408</v>
      </c>
      <c r="G90" s="236">
        <v>15</v>
      </c>
      <c r="H90" s="234" t="s">
        <v>106</v>
      </c>
      <c r="I90" s="232">
        <v>4</v>
      </c>
      <c r="J90" s="284">
        <f t="shared" ca="1" si="10"/>
        <v>3.2000000000000001E-2</v>
      </c>
      <c r="K90" s="106"/>
      <c r="L90" s="123"/>
      <c r="M90" s="123"/>
      <c r="N90" s="123">
        <f t="shared" si="11"/>
        <v>1</v>
      </c>
      <c r="O90" s="123">
        <f t="shared" ca="1" si="12"/>
        <v>1.032</v>
      </c>
      <c r="P90" s="123">
        <f t="shared" ca="1" si="13"/>
        <v>15.48</v>
      </c>
      <c r="Q90" s="123">
        <f t="shared" ca="1" si="14"/>
        <v>30.96</v>
      </c>
      <c r="R90" s="123"/>
      <c r="S90" s="123"/>
      <c r="T90" s="123"/>
      <c r="U90" s="123">
        <f t="shared" ca="1" si="15"/>
        <v>30.96</v>
      </c>
      <c r="V90" s="123">
        <v>60</v>
      </c>
      <c r="W90" s="123">
        <f t="shared" ca="1" si="16"/>
        <v>1857.6000000000001</v>
      </c>
      <c r="X90" s="123">
        <v>60</v>
      </c>
      <c r="Y90" s="123">
        <f t="shared" ca="1" si="17"/>
        <v>111456.00000000001</v>
      </c>
      <c r="AA90">
        <f t="shared" si="18"/>
        <v>1</v>
      </c>
      <c r="AB90">
        <f t="shared" si="22"/>
        <v>0</v>
      </c>
      <c r="AC90">
        <f t="shared" si="22"/>
        <v>1</v>
      </c>
      <c r="AD90">
        <f t="shared" si="20"/>
        <v>1</v>
      </c>
      <c r="AE90">
        <f t="shared" si="20"/>
        <v>1</v>
      </c>
      <c r="AF90">
        <f t="shared" si="20"/>
        <v>1</v>
      </c>
      <c r="AG90">
        <f t="shared" si="20"/>
        <v>1</v>
      </c>
      <c r="BA90" t="str">
        <f t="shared" ref="BA90:BA130" si="25">IF($F90="","",BA$30)</f>
        <v>רמה מקצועית בלתי נאותה</v>
      </c>
      <c r="BB90" t="str">
        <f t="shared" si="24"/>
        <v>רמה מקצועית נאותה</v>
      </c>
      <c r="BC90" t="str">
        <f t="shared" si="24"/>
        <v>רמה מקצועית טובה מאוד</v>
      </c>
      <c r="BD90" t="str">
        <f t="shared" si="24"/>
        <v>רמה מקצועית מעולה</v>
      </c>
      <c r="BE90">
        <f t="shared" si="24"/>
        <v>0</v>
      </c>
      <c r="BF90">
        <f t="shared" si="24"/>
        <v>0</v>
      </c>
      <c r="BG90">
        <f t="shared" si="24"/>
        <v>0</v>
      </c>
      <c r="BH90">
        <f t="shared" si="24"/>
        <v>0</v>
      </c>
      <c r="BI90">
        <f t="shared" si="24"/>
        <v>0</v>
      </c>
      <c r="BJ90">
        <f t="shared" si="24"/>
        <v>0</v>
      </c>
    </row>
    <row r="91" spans="2:62" x14ac:dyDescent="0.25">
      <c r="B91" s="122">
        <f t="shared" si="7"/>
        <v>61</v>
      </c>
      <c r="C91" s="124"/>
      <c r="D91" s="124"/>
      <c r="E91" s="124"/>
      <c r="F91" s="283" t="s">
        <v>414</v>
      </c>
      <c r="G91" s="236">
        <v>3</v>
      </c>
      <c r="H91" s="234" t="s">
        <v>105</v>
      </c>
      <c r="I91" s="232">
        <v>8</v>
      </c>
      <c r="J91" s="284">
        <f t="shared" ca="1" si="10"/>
        <v>6.4000000000000001E-2</v>
      </c>
      <c r="K91" s="106"/>
      <c r="L91" s="123"/>
      <c r="M91" s="123"/>
      <c r="N91" s="123">
        <f t="shared" si="11"/>
        <v>1</v>
      </c>
      <c r="O91" s="123">
        <f t="shared" ca="1" si="12"/>
        <v>1.0640000000000001</v>
      </c>
      <c r="P91" s="123">
        <f t="shared" ca="1" si="13"/>
        <v>3.1920000000000002</v>
      </c>
      <c r="Q91" s="123">
        <f t="shared" ca="1" si="14"/>
        <v>4.7880000000000003</v>
      </c>
      <c r="R91" s="123"/>
      <c r="S91" s="123"/>
      <c r="T91" s="123"/>
      <c r="U91" s="123">
        <f t="shared" ca="1" si="15"/>
        <v>4.7880000000000003</v>
      </c>
      <c r="V91" s="123">
        <v>61</v>
      </c>
      <c r="W91" s="123">
        <f t="shared" ca="1" si="16"/>
        <v>292.06800000000004</v>
      </c>
      <c r="X91" s="123">
        <v>61</v>
      </c>
      <c r="Y91" s="123">
        <f t="shared" ca="1" si="17"/>
        <v>17816.148000000001</v>
      </c>
      <c r="AA91">
        <f t="shared" si="18"/>
        <v>1</v>
      </c>
      <c r="AB91">
        <f t="shared" si="22"/>
        <v>0</v>
      </c>
      <c r="AC91">
        <f t="shared" si="22"/>
        <v>1</v>
      </c>
      <c r="AD91">
        <f t="shared" si="20"/>
        <v>1</v>
      </c>
      <c r="AE91">
        <f t="shared" si="20"/>
        <v>1</v>
      </c>
      <c r="AF91">
        <f t="shared" si="20"/>
        <v>1</v>
      </c>
      <c r="AG91">
        <f t="shared" si="20"/>
        <v>1</v>
      </c>
      <c r="BA91" t="str">
        <f t="shared" si="25"/>
        <v>רמה מקצועית בלתי נאותה</v>
      </c>
      <c r="BB91" t="str">
        <f t="shared" si="24"/>
        <v>רמה מקצועית נאותה</v>
      </c>
      <c r="BC91" t="str">
        <f t="shared" si="24"/>
        <v>רמה מקצועית טובה מאוד</v>
      </c>
      <c r="BD91" t="str">
        <f t="shared" si="24"/>
        <v>רמה מקצועית מעולה</v>
      </c>
      <c r="BE91">
        <f t="shared" si="24"/>
        <v>0</v>
      </c>
      <c r="BF91">
        <f t="shared" si="24"/>
        <v>0</v>
      </c>
      <c r="BG91">
        <f t="shared" si="24"/>
        <v>0</v>
      </c>
      <c r="BH91">
        <f t="shared" si="24"/>
        <v>0</v>
      </c>
      <c r="BI91">
        <f t="shared" si="24"/>
        <v>0</v>
      </c>
      <c r="BJ91">
        <f t="shared" si="24"/>
        <v>0</v>
      </c>
    </row>
    <row r="92" spans="2:62" x14ac:dyDescent="0.25">
      <c r="B92" s="122">
        <f t="shared" si="7"/>
        <v>62</v>
      </c>
      <c r="C92" s="124"/>
      <c r="D92" s="124"/>
      <c r="E92" s="124"/>
      <c r="F92" s="283" t="s">
        <v>417</v>
      </c>
      <c r="G92" s="236">
        <v>2</v>
      </c>
      <c r="H92" s="234" t="s">
        <v>105</v>
      </c>
      <c r="I92" s="232">
        <v>54</v>
      </c>
      <c r="J92" s="284">
        <f t="shared" ca="1" si="10"/>
        <v>0.432</v>
      </c>
      <c r="K92" s="106"/>
      <c r="L92" s="123"/>
      <c r="M92" s="123"/>
      <c r="N92" s="123">
        <f t="shared" si="11"/>
        <v>1</v>
      </c>
      <c r="O92" s="123">
        <f t="shared" ca="1" si="12"/>
        <v>1.4319999999999999</v>
      </c>
      <c r="P92" s="123">
        <f t="shared" ca="1" si="13"/>
        <v>2.8639999999999999</v>
      </c>
      <c r="Q92" s="123">
        <f t="shared" ca="1" si="14"/>
        <v>4.2959999999999994</v>
      </c>
      <c r="R92" s="123"/>
      <c r="S92" s="123"/>
      <c r="T92" s="123"/>
      <c r="U92" s="123">
        <f t="shared" ca="1" si="15"/>
        <v>4.2959999999999994</v>
      </c>
      <c r="V92" s="123">
        <v>62</v>
      </c>
      <c r="W92" s="123">
        <f t="shared" ca="1" si="16"/>
        <v>266.35199999999998</v>
      </c>
      <c r="X92" s="123">
        <v>62</v>
      </c>
      <c r="Y92" s="123">
        <f t="shared" ca="1" si="17"/>
        <v>16513.823999999997</v>
      </c>
      <c r="AA92">
        <f t="shared" si="18"/>
        <v>1</v>
      </c>
      <c r="AB92">
        <f t="shared" ref="AB92:AC130" si="26">IF($F92="","",AB$30)</f>
        <v>0</v>
      </c>
      <c r="AC92">
        <f t="shared" si="26"/>
        <v>1</v>
      </c>
      <c r="AD92">
        <f t="shared" si="20"/>
        <v>1</v>
      </c>
      <c r="AE92">
        <f t="shared" si="20"/>
        <v>1</v>
      </c>
      <c r="AF92">
        <f t="shared" si="20"/>
        <v>1</v>
      </c>
      <c r="AG92">
        <f t="shared" si="20"/>
        <v>1</v>
      </c>
      <c r="BA92" t="str">
        <f t="shared" si="25"/>
        <v>רמה מקצועית בלתי נאותה</v>
      </c>
      <c r="BB92" t="str">
        <f t="shared" si="24"/>
        <v>רמה מקצועית נאותה</v>
      </c>
      <c r="BC92" t="str">
        <f t="shared" si="24"/>
        <v>רמה מקצועית טובה מאוד</v>
      </c>
      <c r="BD92" t="str">
        <f t="shared" si="24"/>
        <v>רמה מקצועית מעולה</v>
      </c>
      <c r="BE92">
        <f t="shared" si="24"/>
        <v>0</v>
      </c>
      <c r="BF92">
        <f t="shared" si="24"/>
        <v>0</v>
      </c>
      <c r="BG92">
        <f t="shared" si="24"/>
        <v>0</v>
      </c>
      <c r="BH92">
        <f t="shared" si="24"/>
        <v>0</v>
      </c>
      <c r="BI92">
        <f t="shared" si="24"/>
        <v>0</v>
      </c>
      <c r="BJ92">
        <f t="shared" si="24"/>
        <v>0</v>
      </c>
    </row>
    <row r="93" spans="2:62" x14ac:dyDescent="0.25">
      <c r="B93" s="122">
        <f t="shared" si="7"/>
        <v>63</v>
      </c>
      <c r="C93" s="124"/>
      <c r="D93" s="124"/>
      <c r="E93" s="124"/>
      <c r="F93" s="283" t="s">
        <v>414</v>
      </c>
      <c r="G93" s="236">
        <v>3</v>
      </c>
      <c r="H93" s="234" t="s">
        <v>105</v>
      </c>
      <c r="I93" s="232">
        <v>6</v>
      </c>
      <c r="J93" s="284">
        <f t="shared" ca="1" si="10"/>
        <v>4.8000000000000001E-2</v>
      </c>
      <c r="K93" s="106"/>
      <c r="L93" s="123"/>
      <c r="M93" s="123"/>
      <c r="N93" s="123">
        <f t="shared" si="11"/>
        <v>1</v>
      </c>
      <c r="O93" s="123">
        <f t="shared" ca="1" si="12"/>
        <v>1.048</v>
      </c>
      <c r="P93" s="123">
        <f t="shared" ca="1" si="13"/>
        <v>3.1440000000000001</v>
      </c>
      <c r="Q93" s="123">
        <f t="shared" ca="1" si="14"/>
        <v>4.7160000000000002</v>
      </c>
      <c r="R93" s="123"/>
      <c r="S93" s="123"/>
      <c r="T93" s="123"/>
      <c r="U93" s="123">
        <f t="shared" ca="1" si="15"/>
        <v>4.7160000000000002</v>
      </c>
      <c r="V93" s="123">
        <v>63</v>
      </c>
      <c r="W93" s="123">
        <f t="shared" ca="1" si="16"/>
        <v>297.108</v>
      </c>
      <c r="X93" s="123">
        <v>63</v>
      </c>
      <c r="Y93" s="123">
        <f t="shared" ca="1" si="17"/>
        <v>18717.804</v>
      </c>
      <c r="AA93">
        <f t="shared" si="18"/>
        <v>1</v>
      </c>
      <c r="AB93">
        <f t="shared" si="26"/>
        <v>0</v>
      </c>
      <c r="AC93">
        <f t="shared" si="26"/>
        <v>1</v>
      </c>
      <c r="AD93">
        <f t="shared" si="20"/>
        <v>1</v>
      </c>
      <c r="AE93">
        <f t="shared" si="20"/>
        <v>1</v>
      </c>
      <c r="AF93">
        <f t="shared" si="20"/>
        <v>1</v>
      </c>
      <c r="AG93">
        <f t="shared" si="20"/>
        <v>1</v>
      </c>
      <c r="BA93" t="str">
        <f t="shared" si="25"/>
        <v>רמה מקצועית בלתי נאותה</v>
      </c>
      <c r="BB93" t="str">
        <f t="shared" si="24"/>
        <v>רמה מקצועית נאותה</v>
      </c>
      <c r="BC93" t="str">
        <f t="shared" si="24"/>
        <v>רמה מקצועית טובה מאוד</v>
      </c>
      <c r="BD93" t="str">
        <f t="shared" si="24"/>
        <v>רמה מקצועית מעולה</v>
      </c>
      <c r="BE93">
        <f t="shared" si="24"/>
        <v>0</v>
      </c>
      <c r="BF93">
        <f t="shared" si="24"/>
        <v>0</v>
      </c>
      <c r="BG93">
        <f t="shared" si="24"/>
        <v>0</v>
      </c>
      <c r="BH93">
        <f t="shared" si="24"/>
        <v>0</v>
      </c>
      <c r="BI93">
        <f t="shared" si="24"/>
        <v>0</v>
      </c>
      <c r="BJ93">
        <f t="shared" si="24"/>
        <v>0</v>
      </c>
    </row>
    <row r="94" spans="2:62" x14ac:dyDescent="0.25">
      <c r="B94" s="122">
        <f t="shared" si="7"/>
        <v>64</v>
      </c>
      <c r="C94" s="124"/>
      <c r="D94" s="124"/>
      <c r="E94" s="124"/>
      <c r="F94" s="283" t="s">
        <v>418</v>
      </c>
      <c r="G94" s="236">
        <v>3</v>
      </c>
      <c r="H94" s="234" t="s">
        <v>105</v>
      </c>
      <c r="I94" s="232">
        <v>80</v>
      </c>
      <c r="J94" s="284">
        <f t="shared" ca="1" si="10"/>
        <v>0.64</v>
      </c>
      <c r="K94" s="106"/>
      <c r="L94" s="123"/>
      <c r="M94" s="123"/>
      <c r="N94" s="123">
        <f t="shared" si="11"/>
        <v>1</v>
      </c>
      <c r="O94" s="123">
        <f t="shared" ca="1" si="12"/>
        <v>1.6400000000000001</v>
      </c>
      <c r="P94" s="123">
        <f t="shared" ca="1" si="13"/>
        <v>4.92</v>
      </c>
      <c r="Q94" s="123">
        <f t="shared" ca="1" si="14"/>
        <v>7.38</v>
      </c>
      <c r="R94" s="123"/>
      <c r="S94" s="123"/>
      <c r="T94" s="123"/>
      <c r="U94" s="123">
        <f t="shared" ca="1" si="15"/>
        <v>7.38</v>
      </c>
      <c r="V94" s="123">
        <v>64</v>
      </c>
      <c r="W94" s="123">
        <f t="shared" ca="1" si="16"/>
        <v>472.32</v>
      </c>
      <c r="X94" s="123">
        <v>64</v>
      </c>
      <c r="Y94" s="123">
        <f t="shared" ca="1" si="17"/>
        <v>30228.48</v>
      </c>
      <c r="AA94">
        <f t="shared" si="18"/>
        <v>1</v>
      </c>
      <c r="AB94">
        <f t="shared" si="26"/>
        <v>0</v>
      </c>
      <c r="AC94">
        <f t="shared" si="26"/>
        <v>1</v>
      </c>
      <c r="AD94">
        <f t="shared" si="20"/>
        <v>1</v>
      </c>
      <c r="AE94">
        <f t="shared" si="20"/>
        <v>1</v>
      </c>
      <c r="AF94">
        <f t="shared" si="20"/>
        <v>1</v>
      </c>
      <c r="AG94">
        <f t="shared" si="20"/>
        <v>1</v>
      </c>
      <c r="BA94" t="str">
        <f t="shared" si="25"/>
        <v>רמה מקצועית בלתי נאותה</v>
      </c>
      <c r="BB94" t="str">
        <f t="shared" si="24"/>
        <v>רמה מקצועית נאותה</v>
      </c>
      <c r="BC94" t="str">
        <f t="shared" si="24"/>
        <v>רמה מקצועית טובה מאוד</v>
      </c>
      <c r="BD94" t="str">
        <f t="shared" si="24"/>
        <v>רמה מקצועית מעולה</v>
      </c>
      <c r="BE94">
        <f t="shared" si="24"/>
        <v>0</v>
      </c>
      <c r="BF94">
        <f t="shared" si="24"/>
        <v>0</v>
      </c>
      <c r="BG94">
        <f t="shared" si="24"/>
        <v>0</v>
      </c>
      <c r="BH94">
        <f t="shared" si="24"/>
        <v>0</v>
      </c>
      <c r="BI94">
        <f t="shared" si="24"/>
        <v>0</v>
      </c>
      <c r="BJ94">
        <f t="shared" si="24"/>
        <v>0</v>
      </c>
    </row>
    <row r="95" spans="2:62" x14ac:dyDescent="0.25">
      <c r="B95" s="122">
        <f t="shared" ref="B95:B130" si="27">IF(F95="","",ROW()-30)</f>
        <v>65</v>
      </c>
      <c r="C95" s="124"/>
      <c r="D95" s="124"/>
      <c r="E95" s="124"/>
      <c r="F95" s="283" t="s">
        <v>419</v>
      </c>
      <c r="G95" s="236">
        <v>2</v>
      </c>
      <c r="H95" s="234" t="s">
        <v>104</v>
      </c>
      <c r="I95" s="232">
        <v>24</v>
      </c>
      <c r="J95" s="284">
        <f t="shared" ca="1" si="10"/>
        <v>0.192</v>
      </c>
      <c r="K95" s="106"/>
      <c r="L95" s="123"/>
      <c r="M95" s="123"/>
      <c r="N95" s="123">
        <f t="shared" si="11"/>
        <v>1</v>
      </c>
      <c r="O95" s="123">
        <f t="shared" ca="1" si="12"/>
        <v>1.1919999999999999</v>
      </c>
      <c r="P95" s="123">
        <f t="shared" ca="1" si="13"/>
        <v>2.3839999999999999</v>
      </c>
      <c r="Q95" s="123">
        <f t="shared" ca="1" si="14"/>
        <v>2.3839999999999999</v>
      </c>
      <c r="R95" s="123"/>
      <c r="S95" s="123"/>
      <c r="T95" s="123"/>
      <c r="U95" s="123">
        <f t="shared" ca="1" si="15"/>
        <v>2.3839999999999999</v>
      </c>
      <c r="V95" s="123">
        <v>65</v>
      </c>
      <c r="W95" s="123">
        <f t="shared" ca="1" si="16"/>
        <v>154.95999999999998</v>
      </c>
      <c r="X95" s="123">
        <v>65</v>
      </c>
      <c r="Y95" s="123">
        <f t="shared" ca="1" si="17"/>
        <v>10072.399999999998</v>
      </c>
      <c r="AA95">
        <f t="shared" si="18"/>
        <v>1</v>
      </c>
      <c r="AB95">
        <f t="shared" si="26"/>
        <v>0</v>
      </c>
      <c r="AC95">
        <f t="shared" si="26"/>
        <v>1</v>
      </c>
      <c r="AD95">
        <f t="shared" si="20"/>
        <v>1</v>
      </c>
      <c r="AE95">
        <f t="shared" si="20"/>
        <v>1</v>
      </c>
      <c r="AF95">
        <f t="shared" si="20"/>
        <v>1</v>
      </c>
      <c r="AG95">
        <f t="shared" si="20"/>
        <v>1</v>
      </c>
      <c r="BA95" t="str">
        <f t="shared" si="25"/>
        <v>רמה מקצועית בלתי נאותה</v>
      </c>
      <c r="BB95" t="str">
        <f t="shared" si="24"/>
        <v>רמה מקצועית נאותה</v>
      </c>
      <c r="BC95" t="str">
        <f t="shared" si="24"/>
        <v>רמה מקצועית טובה מאוד</v>
      </c>
      <c r="BD95" t="str">
        <f t="shared" si="24"/>
        <v>רמה מקצועית מעולה</v>
      </c>
      <c r="BE95">
        <f t="shared" si="24"/>
        <v>0</v>
      </c>
      <c r="BF95">
        <f t="shared" si="24"/>
        <v>0</v>
      </c>
      <c r="BG95">
        <f t="shared" si="24"/>
        <v>0</v>
      </c>
      <c r="BH95">
        <f t="shared" si="24"/>
        <v>0</v>
      </c>
      <c r="BI95">
        <f t="shared" si="24"/>
        <v>0</v>
      </c>
      <c r="BJ95">
        <f t="shared" si="24"/>
        <v>0</v>
      </c>
    </row>
    <row r="96" spans="2:62" x14ac:dyDescent="0.25">
      <c r="B96" s="122">
        <f t="shared" si="27"/>
        <v>66</v>
      </c>
      <c r="C96" s="124"/>
      <c r="D96" s="124"/>
      <c r="E96" s="124"/>
      <c r="F96" s="283" t="s">
        <v>420</v>
      </c>
      <c r="G96" s="236">
        <v>1.5</v>
      </c>
      <c r="H96" s="234" t="s">
        <v>104</v>
      </c>
      <c r="I96" s="232">
        <v>47</v>
      </c>
      <c r="J96" s="284">
        <f t="shared" ref="J96:J130" ca="1" si="28">IF($F96="","",I96/$G$11)</f>
        <v>0.376</v>
      </c>
      <c r="K96" s="106"/>
      <c r="L96" s="123"/>
      <c r="M96" s="123"/>
      <c r="N96" s="123">
        <f t="shared" ref="N96:N130" si="29">IF($F96="","",IF(F96="","",1))</f>
        <v>1</v>
      </c>
      <c r="O96" s="123">
        <f t="shared" ref="O96:O130" ca="1" si="30">IF($F96="","",IF($AA96&lt;&gt;1,$AB$1,J96+1))</f>
        <v>1.3759999999999999</v>
      </c>
      <c r="P96" s="123">
        <f t="shared" ref="P96:P130" ca="1" si="31">IF($F96="","",IF($AA96&lt;&gt;1,$AB$1,G96*O96))</f>
        <v>2.0640000000000001</v>
      </c>
      <c r="Q96" s="123">
        <f t="shared" ref="Q96:Q130" ca="1" si="32">IF($F96="","",IF($AA96&lt;&gt;1,$AB$1,VLOOKUP(H96,$F$6:$G$9,2,0)*P96))</f>
        <v>2.0640000000000001</v>
      </c>
      <c r="R96" s="123"/>
      <c r="S96" s="123"/>
      <c r="T96" s="123"/>
      <c r="U96" s="123">
        <f t="shared" ref="U96:U130" ca="1" si="33">IFERROR(IF($F96="","",IF($AA96&lt;&gt;1,$AB$1,Q96)),$AB$1)</f>
        <v>2.0640000000000001</v>
      </c>
      <c r="V96" s="123">
        <v>66</v>
      </c>
      <c r="W96" s="123">
        <f t="shared" ref="W96:W130" ca="1" si="34">IF($F96="","",IF($AA96&lt;&gt;1,$AB$1,IFERROR(U96*V96,$AB$1)))</f>
        <v>136.22399999999999</v>
      </c>
      <c r="X96" s="123">
        <v>66</v>
      </c>
      <c r="Y96" s="123">
        <f t="shared" ref="Y96:Y130" ca="1" si="35">IF($F96="","",IF($AA96&lt;&gt;1,$AB$1,IFERROR(W96*X96,$AB$1)))</f>
        <v>8990.7839999999997</v>
      </c>
      <c r="AA96">
        <f t="shared" ref="AA96:AA130" si="36">IF(SUM(AD96:AV96)=COUNT(AD96:AV96),1,0)</f>
        <v>1</v>
      </c>
      <c r="AB96">
        <f t="shared" si="26"/>
        <v>0</v>
      </c>
      <c r="AC96">
        <f t="shared" si="26"/>
        <v>1</v>
      </c>
      <c r="AD96">
        <f t="shared" ref="AD96:AG130" si="37">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1</v>
      </c>
      <c r="AE96">
        <f t="shared" si="37"/>
        <v>1</v>
      </c>
      <c r="AF96">
        <f t="shared" si="37"/>
        <v>1</v>
      </c>
      <c r="AG96">
        <f t="shared" si="37"/>
        <v>1</v>
      </c>
      <c r="BA96" t="str">
        <f t="shared" si="25"/>
        <v>רמה מקצועית בלתי נאותה</v>
      </c>
      <c r="BB96" t="str">
        <f t="shared" si="24"/>
        <v>רמה מקצועית נאותה</v>
      </c>
      <c r="BC96" t="str">
        <f t="shared" si="24"/>
        <v>רמה מקצועית טובה מאוד</v>
      </c>
      <c r="BD96" t="str">
        <f t="shared" si="24"/>
        <v>רמה מקצועית מעולה</v>
      </c>
      <c r="BE96">
        <f t="shared" si="24"/>
        <v>0</v>
      </c>
      <c r="BF96">
        <f t="shared" si="24"/>
        <v>0</v>
      </c>
      <c r="BG96">
        <f t="shared" si="24"/>
        <v>0</v>
      </c>
      <c r="BH96">
        <f t="shared" si="24"/>
        <v>0</v>
      </c>
      <c r="BI96">
        <f t="shared" si="24"/>
        <v>0</v>
      </c>
      <c r="BJ96">
        <f t="shared" si="24"/>
        <v>0</v>
      </c>
    </row>
    <row r="97" spans="2:62" x14ac:dyDescent="0.25">
      <c r="B97" s="122">
        <f t="shared" si="27"/>
        <v>67</v>
      </c>
      <c r="C97" s="124"/>
      <c r="D97" s="124"/>
      <c r="E97" s="124"/>
      <c r="F97" s="283" t="s">
        <v>407</v>
      </c>
      <c r="G97" s="236">
        <v>6</v>
      </c>
      <c r="H97" s="234" t="s">
        <v>105</v>
      </c>
      <c r="I97" s="232">
        <v>50</v>
      </c>
      <c r="J97" s="284">
        <f t="shared" ca="1" si="28"/>
        <v>0.4</v>
      </c>
      <c r="K97" s="106"/>
      <c r="L97" s="123"/>
      <c r="M97" s="123"/>
      <c r="N97" s="123">
        <f t="shared" si="29"/>
        <v>1</v>
      </c>
      <c r="O97" s="123">
        <f t="shared" ca="1" si="30"/>
        <v>1.4</v>
      </c>
      <c r="P97" s="123">
        <f t="shared" ca="1" si="31"/>
        <v>8.3999999999999986</v>
      </c>
      <c r="Q97" s="123">
        <f t="shared" ca="1" si="32"/>
        <v>12.599999999999998</v>
      </c>
      <c r="R97" s="123"/>
      <c r="S97" s="123"/>
      <c r="T97" s="123"/>
      <c r="U97" s="123">
        <f t="shared" ca="1" si="33"/>
        <v>12.599999999999998</v>
      </c>
      <c r="V97" s="123">
        <v>67</v>
      </c>
      <c r="W97" s="123">
        <f t="shared" ca="1" si="34"/>
        <v>844.19999999999982</v>
      </c>
      <c r="X97" s="123">
        <v>67</v>
      </c>
      <c r="Y97" s="123">
        <f t="shared" ca="1" si="35"/>
        <v>56561.399999999987</v>
      </c>
      <c r="AA97">
        <f t="shared" si="36"/>
        <v>1</v>
      </c>
      <c r="AB97">
        <f t="shared" si="26"/>
        <v>0</v>
      </c>
      <c r="AC97">
        <f t="shared" si="26"/>
        <v>1</v>
      </c>
      <c r="AD97">
        <f t="shared" si="37"/>
        <v>1</v>
      </c>
      <c r="AE97">
        <f t="shared" si="37"/>
        <v>1</v>
      </c>
      <c r="AF97">
        <f t="shared" si="37"/>
        <v>1</v>
      </c>
      <c r="AG97">
        <f t="shared" si="37"/>
        <v>1</v>
      </c>
      <c r="BA97" t="str">
        <f t="shared" si="25"/>
        <v>רמה מקצועית בלתי נאותה</v>
      </c>
      <c r="BB97" t="str">
        <f t="shared" si="24"/>
        <v>רמה מקצועית נאותה</v>
      </c>
      <c r="BC97" t="str">
        <f t="shared" si="24"/>
        <v>רמה מקצועית טובה מאוד</v>
      </c>
      <c r="BD97" t="str">
        <f t="shared" si="24"/>
        <v>רמה מקצועית מעולה</v>
      </c>
      <c r="BE97">
        <f t="shared" si="24"/>
        <v>0</v>
      </c>
      <c r="BF97">
        <f t="shared" si="24"/>
        <v>0</v>
      </c>
      <c r="BG97">
        <f t="shared" si="24"/>
        <v>0</v>
      </c>
      <c r="BH97">
        <f t="shared" si="24"/>
        <v>0</v>
      </c>
      <c r="BI97">
        <f t="shared" si="24"/>
        <v>0</v>
      </c>
      <c r="BJ97">
        <f t="shared" si="24"/>
        <v>0</v>
      </c>
    </row>
    <row r="98" spans="2:62" x14ac:dyDescent="0.25">
      <c r="B98" s="122">
        <f t="shared" si="27"/>
        <v>68</v>
      </c>
      <c r="C98" s="124"/>
      <c r="D98" s="124"/>
      <c r="E98" s="124"/>
      <c r="F98" s="283" t="s">
        <v>414</v>
      </c>
      <c r="G98" s="236">
        <v>3</v>
      </c>
      <c r="H98" s="234" t="s">
        <v>105</v>
      </c>
      <c r="I98" s="232">
        <v>9</v>
      </c>
      <c r="J98" s="284">
        <f t="shared" ca="1" si="28"/>
        <v>7.1999999999999995E-2</v>
      </c>
      <c r="K98" s="106"/>
      <c r="L98" s="123"/>
      <c r="M98" s="123"/>
      <c r="N98" s="123">
        <f t="shared" si="29"/>
        <v>1</v>
      </c>
      <c r="O98" s="123">
        <f t="shared" ca="1" si="30"/>
        <v>1.0720000000000001</v>
      </c>
      <c r="P98" s="123">
        <f t="shared" ca="1" si="31"/>
        <v>3.2160000000000002</v>
      </c>
      <c r="Q98" s="123">
        <f t="shared" ca="1" si="32"/>
        <v>4.8239999999999998</v>
      </c>
      <c r="R98" s="123"/>
      <c r="S98" s="123"/>
      <c r="T98" s="123"/>
      <c r="U98" s="123">
        <f t="shared" ca="1" si="33"/>
        <v>4.8239999999999998</v>
      </c>
      <c r="V98" s="123">
        <v>68</v>
      </c>
      <c r="W98" s="123">
        <f t="shared" ca="1" si="34"/>
        <v>328.03199999999998</v>
      </c>
      <c r="X98" s="123">
        <v>68</v>
      </c>
      <c r="Y98" s="123">
        <f t="shared" ca="1" si="35"/>
        <v>22306.175999999999</v>
      </c>
      <c r="AA98">
        <f t="shared" si="36"/>
        <v>1</v>
      </c>
      <c r="AB98">
        <f t="shared" si="26"/>
        <v>0</v>
      </c>
      <c r="AC98">
        <f t="shared" si="26"/>
        <v>1</v>
      </c>
      <c r="AD98">
        <f t="shared" si="37"/>
        <v>1</v>
      </c>
      <c r="AE98">
        <f t="shared" si="37"/>
        <v>1</v>
      </c>
      <c r="AF98">
        <f t="shared" si="37"/>
        <v>1</v>
      </c>
      <c r="AG98">
        <f t="shared" si="37"/>
        <v>1</v>
      </c>
      <c r="BA98" t="str">
        <f t="shared" si="25"/>
        <v>רמה מקצועית בלתי נאותה</v>
      </c>
      <c r="BB98" t="str">
        <f t="shared" si="24"/>
        <v>רמה מקצועית נאותה</v>
      </c>
      <c r="BC98" t="str">
        <f t="shared" si="24"/>
        <v>רמה מקצועית טובה מאוד</v>
      </c>
      <c r="BD98" t="str">
        <f t="shared" si="24"/>
        <v>רמה מקצועית מעולה</v>
      </c>
      <c r="BE98">
        <f t="shared" si="24"/>
        <v>0</v>
      </c>
      <c r="BF98">
        <f t="shared" si="24"/>
        <v>0</v>
      </c>
      <c r="BG98">
        <f t="shared" si="24"/>
        <v>0</v>
      </c>
      <c r="BH98">
        <f t="shared" si="24"/>
        <v>0</v>
      </c>
      <c r="BI98">
        <f t="shared" si="24"/>
        <v>0</v>
      </c>
      <c r="BJ98">
        <f t="shared" si="24"/>
        <v>0</v>
      </c>
    </row>
    <row r="99" spans="2:62" x14ac:dyDescent="0.25">
      <c r="B99" s="122">
        <f t="shared" si="27"/>
        <v>69</v>
      </c>
      <c r="C99" s="124"/>
      <c r="D99" s="124"/>
      <c r="E99" s="124"/>
      <c r="F99" s="283" t="s">
        <v>419</v>
      </c>
      <c r="G99" s="236">
        <v>2</v>
      </c>
      <c r="H99" s="234" t="s">
        <v>104</v>
      </c>
      <c r="I99" s="232">
        <v>27</v>
      </c>
      <c r="J99" s="284">
        <f t="shared" ca="1" si="28"/>
        <v>0.216</v>
      </c>
      <c r="K99" s="106"/>
      <c r="L99" s="123"/>
      <c r="M99" s="123"/>
      <c r="N99" s="123">
        <f t="shared" si="29"/>
        <v>1</v>
      </c>
      <c r="O99" s="123">
        <f t="shared" ca="1" si="30"/>
        <v>1.216</v>
      </c>
      <c r="P99" s="123">
        <f t="shared" ca="1" si="31"/>
        <v>2.4319999999999999</v>
      </c>
      <c r="Q99" s="123">
        <f t="shared" ca="1" si="32"/>
        <v>2.4319999999999999</v>
      </c>
      <c r="R99" s="123"/>
      <c r="S99" s="123"/>
      <c r="T99" s="123"/>
      <c r="U99" s="123">
        <f t="shared" ca="1" si="33"/>
        <v>2.4319999999999999</v>
      </c>
      <c r="V99" s="123">
        <v>69</v>
      </c>
      <c r="W99" s="123">
        <f t="shared" ca="1" si="34"/>
        <v>167.80799999999999</v>
      </c>
      <c r="X99" s="123">
        <v>69</v>
      </c>
      <c r="Y99" s="123">
        <f t="shared" ca="1" si="35"/>
        <v>11578.752</v>
      </c>
      <c r="AA99">
        <f t="shared" si="36"/>
        <v>1</v>
      </c>
      <c r="AB99">
        <f t="shared" si="26"/>
        <v>0</v>
      </c>
      <c r="AC99">
        <f t="shared" si="26"/>
        <v>1</v>
      </c>
      <c r="AD99">
        <f t="shared" si="37"/>
        <v>1</v>
      </c>
      <c r="AE99">
        <f t="shared" si="37"/>
        <v>1</v>
      </c>
      <c r="AF99">
        <f t="shared" si="37"/>
        <v>1</v>
      </c>
      <c r="AG99">
        <f t="shared" si="37"/>
        <v>1</v>
      </c>
      <c r="BA99" t="str">
        <f t="shared" si="25"/>
        <v>רמה מקצועית בלתי נאותה</v>
      </c>
      <c r="BB99" t="str">
        <f t="shared" si="24"/>
        <v>רמה מקצועית נאותה</v>
      </c>
      <c r="BC99" t="str">
        <f t="shared" si="24"/>
        <v>רמה מקצועית טובה מאוד</v>
      </c>
      <c r="BD99" t="str">
        <f t="shared" si="24"/>
        <v>רמה מקצועית מעולה</v>
      </c>
      <c r="BE99">
        <f t="shared" si="24"/>
        <v>0</v>
      </c>
      <c r="BF99">
        <f t="shared" si="24"/>
        <v>0</v>
      </c>
      <c r="BG99">
        <f t="shared" si="24"/>
        <v>0</v>
      </c>
      <c r="BH99">
        <f t="shared" si="24"/>
        <v>0</v>
      </c>
      <c r="BI99">
        <f t="shared" si="24"/>
        <v>0</v>
      </c>
      <c r="BJ99">
        <f t="shared" si="24"/>
        <v>0</v>
      </c>
    </row>
    <row r="100" spans="2:62" x14ac:dyDescent="0.25">
      <c r="B100" s="122">
        <f t="shared" si="27"/>
        <v>70</v>
      </c>
      <c r="C100" s="124"/>
      <c r="D100" s="124"/>
      <c r="E100" s="124"/>
      <c r="F100" s="283" t="s">
        <v>419</v>
      </c>
      <c r="G100" s="236">
        <v>3</v>
      </c>
      <c r="H100" s="234" t="s">
        <v>104</v>
      </c>
      <c r="I100" s="232">
        <v>18</v>
      </c>
      <c r="J100" s="284">
        <f t="shared" ca="1" si="28"/>
        <v>0.14399999999999999</v>
      </c>
      <c r="K100" s="106"/>
      <c r="L100" s="123"/>
      <c r="M100" s="123"/>
      <c r="N100" s="123">
        <f t="shared" si="29"/>
        <v>1</v>
      </c>
      <c r="O100" s="123">
        <f t="shared" ca="1" si="30"/>
        <v>1.1439999999999999</v>
      </c>
      <c r="P100" s="123">
        <f t="shared" ca="1" si="31"/>
        <v>3.4319999999999995</v>
      </c>
      <c r="Q100" s="123">
        <f t="shared" ca="1" si="32"/>
        <v>3.4319999999999995</v>
      </c>
      <c r="R100" s="123"/>
      <c r="S100" s="123"/>
      <c r="T100" s="123"/>
      <c r="U100" s="123">
        <f t="shared" ca="1" si="33"/>
        <v>3.4319999999999995</v>
      </c>
      <c r="V100" s="123">
        <v>70</v>
      </c>
      <c r="W100" s="123">
        <f t="shared" ca="1" si="34"/>
        <v>240.23999999999995</v>
      </c>
      <c r="X100" s="123">
        <v>70</v>
      </c>
      <c r="Y100" s="123">
        <f t="shared" ca="1" si="35"/>
        <v>16816.799999999996</v>
      </c>
      <c r="AA100">
        <f t="shared" si="36"/>
        <v>1</v>
      </c>
      <c r="AB100">
        <f t="shared" si="26"/>
        <v>0</v>
      </c>
      <c r="AC100">
        <f t="shared" si="26"/>
        <v>1</v>
      </c>
      <c r="AD100">
        <f t="shared" si="37"/>
        <v>1</v>
      </c>
      <c r="AE100">
        <f t="shared" si="37"/>
        <v>1</v>
      </c>
      <c r="AF100">
        <f t="shared" si="37"/>
        <v>1</v>
      </c>
      <c r="AG100">
        <f t="shared" si="37"/>
        <v>1</v>
      </c>
      <c r="BA100" t="str">
        <f t="shared" si="25"/>
        <v>רמה מקצועית בלתי נאותה</v>
      </c>
      <c r="BB100" t="str">
        <f t="shared" si="24"/>
        <v>רמה מקצועית נאותה</v>
      </c>
      <c r="BC100" t="str">
        <f t="shared" si="24"/>
        <v>רמה מקצועית טובה מאוד</v>
      </c>
      <c r="BD100" t="str">
        <f t="shared" si="24"/>
        <v>רמה מקצועית מעולה</v>
      </c>
      <c r="BE100">
        <f t="shared" si="24"/>
        <v>0</v>
      </c>
      <c r="BF100">
        <f t="shared" si="24"/>
        <v>0</v>
      </c>
      <c r="BG100">
        <f t="shared" si="24"/>
        <v>0</v>
      </c>
      <c r="BH100">
        <f t="shared" si="24"/>
        <v>0</v>
      </c>
      <c r="BI100">
        <f t="shared" si="24"/>
        <v>0</v>
      </c>
      <c r="BJ100">
        <f t="shared" si="24"/>
        <v>0</v>
      </c>
    </row>
    <row r="101" spans="2:62" x14ac:dyDescent="0.25">
      <c r="B101" s="122" t="str">
        <f t="shared" si="27"/>
        <v/>
      </c>
      <c r="C101" s="124"/>
      <c r="D101" s="124"/>
      <c r="E101" s="124"/>
      <c r="F101" s="283"/>
      <c r="G101" s="236"/>
      <c r="H101" s="234"/>
      <c r="I101" s="232"/>
      <c r="J101" s="284" t="str">
        <f t="shared" si="28"/>
        <v/>
      </c>
      <c r="K101" s="106"/>
      <c r="L101" s="123"/>
      <c r="M101" s="123"/>
      <c r="N101" s="123" t="str">
        <f t="shared" si="29"/>
        <v/>
      </c>
      <c r="O101" s="123" t="str">
        <f t="shared" si="30"/>
        <v/>
      </c>
      <c r="P101" s="123" t="str">
        <f t="shared" si="31"/>
        <v/>
      </c>
      <c r="Q101" s="123" t="str">
        <f t="shared" si="32"/>
        <v/>
      </c>
      <c r="R101" s="123"/>
      <c r="S101" s="123"/>
      <c r="T101" s="123"/>
      <c r="U101" s="123" t="str">
        <f t="shared" si="33"/>
        <v/>
      </c>
      <c r="V101" s="123">
        <v>71</v>
      </c>
      <c r="W101" s="123" t="str">
        <f t="shared" si="34"/>
        <v/>
      </c>
      <c r="X101" s="123">
        <v>71</v>
      </c>
      <c r="Y101" s="123" t="str">
        <f t="shared" si="35"/>
        <v/>
      </c>
      <c r="AA101">
        <f t="shared" si="36"/>
        <v>0</v>
      </c>
      <c r="AB101" t="str">
        <f t="shared" si="26"/>
        <v/>
      </c>
      <c r="AC101" t="str">
        <f t="shared" si="26"/>
        <v/>
      </c>
      <c r="AD101">
        <f t="shared" si="37"/>
        <v>0</v>
      </c>
      <c r="AE101">
        <f t="shared" si="37"/>
        <v>0</v>
      </c>
      <c r="AF101">
        <f t="shared" si="37"/>
        <v>0</v>
      </c>
      <c r="AG101">
        <f t="shared" si="37"/>
        <v>1</v>
      </c>
      <c r="BA101" t="str">
        <f t="shared" si="25"/>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x14ac:dyDescent="0.25">
      <c r="B102" s="122" t="str">
        <f t="shared" si="27"/>
        <v/>
      </c>
      <c r="C102" s="124"/>
      <c r="D102" s="124"/>
      <c r="E102" s="124"/>
      <c r="F102" s="283"/>
      <c r="G102" s="236"/>
      <c r="H102" s="234"/>
      <c r="I102" s="232"/>
      <c r="J102" s="284" t="str">
        <f t="shared" si="28"/>
        <v/>
      </c>
      <c r="K102" s="106"/>
      <c r="L102" s="123"/>
      <c r="M102" s="123"/>
      <c r="N102" s="123" t="str">
        <f t="shared" si="29"/>
        <v/>
      </c>
      <c r="O102" s="123" t="str">
        <f t="shared" si="30"/>
        <v/>
      </c>
      <c r="P102" s="123" t="str">
        <f t="shared" si="31"/>
        <v/>
      </c>
      <c r="Q102" s="123" t="str">
        <f t="shared" si="32"/>
        <v/>
      </c>
      <c r="R102" s="123"/>
      <c r="S102" s="123"/>
      <c r="T102" s="123"/>
      <c r="U102" s="123" t="str">
        <f t="shared" si="33"/>
        <v/>
      </c>
      <c r="V102" s="123">
        <v>72</v>
      </c>
      <c r="W102" s="123" t="str">
        <f t="shared" si="34"/>
        <v/>
      </c>
      <c r="X102" s="123">
        <v>72</v>
      </c>
      <c r="Y102" s="123" t="str">
        <f t="shared" si="35"/>
        <v/>
      </c>
      <c r="AA102">
        <f t="shared" si="36"/>
        <v>0</v>
      </c>
      <c r="AB102" t="str">
        <f t="shared" si="26"/>
        <v/>
      </c>
      <c r="AC102" t="str">
        <f t="shared" si="26"/>
        <v/>
      </c>
      <c r="AD102">
        <f t="shared" si="37"/>
        <v>0</v>
      </c>
      <c r="AE102">
        <f t="shared" si="37"/>
        <v>0</v>
      </c>
      <c r="AF102">
        <f t="shared" si="37"/>
        <v>0</v>
      </c>
      <c r="AG102">
        <f t="shared" si="37"/>
        <v>1</v>
      </c>
      <c r="BA102" t="str">
        <f t="shared" si="25"/>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x14ac:dyDescent="0.25">
      <c r="B103" s="122" t="str">
        <f t="shared" si="27"/>
        <v/>
      </c>
      <c r="C103" s="124"/>
      <c r="D103" s="124"/>
      <c r="E103" s="124"/>
      <c r="F103" s="283"/>
      <c r="G103" s="236"/>
      <c r="H103" s="234"/>
      <c r="I103" s="232"/>
      <c r="J103" s="284" t="str">
        <f t="shared" si="28"/>
        <v/>
      </c>
      <c r="K103" s="106"/>
      <c r="L103" s="123"/>
      <c r="M103" s="123"/>
      <c r="N103" s="123" t="str">
        <f t="shared" si="29"/>
        <v/>
      </c>
      <c r="O103" s="123" t="str">
        <f t="shared" si="30"/>
        <v/>
      </c>
      <c r="P103" s="123" t="str">
        <f t="shared" si="31"/>
        <v/>
      </c>
      <c r="Q103" s="123" t="str">
        <f t="shared" si="32"/>
        <v/>
      </c>
      <c r="R103" s="123"/>
      <c r="S103" s="123"/>
      <c r="T103" s="123"/>
      <c r="U103" s="123" t="str">
        <f t="shared" si="33"/>
        <v/>
      </c>
      <c r="V103" s="123">
        <v>73</v>
      </c>
      <c r="W103" s="123" t="str">
        <f t="shared" si="34"/>
        <v/>
      </c>
      <c r="X103" s="123">
        <v>73</v>
      </c>
      <c r="Y103" s="123" t="str">
        <f t="shared" si="35"/>
        <v/>
      </c>
      <c r="AA103">
        <f t="shared" si="36"/>
        <v>0</v>
      </c>
      <c r="AB103" t="str">
        <f t="shared" si="26"/>
        <v/>
      </c>
      <c r="AC103" t="str">
        <f t="shared" si="26"/>
        <v/>
      </c>
      <c r="AD103">
        <f t="shared" si="37"/>
        <v>0</v>
      </c>
      <c r="AE103">
        <f t="shared" si="37"/>
        <v>0</v>
      </c>
      <c r="AF103">
        <f t="shared" si="37"/>
        <v>0</v>
      </c>
      <c r="AG103">
        <f t="shared" si="37"/>
        <v>1</v>
      </c>
      <c r="BA103" t="str">
        <f t="shared" si="25"/>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x14ac:dyDescent="0.25">
      <c r="B104" s="122" t="str">
        <f t="shared" si="27"/>
        <v/>
      </c>
      <c r="C104" s="124"/>
      <c r="D104" s="124"/>
      <c r="E104" s="124"/>
      <c r="F104" s="283"/>
      <c r="G104" s="236"/>
      <c r="H104" s="234"/>
      <c r="I104" s="232"/>
      <c r="J104" s="284" t="str">
        <f t="shared" si="28"/>
        <v/>
      </c>
      <c r="K104" s="106"/>
      <c r="L104" s="123"/>
      <c r="M104" s="123"/>
      <c r="N104" s="123" t="str">
        <f t="shared" si="29"/>
        <v/>
      </c>
      <c r="O104" s="123" t="str">
        <f t="shared" si="30"/>
        <v/>
      </c>
      <c r="P104" s="123" t="str">
        <f t="shared" si="31"/>
        <v/>
      </c>
      <c r="Q104" s="123" t="str">
        <f t="shared" si="32"/>
        <v/>
      </c>
      <c r="R104" s="123"/>
      <c r="S104" s="123"/>
      <c r="T104" s="123"/>
      <c r="U104" s="123" t="str">
        <f t="shared" si="33"/>
        <v/>
      </c>
      <c r="V104" s="123">
        <v>74</v>
      </c>
      <c r="W104" s="123" t="str">
        <f t="shared" si="34"/>
        <v/>
      </c>
      <c r="X104" s="123">
        <v>74</v>
      </c>
      <c r="Y104" s="123" t="str">
        <f t="shared" si="35"/>
        <v/>
      </c>
      <c r="AA104">
        <f t="shared" si="36"/>
        <v>0</v>
      </c>
      <c r="AB104" t="str">
        <f t="shared" si="26"/>
        <v/>
      </c>
      <c r="AC104" t="str">
        <f t="shared" si="26"/>
        <v/>
      </c>
      <c r="AD104">
        <f t="shared" si="37"/>
        <v>0</v>
      </c>
      <c r="AE104">
        <f t="shared" si="37"/>
        <v>0</v>
      </c>
      <c r="AF104">
        <f t="shared" si="37"/>
        <v>0</v>
      </c>
      <c r="AG104">
        <f t="shared" si="37"/>
        <v>1</v>
      </c>
      <c r="BA104" t="str">
        <f t="shared" si="25"/>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x14ac:dyDescent="0.25">
      <c r="B105" s="122" t="str">
        <f t="shared" si="27"/>
        <v/>
      </c>
      <c r="C105" s="124"/>
      <c r="D105" s="124"/>
      <c r="E105" s="124"/>
      <c r="F105" s="283"/>
      <c r="G105" s="236"/>
      <c r="H105" s="234"/>
      <c r="I105" s="232"/>
      <c r="J105" s="284" t="str">
        <f t="shared" si="28"/>
        <v/>
      </c>
      <c r="K105" s="106"/>
      <c r="L105" s="123"/>
      <c r="M105" s="123"/>
      <c r="N105" s="123" t="str">
        <f t="shared" si="29"/>
        <v/>
      </c>
      <c r="O105" s="123" t="str">
        <f t="shared" si="30"/>
        <v/>
      </c>
      <c r="P105" s="123" t="str">
        <f t="shared" si="31"/>
        <v/>
      </c>
      <c r="Q105" s="123" t="str">
        <f t="shared" si="32"/>
        <v/>
      </c>
      <c r="R105" s="123"/>
      <c r="S105" s="123"/>
      <c r="T105" s="123"/>
      <c r="U105" s="123" t="str">
        <f t="shared" si="33"/>
        <v/>
      </c>
      <c r="V105" s="123">
        <v>75</v>
      </c>
      <c r="W105" s="123" t="str">
        <f t="shared" si="34"/>
        <v/>
      </c>
      <c r="X105" s="123">
        <v>75</v>
      </c>
      <c r="Y105" s="123" t="str">
        <f t="shared" si="35"/>
        <v/>
      </c>
      <c r="AA105">
        <f t="shared" si="36"/>
        <v>0</v>
      </c>
      <c r="AB105" t="str">
        <f t="shared" si="26"/>
        <v/>
      </c>
      <c r="AC105" t="str">
        <f t="shared" si="26"/>
        <v/>
      </c>
      <c r="AD105">
        <f t="shared" si="37"/>
        <v>0</v>
      </c>
      <c r="AE105">
        <f t="shared" si="37"/>
        <v>0</v>
      </c>
      <c r="AF105">
        <f t="shared" si="37"/>
        <v>0</v>
      </c>
      <c r="AG105">
        <f t="shared" si="37"/>
        <v>1</v>
      </c>
      <c r="BA105" t="str">
        <f t="shared" si="25"/>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x14ac:dyDescent="0.25">
      <c r="B106" s="122" t="str">
        <f t="shared" si="27"/>
        <v/>
      </c>
      <c r="C106" s="124"/>
      <c r="D106" s="124"/>
      <c r="E106" s="124"/>
      <c r="F106" s="283"/>
      <c r="G106" s="236"/>
      <c r="H106" s="234"/>
      <c r="I106" s="232"/>
      <c r="J106" s="284" t="str">
        <f t="shared" si="28"/>
        <v/>
      </c>
      <c r="K106" s="106"/>
      <c r="L106" s="123"/>
      <c r="M106" s="123"/>
      <c r="N106" s="123" t="str">
        <f t="shared" si="29"/>
        <v/>
      </c>
      <c r="O106" s="123" t="str">
        <f t="shared" si="30"/>
        <v/>
      </c>
      <c r="P106" s="123" t="str">
        <f t="shared" si="31"/>
        <v/>
      </c>
      <c r="Q106" s="123" t="str">
        <f t="shared" si="32"/>
        <v/>
      </c>
      <c r="R106" s="123"/>
      <c r="S106" s="123"/>
      <c r="T106" s="123"/>
      <c r="U106" s="123" t="str">
        <f t="shared" si="33"/>
        <v/>
      </c>
      <c r="V106" s="123">
        <v>76</v>
      </c>
      <c r="W106" s="123" t="str">
        <f t="shared" si="34"/>
        <v/>
      </c>
      <c r="X106" s="123">
        <v>76</v>
      </c>
      <c r="Y106" s="123" t="str">
        <f t="shared" si="35"/>
        <v/>
      </c>
      <c r="AA106">
        <f t="shared" si="36"/>
        <v>0</v>
      </c>
      <c r="AB106" t="str">
        <f t="shared" si="26"/>
        <v/>
      </c>
      <c r="AC106" t="str">
        <f t="shared" si="26"/>
        <v/>
      </c>
      <c r="AD106">
        <f t="shared" si="37"/>
        <v>0</v>
      </c>
      <c r="AE106">
        <f t="shared" si="37"/>
        <v>0</v>
      </c>
      <c r="AF106">
        <f t="shared" si="37"/>
        <v>0</v>
      </c>
      <c r="AG106">
        <f t="shared" si="37"/>
        <v>1</v>
      </c>
      <c r="BA106" t="str">
        <f t="shared" si="25"/>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x14ac:dyDescent="0.25">
      <c r="B107" s="122" t="str">
        <f t="shared" si="27"/>
        <v/>
      </c>
      <c r="C107" s="124"/>
      <c r="D107" s="124"/>
      <c r="E107" s="124"/>
      <c r="F107" s="283"/>
      <c r="G107" s="236"/>
      <c r="H107" s="234"/>
      <c r="I107" s="232"/>
      <c r="J107" s="284" t="str">
        <f t="shared" si="28"/>
        <v/>
      </c>
      <c r="K107" s="106"/>
      <c r="L107" s="123"/>
      <c r="M107" s="123"/>
      <c r="N107" s="123" t="str">
        <f t="shared" si="29"/>
        <v/>
      </c>
      <c r="O107" s="123" t="str">
        <f t="shared" si="30"/>
        <v/>
      </c>
      <c r="P107" s="123" t="str">
        <f t="shared" si="31"/>
        <v/>
      </c>
      <c r="Q107" s="123" t="str">
        <f t="shared" si="32"/>
        <v/>
      </c>
      <c r="R107" s="123"/>
      <c r="S107" s="123"/>
      <c r="T107" s="123"/>
      <c r="U107" s="123" t="str">
        <f t="shared" si="33"/>
        <v/>
      </c>
      <c r="V107" s="123">
        <v>77</v>
      </c>
      <c r="W107" s="123" t="str">
        <f t="shared" si="34"/>
        <v/>
      </c>
      <c r="X107" s="123">
        <v>77</v>
      </c>
      <c r="Y107" s="123" t="str">
        <f t="shared" si="35"/>
        <v/>
      </c>
      <c r="AA107">
        <f t="shared" si="36"/>
        <v>0</v>
      </c>
      <c r="AB107" t="str">
        <f t="shared" si="26"/>
        <v/>
      </c>
      <c r="AC107" t="str">
        <f t="shared" si="26"/>
        <v/>
      </c>
      <c r="AD107">
        <f t="shared" si="37"/>
        <v>0</v>
      </c>
      <c r="AE107">
        <f t="shared" si="37"/>
        <v>0</v>
      </c>
      <c r="AF107">
        <f t="shared" si="37"/>
        <v>0</v>
      </c>
      <c r="AG107">
        <f t="shared" si="37"/>
        <v>1</v>
      </c>
      <c r="BA107" t="str">
        <f t="shared" si="25"/>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x14ac:dyDescent="0.25">
      <c r="B108" s="122" t="str">
        <f t="shared" si="27"/>
        <v/>
      </c>
      <c r="C108" s="124"/>
      <c r="D108" s="124"/>
      <c r="E108" s="124"/>
      <c r="F108" s="283"/>
      <c r="G108" s="236"/>
      <c r="H108" s="234"/>
      <c r="I108" s="232"/>
      <c r="J108" s="284" t="str">
        <f t="shared" si="28"/>
        <v/>
      </c>
      <c r="K108" s="106"/>
      <c r="L108" s="123"/>
      <c r="M108" s="123"/>
      <c r="N108" s="123" t="str">
        <f t="shared" si="29"/>
        <v/>
      </c>
      <c r="O108" s="123" t="str">
        <f t="shared" si="30"/>
        <v/>
      </c>
      <c r="P108" s="123" t="str">
        <f t="shared" si="31"/>
        <v/>
      </c>
      <c r="Q108" s="123" t="str">
        <f t="shared" si="32"/>
        <v/>
      </c>
      <c r="R108" s="123"/>
      <c r="S108" s="123"/>
      <c r="T108" s="123"/>
      <c r="U108" s="123" t="str">
        <f t="shared" si="33"/>
        <v/>
      </c>
      <c r="V108" s="123">
        <v>78</v>
      </c>
      <c r="W108" s="123" t="str">
        <f t="shared" si="34"/>
        <v/>
      </c>
      <c r="X108" s="123">
        <v>78</v>
      </c>
      <c r="Y108" s="123" t="str">
        <f t="shared" si="35"/>
        <v/>
      </c>
      <c r="AA108">
        <f t="shared" si="36"/>
        <v>0</v>
      </c>
      <c r="AB108" t="str">
        <f t="shared" si="26"/>
        <v/>
      </c>
      <c r="AC108" t="str">
        <f t="shared" si="26"/>
        <v/>
      </c>
      <c r="AD108">
        <f t="shared" si="37"/>
        <v>0</v>
      </c>
      <c r="AE108">
        <f t="shared" si="37"/>
        <v>0</v>
      </c>
      <c r="AF108">
        <f t="shared" si="37"/>
        <v>0</v>
      </c>
      <c r="AG108">
        <f t="shared" si="37"/>
        <v>1</v>
      </c>
      <c r="BA108" t="str">
        <f t="shared" si="25"/>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x14ac:dyDescent="0.25">
      <c r="B109" s="122" t="str">
        <f t="shared" si="27"/>
        <v/>
      </c>
      <c r="C109" s="124"/>
      <c r="D109" s="124"/>
      <c r="E109" s="124"/>
      <c r="F109" s="283"/>
      <c r="G109" s="236"/>
      <c r="H109" s="234"/>
      <c r="I109" s="232"/>
      <c r="J109" s="284" t="str">
        <f t="shared" si="28"/>
        <v/>
      </c>
      <c r="K109" s="106"/>
      <c r="L109" s="123"/>
      <c r="M109" s="123"/>
      <c r="N109" s="123" t="str">
        <f t="shared" si="29"/>
        <v/>
      </c>
      <c r="O109" s="123" t="str">
        <f t="shared" si="30"/>
        <v/>
      </c>
      <c r="P109" s="123" t="str">
        <f t="shared" si="31"/>
        <v/>
      </c>
      <c r="Q109" s="123" t="str">
        <f t="shared" si="32"/>
        <v/>
      </c>
      <c r="R109" s="123"/>
      <c r="S109" s="123"/>
      <c r="T109" s="123"/>
      <c r="U109" s="123" t="str">
        <f t="shared" si="33"/>
        <v/>
      </c>
      <c r="V109" s="123">
        <v>79</v>
      </c>
      <c r="W109" s="123" t="str">
        <f t="shared" si="34"/>
        <v/>
      </c>
      <c r="X109" s="123">
        <v>79</v>
      </c>
      <c r="Y109" s="123" t="str">
        <f t="shared" si="35"/>
        <v/>
      </c>
      <c r="AA109">
        <f t="shared" si="36"/>
        <v>0</v>
      </c>
      <c r="AB109" t="str">
        <f t="shared" si="26"/>
        <v/>
      </c>
      <c r="AC109" t="str">
        <f t="shared" si="26"/>
        <v/>
      </c>
      <c r="AD109">
        <f t="shared" si="37"/>
        <v>0</v>
      </c>
      <c r="AE109">
        <f t="shared" si="37"/>
        <v>0</v>
      </c>
      <c r="AF109">
        <f t="shared" si="37"/>
        <v>0</v>
      </c>
      <c r="AG109">
        <f t="shared" si="37"/>
        <v>1</v>
      </c>
      <c r="BA109" t="str">
        <f t="shared" si="25"/>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x14ac:dyDescent="0.25">
      <c r="B110" s="122" t="str">
        <f t="shared" si="27"/>
        <v/>
      </c>
      <c r="C110" s="124"/>
      <c r="D110" s="124"/>
      <c r="E110" s="124"/>
      <c r="F110" s="283"/>
      <c r="G110" s="236"/>
      <c r="H110" s="234"/>
      <c r="I110" s="232"/>
      <c r="J110" s="284" t="str">
        <f t="shared" si="28"/>
        <v/>
      </c>
      <c r="K110" s="106"/>
      <c r="L110" s="123"/>
      <c r="M110" s="123"/>
      <c r="N110" s="123" t="str">
        <f t="shared" si="29"/>
        <v/>
      </c>
      <c r="O110" s="123" t="str">
        <f t="shared" si="30"/>
        <v/>
      </c>
      <c r="P110" s="123" t="str">
        <f t="shared" si="31"/>
        <v/>
      </c>
      <c r="Q110" s="123" t="str">
        <f t="shared" si="32"/>
        <v/>
      </c>
      <c r="R110" s="123"/>
      <c r="S110" s="123"/>
      <c r="T110" s="123"/>
      <c r="U110" s="123" t="str">
        <f t="shared" si="33"/>
        <v/>
      </c>
      <c r="V110" s="123">
        <v>80</v>
      </c>
      <c r="W110" s="123" t="str">
        <f t="shared" si="34"/>
        <v/>
      </c>
      <c r="X110" s="123">
        <v>80</v>
      </c>
      <c r="Y110" s="123" t="str">
        <f t="shared" si="35"/>
        <v/>
      </c>
      <c r="AA110">
        <f t="shared" si="36"/>
        <v>0</v>
      </c>
      <c r="AB110" t="str">
        <f t="shared" si="26"/>
        <v/>
      </c>
      <c r="AC110" t="str">
        <f t="shared" si="26"/>
        <v/>
      </c>
      <c r="AD110">
        <f t="shared" si="37"/>
        <v>0</v>
      </c>
      <c r="AE110">
        <f t="shared" si="37"/>
        <v>0</v>
      </c>
      <c r="AF110">
        <f t="shared" si="37"/>
        <v>0</v>
      </c>
      <c r="AG110">
        <f t="shared" si="37"/>
        <v>1</v>
      </c>
      <c r="BA110" t="str">
        <f t="shared" si="25"/>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t="16.5" thickBot="1" x14ac:dyDescent="0.3">
      <c r="B111" s="122" t="str">
        <f t="shared" si="27"/>
        <v/>
      </c>
      <c r="C111" s="124"/>
      <c r="D111" s="124"/>
      <c r="E111" s="124"/>
      <c r="F111" s="283"/>
      <c r="G111" s="236"/>
      <c r="H111" s="234"/>
      <c r="I111" s="232"/>
      <c r="J111" s="284" t="str">
        <f t="shared" si="28"/>
        <v/>
      </c>
      <c r="K111" s="106"/>
      <c r="L111" s="123"/>
      <c r="M111" s="123"/>
      <c r="N111" s="123" t="str">
        <f t="shared" si="29"/>
        <v/>
      </c>
      <c r="O111" s="123" t="str">
        <f t="shared" si="30"/>
        <v/>
      </c>
      <c r="P111" s="123" t="str">
        <f t="shared" si="31"/>
        <v/>
      </c>
      <c r="Q111" s="123" t="str">
        <f t="shared" si="32"/>
        <v/>
      </c>
      <c r="R111" s="123"/>
      <c r="S111" s="123"/>
      <c r="T111" s="123"/>
      <c r="U111" s="123" t="str">
        <f t="shared" si="33"/>
        <v/>
      </c>
      <c r="V111" s="123">
        <v>81</v>
      </c>
      <c r="W111" s="123" t="str">
        <f t="shared" si="34"/>
        <v/>
      </c>
      <c r="X111" s="123">
        <v>81</v>
      </c>
      <c r="Y111" s="123" t="str">
        <f t="shared" si="35"/>
        <v/>
      </c>
      <c r="AA111">
        <f t="shared" si="36"/>
        <v>0</v>
      </c>
      <c r="AB111" t="str">
        <f t="shared" si="26"/>
        <v/>
      </c>
      <c r="AC111" t="str">
        <f t="shared" si="26"/>
        <v/>
      </c>
      <c r="AD111">
        <f t="shared" si="37"/>
        <v>0</v>
      </c>
      <c r="AE111">
        <f t="shared" si="37"/>
        <v>0</v>
      </c>
      <c r="AF111">
        <f t="shared" si="37"/>
        <v>0</v>
      </c>
      <c r="AG111">
        <f t="shared" si="37"/>
        <v>1</v>
      </c>
      <c r="BA111" t="str">
        <f t="shared" si="25"/>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7"/>
        <v/>
      </c>
      <c r="C112" s="124"/>
      <c r="D112" s="124"/>
      <c r="E112" s="124"/>
      <c r="F112" s="283"/>
      <c r="G112" s="236"/>
      <c r="H112" s="234"/>
      <c r="I112" s="232"/>
      <c r="J112" s="284" t="str">
        <f t="shared" si="28"/>
        <v/>
      </c>
      <c r="K112" s="106"/>
      <c r="L112" s="123"/>
      <c r="M112" s="123"/>
      <c r="N112" s="123" t="str">
        <f t="shared" si="29"/>
        <v/>
      </c>
      <c r="O112" s="123" t="str">
        <f t="shared" si="30"/>
        <v/>
      </c>
      <c r="P112" s="123" t="str">
        <f t="shared" si="31"/>
        <v/>
      </c>
      <c r="Q112" s="123" t="str">
        <f t="shared" si="32"/>
        <v/>
      </c>
      <c r="R112" s="123"/>
      <c r="S112" s="123"/>
      <c r="T112" s="123"/>
      <c r="U112" s="123" t="str">
        <f t="shared" si="33"/>
        <v/>
      </c>
      <c r="V112" s="123">
        <v>82</v>
      </c>
      <c r="W112" s="123" t="str">
        <f t="shared" si="34"/>
        <v/>
      </c>
      <c r="X112" s="123">
        <v>82</v>
      </c>
      <c r="Y112" s="123" t="str">
        <f t="shared" si="35"/>
        <v/>
      </c>
      <c r="AA112">
        <f t="shared" si="36"/>
        <v>0</v>
      </c>
      <c r="AB112" t="str">
        <f t="shared" si="26"/>
        <v/>
      </c>
      <c r="AC112" t="str">
        <f t="shared" si="26"/>
        <v/>
      </c>
      <c r="AD112">
        <f t="shared" si="37"/>
        <v>0</v>
      </c>
      <c r="AE112">
        <f t="shared" si="37"/>
        <v>0</v>
      </c>
      <c r="AF112">
        <f t="shared" si="37"/>
        <v>0</v>
      </c>
      <c r="AG112">
        <f t="shared" si="37"/>
        <v>1</v>
      </c>
      <c r="BA112" t="str">
        <f t="shared" si="25"/>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7"/>
        <v/>
      </c>
      <c r="C113" s="124"/>
      <c r="D113" s="124"/>
      <c r="E113" s="124"/>
      <c r="F113" s="283"/>
      <c r="G113" s="236"/>
      <c r="H113" s="234"/>
      <c r="I113" s="232"/>
      <c r="J113" s="284" t="str">
        <f t="shared" si="28"/>
        <v/>
      </c>
      <c r="K113" s="106"/>
      <c r="L113" s="123"/>
      <c r="M113" s="123"/>
      <c r="N113" s="123" t="str">
        <f t="shared" si="29"/>
        <v/>
      </c>
      <c r="O113" s="123" t="str">
        <f t="shared" si="30"/>
        <v/>
      </c>
      <c r="P113" s="123" t="str">
        <f t="shared" si="31"/>
        <v/>
      </c>
      <c r="Q113" s="123" t="str">
        <f t="shared" si="32"/>
        <v/>
      </c>
      <c r="R113" s="123"/>
      <c r="S113" s="123"/>
      <c r="T113" s="123"/>
      <c r="U113" s="123" t="str">
        <f t="shared" si="33"/>
        <v/>
      </c>
      <c r="V113" s="123">
        <v>83</v>
      </c>
      <c r="W113" s="123" t="str">
        <f t="shared" si="34"/>
        <v/>
      </c>
      <c r="X113" s="123">
        <v>83</v>
      </c>
      <c r="Y113" s="123" t="str">
        <f t="shared" si="35"/>
        <v/>
      </c>
      <c r="AA113">
        <f t="shared" si="36"/>
        <v>0</v>
      </c>
      <c r="AB113" t="str">
        <f t="shared" si="26"/>
        <v/>
      </c>
      <c r="AC113" t="str">
        <f t="shared" si="26"/>
        <v/>
      </c>
      <c r="AD113">
        <f t="shared" si="37"/>
        <v>0</v>
      </c>
      <c r="AE113">
        <f t="shared" si="37"/>
        <v>0</v>
      </c>
      <c r="AF113">
        <f t="shared" si="37"/>
        <v>0</v>
      </c>
      <c r="AG113">
        <f t="shared" si="37"/>
        <v>1</v>
      </c>
      <c r="BA113" t="str">
        <f t="shared" si="25"/>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7"/>
        <v/>
      </c>
      <c r="C114" s="124"/>
      <c r="D114" s="124"/>
      <c r="E114" s="124"/>
      <c r="F114" s="283"/>
      <c r="G114" s="236"/>
      <c r="H114" s="234"/>
      <c r="I114" s="232"/>
      <c r="J114" s="284" t="str">
        <f t="shared" si="28"/>
        <v/>
      </c>
      <c r="K114" s="106"/>
      <c r="L114" s="123"/>
      <c r="M114" s="123"/>
      <c r="N114" s="123" t="str">
        <f t="shared" si="29"/>
        <v/>
      </c>
      <c r="O114" s="123" t="str">
        <f t="shared" si="30"/>
        <v/>
      </c>
      <c r="P114" s="123" t="str">
        <f t="shared" si="31"/>
        <v/>
      </c>
      <c r="Q114" s="123" t="str">
        <f t="shared" si="32"/>
        <v/>
      </c>
      <c r="R114" s="123"/>
      <c r="S114" s="123"/>
      <c r="T114" s="123"/>
      <c r="U114" s="123" t="str">
        <f t="shared" si="33"/>
        <v/>
      </c>
      <c r="V114" s="123">
        <v>84</v>
      </c>
      <c r="W114" s="123" t="str">
        <f t="shared" si="34"/>
        <v/>
      </c>
      <c r="X114" s="123">
        <v>84</v>
      </c>
      <c r="Y114" s="123" t="str">
        <f t="shared" si="35"/>
        <v/>
      </c>
      <c r="AA114">
        <f t="shared" si="36"/>
        <v>0</v>
      </c>
      <c r="AB114" t="str">
        <f t="shared" si="26"/>
        <v/>
      </c>
      <c r="AC114" t="str">
        <f t="shared" si="26"/>
        <v/>
      </c>
      <c r="AD114">
        <f t="shared" si="37"/>
        <v>0</v>
      </c>
      <c r="AE114">
        <f t="shared" si="37"/>
        <v>0</v>
      </c>
      <c r="AF114">
        <f t="shared" si="37"/>
        <v>0</v>
      </c>
      <c r="AG114">
        <f t="shared" si="37"/>
        <v>1</v>
      </c>
      <c r="BA114" t="str">
        <f t="shared" si="25"/>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7"/>
        <v/>
      </c>
      <c r="C115" s="124"/>
      <c r="D115" s="124"/>
      <c r="E115" s="124"/>
      <c r="F115" s="283"/>
      <c r="G115" s="236"/>
      <c r="H115" s="234"/>
      <c r="I115" s="232"/>
      <c r="J115" s="284" t="str">
        <f t="shared" si="28"/>
        <v/>
      </c>
      <c r="K115" s="106"/>
      <c r="L115" s="123"/>
      <c r="M115" s="123"/>
      <c r="N115" s="123" t="str">
        <f t="shared" si="29"/>
        <v/>
      </c>
      <c r="O115" s="123" t="str">
        <f t="shared" si="30"/>
        <v/>
      </c>
      <c r="P115" s="123" t="str">
        <f t="shared" si="31"/>
        <v/>
      </c>
      <c r="Q115" s="123" t="str">
        <f t="shared" si="32"/>
        <v/>
      </c>
      <c r="R115" s="123"/>
      <c r="S115" s="123"/>
      <c r="T115" s="123"/>
      <c r="U115" s="123" t="str">
        <f t="shared" si="33"/>
        <v/>
      </c>
      <c r="V115" s="123">
        <v>85</v>
      </c>
      <c r="W115" s="123" t="str">
        <f t="shared" si="34"/>
        <v/>
      </c>
      <c r="X115" s="123">
        <v>85</v>
      </c>
      <c r="Y115" s="123" t="str">
        <f t="shared" si="35"/>
        <v/>
      </c>
      <c r="AA115">
        <f t="shared" si="36"/>
        <v>0</v>
      </c>
      <c r="AB115" t="str">
        <f t="shared" si="26"/>
        <v/>
      </c>
      <c r="AC115" t="str">
        <f t="shared" si="26"/>
        <v/>
      </c>
      <c r="AD115">
        <f t="shared" si="37"/>
        <v>0</v>
      </c>
      <c r="AE115">
        <f t="shared" si="37"/>
        <v>0</v>
      </c>
      <c r="AF115">
        <f t="shared" si="37"/>
        <v>0</v>
      </c>
      <c r="AG115">
        <f t="shared" si="37"/>
        <v>1</v>
      </c>
      <c r="BA115" t="str">
        <f t="shared" si="25"/>
        <v/>
      </c>
      <c r="BB115" t="str">
        <f t="shared" si="24"/>
        <v/>
      </c>
      <c r="BC115" t="str">
        <f t="shared" si="24"/>
        <v/>
      </c>
      <c r="BD115" t="str">
        <f t="shared" si="24"/>
        <v/>
      </c>
      <c r="BE115" t="str">
        <f t="shared" si="24"/>
        <v/>
      </c>
      <c r="BF115" t="str">
        <f t="shared" si="24"/>
        <v/>
      </c>
      <c r="BG115" t="str">
        <f t="shared" si="24"/>
        <v/>
      </c>
      <c r="BH115" t="str">
        <f t="shared" si="24"/>
        <v/>
      </c>
      <c r="BI115" t="str">
        <f t="shared" si="24"/>
        <v/>
      </c>
      <c r="BJ115" t="str">
        <f t="shared" si="24"/>
        <v/>
      </c>
    </row>
    <row r="116" spans="2:62" hidden="1" x14ac:dyDescent="0.25">
      <c r="B116" s="122" t="str">
        <f t="shared" si="27"/>
        <v/>
      </c>
      <c r="C116" s="124"/>
      <c r="D116" s="124"/>
      <c r="E116" s="124"/>
      <c r="F116" s="283"/>
      <c r="G116" s="236"/>
      <c r="H116" s="234"/>
      <c r="I116" s="232"/>
      <c r="J116" s="284" t="str">
        <f t="shared" si="28"/>
        <v/>
      </c>
      <c r="K116" s="106"/>
      <c r="L116" s="123"/>
      <c r="M116" s="123"/>
      <c r="N116" s="123" t="str">
        <f t="shared" si="29"/>
        <v/>
      </c>
      <c r="O116" s="123" t="str">
        <f t="shared" si="30"/>
        <v/>
      </c>
      <c r="P116" s="123" t="str">
        <f t="shared" si="31"/>
        <v/>
      </c>
      <c r="Q116" s="123" t="str">
        <f t="shared" si="32"/>
        <v/>
      </c>
      <c r="R116" s="123"/>
      <c r="S116" s="123"/>
      <c r="T116" s="123"/>
      <c r="U116" s="123" t="str">
        <f t="shared" si="33"/>
        <v/>
      </c>
      <c r="V116" s="123">
        <v>86</v>
      </c>
      <c r="W116" s="123" t="str">
        <f t="shared" si="34"/>
        <v/>
      </c>
      <c r="X116" s="123">
        <v>86</v>
      </c>
      <c r="Y116" s="123" t="str">
        <f t="shared" si="35"/>
        <v/>
      </c>
      <c r="AA116">
        <f t="shared" si="36"/>
        <v>0</v>
      </c>
      <c r="AB116" t="str">
        <f t="shared" si="26"/>
        <v/>
      </c>
      <c r="AC116" t="str">
        <f t="shared" si="26"/>
        <v/>
      </c>
      <c r="AD116">
        <f t="shared" si="37"/>
        <v>0</v>
      </c>
      <c r="AE116">
        <f t="shared" si="37"/>
        <v>0</v>
      </c>
      <c r="AF116">
        <f t="shared" si="37"/>
        <v>0</v>
      </c>
      <c r="AG116">
        <f t="shared" si="37"/>
        <v>1</v>
      </c>
      <c r="BA116" t="str">
        <f t="shared" si="25"/>
        <v/>
      </c>
      <c r="BB116" t="str">
        <f t="shared" si="24"/>
        <v/>
      </c>
      <c r="BC116" t="str">
        <f t="shared" si="24"/>
        <v/>
      </c>
      <c r="BD116" t="str">
        <f t="shared" si="24"/>
        <v/>
      </c>
      <c r="BE116" t="str">
        <f t="shared" si="24"/>
        <v/>
      </c>
      <c r="BF116" t="str">
        <f t="shared" si="24"/>
        <v/>
      </c>
      <c r="BG116" t="str">
        <f t="shared" si="24"/>
        <v/>
      </c>
      <c r="BH116" t="str">
        <f t="shared" si="24"/>
        <v/>
      </c>
      <c r="BI116" t="str">
        <f t="shared" si="24"/>
        <v/>
      </c>
      <c r="BJ116" t="str">
        <f t="shared" si="24"/>
        <v/>
      </c>
    </row>
    <row r="117" spans="2:62" hidden="1" x14ac:dyDescent="0.25">
      <c r="B117" s="122" t="str">
        <f t="shared" si="27"/>
        <v/>
      </c>
      <c r="C117" s="124"/>
      <c r="D117" s="124"/>
      <c r="E117" s="124"/>
      <c r="F117" s="283"/>
      <c r="G117" s="236"/>
      <c r="H117" s="234"/>
      <c r="I117" s="232"/>
      <c r="J117" s="284" t="str">
        <f t="shared" si="28"/>
        <v/>
      </c>
      <c r="K117" s="106"/>
      <c r="L117" s="123"/>
      <c r="M117" s="123"/>
      <c r="N117" s="123" t="str">
        <f t="shared" si="29"/>
        <v/>
      </c>
      <c r="O117" s="123" t="str">
        <f t="shared" si="30"/>
        <v/>
      </c>
      <c r="P117" s="123" t="str">
        <f t="shared" si="31"/>
        <v/>
      </c>
      <c r="Q117" s="123" t="str">
        <f t="shared" si="32"/>
        <v/>
      </c>
      <c r="R117" s="123"/>
      <c r="S117" s="123"/>
      <c r="T117" s="123"/>
      <c r="U117" s="123" t="str">
        <f t="shared" si="33"/>
        <v/>
      </c>
      <c r="V117" s="123">
        <v>87</v>
      </c>
      <c r="W117" s="123" t="str">
        <f t="shared" si="34"/>
        <v/>
      </c>
      <c r="X117" s="123">
        <v>87</v>
      </c>
      <c r="Y117" s="123" t="str">
        <f t="shared" si="35"/>
        <v/>
      </c>
      <c r="AA117">
        <f t="shared" si="36"/>
        <v>0</v>
      </c>
      <c r="AB117" t="str">
        <f t="shared" si="26"/>
        <v/>
      </c>
      <c r="AC117" t="str">
        <f t="shared" si="26"/>
        <v/>
      </c>
      <c r="AD117">
        <f t="shared" si="37"/>
        <v>0</v>
      </c>
      <c r="AE117">
        <f t="shared" si="37"/>
        <v>0</v>
      </c>
      <c r="AF117">
        <f t="shared" si="37"/>
        <v>0</v>
      </c>
      <c r="AG117">
        <f t="shared" si="37"/>
        <v>1</v>
      </c>
      <c r="BA117" t="str">
        <f t="shared" si="25"/>
        <v/>
      </c>
      <c r="BB117" t="str">
        <f t="shared" si="24"/>
        <v/>
      </c>
      <c r="BC117" t="str">
        <f t="shared" si="24"/>
        <v/>
      </c>
      <c r="BD117" t="str">
        <f t="shared" si="24"/>
        <v/>
      </c>
      <c r="BE117" t="str">
        <f t="shared" si="24"/>
        <v/>
      </c>
      <c r="BF117" t="str">
        <f t="shared" si="24"/>
        <v/>
      </c>
      <c r="BG117" t="str">
        <f t="shared" si="24"/>
        <v/>
      </c>
      <c r="BH117" t="str">
        <f t="shared" si="24"/>
        <v/>
      </c>
      <c r="BI117" t="str">
        <f t="shared" ref="BB117:BJ130" si="38">IF($F117="","",BI$30)</f>
        <v/>
      </c>
      <c r="BJ117" t="str">
        <f t="shared" si="38"/>
        <v/>
      </c>
    </row>
    <row r="118" spans="2:62" hidden="1" x14ac:dyDescent="0.25">
      <c r="B118" s="122" t="str">
        <f t="shared" si="27"/>
        <v/>
      </c>
      <c r="C118" s="124"/>
      <c r="D118" s="124"/>
      <c r="E118" s="124"/>
      <c r="F118" s="283"/>
      <c r="G118" s="236"/>
      <c r="H118" s="234"/>
      <c r="I118" s="232"/>
      <c r="J118" s="284" t="str">
        <f t="shared" si="28"/>
        <v/>
      </c>
      <c r="K118" s="106"/>
      <c r="L118" s="123"/>
      <c r="M118" s="123"/>
      <c r="N118" s="123" t="str">
        <f t="shared" si="29"/>
        <v/>
      </c>
      <c r="O118" s="123" t="str">
        <f t="shared" si="30"/>
        <v/>
      </c>
      <c r="P118" s="123" t="str">
        <f t="shared" si="31"/>
        <v/>
      </c>
      <c r="Q118" s="123" t="str">
        <f t="shared" si="32"/>
        <v/>
      </c>
      <c r="R118" s="123"/>
      <c r="S118" s="123"/>
      <c r="T118" s="123"/>
      <c r="U118" s="123" t="str">
        <f t="shared" si="33"/>
        <v/>
      </c>
      <c r="V118" s="123">
        <v>88</v>
      </c>
      <c r="W118" s="123" t="str">
        <f t="shared" si="34"/>
        <v/>
      </c>
      <c r="X118" s="123">
        <v>88</v>
      </c>
      <c r="Y118" s="123" t="str">
        <f t="shared" si="35"/>
        <v/>
      </c>
      <c r="AA118">
        <f t="shared" si="36"/>
        <v>0</v>
      </c>
      <c r="AB118" t="str">
        <f t="shared" si="26"/>
        <v/>
      </c>
      <c r="AC118" t="str">
        <f t="shared" si="26"/>
        <v/>
      </c>
      <c r="AD118">
        <f t="shared" si="37"/>
        <v>0</v>
      </c>
      <c r="AE118">
        <f t="shared" si="37"/>
        <v>0</v>
      </c>
      <c r="AF118">
        <f t="shared" si="37"/>
        <v>0</v>
      </c>
      <c r="AG118">
        <f t="shared" si="37"/>
        <v>1</v>
      </c>
      <c r="BA118" t="str">
        <f t="shared" si="25"/>
        <v/>
      </c>
      <c r="BB118" t="str">
        <f t="shared" si="38"/>
        <v/>
      </c>
      <c r="BC118" t="str">
        <f t="shared" si="38"/>
        <v/>
      </c>
      <c r="BD118" t="str">
        <f t="shared" si="38"/>
        <v/>
      </c>
      <c r="BE118" t="str">
        <f t="shared" si="38"/>
        <v/>
      </c>
      <c r="BF118" t="str">
        <f t="shared" si="38"/>
        <v/>
      </c>
      <c r="BG118" t="str">
        <f t="shared" si="38"/>
        <v/>
      </c>
      <c r="BH118" t="str">
        <f t="shared" si="38"/>
        <v/>
      </c>
      <c r="BI118" t="str">
        <f t="shared" si="38"/>
        <v/>
      </c>
      <c r="BJ118" t="str">
        <f t="shared" si="38"/>
        <v/>
      </c>
    </row>
    <row r="119" spans="2:62" hidden="1" x14ac:dyDescent="0.25">
      <c r="B119" s="122" t="str">
        <f t="shared" si="27"/>
        <v/>
      </c>
      <c r="C119" s="124"/>
      <c r="D119" s="124"/>
      <c r="E119" s="124"/>
      <c r="F119" s="283"/>
      <c r="G119" s="236"/>
      <c r="H119" s="234"/>
      <c r="I119" s="232"/>
      <c r="J119" s="284" t="str">
        <f t="shared" si="28"/>
        <v/>
      </c>
      <c r="K119" s="106"/>
      <c r="L119" s="123"/>
      <c r="M119" s="123"/>
      <c r="N119" s="123" t="str">
        <f t="shared" si="29"/>
        <v/>
      </c>
      <c r="O119" s="123" t="str">
        <f t="shared" si="30"/>
        <v/>
      </c>
      <c r="P119" s="123" t="str">
        <f t="shared" si="31"/>
        <v/>
      </c>
      <c r="Q119" s="123" t="str">
        <f t="shared" si="32"/>
        <v/>
      </c>
      <c r="R119" s="123"/>
      <c r="S119" s="123"/>
      <c r="T119" s="123"/>
      <c r="U119" s="123" t="str">
        <f t="shared" si="33"/>
        <v/>
      </c>
      <c r="V119" s="123">
        <v>89</v>
      </c>
      <c r="W119" s="123" t="str">
        <f t="shared" si="34"/>
        <v/>
      </c>
      <c r="X119" s="123">
        <v>89</v>
      </c>
      <c r="Y119" s="123" t="str">
        <f t="shared" si="35"/>
        <v/>
      </c>
      <c r="AA119">
        <f t="shared" si="36"/>
        <v>0</v>
      </c>
      <c r="AB119" t="str">
        <f t="shared" si="26"/>
        <v/>
      </c>
      <c r="AC119" t="str">
        <f t="shared" si="26"/>
        <v/>
      </c>
      <c r="AD119">
        <f t="shared" si="37"/>
        <v>0</v>
      </c>
      <c r="AE119">
        <f t="shared" si="37"/>
        <v>0</v>
      </c>
      <c r="AF119">
        <f t="shared" si="37"/>
        <v>0</v>
      </c>
      <c r="AG119">
        <f t="shared" si="37"/>
        <v>1</v>
      </c>
      <c r="BA119" t="str">
        <f t="shared" si="25"/>
        <v/>
      </c>
      <c r="BB119" t="str">
        <f t="shared" si="38"/>
        <v/>
      </c>
      <c r="BC119" t="str">
        <f t="shared" si="38"/>
        <v/>
      </c>
      <c r="BD119" t="str">
        <f t="shared" si="38"/>
        <v/>
      </c>
      <c r="BE119" t="str">
        <f t="shared" si="38"/>
        <v/>
      </c>
      <c r="BF119" t="str">
        <f t="shared" si="38"/>
        <v/>
      </c>
      <c r="BG119" t="str">
        <f t="shared" si="38"/>
        <v/>
      </c>
      <c r="BH119" t="str">
        <f t="shared" si="38"/>
        <v/>
      </c>
      <c r="BI119" t="str">
        <f t="shared" si="38"/>
        <v/>
      </c>
      <c r="BJ119" t="str">
        <f t="shared" si="38"/>
        <v/>
      </c>
    </row>
    <row r="120" spans="2:62" hidden="1" x14ac:dyDescent="0.25">
      <c r="B120" s="122" t="str">
        <f t="shared" si="27"/>
        <v/>
      </c>
      <c r="C120" s="124"/>
      <c r="D120" s="124"/>
      <c r="E120" s="124"/>
      <c r="F120" s="283"/>
      <c r="G120" s="236"/>
      <c r="H120" s="234"/>
      <c r="I120" s="232"/>
      <c r="J120" s="284" t="str">
        <f t="shared" si="28"/>
        <v/>
      </c>
      <c r="K120" s="106"/>
      <c r="L120" s="123"/>
      <c r="M120" s="123"/>
      <c r="N120" s="123" t="str">
        <f t="shared" si="29"/>
        <v/>
      </c>
      <c r="O120" s="123" t="str">
        <f t="shared" si="30"/>
        <v/>
      </c>
      <c r="P120" s="123" t="str">
        <f t="shared" si="31"/>
        <v/>
      </c>
      <c r="Q120" s="123" t="str">
        <f t="shared" si="32"/>
        <v/>
      </c>
      <c r="R120" s="123"/>
      <c r="S120" s="123"/>
      <c r="T120" s="123"/>
      <c r="U120" s="123" t="str">
        <f t="shared" si="33"/>
        <v/>
      </c>
      <c r="V120" s="123">
        <v>90</v>
      </c>
      <c r="W120" s="123" t="str">
        <f t="shared" si="34"/>
        <v/>
      </c>
      <c r="X120" s="123">
        <v>90</v>
      </c>
      <c r="Y120" s="123" t="str">
        <f t="shared" si="35"/>
        <v/>
      </c>
      <c r="AA120">
        <f t="shared" si="36"/>
        <v>0</v>
      </c>
      <c r="AB120" t="str">
        <f t="shared" si="26"/>
        <v/>
      </c>
      <c r="AC120" t="str">
        <f t="shared" si="26"/>
        <v/>
      </c>
      <c r="AD120">
        <f t="shared" si="37"/>
        <v>0</v>
      </c>
      <c r="AE120">
        <f t="shared" si="37"/>
        <v>0</v>
      </c>
      <c r="AF120">
        <f t="shared" si="37"/>
        <v>0</v>
      </c>
      <c r="AG120">
        <f t="shared" si="37"/>
        <v>1</v>
      </c>
      <c r="BA120" t="str">
        <f t="shared" si="25"/>
        <v/>
      </c>
      <c r="BB120" t="str">
        <f t="shared" si="38"/>
        <v/>
      </c>
      <c r="BC120" t="str">
        <f t="shared" si="38"/>
        <v/>
      </c>
      <c r="BD120" t="str">
        <f t="shared" si="38"/>
        <v/>
      </c>
      <c r="BE120" t="str">
        <f t="shared" si="38"/>
        <v/>
      </c>
      <c r="BF120" t="str">
        <f t="shared" si="38"/>
        <v/>
      </c>
      <c r="BG120" t="str">
        <f t="shared" si="38"/>
        <v/>
      </c>
      <c r="BH120" t="str">
        <f t="shared" si="38"/>
        <v/>
      </c>
      <c r="BI120" t="str">
        <f t="shared" si="38"/>
        <v/>
      </c>
      <c r="BJ120" t="str">
        <f t="shared" si="38"/>
        <v/>
      </c>
    </row>
    <row r="121" spans="2:62" hidden="1" x14ac:dyDescent="0.25">
      <c r="B121" s="122" t="str">
        <f t="shared" si="27"/>
        <v/>
      </c>
      <c r="C121" s="124"/>
      <c r="D121" s="124"/>
      <c r="E121" s="124"/>
      <c r="F121" s="283"/>
      <c r="G121" s="236"/>
      <c r="H121" s="234"/>
      <c r="I121" s="232"/>
      <c r="J121" s="284" t="str">
        <f t="shared" si="28"/>
        <v/>
      </c>
      <c r="K121" s="106"/>
      <c r="L121" s="123"/>
      <c r="M121" s="123"/>
      <c r="N121" s="123" t="str">
        <f t="shared" si="29"/>
        <v/>
      </c>
      <c r="O121" s="123" t="str">
        <f t="shared" si="30"/>
        <v/>
      </c>
      <c r="P121" s="123" t="str">
        <f t="shared" si="31"/>
        <v/>
      </c>
      <c r="Q121" s="123" t="str">
        <f t="shared" si="32"/>
        <v/>
      </c>
      <c r="R121" s="123"/>
      <c r="S121" s="123"/>
      <c r="T121" s="123"/>
      <c r="U121" s="123" t="str">
        <f t="shared" si="33"/>
        <v/>
      </c>
      <c r="V121" s="123">
        <v>91</v>
      </c>
      <c r="W121" s="123" t="str">
        <f t="shared" si="34"/>
        <v/>
      </c>
      <c r="X121" s="123">
        <v>91</v>
      </c>
      <c r="Y121" s="123" t="str">
        <f t="shared" si="35"/>
        <v/>
      </c>
      <c r="AA121">
        <f t="shared" si="36"/>
        <v>0</v>
      </c>
      <c r="AB121" t="str">
        <f t="shared" si="26"/>
        <v/>
      </c>
      <c r="AC121" t="str">
        <f t="shared" si="26"/>
        <v/>
      </c>
      <c r="AD121">
        <f t="shared" si="37"/>
        <v>0</v>
      </c>
      <c r="AE121">
        <f t="shared" si="37"/>
        <v>0</v>
      </c>
      <c r="AF121">
        <f t="shared" si="37"/>
        <v>0</v>
      </c>
      <c r="AG121">
        <f t="shared" si="37"/>
        <v>1</v>
      </c>
      <c r="BA121" t="str">
        <f t="shared" si="25"/>
        <v/>
      </c>
      <c r="BB121" t="str">
        <f t="shared" si="38"/>
        <v/>
      </c>
      <c r="BC121" t="str">
        <f t="shared" si="38"/>
        <v/>
      </c>
      <c r="BD121" t="str">
        <f t="shared" si="38"/>
        <v/>
      </c>
      <c r="BE121" t="str">
        <f t="shared" si="38"/>
        <v/>
      </c>
      <c r="BF121" t="str">
        <f t="shared" si="38"/>
        <v/>
      </c>
      <c r="BG121" t="str">
        <f t="shared" si="38"/>
        <v/>
      </c>
      <c r="BH121" t="str">
        <f t="shared" si="38"/>
        <v/>
      </c>
      <c r="BI121" t="str">
        <f t="shared" si="38"/>
        <v/>
      </c>
      <c r="BJ121" t="str">
        <f t="shared" si="38"/>
        <v/>
      </c>
    </row>
    <row r="122" spans="2:62" hidden="1" x14ac:dyDescent="0.25">
      <c r="B122" s="122" t="str">
        <f t="shared" si="27"/>
        <v/>
      </c>
      <c r="C122" s="124"/>
      <c r="D122" s="124"/>
      <c r="E122" s="124"/>
      <c r="F122" s="283"/>
      <c r="G122" s="236"/>
      <c r="H122" s="234"/>
      <c r="I122" s="232"/>
      <c r="J122" s="284" t="str">
        <f t="shared" si="28"/>
        <v/>
      </c>
      <c r="K122" s="106"/>
      <c r="L122" s="123"/>
      <c r="M122" s="123"/>
      <c r="N122" s="123" t="str">
        <f t="shared" si="29"/>
        <v/>
      </c>
      <c r="O122" s="123" t="str">
        <f t="shared" si="30"/>
        <v/>
      </c>
      <c r="P122" s="123" t="str">
        <f t="shared" si="31"/>
        <v/>
      </c>
      <c r="Q122" s="123" t="str">
        <f t="shared" si="32"/>
        <v/>
      </c>
      <c r="R122" s="123"/>
      <c r="S122" s="123"/>
      <c r="T122" s="123"/>
      <c r="U122" s="123" t="str">
        <f t="shared" si="33"/>
        <v/>
      </c>
      <c r="V122" s="123">
        <v>92</v>
      </c>
      <c r="W122" s="123" t="str">
        <f t="shared" si="34"/>
        <v/>
      </c>
      <c r="X122" s="123">
        <v>92</v>
      </c>
      <c r="Y122" s="123" t="str">
        <f t="shared" si="35"/>
        <v/>
      </c>
      <c r="AA122">
        <f t="shared" si="36"/>
        <v>0</v>
      </c>
      <c r="AB122" t="str">
        <f t="shared" si="26"/>
        <v/>
      </c>
      <c r="AC122" t="str">
        <f t="shared" si="26"/>
        <v/>
      </c>
      <c r="AD122">
        <f t="shared" si="37"/>
        <v>0</v>
      </c>
      <c r="AE122">
        <f t="shared" si="37"/>
        <v>0</v>
      </c>
      <c r="AF122">
        <f t="shared" si="37"/>
        <v>0</v>
      </c>
      <c r="AG122">
        <f t="shared" si="37"/>
        <v>1</v>
      </c>
      <c r="BA122" t="str">
        <f t="shared" si="25"/>
        <v/>
      </c>
      <c r="BB122" t="str">
        <f t="shared" si="38"/>
        <v/>
      </c>
      <c r="BC122" t="str">
        <f t="shared" si="38"/>
        <v/>
      </c>
      <c r="BD122" t="str">
        <f t="shared" si="38"/>
        <v/>
      </c>
      <c r="BE122" t="str">
        <f t="shared" si="38"/>
        <v/>
      </c>
      <c r="BF122" t="str">
        <f t="shared" si="38"/>
        <v/>
      </c>
      <c r="BG122" t="str">
        <f t="shared" si="38"/>
        <v/>
      </c>
      <c r="BH122" t="str">
        <f t="shared" si="38"/>
        <v/>
      </c>
      <c r="BI122" t="str">
        <f t="shared" si="38"/>
        <v/>
      </c>
      <c r="BJ122" t="str">
        <f t="shared" si="38"/>
        <v/>
      </c>
    </row>
    <row r="123" spans="2:62" hidden="1" x14ac:dyDescent="0.25">
      <c r="B123" s="122" t="str">
        <f t="shared" si="27"/>
        <v/>
      </c>
      <c r="C123" s="124"/>
      <c r="D123" s="124"/>
      <c r="E123" s="124"/>
      <c r="F123" s="283"/>
      <c r="G123" s="236"/>
      <c r="H123" s="234"/>
      <c r="I123" s="232"/>
      <c r="J123" s="284" t="str">
        <f t="shared" si="28"/>
        <v/>
      </c>
      <c r="K123" s="106"/>
      <c r="L123" s="123"/>
      <c r="M123" s="123"/>
      <c r="N123" s="123" t="str">
        <f t="shared" si="29"/>
        <v/>
      </c>
      <c r="O123" s="123" t="str">
        <f t="shared" si="30"/>
        <v/>
      </c>
      <c r="P123" s="123" t="str">
        <f t="shared" si="31"/>
        <v/>
      </c>
      <c r="Q123" s="123" t="str">
        <f t="shared" si="32"/>
        <v/>
      </c>
      <c r="R123" s="123"/>
      <c r="S123" s="123"/>
      <c r="T123" s="123"/>
      <c r="U123" s="123" t="str">
        <f t="shared" si="33"/>
        <v/>
      </c>
      <c r="V123" s="123">
        <v>93</v>
      </c>
      <c r="W123" s="123" t="str">
        <f t="shared" si="34"/>
        <v/>
      </c>
      <c r="X123" s="123">
        <v>93</v>
      </c>
      <c r="Y123" s="123" t="str">
        <f t="shared" si="35"/>
        <v/>
      </c>
      <c r="AA123">
        <f t="shared" si="36"/>
        <v>0</v>
      </c>
      <c r="AB123" t="str">
        <f t="shared" si="26"/>
        <v/>
      </c>
      <c r="AC123" t="str">
        <f t="shared" si="26"/>
        <v/>
      </c>
      <c r="AD123">
        <f t="shared" si="37"/>
        <v>0</v>
      </c>
      <c r="AE123">
        <f t="shared" si="37"/>
        <v>0</v>
      </c>
      <c r="AF123">
        <f t="shared" si="37"/>
        <v>0</v>
      </c>
      <c r="AG123">
        <f t="shared" si="37"/>
        <v>1</v>
      </c>
      <c r="BA123" t="str">
        <f t="shared" si="25"/>
        <v/>
      </c>
      <c r="BB123" t="str">
        <f t="shared" si="38"/>
        <v/>
      </c>
      <c r="BC123" t="str">
        <f t="shared" si="38"/>
        <v/>
      </c>
      <c r="BD123" t="str">
        <f t="shared" si="38"/>
        <v/>
      </c>
      <c r="BE123" t="str">
        <f t="shared" si="38"/>
        <v/>
      </c>
      <c r="BF123" t="str">
        <f t="shared" si="38"/>
        <v/>
      </c>
      <c r="BG123" t="str">
        <f t="shared" si="38"/>
        <v/>
      </c>
      <c r="BH123" t="str">
        <f t="shared" si="38"/>
        <v/>
      </c>
      <c r="BI123" t="str">
        <f t="shared" si="38"/>
        <v/>
      </c>
      <c r="BJ123" t="str">
        <f t="shared" si="38"/>
        <v/>
      </c>
    </row>
    <row r="124" spans="2:62" hidden="1" x14ac:dyDescent="0.25">
      <c r="B124" s="122" t="str">
        <f t="shared" si="27"/>
        <v/>
      </c>
      <c r="C124" s="124"/>
      <c r="D124" s="124"/>
      <c r="E124" s="124"/>
      <c r="F124" s="283"/>
      <c r="G124" s="236"/>
      <c r="H124" s="234"/>
      <c r="I124" s="232"/>
      <c r="J124" s="284" t="str">
        <f t="shared" si="28"/>
        <v/>
      </c>
      <c r="K124" s="106"/>
      <c r="L124" s="123"/>
      <c r="M124" s="123"/>
      <c r="N124" s="123" t="str">
        <f t="shared" si="29"/>
        <v/>
      </c>
      <c r="O124" s="123" t="str">
        <f t="shared" si="30"/>
        <v/>
      </c>
      <c r="P124" s="123" t="str">
        <f t="shared" si="31"/>
        <v/>
      </c>
      <c r="Q124" s="123" t="str">
        <f t="shared" si="32"/>
        <v/>
      </c>
      <c r="R124" s="123"/>
      <c r="S124" s="123"/>
      <c r="T124" s="123"/>
      <c r="U124" s="123" t="str">
        <f t="shared" si="33"/>
        <v/>
      </c>
      <c r="V124" s="123">
        <v>94</v>
      </c>
      <c r="W124" s="123" t="str">
        <f t="shared" si="34"/>
        <v/>
      </c>
      <c r="X124" s="123">
        <v>94</v>
      </c>
      <c r="Y124" s="123" t="str">
        <f t="shared" si="35"/>
        <v/>
      </c>
      <c r="AA124">
        <f t="shared" si="36"/>
        <v>0</v>
      </c>
      <c r="AB124" t="str">
        <f t="shared" si="26"/>
        <v/>
      </c>
      <c r="AC124" t="str">
        <f t="shared" si="26"/>
        <v/>
      </c>
      <c r="AD124">
        <f t="shared" si="37"/>
        <v>0</v>
      </c>
      <c r="AE124">
        <f t="shared" si="37"/>
        <v>0</v>
      </c>
      <c r="AF124">
        <f t="shared" si="37"/>
        <v>0</v>
      </c>
      <c r="AG124">
        <f t="shared" si="37"/>
        <v>1</v>
      </c>
      <c r="BA124" t="str">
        <f t="shared" si="25"/>
        <v/>
      </c>
      <c r="BB124" t="str">
        <f t="shared" si="38"/>
        <v/>
      </c>
      <c r="BC124" t="str">
        <f t="shared" si="38"/>
        <v/>
      </c>
      <c r="BD124" t="str">
        <f t="shared" si="38"/>
        <v/>
      </c>
      <c r="BE124" t="str">
        <f t="shared" si="38"/>
        <v/>
      </c>
      <c r="BF124" t="str">
        <f t="shared" si="38"/>
        <v/>
      </c>
      <c r="BG124" t="str">
        <f t="shared" si="38"/>
        <v/>
      </c>
      <c r="BH124" t="str">
        <f t="shared" si="38"/>
        <v/>
      </c>
      <c r="BI124" t="str">
        <f t="shared" si="38"/>
        <v/>
      </c>
      <c r="BJ124" t="str">
        <f t="shared" si="38"/>
        <v/>
      </c>
    </row>
    <row r="125" spans="2:62" hidden="1" x14ac:dyDescent="0.25">
      <c r="B125" s="122" t="str">
        <f t="shared" si="27"/>
        <v/>
      </c>
      <c r="C125" s="124"/>
      <c r="D125" s="124"/>
      <c r="E125" s="124"/>
      <c r="F125" s="283"/>
      <c r="G125" s="236"/>
      <c r="H125" s="234"/>
      <c r="I125" s="232"/>
      <c r="J125" s="284" t="str">
        <f t="shared" si="28"/>
        <v/>
      </c>
      <c r="K125" s="106"/>
      <c r="L125" s="123"/>
      <c r="M125" s="123"/>
      <c r="N125" s="123" t="str">
        <f t="shared" si="29"/>
        <v/>
      </c>
      <c r="O125" s="123" t="str">
        <f t="shared" si="30"/>
        <v/>
      </c>
      <c r="P125" s="123" t="str">
        <f t="shared" si="31"/>
        <v/>
      </c>
      <c r="Q125" s="123" t="str">
        <f t="shared" si="32"/>
        <v/>
      </c>
      <c r="R125" s="123"/>
      <c r="S125" s="123"/>
      <c r="T125" s="123"/>
      <c r="U125" s="123" t="str">
        <f t="shared" si="33"/>
        <v/>
      </c>
      <c r="V125" s="123">
        <v>95</v>
      </c>
      <c r="W125" s="123" t="str">
        <f t="shared" si="34"/>
        <v/>
      </c>
      <c r="X125" s="123">
        <v>95</v>
      </c>
      <c r="Y125" s="123" t="str">
        <f t="shared" si="35"/>
        <v/>
      </c>
      <c r="AA125">
        <f t="shared" si="36"/>
        <v>0</v>
      </c>
      <c r="AB125" t="str">
        <f t="shared" si="26"/>
        <v/>
      </c>
      <c r="AC125" t="str">
        <f t="shared" si="26"/>
        <v/>
      </c>
      <c r="AD125">
        <f t="shared" si="37"/>
        <v>0</v>
      </c>
      <c r="AE125">
        <f t="shared" si="37"/>
        <v>0</v>
      </c>
      <c r="AF125">
        <f t="shared" si="37"/>
        <v>0</v>
      </c>
      <c r="AG125">
        <f t="shared" si="37"/>
        <v>1</v>
      </c>
      <c r="BA125" t="str">
        <f t="shared" si="25"/>
        <v/>
      </c>
      <c r="BB125" t="str">
        <f t="shared" si="38"/>
        <v/>
      </c>
      <c r="BC125" t="str">
        <f t="shared" si="38"/>
        <v/>
      </c>
      <c r="BD125" t="str">
        <f t="shared" si="38"/>
        <v/>
      </c>
      <c r="BE125" t="str">
        <f t="shared" si="38"/>
        <v/>
      </c>
      <c r="BF125" t="str">
        <f t="shared" si="38"/>
        <v/>
      </c>
      <c r="BG125" t="str">
        <f t="shared" si="38"/>
        <v/>
      </c>
      <c r="BH125" t="str">
        <f t="shared" si="38"/>
        <v/>
      </c>
      <c r="BI125" t="str">
        <f t="shared" si="38"/>
        <v/>
      </c>
      <c r="BJ125" t="str">
        <f t="shared" si="38"/>
        <v/>
      </c>
    </row>
    <row r="126" spans="2:62" hidden="1" x14ac:dyDescent="0.25">
      <c r="B126" s="122" t="str">
        <f t="shared" si="27"/>
        <v/>
      </c>
      <c r="C126" s="124"/>
      <c r="D126" s="124"/>
      <c r="E126" s="124"/>
      <c r="F126" s="283"/>
      <c r="G126" s="236"/>
      <c r="H126" s="234"/>
      <c r="I126" s="232"/>
      <c r="J126" s="284" t="str">
        <f t="shared" si="28"/>
        <v/>
      </c>
      <c r="K126" s="106"/>
      <c r="L126" s="123"/>
      <c r="M126" s="123"/>
      <c r="N126" s="123" t="str">
        <f t="shared" si="29"/>
        <v/>
      </c>
      <c r="O126" s="123" t="str">
        <f t="shared" si="30"/>
        <v/>
      </c>
      <c r="P126" s="123" t="str">
        <f t="shared" si="31"/>
        <v/>
      </c>
      <c r="Q126" s="123" t="str">
        <f t="shared" si="32"/>
        <v/>
      </c>
      <c r="R126" s="123"/>
      <c r="S126" s="123"/>
      <c r="T126" s="123"/>
      <c r="U126" s="123" t="str">
        <f t="shared" si="33"/>
        <v/>
      </c>
      <c r="V126" s="123">
        <v>96</v>
      </c>
      <c r="W126" s="123" t="str">
        <f t="shared" si="34"/>
        <v/>
      </c>
      <c r="X126" s="123">
        <v>96</v>
      </c>
      <c r="Y126" s="123" t="str">
        <f t="shared" si="35"/>
        <v/>
      </c>
      <c r="AA126">
        <f t="shared" si="36"/>
        <v>0</v>
      </c>
      <c r="AB126" t="str">
        <f t="shared" si="26"/>
        <v/>
      </c>
      <c r="AC126" t="str">
        <f t="shared" si="26"/>
        <v/>
      </c>
      <c r="AD126">
        <f t="shared" si="37"/>
        <v>0</v>
      </c>
      <c r="AE126">
        <f t="shared" si="37"/>
        <v>0</v>
      </c>
      <c r="AF126">
        <f t="shared" si="37"/>
        <v>0</v>
      </c>
      <c r="AG126">
        <f t="shared" si="37"/>
        <v>1</v>
      </c>
      <c r="BA126" t="str">
        <f t="shared" si="25"/>
        <v/>
      </c>
      <c r="BB126" t="str">
        <f t="shared" si="38"/>
        <v/>
      </c>
      <c r="BC126" t="str">
        <f t="shared" si="38"/>
        <v/>
      </c>
      <c r="BD126" t="str">
        <f t="shared" si="38"/>
        <v/>
      </c>
      <c r="BE126" t="str">
        <f t="shared" si="38"/>
        <v/>
      </c>
      <c r="BF126" t="str">
        <f t="shared" si="38"/>
        <v/>
      </c>
      <c r="BG126" t="str">
        <f t="shared" si="38"/>
        <v/>
      </c>
      <c r="BH126" t="str">
        <f t="shared" si="38"/>
        <v/>
      </c>
      <c r="BI126" t="str">
        <f t="shared" si="38"/>
        <v/>
      </c>
      <c r="BJ126" t="str">
        <f t="shared" si="38"/>
        <v/>
      </c>
    </row>
    <row r="127" spans="2:62" hidden="1" x14ac:dyDescent="0.25">
      <c r="B127" s="122" t="str">
        <f t="shared" si="27"/>
        <v/>
      </c>
      <c r="C127" s="124"/>
      <c r="D127" s="124"/>
      <c r="E127" s="124"/>
      <c r="F127" s="283"/>
      <c r="G127" s="236"/>
      <c r="H127" s="234"/>
      <c r="I127" s="232"/>
      <c r="J127" s="284" t="str">
        <f t="shared" si="28"/>
        <v/>
      </c>
      <c r="K127" s="106"/>
      <c r="L127" s="123"/>
      <c r="M127" s="123"/>
      <c r="N127" s="123" t="str">
        <f t="shared" si="29"/>
        <v/>
      </c>
      <c r="O127" s="123" t="str">
        <f t="shared" si="30"/>
        <v/>
      </c>
      <c r="P127" s="123" t="str">
        <f t="shared" si="31"/>
        <v/>
      </c>
      <c r="Q127" s="123" t="str">
        <f t="shared" si="32"/>
        <v/>
      </c>
      <c r="R127" s="123"/>
      <c r="S127" s="123"/>
      <c r="T127" s="123"/>
      <c r="U127" s="123" t="str">
        <f t="shared" si="33"/>
        <v/>
      </c>
      <c r="V127" s="123">
        <v>97</v>
      </c>
      <c r="W127" s="123" t="str">
        <f t="shared" si="34"/>
        <v/>
      </c>
      <c r="X127" s="123">
        <v>97</v>
      </c>
      <c r="Y127" s="123" t="str">
        <f t="shared" si="35"/>
        <v/>
      </c>
      <c r="AA127">
        <f t="shared" si="36"/>
        <v>0</v>
      </c>
      <c r="AB127" t="str">
        <f t="shared" si="26"/>
        <v/>
      </c>
      <c r="AC127" t="str">
        <f t="shared" si="26"/>
        <v/>
      </c>
      <c r="AD127">
        <f t="shared" si="37"/>
        <v>0</v>
      </c>
      <c r="AE127">
        <f t="shared" si="37"/>
        <v>0</v>
      </c>
      <c r="AF127">
        <f t="shared" si="37"/>
        <v>0</v>
      </c>
      <c r="AG127">
        <f t="shared" si="37"/>
        <v>1</v>
      </c>
      <c r="BA127" t="str">
        <f t="shared" si="25"/>
        <v/>
      </c>
      <c r="BB127" t="str">
        <f t="shared" si="38"/>
        <v/>
      </c>
      <c r="BC127" t="str">
        <f t="shared" si="38"/>
        <v/>
      </c>
      <c r="BD127" t="str">
        <f t="shared" si="38"/>
        <v/>
      </c>
      <c r="BE127" t="str">
        <f t="shared" si="38"/>
        <v/>
      </c>
      <c r="BF127" t="str">
        <f t="shared" si="38"/>
        <v/>
      </c>
      <c r="BG127" t="str">
        <f t="shared" si="38"/>
        <v/>
      </c>
      <c r="BH127" t="str">
        <f t="shared" si="38"/>
        <v/>
      </c>
      <c r="BI127" t="str">
        <f t="shared" si="38"/>
        <v/>
      </c>
      <c r="BJ127" t="str">
        <f t="shared" si="38"/>
        <v/>
      </c>
    </row>
    <row r="128" spans="2:62" hidden="1" x14ac:dyDescent="0.25">
      <c r="B128" s="122" t="str">
        <f t="shared" si="27"/>
        <v/>
      </c>
      <c r="C128" s="124"/>
      <c r="D128" s="124"/>
      <c r="E128" s="124"/>
      <c r="F128" s="283"/>
      <c r="G128" s="236"/>
      <c r="H128" s="234"/>
      <c r="I128" s="232"/>
      <c r="J128" s="284" t="str">
        <f t="shared" si="28"/>
        <v/>
      </c>
      <c r="K128" s="106"/>
      <c r="L128" s="123"/>
      <c r="M128" s="123"/>
      <c r="N128" s="123" t="str">
        <f t="shared" si="29"/>
        <v/>
      </c>
      <c r="O128" s="123" t="str">
        <f t="shared" si="30"/>
        <v/>
      </c>
      <c r="P128" s="123" t="str">
        <f t="shared" si="31"/>
        <v/>
      </c>
      <c r="Q128" s="123" t="str">
        <f t="shared" si="32"/>
        <v/>
      </c>
      <c r="R128" s="123"/>
      <c r="S128" s="123"/>
      <c r="T128" s="123"/>
      <c r="U128" s="123" t="str">
        <f t="shared" si="33"/>
        <v/>
      </c>
      <c r="V128" s="123">
        <v>98</v>
      </c>
      <c r="W128" s="123" t="str">
        <f t="shared" si="34"/>
        <v/>
      </c>
      <c r="X128" s="123">
        <v>98</v>
      </c>
      <c r="Y128" s="123" t="str">
        <f t="shared" si="35"/>
        <v/>
      </c>
      <c r="AA128">
        <f t="shared" si="36"/>
        <v>0</v>
      </c>
      <c r="AB128" t="str">
        <f t="shared" si="26"/>
        <v/>
      </c>
      <c r="AC128" t="str">
        <f t="shared" si="26"/>
        <v/>
      </c>
      <c r="AD128">
        <f t="shared" si="37"/>
        <v>0</v>
      </c>
      <c r="AE128">
        <f t="shared" si="37"/>
        <v>0</v>
      </c>
      <c r="AF128">
        <f t="shared" si="37"/>
        <v>0</v>
      </c>
      <c r="AG128">
        <f t="shared" si="37"/>
        <v>1</v>
      </c>
      <c r="BA128" t="str">
        <f t="shared" si="25"/>
        <v/>
      </c>
      <c r="BB128" t="str">
        <f t="shared" si="38"/>
        <v/>
      </c>
      <c r="BC128" t="str">
        <f t="shared" si="38"/>
        <v/>
      </c>
      <c r="BD128" t="str">
        <f t="shared" si="38"/>
        <v/>
      </c>
      <c r="BE128" t="str">
        <f t="shared" si="38"/>
        <v/>
      </c>
      <c r="BF128" t="str">
        <f t="shared" si="38"/>
        <v/>
      </c>
      <c r="BG128" t="str">
        <f t="shared" si="38"/>
        <v/>
      </c>
      <c r="BH128" t="str">
        <f t="shared" si="38"/>
        <v/>
      </c>
      <c r="BI128" t="str">
        <f t="shared" si="38"/>
        <v/>
      </c>
      <c r="BJ128" t="str">
        <f t="shared" si="38"/>
        <v/>
      </c>
    </row>
    <row r="129" spans="2:62" hidden="1" x14ac:dyDescent="0.25">
      <c r="B129" s="122" t="str">
        <f t="shared" si="27"/>
        <v/>
      </c>
      <c r="C129" s="124"/>
      <c r="D129" s="124"/>
      <c r="E129" s="124"/>
      <c r="F129" s="283"/>
      <c r="G129" s="236"/>
      <c r="H129" s="234"/>
      <c r="I129" s="232"/>
      <c r="J129" s="284" t="str">
        <f t="shared" si="28"/>
        <v/>
      </c>
      <c r="K129" s="106"/>
      <c r="L129" s="123"/>
      <c r="M129" s="123"/>
      <c r="N129" s="123" t="str">
        <f t="shared" si="29"/>
        <v/>
      </c>
      <c r="O129" s="123" t="str">
        <f t="shared" si="30"/>
        <v/>
      </c>
      <c r="P129" s="123" t="str">
        <f t="shared" si="31"/>
        <v/>
      </c>
      <c r="Q129" s="123" t="str">
        <f t="shared" si="32"/>
        <v/>
      </c>
      <c r="R129" s="123"/>
      <c r="S129" s="123"/>
      <c r="T129" s="123"/>
      <c r="U129" s="123" t="str">
        <f t="shared" si="33"/>
        <v/>
      </c>
      <c r="V129" s="123">
        <v>99</v>
      </c>
      <c r="W129" s="123" t="str">
        <f t="shared" si="34"/>
        <v/>
      </c>
      <c r="X129" s="123">
        <v>99</v>
      </c>
      <c r="Y129" s="123" t="str">
        <f t="shared" si="35"/>
        <v/>
      </c>
      <c r="AA129">
        <f t="shared" si="36"/>
        <v>0</v>
      </c>
      <c r="AB129" t="str">
        <f t="shared" si="26"/>
        <v/>
      </c>
      <c r="AC129" t="str">
        <f t="shared" si="26"/>
        <v/>
      </c>
      <c r="AD129">
        <f t="shared" si="37"/>
        <v>0</v>
      </c>
      <c r="AE129">
        <f t="shared" si="37"/>
        <v>0</v>
      </c>
      <c r="AF129">
        <f t="shared" si="37"/>
        <v>0</v>
      </c>
      <c r="AG129">
        <f t="shared" si="37"/>
        <v>1</v>
      </c>
      <c r="BA129" t="str">
        <f t="shared" si="25"/>
        <v/>
      </c>
      <c r="BB129" t="str">
        <f t="shared" si="38"/>
        <v/>
      </c>
      <c r="BC129" t="str">
        <f t="shared" si="38"/>
        <v/>
      </c>
      <c r="BD129" t="str">
        <f t="shared" si="38"/>
        <v/>
      </c>
      <c r="BE129" t="str">
        <f t="shared" si="38"/>
        <v/>
      </c>
      <c r="BF129" t="str">
        <f t="shared" si="38"/>
        <v/>
      </c>
      <c r="BG129" t="str">
        <f t="shared" si="38"/>
        <v/>
      </c>
      <c r="BH129" t="str">
        <f t="shared" si="38"/>
        <v/>
      </c>
      <c r="BI129" t="str">
        <f t="shared" si="38"/>
        <v/>
      </c>
      <c r="BJ129" t="str">
        <f t="shared" si="38"/>
        <v/>
      </c>
    </row>
    <row r="130" spans="2:62" ht="16.5" hidden="1" thickBot="1" x14ac:dyDescent="0.3">
      <c r="B130" s="122" t="str">
        <f t="shared" si="27"/>
        <v/>
      </c>
      <c r="C130" s="124"/>
      <c r="D130" s="124"/>
      <c r="E130" s="124"/>
      <c r="F130" s="283"/>
      <c r="G130" s="236"/>
      <c r="H130" s="234"/>
      <c r="I130" s="232"/>
      <c r="J130" s="284" t="str">
        <f t="shared" si="28"/>
        <v/>
      </c>
      <c r="K130" s="106"/>
      <c r="L130" s="123"/>
      <c r="M130" s="123"/>
      <c r="N130" s="123" t="str">
        <f t="shared" si="29"/>
        <v/>
      </c>
      <c r="O130" s="123" t="str">
        <f t="shared" si="30"/>
        <v/>
      </c>
      <c r="P130" s="123" t="str">
        <f t="shared" si="31"/>
        <v/>
      </c>
      <c r="Q130" s="123" t="str">
        <f t="shared" si="32"/>
        <v/>
      </c>
      <c r="R130" s="123"/>
      <c r="S130" s="123"/>
      <c r="T130" s="123"/>
      <c r="U130" s="123" t="str">
        <f t="shared" si="33"/>
        <v/>
      </c>
      <c r="V130" s="123">
        <v>100</v>
      </c>
      <c r="W130" s="123" t="str">
        <f t="shared" si="34"/>
        <v/>
      </c>
      <c r="X130" s="123">
        <v>100</v>
      </c>
      <c r="Y130" s="123" t="str">
        <f t="shared" si="35"/>
        <v/>
      </c>
      <c r="AA130">
        <f t="shared" si="36"/>
        <v>0</v>
      </c>
      <c r="AB130" t="str">
        <f t="shared" si="26"/>
        <v/>
      </c>
      <c r="AC130" t="str">
        <f t="shared" si="26"/>
        <v/>
      </c>
      <c r="AD130">
        <f t="shared" si="37"/>
        <v>0</v>
      </c>
      <c r="AE130">
        <f t="shared" si="37"/>
        <v>0</v>
      </c>
      <c r="AF130">
        <f t="shared" si="37"/>
        <v>0</v>
      </c>
      <c r="AG130">
        <f t="shared" si="37"/>
        <v>1</v>
      </c>
      <c r="BA130" t="str">
        <f t="shared" si="25"/>
        <v/>
      </c>
      <c r="BB130" t="str">
        <f t="shared" si="38"/>
        <v/>
      </c>
      <c r="BC130" t="str">
        <f t="shared" si="38"/>
        <v/>
      </c>
      <c r="BD130" t="str">
        <f t="shared" si="38"/>
        <v/>
      </c>
      <c r="BE130" t="str">
        <f t="shared" si="38"/>
        <v/>
      </c>
      <c r="BF130" t="str">
        <f t="shared" si="38"/>
        <v/>
      </c>
      <c r="BG130" t="str">
        <f t="shared" si="38"/>
        <v/>
      </c>
      <c r="BH130" t="str">
        <f t="shared" si="38"/>
        <v/>
      </c>
      <c r="BI130" t="str">
        <f t="shared" si="38"/>
        <v/>
      </c>
      <c r="BJ130" t="str">
        <f t="shared" si="38"/>
        <v/>
      </c>
    </row>
    <row r="131" spans="2:62" ht="19.5" thickBot="1" x14ac:dyDescent="0.35">
      <c r="B131" s="477" t="s">
        <v>73</v>
      </c>
      <c r="C131" s="478"/>
      <c r="D131" s="478"/>
      <c r="E131" s="478"/>
      <c r="F131" s="478"/>
      <c r="G131" s="118">
        <f>SUM(G31:G130)</f>
        <v>656.5</v>
      </c>
      <c r="H131" s="118">
        <f t="shared" ref="H131:Y131" si="39">SUM(H31:H130)</f>
        <v>0</v>
      </c>
      <c r="I131" s="118">
        <f t="shared" si="39"/>
        <v>1208</v>
      </c>
      <c r="J131" s="285">
        <f t="shared" ca="1" si="39"/>
        <v>9.6640000000000015</v>
      </c>
      <c r="K131" s="118">
        <f t="shared" si="39"/>
        <v>0</v>
      </c>
      <c r="L131" s="118">
        <f t="shared" si="39"/>
        <v>0</v>
      </c>
      <c r="M131" s="118">
        <f t="shared" si="39"/>
        <v>0</v>
      </c>
      <c r="N131" s="286">
        <f t="shared" si="39"/>
        <v>70</v>
      </c>
      <c r="O131" s="286">
        <f t="shared" ca="1" si="39"/>
        <v>79.664000000000016</v>
      </c>
      <c r="P131" s="286">
        <f t="shared" ca="1" si="39"/>
        <v>703.7920000000006</v>
      </c>
      <c r="Q131" s="286">
        <f t="shared" ca="1" si="39"/>
        <v>1356.1600000000012</v>
      </c>
      <c r="R131" s="286">
        <f t="shared" si="39"/>
        <v>0</v>
      </c>
      <c r="S131" s="286">
        <f t="shared" si="39"/>
        <v>0</v>
      </c>
      <c r="T131" s="286">
        <f t="shared" si="39"/>
        <v>0</v>
      </c>
      <c r="U131" s="286">
        <f t="shared" ca="1" si="39"/>
        <v>1356.1600000000012</v>
      </c>
      <c r="V131" s="118">
        <f t="shared" si="39"/>
        <v>5050</v>
      </c>
      <c r="W131" s="118">
        <f t="shared" ca="1" si="39"/>
        <v>47517.925999999999</v>
      </c>
      <c r="X131" s="118">
        <f t="shared" si="39"/>
        <v>5050</v>
      </c>
      <c r="Y131" s="118">
        <f t="shared" ca="1" si="39"/>
        <v>1997480.7899999998</v>
      </c>
    </row>
  </sheetData>
  <sheetProtection algorithmName="SHA-512" hashValue="WgsiySizguFV8qdfZTIotkATk56jhnVn9lnFvxEZaiWIPRNtq0yjv9P/vItcqyxbj+32MigrMpn4AxF7NLHGFA==" saltValue="hHjXGNdj74hLVo4mQfbr5A==" spinCount="100000" sheet="1" scenarios="1" formatColumns="0" formatRows="0"/>
  <mergeCells count="21">
    <mergeCell ref="B131:F131"/>
    <mergeCell ref="Q5:U5"/>
    <mergeCell ref="T29:T30"/>
    <mergeCell ref="U29:U30"/>
    <mergeCell ref="V29:V30"/>
    <mergeCell ref="M29:M30"/>
    <mergeCell ref="J29:J30"/>
    <mergeCell ref="W29:W30"/>
    <mergeCell ref="X29:X30"/>
    <mergeCell ref="Y29:Y30"/>
    <mergeCell ref="N29:N30"/>
    <mergeCell ref="O29:O30"/>
    <mergeCell ref="P29:P30"/>
    <mergeCell ref="Q29:Q30"/>
    <mergeCell ref="R29:R30"/>
    <mergeCell ref="S29:S30"/>
    <mergeCell ref="F4:G4"/>
    <mergeCell ref="B29:B30"/>
    <mergeCell ref="C29:C30"/>
    <mergeCell ref="D29:D30"/>
    <mergeCell ref="E29:E30"/>
  </mergeCells>
  <conditionalFormatting sqref="B31:E130">
    <cfRule type="expression" dxfId="91" priority="102" stopIfTrue="1">
      <formula>AND($F31="",B31&lt;&gt;"")</formula>
    </cfRule>
    <cfRule type="expression" dxfId="90" priority="103">
      <formula>$F31=""</formula>
    </cfRule>
    <cfRule type="expression" dxfId="89" priority="104">
      <formula>B$30&lt;&gt;""</formula>
    </cfRule>
  </conditionalFormatting>
  <conditionalFormatting sqref="G31:Y130">
    <cfRule type="expression" dxfId="88" priority="1" stopIfTrue="1">
      <formula>AND($F31="",G31&lt;&gt;"")</formula>
    </cfRule>
    <cfRule type="expression" dxfId="87" priority="2">
      <formula>$F31=""</formula>
    </cfRule>
    <cfRule type="expression" dxfId="86"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1900-000000000000}"/>
    <dataValidation type="whole" operator="greaterThanOrEqual" allowBlank="1" showInputMessage="1" showErrorMessage="1" errorTitle="נתון שגוי." error="ניתן להזין רק מספר שלום גדול או שווה ל-0." sqref="I31:I130" xr:uid="{00000000-0002-0000-19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1900-000002000000}">
      <formula1>$BA31:$BD31</formula1>
    </dataValidation>
    <dataValidation type="list" allowBlank="1" showInputMessage="1" showErrorMessage="1" sqref="F30:I30 K30:L30" xr:uid="{00000000-0002-0000-19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19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1900-000005000000}">
      <formula1>0</formula1>
    </dataValidation>
    <dataValidation type="decimal" operator="greaterThan" allowBlank="1" showInputMessage="1" showErrorMessage="1" errorTitle="נתון שגוי." error="ניתן להזין רק מספר גדול מ-0" sqref="L31:L130" xr:uid="{00000000-0002-0000-19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05" operator="containsText" id="{567892A3-6B24-438F-89B1-8B0053337C74}">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1A392ACF-68A3-41AD-8919-A7F4CF99C6CC}">
            <xm:f>NOT(ISERROR(SEARCH($AB$1,G31)))</xm:f>
            <xm:f>$AB$1</xm:f>
            <x14:dxf>
              <fill>
                <patternFill>
                  <bgColor rgb="FFFF0000"/>
                </patternFill>
              </fill>
            </x14:dxf>
          </x14:cfRule>
          <xm:sqref>G31:Y130</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7">
    <tabColor rgb="FFFFFFCC"/>
  </sheetPr>
  <dimension ref="A1:BJ131"/>
  <sheetViews>
    <sheetView rightToLeft="1" view="pageBreakPreview" topLeftCell="B1" zoomScaleNormal="100" zoomScaleSheetLayoutView="100" workbookViewId="0">
      <selection activeCell="B1" sqref="B1"/>
    </sheetView>
  </sheetViews>
  <sheetFormatPr defaultColWidth="9.140625" defaultRowHeight="15.75" outlineLevelRow="1" x14ac:dyDescent="0.25"/>
  <cols>
    <col min="1" max="1" width="9.140625" hidden="1" customWidth="1"/>
    <col min="2" max="2" width="6.140625" customWidth="1"/>
    <col min="3" max="5" width="10.42578125" hidden="1" customWidth="1"/>
    <col min="6" max="6" width="33.140625" customWidth="1"/>
    <col min="7" max="7" width="8.85546875" customWidth="1"/>
    <col min="8" max="8" width="23.140625" customWidth="1"/>
    <col min="9" max="9" width="10.5703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פ. בלומנטל</v>
      </c>
      <c r="Q1" s="85" t="s">
        <v>374</v>
      </c>
      <c r="R1" s="215"/>
      <c r="S1" s="215"/>
      <c r="T1" s="215"/>
      <c r="U1" s="5">
        <f ca="1">INDEX('תנאי סף'!$B$31:$B$130,MATCH(F1,'תנאי סף'!$F$31:$F$130,0))</f>
        <v>2</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14</v>
      </c>
      <c r="AD3" t="s">
        <v>126</v>
      </c>
      <c r="AE3">
        <v>1</v>
      </c>
      <c r="AF3">
        <v>2</v>
      </c>
      <c r="AG3">
        <v>3</v>
      </c>
      <c r="AH3">
        <v>4</v>
      </c>
      <c r="AI3">
        <v>5</v>
      </c>
      <c r="AJ3">
        <v>6</v>
      </c>
      <c r="AK3">
        <v>7</v>
      </c>
      <c r="AL3">
        <v>8</v>
      </c>
      <c r="AM3">
        <v>9</v>
      </c>
    </row>
    <row r="4" spans="2:52" ht="16.5"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19.5"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outlineLevel="1" thickBot="1" x14ac:dyDescent="0.3">
      <c r="F6" s="390" t="str">
        <f>'פרמטרים לקריטריונים'!B273</f>
        <v>רמה מקצועית בלתי נאותה</v>
      </c>
      <c r="G6" s="391">
        <f>'פרמטרים לקריטריונים'!C273</f>
        <v>0</v>
      </c>
      <c r="Q6" s="270" t="s">
        <v>376</v>
      </c>
      <c r="R6" s="271"/>
      <c r="S6" s="271"/>
      <c r="T6" s="271"/>
      <c r="U6" s="280">
        <f ca="1">U131</f>
        <v>98.453488372093005</v>
      </c>
    </row>
    <row r="7" spans="2:52" outlineLevel="1" x14ac:dyDescent="0.25">
      <c r="F7" s="390" t="str">
        <f>'פרמטרים לקריטריונים'!B274</f>
        <v>רמה מקצועית נאותה</v>
      </c>
      <c r="G7" s="391">
        <f>'פרמטרים לקריטריונים'!C274</f>
        <v>1</v>
      </c>
    </row>
    <row r="8" spans="2:52" outlineLevel="1" x14ac:dyDescent="0.25">
      <c r="F8" s="390" t="str">
        <f>'פרמטרים לקריטריונים'!B275</f>
        <v>רמה מקצועית טובה מאוד</v>
      </c>
      <c r="G8" s="391">
        <f>'פרמטרים לקריטריונים'!C275</f>
        <v>1.5</v>
      </c>
    </row>
    <row r="9" spans="2:52" outlineLevel="1" x14ac:dyDescent="0.25">
      <c r="F9" s="390" t="str">
        <f>'פרמטרים לקריטריונים'!B276</f>
        <v>רמה מקצועית מעולה</v>
      </c>
      <c r="G9" s="391">
        <f>'פרמטרים לקריטריונים'!C276</f>
        <v>2</v>
      </c>
    </row>
    <row r="10" spans="2:52" outlineLevel="1" x14ac:dyDescent="0.25"/>
    <row r="11" spans="2:52" outlineLevel="1" x14ac:dyDescent="0.25">
      <c r="F11" s="390" t="s">
        <v>377</v>
      </c>
      <c r="G11" s="391">
        <f ca="1">VLOOKUP(F1,'תנאי סף'!$F$31:$G$130,2,0)</f>
        <v>43</v>
      </c>
    </row>
    <row r="12" spans="2:52" outlineLevel="1" x14ac:dyDescent="0.25"/>
    <row r="13" spans="2:52" outlineLevel="1" x14ac:dyDescent="0.25"/>
    <row r="14" spans="2:52" outlineLevel="1" x14ac:dyDescent="0.25"/>
    <row r="15" spans="2:52" outlineLevel="1" x14ac:dyDescent="0.25"/>
    <row r="16" spans="2:52" outlineLevel="1" x14ac:dyDescent="0.25"/>
    <row r="17" spans="1:62" outlineLevel="1" x14ac:dyDescent="0.25"/>
    <row r="18" spans="1:62" outlineLevel="1" x14ac:dyDescent="0.25"/>
    <row r="19" spans="1:62" outlineLevel="1" x14ac:dyDescent="0.25"/>
    <row r="20" spans="1:62" outlineLevel="1" x14ac:dyDescent="0.25"/>
    <row r="21" spans="1:62" ht="16.5"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8</v>
      </c>
      <c r="G26" s="94">
        <f>$A$29-COUNTBLANK(G31:G130)</f>
        <v>8</v>
      </c>
      <c r="H26" s="94">
        <f t="shared" ref="H26:Y26" si="1">$A$29-COUNTBLANK(H31:H130)</f>
        <v>8</v>
      </c>
      <c r="I26" s="94">
        <f t="shared" si="1"/>
        <v>8</v>
      </c>
      <c r="J26" s="94">
        <f t="shared" ca="1" si="1"/>
        <v>8</v>
      </c>
      <c r="K26" s="94">
        <f t="shared" si="1"/>
        <v>0</v>
      </c>
      <c r="L26" s="94">
        <f t="shared" si="1"/>
        <v>0</v>
      </c>
      <c r="M26" s="94">
        <f t="shared" si="1"/>
        <v>0</v>
      </c>
      <c r="N26" s="94">
        <f t="shared" si="1"/>
        <v>8</v>
      </c>
      <c r="O26" s="94">
        <f t="shared" ca="1" si="1"/>
        <v>8</v>
      </c>
      <c r="P26" s="94">
        <f t="shared" ca="1" si="1"/>
        <v>8</v>
      </c>
      <c r="Q26" s="94">
        <f t="shared" ca="1" si="1"/>
        <v>8</v>
      </c>
      <c r="R26" s="94">
        <f t="shared" si="1"/>
        <v>0</v>
      </c>
      <c r="S26" s="94">
        <f t="shared" si="1"/>
        <v>0</v>
      </c>
      <c r="T26" s="94">
        <f t="shared" si="1"/>
        <v>0</v>
      </c>
      <c r="U26" s="94">
        <f t="shared" ca="1" si="1"/>
        <v>8</v>
      </c>
      <c r="V26" s="94">
        <f t="shared" si="1"/>
        <v>100</v>
      </c>
      <c r="W26" s="94">
        <f t="shared" ca="1" si="1"/>
        <v>8</v>
      </c>
      <c r="X26" s="94">
        <f t="shared" si="1"/>
        <v>100</v>
      </c>
      <c r="Y26" s="94">
        <f t="shared" ca="1" si="1"/>
        <v>8</v>
      </c>
    </row>
    <row r="27" spans="1:62" ht="16.5" hidden="1" thickBot="1" x14ac:dyDescent="0.3">
      <c r="B27" s="90" t="s">
        <v>169</v>
      </c>
      <c r="C27" s="90"/>
      <c r="D27" s="90"/>
      <c r="E27" s="90"/>
      <c r="F27" s="90"/>
      <c r="G27" s="94">
        <f>AVERAGE(G31:G130)</f>
        <v>6.75</v>
      </c>
      <c r="H27" s="94" t="e">
        <f t="shared" ref="H27:Y27" si="2">AVERAGE(H31:H130)</f>
        <v>#DIV/0!</v>
      </c>
      <c r="I27" s="94">
        <f t="shared" si="2"/>
        <v>15.75</v>
      </c>
      <c r="J27" s="94">
        <f t="shared" ca="1" si="2"/>
        <v>0.36627906976744184</v>
      </c>
      <c r="K27" s="94" t="e">
        <f t="shared" si="2"/>
        <v>#DIV/0!</v>
      </c>
      <c r="L27" s="94" t="e">
        <f t="shared" si="2"/>
        <v>#DIV/0!</v>
      </c>
      <c r="M27" s="94" t="e">
        <f t="shared" si="2"/>
        <v>#DIV/0!</v>
      </c>
      <c r="N27" s="94">
        <f t="shared" si="2"/>
        <v>1</v>
      </c>
      <c r="O27" s="94">
        <f t="shared" ca="1" si="2"/>
        <v>1.3662790697674418</v>
      </c>
      <c r="P27" s="94">
        <f t="shared" ca="1" si="2"/>
        <v>9.2267441860465116</v>
      </c>
      <c r="Q27" s="94">
        <f t="shared" ca="1" si="2"/>
        <v>12.306686046511626</v>
      </c>
      <c r="R27" s="94" t="e">
        <f t="shared" si="2"/>
        <v>#DIV/0!</v>
      </c>
      <c r="S27" s="94" t="e">
        <f t="shared" si="2"/>
        <v>#DIV/0!</v>
      </c>
      <c r="T27" s="94" t="e">
        <f t="shared" si="2"/>
        <v>#DIV/0!</v>
      </c>
      <c r="U27" s="94">
        <f t="shared" ca="1" si="2"/>
        <v>12.306686046511626</v>
      </c>
      <c r="V27" s="94">
        <f t="shared" si="2"/>
        <v>50.5</v>
      </c>
      <c r="W27" s="94">
        <f t="shared" ca="1" si="2"/>
        <v>38.899709302325576</v>
      </c>
      <c r="X27" s="94">
        <f t="shared" si="2"/>
        <v>50.5</v>
      </c>
      <c r="Y27" s="94">
        <f t="shared" ca="1" si="2"/>
        <v>195.73691860465112</v>
      </c>
    </row>
    <row r="28" spans="1:62" ht="16.5" hidden="1" thickBot="1" x14ac:dyDescent="0.3">
      <c r="B28" s="90" t="s">
        <v>73</v>
      </c>
      <c r="C28" s="90"/>
      <c r="D28" s="90"/>
      <c r="E28" s="90"/>
      <c r="F28" s="90"/>
      <c r="G28" s="94">
        <f>SUM(G31:G130)</f>
        <v>54</v>
      </c>
      <c r="H28" s="94">
        <f t="shared" ref="H28:Y28" si="3">SUM(H31:H130)</f>
        <v>0</v>
      </c>
      <c r="I28" s="94">
        <f t="shared" si="3"/>
        <v>126</v>
      </c>
      <c r="J28" s="94">
        <f t="shared" ca="1" si="3"/>
        <v>2.9302325581395348</v>
      </c>
      <c r="K28" s="94">
        <f t="shared" si="3"/>
        <v>0</v>
      </c>
      <c r="L28" s="94">
        <f t="shared" si="3"/>
        <v>0</v>
      </c>
      <c r="M28" s="94">
        <f t="shared" si="3"/>
        <v>0</v>
      </c>
      <c r="N28" s="94">
        <f t="shared" si="3"/>
        <v>8</v>
      </c>
      <c r="O28" s="94">
        <f t="shared" ca="1" si="3"/>
        <v>10.930232558139535</v>
      </c>
      <c r="P28" s="94">
        <f t="shared" ca="1" si="3"/>
        <v>73.813953488372093</v>
      </c>
      <c r="Q28" s="94">
        <f t="shared" ca="1" si="3"/>
        <v>98.453488372093005</v>
      </c>
      <c r="R28" s="94">
        <f t="shared" si="3"/>
        <v>0</v>
      </c>
      <c r="S28" s="94">
        <f t="shared" si="3"/>
        <v>0</v>
      </c>
      <c r="T28" s="94">
        <f t="shared" si="3"/>
        <v>0</v>
      </c>
      <c r="U28" s="94">
        <f t="shared" ca="1" si="3"/>
        <v>98.453488372093005</v>
      </c>
      <c r="V28" s="94">
        <f t="shared" si="3"/>
        <v>5050</v>
      </c>
      <c r="W28" s="94">
        <f t="shared" ca="1" si="3"/>
        <v>311.19767441860461</v>
      </c>
      <c r="X28" s="94">
        <f t="shared" si="3"/>
        <v>5050</v>
      </c>
      <c r="Y28" s="94">
        <f t="shared" ca="1" si="3"/>
        <v>1565.895348837209</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385</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f t="shared" ref="B31:B94" si="7">IF(F31="","",ROW()-30)</f>
        <v>1</v>
      </c>
      <c r="C31" s="124"/>
      <c r="D31" s="124"/>
      <c r="E31" s="124"/>
      <c r="F31" s="283" t="s">
        <v>421</v>
      </c>
      <c r="G31" s="236">
        <v>20</v>
      </c>
      <c r="H31" s="234" t="s">
        <v>105</v>
      </c>
      <c r="I31" s="232">
        <v>21</v>
      </c>
      <c r="J31" s="284">
        <f ca="1">IF($F31="","",I31/$G$11)</f>
        <v>0.48837209302325579</v>
      </c>
      <c r="K31" s="106"/>
      <c r="L31" s="123"/>
      <c r="M31" s="123"/>
      <c r="N31" s="123">
        <f>IF($F31="","",IF(F31="","",1))</f>
        <v>1</v>
      </c>
      <c r="O31" s="123">
        <f ca="1">IF($F31="","",IF($AA31&lt;&gt;1,$AB$1,J31+1))</f>
        <v>1.4883720930232558</v>
      </c>
      <c r="P31" s="123">
        <f ca="1">IF($F31="","",IF($AA31&lt;&gt;1,$AB$1,G31*O31))</f>
        <v>29.767441860465116</v>
      </c>
      <c r="Q31" s="123">
        <f ca="1">IF($F31="","",IF($AA31&lt;&gt;1,$AB$1,VLOOKUP(H31,$F$6:$G$9,2,0)*P31))</f>
        <v>44.651162790697676</v>
      </c>
      <c r="R31" s="123"/>
      <c r="S31" s="123"/>
      <c r="T31" s="123"/>
      <c r="U31" s="123">
        <f ca="1">IFERROR(IF($F31="","",IF($AA31&lt;&gt;1,$AB$1,Q31)),$AB$1)</f>
        <v>44.651162790697676</v>
      </c>
      <c r="V31" s="123">
        <v>1</v>
      </c>
      <c r="W31" s="123">
        <f ca="1">IF($F31="","",IF($AA31&lt;&gt;1,$AB$1,IFERROR(U31*V31,$AB$1)))</f>
        <v>44.651162790697676</v>
      </c>
      <c r="X31" s="123">
        <v>1</v>
      </c>
      <c r="Y31" s="123">
        <f ca="1">IF($F31="","",IF($AA31&lt;&gt;1,$AB$1,IFERROR(W31*X31,$AB$1)))</f>
        <v>44.651162790697676</v>
      </c>
      <c r="AA31">
        <f>IF(SUM(AD31:AV31)=COUNT(AD31:AV31),1,0)</f>
        <v>1</v>
      </c>
      <c r="AB31">
        <f>IF($F31="","",AB$30)</f>
        <v>0</v>
      </c>
      <c r="AC31">
        <f>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si="8"/>
        <v>1</v>
      </c>
      <c r="AG31">
        <f t="shared" si="8"/>
        <v>1</v>
      </c>
      <c r="BA31" t="str">
        <f>IF($F31="","",BA$30)</f>
        <v>רמה מקצועית בלתי נאותה</v>
      </c>
      <c r="BB31" t="str">
        <f t="shared" ref="BB31:BJ46" si="9">IF($F31="","",BB$30)</f>
        <v>רמה מקצועית נאותה</v>
      </c>
      <c r="BC31" t="str">
        <f t="shared" si="9"/>
        <v>רמה מקצועית טובה מאוד</v>
      </c>
      <c r="BD31" t="str">
        <f t="shared" si="9"/>
        <v>רמה מקצועית מעולה</v>
      </c>
      <c r="BE31">
        <f t="shared" si="9"/>
        <v>0</v>
      </c>
      <c r="BF31">
        <f t="shared" si="9"/>
        <v>0</v>
      </c>
      <c r="BG31">
        <f t="shared" si="9"/>
        <v>0</v>
      </c>
      <c r="BH31">
        <f t="shared" si="9"/>
        <v>0</v>
      </c>
      <c r="BI31">
        <f t="shared" si="9"/>
        <v>0</v>
      </c>
      <c r="BJ31">
        <f t="shared" si="9"/>
        <v>0</v>
      </c>
    </row>
    <row r="32" spans="1:62" x14ac:dyDescent="0.25">
      <c r="B32" s="122">
        <f t="shared" si="7"/>
        <v>2</v>
      </c>
      <c r="C32" s="124"/>
      <c r="D32" s="124"/>
      <c r="E32" s="124"/>
      <c r="F32" s="283" t="s">
        <v>422</v>
      </c>
      <c r="G32" s="236">
        <v>4</v>
      </c>
      <c r="H32" s="234" t="s">
        <v>105</v>
      </c>
      <c r="I32" s="232">
        <v>12</v>
      </c>
      <c r="J32" s="284">
        <f t="shared" ref="J32:J95" ca="1" si="10">IF($F32="","",I32/$G$11)</f>
        <v>0.27906976744186046</v>
      </c>
      <c r="K32" s="106"/>
      <c r="L32" s="123"/>
      <c r="M32" s="123"/>
      <c r="N32" s="123">
        <f t="shared" ref="N32:N95" si="11">IF($F32="","",IF(F32="","",1))</f>
        <v>1</v>
      </c>
      <c r="O32" s="123">
        <f t="shared" ref="O32:O95" ca="1" si="12">IF($F32="","",IF($AA32&lt;&gt;1,$AB$1,J32+1))</f>
        <v>1.2790697674418605</v>
      </c>
      <c r="P32" s="123">
        <f t="shared" ref="P32:P95" ca="1" si="13">IF($F32="","",IF($AA32&lt;&gt;1,$AB$1,G32*O32))</f>
        <v>5.1162790697674421</v>
      </c>
      <c r="Q32" s="123">
        <f t="shared" ref="Q32:Q95" ca="1" si="14">IF($F32="","",IF($AA32&lt;&gt;1,$AB$1,VLOOKUP(H32,$F$6:$G$9,2,0)*P32))</f>
        <v>7.6744186046511631</v>
      </c>
      <c r="R32" s="123"/>
      <c r="S32" s="123"/>
      <c r="T32" s="123"/>
      <c r="U32" s="123">
        <f t="shared" ref="U32:U95" ca="1" si="15">IFERROR(IF($F32="","",IF($AA32&lt;&gt;1,$AB$1,Q32)),$AB$1)</f>
        <v>7.6744186046511631</v>
      </c>
      <c r="V32" s="123">
        <v>2</v>
      </c>
      <c r="W32" s="123">
        <f t="shared" ref="W32:W95" ca="1" si="16">IF($F32="","",IF($AA32&lt;&gt;1,$AB$1,IFERROR(U32*V32,$AB$1)))</f>
        <v>15.348837209302326</v>
      </c>
      <c r="X32" s="123">
        <v>2</v>
      </c>
      <c r="Y32" s="123">
        <f t="shared" ref="Y32:Y95" ca="1" si="17">IF($F32="","",IF($AA32&lt;&gt;1,$AB$1,IFERROR(W32*X32,$AB$1)))</f>
        <v>30.697674418604652</v>
      </c>
      <c r="AA32">
        <f t="shared" ref="AA32:AA95" si="18">IF(SUM(AD32:AV32)=COUNT(AD32:AV32),1,0)</f>
        <v>1</v>
      </c>
      <c r="AB32">
        <f t="shared" ref="AB32:AC63" si="19">IF($F32="","",AB$30)</f>
        <v>0</v>
      </c>
      <c r="AC32">
        <f t="shared" si="19"/>
        <v>1</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8"/>
        <v>1</v>
      </c>
      <c r="AF32">
        <f t="shared" si="8"/>
        <v>1</v>
      </c>
      <c r="AG32">
        <f t="shared" si="8"/>
        <v>1</v>
      </c>
      <c r="BA32" t="str">
        <f t="shared" ref="BA32:BJ63" si="21">IF($F32="","",BA$30)</f>
        <v>רמה מקצועית בלתי נאותה</v>
      </c>
      <c r="BB32" t="str">
        <f t="shared" si="9"/>
        <v>רמה מקצועית נאותה</v>
      </c>
      <c r="BC32" t="str">
        <f t="shared" si="9"/>
        <v>רמה מקצועית טובה מאוד</v>
      </c>
      <c r="BD32" t="str">
        <f t="shared" si="9"/>
        <v>רמה מקצועית מעולה</v>
      </c>
      <c r="BE32">
        <f t="shared" si="9"/>
        <v>0</v>
      </c>
      <c r="BF32">
        <f t="shared" si="9"/>
        <v>0</v>
      </c>
      <c r="BG32">
        <f t="shared" si="9"/>
        <v>0</v>
      </c>
      <c r="BH32">
        <f t="shared" si="9"/>
        <v>0</v>
      </c>
      <c r="BI32">
        <f t="shared" si="9"/>
        <v>0</v>
      </c>
      <c r="BJ32">
        <f t="shared" si="9"/>
        <v>0</v>
      </c>
    </row>
    <row r="33" spans="2:62" x14ac:dyDescent="0.25">
      <c r="B33" s="122">
        <f t="shared" si="7"/>
        <v>3</v>
      </c>
      <c r="C33" s="124"/>
      <c r="D33" s="124"/>
      <c r="E33" s="124"/>
      <c r="F33" s="283" t="s">
        <v>423</v>
      </c>
      <c r="G33" s="236">
        <v>8</v>
      </c>
      <c r="H33" s="234" t="s">
        <v>104</v>
      </c>
      <c r="I33" s="232">
        <v>12</v>
      </c>
      <c r="J33" s="284">
        <f t="shared" ca="1" si="10"/>
        <v>0.27906976744186046</v>
      </c>
      <c r="K33" s="106"/>
      <c r="L33" s="123"/>
      <c r="M33" s="123"/>
      <c r="N33" s="123">
        <f t="shared" si="11"/>
        <v>1</v>
      </c>
      <c r="O33" s="123">
        <f t="shared" ca="1" si="12"/>
        <v>1.2790697674418605</v>
      </c>
      <c r="P33" s="123">
        <f t="shared" ca="1" si="13"/>
        <v>10.232558139534884</v>
      </c>
      <c r="Q33" s="123">
        <f t="shared" ca="1" si="14"/>
        <v>10.232558139534884</v>
      </c>
      <c r="R33" s="123"/>
      <c r="S33" s="123"/>
      <c r="T33" s="123"/>
      <c r="U33" s="123">
        <f t="shared" ca="1" si="15"/>
        <v>10.232558139534884</v>
      </c>
      <c r="V33" s="123">
        <v>3</v>
      </c>
      <c r="W33" s="123">
        <f t="shared" ca="1" si="16"/>
        <v>30.697674418604652</v>
      </c>
      <c r="X33" s="123">
        <v>3</v>
      </c>
      <c r="Y33" s="123">
        <f t="shared" ca="1" si="17"/>
        <v>92.093023255813961</v>
      </c>
      <c r="AA33">
        <f t="shared" si="18"/>
        <v>1</v>
      </c>
      <c r="AB33">
        <f t="shared" si="19"/>
        <v>0</v>
      </c>
      <c r="AC33">
        <f t="shared" si="19"/>
        <v>1</v>
      </c>
      <c r="AD33">
        <f t="shared" si="20"/>
        <v>1</v>
      </c>
      <c r="AE33">
        <f t="shared" si="8"/>
        <v>1</v>
      </c>
      <c r="AF33">
        <f t="shared" si="8"/>
        <v>1</v>
      </c>
      <c r="AG33">
        <f t="shared" si="8"/>
        <v>1</v>
      </c>
      <c r="BA33" t="str">
        <f t="shared" si="21"/>
        <v>רמה מקצועית בלתי נאותה</v>
      </c>
      <c r="BB33" t="str">
        <f t="shared" si="9"/>
        <v>רמה מקצועית נאותה</v>
      </c>
      <c r="BC33" t="str">
        <f t="shared" si="9"/>
        <v>רמה מקצועית טובה מאוד</v>
      </c>
      <c r="BD33" t="str">
        <f t="shared" si="9"/>
        <v>רמה מקצועית מעולה</v>
      </c>
      <c r="BE33">
        <f t="shared" si="9"/>
        <v>0</v>
      </c>
      <c r="BF33">
        <f t="shared" si="9"/>
        <v>0</v>
      </c>
      <c r="BG33">
        <f t="shared" si="9"/>
        <v>0</v>
      </c>
      <c r="BH33">
        <f t="shared" si="9"/>
        <v>0</v>
      </c>
      <c r="BI33">
        <f t="shared" si="9"/>
        <v>0</v>
      </c>
      <c r="BJ33">
        <f t="shared" si="9"/>
        <v>0</v>
      </c>
    </row>
    <row r="34" spans="2:62" x14ac:dyDescent="0.25">
      <c r="B34" s="122">
        <f t="shared" si="7"/>
        <v>4</v>
      </c>
      <c r="C34" s="124"/>
      <c r="D34" s="124"/>
      <c r="E34" s="124"/>
      <c r="F34" s="283" t="s">
        <v>424</v>
      </c>
      <c r="G34" s="236">
        <v>2</v>
      </c>
      <c r="H34" s="234" t="s">
        <v>105</v>
      </c>
      <c r="I34" s="232">
        <v>20</v>
      </c>
      <c r="J34" s="284">
        <f t="shared" ca="1" si="10"/>
        <v>0.46511627906976744</v>
      </c>
      <c r="K34" s="106"/>
      <c r="L34" s="123"/>
      <c r="M34" s="123"/>
      <c r="N34" s="123">
        <f t="shared" si="11"/>
        <v>1</v>
      </c>
      <c r="O34" s="123">
        <f t="shared" ca="1" si="12"/>
        <v>1.4651162790697674</v>
      </c>
      <c r="P34" s="123">
        <f t="shared" ca="1" si="13"/>
        <v>2.9302325581395348</v>
      </c>
      <c r="Q34" s="123">
        <f t="shared" ca="1" si="14"/>
        <v>4.3953488372093021</v>
      </c>
      <c r="R34" s="123"/>
      <c r="S34" s="123"/>
      <c r="T34" s="123"/>
      <c r="U34" s="123">
        <f t="shared" ca="1" si="15"/>
        <v>4.3953488372093021</v>
      </c>
      <c r="V34" s="123">
        <v>4</v>
      </c>
      <c r="W34" s="123">
        <f t="shared" ca="1" si="16"/>
        <v>17.581395348837209</v>
      </c>
      <c r="X34" s="123">
        <v>4</v>
      </c>
      <c r="Y34" s="123">
        <f t="shared" ca="1" si="17"/>
        <v>70.325581395348834</v>
      </c>
      <c r="AA34">
        <f t="shared" si="18"/>
        <v>1</v>
      </c>
      <c r="AB34">
        <f t="shared" si="19"/>
        <v>0</v>
      </c>
      <c r="AC34">
        <f t="shared" si="19"/>
        <v>1</v>
      </c>
      <c r="AD34">
        <f t="shared" si="20"/>
        <v>1</v>
      </c>
      <c r="AE34">
        <f t="shared" si="8"/>
        <v>1</v>
      </c>
      <c r="AF34">
        <f t="shared" si="8"/>
        <v>1</v>
      </c>
      <c r="AG34">
        <f t="shared" si="8"/>
        <v>1</v>
      </c>
      <c r="BA34" t="str">
        <f t="shared" si="21"/>
        <v>רמה מקצועית בלתי נאותה</v>
      </c>
      <c r="BB34" t="str">
        <f t="shared" si="9"/>
        <v>רמה מקצועית נאותה</v>
      </c>
      <c r="BC34" t="str">
        <f t="shared" si="9"/>
        <v>רמה מקצועית טובה מאוד</v>
      </c>
      <c r="BD34" t="str">
        <f t="shared" si="9"/>
        <v>רמה מקצועית מעולה</v>
      </c>
      <c r="BE34">
        <f t="shared" si="9"/>
        <v>0</v>
      </c>
      <c r="BF34">
        <f t="shared" si="9"/>
        <v>0</v>
      </c>
      <c r="BG34">
        <f t="shared" si="9"/>
        <v>0</v>
      </c>
      <c r="BH34">
        <f t="shared" si="9"/>
        <v>0</v>
      </c>
      <c r="BI34">
        <f t="shared" si="9"/>
        <v>0</v>
      </c>
      <c r="BJ34">
        <f t="shared" si="9"/>
        <v>0</v>
      </c>
    </row>
    <row r="35" spans="2:62" x14ac:dyDescent="0.25">
      <c r="B35" s="122">
        <f>IF(F35="","",ROW()-30)</f>
        <v>5</v>
      </c>
      <c r="C35" s="124"/>
      <c r="D35" s="124"/>
      <c r="E35" s="124"/>
      <c r="F35" s="283" t="s">
        <v>425</v>
      </c>
      <c r="G35" s="236">
        <v>3</v>
      </c>
      <c r="H35" s="234" t="s">
        <v>105</v>
      </c>
      <c r="I35" s="232">
        <v>20</v>
      </c>
      <c r="J35" s="284">
        <f ca="1">IF($F35="","",I35/$G$11)</f>
        <v>0.46511627906976744</v>
      </c>
      <c r="K35" s="106"/>
      <c r="L35" s="123"/>
      <c r="M35" s="123"/>
      <c r="N35" s="123">
        <f>IF($F35="","",IF(F35="","",1))</f>
        <v>1</v>
      </c>
      <c r="O35" s="123">
        <f ca="1">IF($F35="","",IF($AA35&lt;&gt;1,$AB$1,J35+1))</f>
        <v>1.4651162790697674</v>
      </c>
      <c r="P35" s="123">
        <f ca="1">IF($F35="","",IF($AA35&lt;&gt;1,$AB$1,G35*O35))</f>
        <v>4.3953488372093021</v>
      </c>
      <c r="Q35" s="123">
        <f ca="1">IF($F35="","",IF($AA35&lt;&gt;1,$AB$1,VLOOKUP(H35,$F$6:$G$9,2,0)*P35))</f>
        <v>6.5930232558139537</v>
      </c>
      <c r="R35" s="123"/>
      <c r="S35" s="123"/>
      <c r="T35" s="123"/>
      <c r="U35" s="123">
        <f ca="1">IFERROR(IF($F35="","",IF($AA35&lt;&gt;1,$AB$1,Q35)),$AB$1)</f>
        <v>6.5930232558139537</v>
      </c>
      <c r="V35" s="123">
        <v>5</v>
      </c>
      <c r="W35" s="123">
        <f ca="1">IF($F35="","",IF($AA35&lt;&gt;1,$AB$1,IFERROR(U35*V35,$AB$1)))</f>
        <v>32.965116279069768</v>
      </c>
      <c r="X35" s="123">
        <v>5</v>
      </c>
      <c r="Y35" s="123">
        <f ca="1">IF($F35="","",IF($AA35&lt;&gt;1,$AB$1,IFERROR(W35*X35,$AB$1)))</f>
        <v>164.82558139534885</v>
      </c>
      <c r="AA35">
        <f t="shared" si="18"/>
        <v>1</v>
      </c>
      <c r="AB35">
        <f>IF($F35="","",AB$30)</f>
        <v>0</v>
      </c>
      <c r="AC35">
        <f>IF($F35="","",AC$30)</f>
        <v>1</v>
      </c>
      <c r="AD35">
        <f>IF(G$30="",1,IF(G35="",0,IF(G$30=$AE$1,IF(ISNA(MATCH(G35,$AB$30:$AC$30,0)),0,1),IF(G$30=$AF$1,IF(IFERROR(G35*1,"bad")="bad",0,1),IF(G$30=$AG$1,IF(IFERROR(IF(G35=TRUNC(G35),1,"bad"),"bad")="bad",0,1),IF(G$30=$AH$1,IF(AND(IF(IFERROR(G35*1,"bad")="bad",0,1)=1,G35&gt;=0),1,0),IF(G$30=$AI$1,IF(AND(IF(IFERROR(IF(G35=TRUNC(G35),1,"bad"),"bad")="bad",0,1)=1,G35&gt;=0),1,0),IF(G$30=$AJ$1,IF(AND(IF(IFERROR(G35*1,"bad")="bad",0,1)=1,G35&gt;0),1,0),IF(G$30=$AK$1,IF(AND(IF(IFERROR(IF(G35=TRUNC(G35),1,"bad"),"bad")="bad",0,1)=1,G35&gt;0),1,0),IF(G$30=$AL$1,1,IF(G$30=$AM$1,IF(IFERROR(HLOOKUP(G35,$AE$4:$AN$4,1,0),"bad")="bad",0,1),0)))))))))))</f>
        <v>1</v>
      </c>
      <c r="AE35">
        <f>IF(H$30="",1,IF(H35="",0,IF(H$30=$AE$1,IF(ISNA(MATCH(H35,$AB$30:$AC$30,0)),0,1),IF(H$30=$AF$1,IF(IFERROR(H35*1,"bad")="bad",0,1),IF(H$30=$AG$1,IF(IFERROR(IF(H35=TRUNC(H35),1,"bad"),"bad")="bad",0,1),IF(H$30=$AH$1,IF(AND(IF(IFERROR(H35*1,"bad")="bad",0,1)=1,H35&gt;=0),1,0),IF(H$30=$AI$1,IF(AND(IF(IFERROR(IF(H35=TRUNC(H35),1,"bad"),"bad")="bad",0,1)=1,H35&gt;=0),1,0),IF(H$30=$AJ$1,IF(AND(IF(IFERROR(H35*1,"bad")="bad",0,1)=1,H35&gt;0),1,0),IF(H$30=$AK$1,IF(AND(IF(IFERROR(IF(H35=TRUNC(H35),1,"bad"),"bad")="bad",0,1)=1,H35&gt;0),1,0),IF(H$30=$AL$1,1,IF(H$30=$AM$1,IF(IFERROR(HLOOKUP(H35,$AE$4:$AN$4,1,0),"bad")="bad",0,1),0)))))))))))</f>
        <v>1</v>
      </c>
      <c r="AF35">
        <f>IF(I$30="",1,IF(I35="",0,IF(I$30=$AE$1,IF(ISNA(MATCH(I35,$AB$30:$AC$30,0)),0,1),IF(I$30=$AF$1,IF(IFERROR(I35*1,"bad")="bad",0,1),IF(I$30=$AG$1,IF(IFERROR(IF(I35=TRUNC(I35),1,"bad"),"bad")="bad",0,1),IF(I$30=$AH$1,IF(AND(IF(IFERROR(I35*1,"bad")="bad",0,1)=1,I35&gt;=0),1,0),IF(I$30=$AI$1,IF(AND(IF(IFERROR(IF(I35=TRUNC(I35),1,"bad"),"bad")="bad",0,1)=1,I35&gt;=0),1,0),IF(I$30=$AJ$1,IF(AND(IF(IFERROR(I35*1,"bad")="bad",0,1)=1,I35&gt;0),1,0),IF(I$30=$AK$1,IF(AND(IF(IFERROR(IF(I35=TRUNC(I35),1,"bad"),"bad")="bad",0,1)=1,I35&gt;0),1,0),IF(I$30=$AL$1,1,IF(I$30=$AM$1,IF(IFERROR(HLOOKUP(I35,$AE$4:$AN$4,1,0),"bad")="bad",0,1),0)))))))))))</f>
        <v>1</v>
      </c>
      <c r="AG35">
        <f t="shared" si="8"/>
        <v>1</v>
      </c>
      <c r="BA35" t="str">
        <f t="shared" ref="BA35:BJ35" si="22">IF($F35="","",BA$30)</f>
        <v>רמה מקצועית בלתי נאותה</v>
      </c>
      <c r="BB35" t="str">
        <f t="shared" si="22"/>
        <v>רמה מקצועית נאותה</v>
      </c>
      <c r="BC35" t="str">
        <f t="shared" si="22"/>
        <v>רמה מקצועית טובה מאוד</v>
      </c>
      <c r="BD35" t="str">
        <f t="shared" si="22"/>
        <v>רמה מקצועית מעולה</v>
      </c>
      <c r="BE35">
        <f t="shared" si="22"/>
        <v>0</v>
      </c>
      <c r="BF35">
        <f t="shared" si="22"/>
        <v>0</v>
      </c>
      <c r="BG35">
        <f t="shared" si="22"/>
        <v>0</v>
      </c>
      <c r="BH35">
        <f t="shared" si="22"/>
        <v>0</v>
      </c>
      <c r="BI35">
        <f t="shared" si="22"/>
        <v>0</v>
      </c>
      <c r="BJ35">
        <f t="shared" si="22"/>
        <v>0</v>
      </c>
    </row>
    <row r="36" spans="2:62" x14ac:dyDescent="0.25">
      <c r="B36" s="122">
        <f t="shared" si="7"/>
        <v>6</v>
      </c>
      <c r="C36" s="124"/>
      <c r="D36" s="124"/>
      <c r="E36" s="124"/>
      <c r="F36" s="283" t="s">
        <v>448</v>
      </c>
      <c r="G36" s="236">
        <v>2</v>
      </c>
      <c r="H36" s="234" t="s">
        <v>105</v>
      </c>
      <c r="I36" s="232">
        <v>20</v>
      </c>
      <c r="J36" s="284">
        <f t="shared" ca="1" si="10"/>
        <v>0.46511627906976744</v>
      </c>
      <c r="K36" s="106"/>
      <c r="L36" s="123"/>
      <c r="M36" s="123"/>
      <c r="N36" s="123">
        <f t="shared" si="11"/>
        <v>1</v>
      </c>
      <c r="O36" s="123">
        <f t="shared" ca="1" si="12"/>
        <v>1.4651162790697674</v>
      </c>
      <c r="P36" s="123">
        <f t="shared" ca="1" si="13"/>
        <v>2.9302325581395348</v>
      </c>
      <c r="Q36" s="123">
        <f t="shared" ca="1" si="14"/>
        <v>4.3953488372093021</v>
      </c>
      <c r="R36" s="123"/>
      <c r="S36" s="123"/>
      <c r="T36" s="123"/>
      <c r="U36" s="123">
        <f t="shared" ca="1" si="15"/>
        <v>4.3953488372093021</v>
      </c>
      <c r="V36" s="123">
        <v>6</v>
      </c>
      <c r="W36" s="123">
        <f t="shared" ca="1" si="16"/>
        <v>26.372093023255815</v>
      </c>
      <c r="X36" s="123">
        <v>6</v>
      </c>
      <c r="Y36" s="123">
        <f t="shared" ca="1" si="17"/>
        <v>158.23255813953489</v>
      </c>
      <c r="AA36">
        <f t="shared" si="18"/>
        <v>1</v>
      </c>
      <c r="AB36">
        <f t="shared" si="19"/>
        <v>0</v>
      </c>
      <c r="AC36">
        <f t="shared" si="19"/>
        <v>1</v>
      </c>
      <c r="AD36">
        <f t="shared" si="20"/>
        <v>1</v>
      </c>
      <c r="AE36">
        <f t="shared" si="8"/>
        <v>1</v>
      </c>
      <c r="AF36">
        <f t="shared" si="8"/>
        <v>1</v>
      </c>
      <c r="AG36">
        <f t="shared" si="8"/>
        <v>1</v>
      </c>
      <c r="BA36" t="str">
        <f t="shared" si="21"/>
        <v>רמה מקצועית בלתי נאותה</v>
      </c>
      <c r="BB36" t="str">
        <f t="shared" si="9"/>
        <v>רמה מקצועית נאותה</v>
      </c>
      <c r="BC36" t="str">
        <f t="shared" si="9"/>
        <v>רמה מקצועית טובה מאוד</v>
      </c>
      <c r="BD36" t="str">
        <f t="shared" si="9"/>
        <v>רמה מקצועית מעולה</v>
      </c>
      <c r="BE36">
        <f t="shared" si="9"/>
        <v>0</v>
      </c>
      <c r="BF36">
        <f t="shared" si="9"/>
        <v>0</v>
      </c>
      <c r="BG36">
        <f t="shared" si="9"/>
        <v>0</v>
      </c>
      <c r="BH36">
        <f t="shared" si="9"/>
        <v>0</v>
      </c>
      <c r="BI36">
        <f t="shared" si="9"/>
        <v>0</v>
      </c>
      <c r="BJ36">
        <f t="shared" si="9"/>
        <v>0</v>
      </c>
    </row>
    <row r="37" spans="2:62" x14ac:dyDescent="0.25">
      <c r="B37" s="122">
        <f>IF(F37="","",ROW()-30)</f>
        <v>7</v>
      </c>
      <c r="C37" s="124"/>
      <c r="D37" s="124"/>
      <c r="E37" s="124"/>
      <c r="F37" s="283" t="s">
        <v>449</v>
      </c>
      <c r="G37" s="236">
        <v>7</v>
      </c>
      <c r="H37" s="234" t="s">
        <v>106</v>
      </c>
      <c r="I37" s="232">
        <v>20</v>
      </c>
      <c r="J37" s="284">
        <f ca="1">IF($F37="","",I37/$G$11)</f>
        <v>0.46511627906976744</v>
      </c>
      <c r="K37" s="106"/>
      <c r="L37" s="123"/>
      <c r="M37" s="123"/>
      <c r="N37" s="123">
        <f>IF($F37="","",IF(F37="","",1))</f>
        <v>1</v>
      </c>
      <c r="O37" s="123">
        <f ca="1">IF($F37="","",IF($AA37&lt;&gt;1,$AB$1,J37+1))</f>
        <v>1.4651162790697674</v>
      </c>
      <c r="P37" s="123">
        <f ca="1">IF($F37="","",IF($AA37&lt;&gt;1,$AB$1,G37*O37))</f>
        <v>10.255813953488371</v>
      </c>
      <c r="Q37" s="123">
        <f ca="1">IF($F37="","",IF($AA37&lt;&gt;1,$AB$1,VLOOKUP(H37,$F$6:$G$9,2,0)*P37))</f>
        <v>20.511627906976742</v>
      </c>
      <c r="R37" s="123"/>
      <c r="S37" s="123"/>
      <c r="T37" s="123"/>
      <c r="U37" s="123">
        <f ca="1">IFERROR(IF($F37="","",IF($AA37&lt;&gt;1,$AB$1,Q37)),$AB$1)</f>
        <v>20.511627906976742</v>
      </c>
      <c r="V37" s="123">
        <v>7</v>
      </c>
      <c r="W37" s="123">
        <f ca="1">IF($F37="","",IF($AA37&lt;&gt;1,$AB$1,IFERROR(U37*V37,$AB$1)))</f>
        <v>143.58139534883719</v>
      </c>
      <c r="X37" s="123">
        <v>7</v>
      </c>
      <c r="Y37" s="123">
        <f ca="1">IF($F37="","",IF($AA37&lt;&gt;1,$AB$1,IFERROR(W37*X37,$AB$1)))</f>
        <v>1005.0697674418603</v>
      </c>
      <c r="AA37">
        <f t="shared" si="18"/>
        <v>1</v>
      </c>
      <c r="AB37">
        <f>IF($F37="","",AB$30)</f>
        <v>0</v>
      </c>
      <c r="AC37">
        <f>IF($F37="","",AC$30)</f>
        <v>1</v>
      </c>
      <c r="AD37">
        <f>IF(G$30="",1,IF(G37="",0,IF(G$30=$AE$1,IF(ISNA(MATCH(G37,$AB$30:$AC$30,0)),0,1),IF(G$30=$AF$1,IF(IFERROR(G37*1,"bad")="bad",0,1),IF(G$30=$AG$1,IF(IFERROR(IF(G37=TRUNC(G37),1,"bad"),"bad")="bad",0,1),IF(G$30=$AH$1,IF(AND(IF(IFERROR(G37*1,"bad")="bad",0,1)=1,G37&gt;=0),1,0),IF(G$30=$AI$1,IF(AND(IF(IFERROR(IF(G37=TRUNC(G37),1,"bad"),"bad")="bad",0,1)=1,G37&gt;=0),1,0),IF(G$30=$AJ$1,IF(AND(IF(IFERROR(G37*1,"bad")="bad",0,1)=1,G37&gt;0),1,0),IF(G$30=$AK$1,IF(AND(IF(IFERROR(IF(G37=TRUNC(G37),1,"bad"),"bad")="bad",0,1)=1,G37&gt;0),1,0),IF(G$30=$AL$1,1,IF(G$30=$AM$1,IF(IFERROR(HLOOKUP(G37,$AE$4:$AN$4,1,0),"bad")="bad",0,1),0)))))))))))</f>
        <v>1</v>
      </c>
      <c r="AE37">
        <f>IF(H$30="",1,IF(H37="",0,IF(H$30=$AE$1,IF(ISNA(MATCH(H37,$AB$30:$AC$30,0)),0,1),IF(H$30=$AF$1,IF(IFERROR(H37*1,"bad")="bad",0,1),IF(H$30=$AG$1,IF(IFERROR(IF(H37=TRUNC(H37),1,"bad"),"bad")="bad",0,1),IF(H$30=$AH$1,IF(AND(IF(IFERROR(H37*1,"bad")="bad",0,1)=1,H37&gt;=0),1,0),IF(H$30=$AI$1,IF(AND(IF(IFERROR(IF(H37=TRUNC(H37),1,"bad"),"bad")="bad",0,1)=1,H37&gt;=0),1,0),IF(H$30=$AJ$1,IF(AND(IF(IFERROR(H37*1,"bad")="bad",0,1)=1,H37&gt;0),1,0),IF(H$30=$AK$1,IF(AND(IF(IFERROR(IF(H37=TRUNC(H37),1,"bad"),"bad")="bad",0,1)=1,H37&gt;0),1,0),IF(H$30=$AL$1,1,IF(H$30=$AM$1,IF(IFERROR(HLOOKUP(H37,$AE$4:$AN$4,1,0),"bad")="bad",0,1),0)))))))))))</f>
        <v>1</v>
      </c>
      <c r="AF37">
        <f>IF(I$30="",1,IF(I37="",0,IF(I$30=$AE$1,IF(ISNA(MATCH(I37,$AB$30:$AC$30,0)),0,1),IF(I$30=$AF$1,IF(IFERROR(I37*1,"bad")="bad",0,1),IF(I$30=$AG$1,IF(IFERROR(IF(I37=TRUNC(I37),1,"bad"),"bad")="bad",0,1),IF(I$30=$AH$1,IF(AND(IF(IFERROR(I37*1,"bad")="bad",0,1)=1,I37&gt;=0),1,0),IF(I$30=$AI$1,IF(AND(IF(IFERROR(IF(I37=TRUNC(I37),1,"bad"),"bad")="bad",0,1)=1,I37&gt;=0),1,0),IF(I$30=$AJ$1,IF(AND(IF(IFERROR(I37*1,"bad")="bad",0,1)=1,I37&gt;0),1,0),IF(I$30=$AK$1,IF(AND(IF(IFERROR(IF(I37=TRUNC(I37),1,"bad"),"bad")="bad",0,1)=1,I37&gt;0),1,0),IF(I$30=$AL$1,1,IF(I$30=$AM$1,IF(IFERROR(HLOOKUP(I37,$AE$4:$AN$4,1,0),"bad")="bad",0,1),0)))))))))))</f>
        <v>1</v>
      </c>
      <c r="AG37">
        <f t="shared" si="8"/>
        <v>1</v>
      </c>
      <c r="BA37" t="str">
        <f t="shared" ref="BA37:BJ37" si="23">IF($F37="","",BA$30)</f>
        <v>רמה מקצועית בלתי נאותה</v>
      </c>
      <c r="BB37" t="str">
        <f t="shared" si="23"/>
        <v>רמה מקצועית נאותה</v>
      </c>
      <c r="BC37" t="str">
        <f t="shared" si="23"/>
        <v>רמה מקצועית טובה מאוד</v>
      </c>
      <c r="BD37" t="str">
        <f t="shared" si="23"/>
        <v>רמה מקצועית מעולה</v>
      </c>
      <c r="BE37">
        <f t="shared" si="23"/>
        <v>0</v>
      </c>
      <c r="BF37">
        <f t="shared" si="23"/>
        <v>0</v>
      </c>
      <c r="BG37">
        <f t="shared" si="23"/>
        <v>0</v>
      </c>
      <c r="BH37">
        <f t="shared" si="23"/>
        <v>0</v>
      </c>
      <c r="BI37">
        <f t="shared" si="23"/>
        <v>0</v>
      </c>
      <c r="BJ37">
        <f t="shared" si="23"/>
        <v>0</v>
      </c>
    </row>
    <row r="38" spans="2:62" x14ac:dyDescent="0.25">
      <c r="B38" s="122">
        <f t="shared" si="7"/>
        <v>8</v>
      </c>
      <c r="C38" s="124"/>
      <c r="D38" s="124"/>
      <c r="E38" s="124"/>
      <c r="F38" s="283" t="s">
        <v>450</v>
      </c>
      <c r="G38" s="236">
        <v>8</v>
      </c>
      <c r="H38" s="234" t="s">
        <v>103</v>
      </c>
      <c r="I38" s="232">
        <v>1</v>
      </c>
      <c r="J38" s="284">
        <f t="shared" ca="1" si="10"/>
        <v>2.3255813953488372E-2</v>
      </c>
      <c r="K38" s="106"/>
      <c r="L38" s="123"/>
      <c r="M38" s="123"/>
      <c r="N38" s="123">
        <f t="shared" si="11"/>
        <v>1</v>
      </c>
      <c r="O38" s="123">
        <f t="shared" ca="1" si="12"/>
        <v>1.0232558139534884</v>
      </c>
      <c r="P38" s="123">
        <f t="shared" ca="1" si="13"/>
        <v>8.1860465116279073</v>
      </c>
      <c r="Q38" s="123">
        <f t="shared" ca="1" si="14"/>
        <v>0</v>
      </c>
      <c r="R38" s="123"/>
      <c r="S38" s="123"/>
      <c r="T38" s="123"/>
      <c r="U38" s="123">
        <f t="shared" ca="1" si="15"/>
        <v>0</v>
      </c>
      <c r="V38" s="123">
        <v>8</v>
      </c>
      <c r="W38" s="123">
        <f t="shared" ca="1" si="16"/>
        <v>0</v>
      </c>
      <c r="X38" s="123">
        <v>8</v>
      </c>
      <c r="Y38" s="123">
        <f t="shared" ca="1" si="17"/>
        <v>0</v>
      </c>
      <c r="AA38">
        <f t="shared" si="18"/>
        <v>1</v>
      </c>
      <c r="AB38">
        <f t="shared" si="19"/>
        <v>0</v>
      </c>
      <c r="AC38">
        <f t="shared" si="19"/>
        <v>1</v>
      </c>
      <c r="AD38">
        <f t="shared" si="20"/>
        <v>1</v>
      </c>
      <c r="AE38">
        <f t="shared" si="8"/>
        <v>1</v>
      </c>
      <c r="AF38">
        <f t="shared" si="8"/>
        <v>1</v>
      </c>
      <c r="AG38">
        <f t="shared" si="8"/>
        <v>1</v>
      </c>
      <c r="BA38" t="str">
        <f t="shared" si="21"/>
        <v>רמה מקצועית בלתי נאותה</v>
      </c>
      <c r="BB38" t="str">
        <f t="shared" si="9"/>
        <v>רמה מקצועית נאותה</v>
      </c>
      <c r="BC38" t="str">
        <f t="shared" si="9"/>
        <v>רמה מקצועית טובה מאוד</v>
      </c>
      <c r="BD38" t="str">
        <f t="shared" si="9"/>
        <v>רמה מקצועית מעולה</v>
      </c>
      <c r="BE38">
        <f t="shared" si="9"/>
        <v>0</v>
      </c>
      <c r="BF38">
        <f t="shared" si="9"/>
        <v>0</v>
      </c>
      <c r="BG38">
        <f t="shared" si="9"/>
        <v>0</v>
      </c>
      <c r="BH38">
        <f t="shared" si="9"/>
        <v>0</v>
      </c>
      <c r="BI38">
        <f t="shared" si="9"/>
        <v>0</v>
      </c>
      <c r="BJ38">
        <f t="shared" si="9"/>
        <v>0</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x14ac:dyDescent="0.25">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t="16.5" thickBot="1" x14ac:dyDescent="0.3">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4">IF($F64="","",AB$30)</f>
        <v/>
      </c>
      <c r="AC64" t="str">
        <f t="shared" si="24"/>
        <v/>
      </c>
      <c r="AD64">
        <f t="shared" si="20"/>
        <v>0</v>
      </c>
      <c r="AE64">
        <f t="shared" si="20"/>
        <v>0</v>
      </c>
      <c r="AF64">
        <f t="shared" si="20"/>
        <v>0</v>
      </c>
      <c r="AG64">
        <f t="shared" si="20"/>
        <v>1</v>
      </c>
      <c r="BA64" t="str">
        <f t="shared" ref="BA64:BJ89" si="25">IF($F64="","",BA$30)</f>
        <v/>
      </c>
      <c r="BB64" t="str">
        <f t="shared" si="25"/>
        <v/>
      </c>
      <c r="BC64" t="str">
        <f t="shared" si="25"/>
        <v/>
      </c>
      <c r="BD64" t="str">
        <f t="shared" si="25"/>
        <v/>
      </c>
      <c r="BE64" t="str">
        <f t="shared" si="25"/>
        <v/>
      </c>
      <c r="BF64" t="str">
        <f t="shared" si="25"/>
        <v/>
      </c>
      <c r="BG64" t="str">
        <f t="shared" si="25"/>
        <v/>
      </c>
      <c r="BH64" t="str">
        <f t="shared" si="25"/>
        <v/>
      </c>
      <c r="BI64" t="str">
        <f t="shared" si="25"/>
        <v/>
      </c>
      <c r="BJ64" t="str">
        <f t="shared" si="25"/>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4"/>
        <v/>
      </c>
      <c r="AC65" t="str">
        <f t="shared" si="24"/>
        <v/>
      </c>
      <c r="AD65">
        <f t="shared" si="20"/>
        <v>0</v>
      </c>
      <c r="AE65">
        <f t="shared" si="20"/>
        <v>0</v>
      </c>
      <c r="AF65">
        <f t="shared" si="20"/>
        <v>0</v>
      </c>
      <c r="AG65">
        <f t="shared" si="20"/>
        <v>1</v>
      </c>
      <c r="BA65" t="str">
        <f t="shared" si="25"/>
        <v/>
      </c>
      <c r="BB65" t="str">
        <f t="shared" si="25"/>
        <v/>
      </c>
      <c r="BC65" t="str">
        <f t="shared" si="25"/>
        <v/>
      </c>
      <c r="BD65" t="str">
        <f t="shared" si="25"/>
        <v/>
      </c>
      <c r="BE65" t="str">
        <f t="shared" si="25"/>
        <v/>
      </c>
      <c r="BF65" t="str">
        <f t="shared" si="25"/>
        <v/>
      </c>
      <c r="BG65" t="str">
        <f t="shared" si="25"/>
        <v/>
      </c>
      <c r="BH65" t="str">
        <f t="shared" si="25"/>
        <v/>
      </c>
      <c r="BI65" t="str">
        <f t="shared" si="25"/>
        <v/>
      </c>
      <c r="BJ65" t="str">
        <f t="shared" si="25"/>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4"/>
        <v/>
      </c>
      <c r="AC66" t="str">
        <f t="shared" si="24"/>
        <v/>
      </c>
      <c r="AD66">
        <f t="shared" si="20"/>
        <v>0</v>
      </c>
      <c r="AE66">
        <f t="shared" si="20"/>
        <v>0</v>
      </c>
      <c r="AF66">
        <f t="shared" si="20"/>
        <v>0</v>
      </c>
      <c r="AG66">
        <f t="shared" si="20"/>
        <v>1</v>
      </c>
      <c r="BA66" t="str">
        <f t="shared" si="25"/>
        <v/>
      </c>
      <c r="BB66" t="str">
        <f t="shared" si="25"/>
        <v/>
      </c>
      <c r="BC66" t="str">
        <f t="shared" si="25"/>
        <v/>
      </c>
      <c r="BD66" t="str">
        <f t="shared" si="25"/>
        <v/>
      </c>
      <c r="BE66" t="str">
        <f t="shared" si="25"/>
        <v/>
      </c>
      <c r="BF66" t="str">
        <f t="shared" si="25"/>
        <v/>
      </c>
      <c r="BG66" t="str">
        <f t="shared" si="25"/>
        <v/>
      </c>
      <c r="BH66" t="str">
        <f t="shared" si="25"/>
        <v/>
      </c>
      <c r="BI66" t="str">
        <f t="shared" si="25"/>
        <v/>
      </c>
      <c r="BJ66" t="str">
        <f t="shared" si="25"/>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4"/>
        <v/>
      </c>
      <c r="AC67" t="str">
        <f t="shared" si="24"/>
        <v/>
      </c>
      <c r="AD67">
        <f t="shared" si="20"/>
        <v>0</v>
      </c>
      <c r="AE67">
        <f t="shared" si="20"/>
        <v>0</v>
      </c>
      <c r="AF67">
        <f t="shared" si="20"/>
        <v>0</v>
      </c>
      <c r="AG67">
        <f t="shared" si="20"/>
        <v>1</v>
      </c>
      <c r="BA67" t="str">
        <f t="shared" si="25"/>
        <v/>
      </c>
      <c r="BB67" t="str">
        <f t="shared" si="25"/>
        <v/>
      </c>
      <c r="BC67" t="str">
        <f t="shared" si="25"/>
        <v/>
      </c>
      <c r="BD67" t="str">
        <f t="shared" si="25"/>
        <v/>
      </c>
      <c r="BE67" t="str">
        <f t="shared" si="25"/>
        <v/>
      </c>
      <c r="BF67" t="str">
        <f t="shared" si="25"/>
        <v/>
      </c>
      <c r="BG67" t="str">
        <f t="shared" si="25"/>
        <v/>
      </c>
      <c r="BH67" t="str">
        <f t="shared" si="25"/>
        <v/>
      </c>
      <c r="BI67" t="str">
        <f t="shared" si="25"/>
        <v/>
      </c>
      <c r="BJ67" t="str">
        <f t="shared" si="25"/>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4"/>
        <v/>
      </c>
      <c r="AC68" t="str">
        <f t="shared" si="24"/>
        <v/>
      </c>
      <c r="AD68">
        <f t="shared" si="20"/>
        <v>0</v>
      </c>
      <c r="AE68">
        <f t="shared" si="20"/>
        <v>0</v>
      </c>
      <c r="AF68">
        <f t="shared" si="20"/>
        <v>0</v>
      </c>
      <c r="AG68">
        <f t="shared" si="20"/>
        <v>1</v>
      </c>
      <c r="BA68" t="str">
        <f t="shared" si="25"/>
        <v/>
      </c>
      <c r="BB68" t="str">
        <f t="shared" si="25"/>
        <v/>
      </c>
      <c r="BC68" t="str">
        <f t="shared" si="25"/>
        <v/>
      </c>
      <c r="BD68" t="str">
        <f t="shared" si="25"/>
        <v/>
      </c>
      <c r="BE68" t="str">
        <f t="shared" si="25"/>
        <v/>
      </c>
      <c r="BF68" t="str">
        <f t="shared" si="25"/>
        <v/>
      </c>
      <c r="BG68" t="str">
        <f t="shared" si="25"/>
        <v/>
      </c>
      <c r="BH68" t="str">
        <f t="shared" si="25"/>
        <v/>
      </c>
      <c r="BI68" t="str">
        <f t="shared" si="25"/>
        <v/>
      </c>
      <c r="BJ68" t="str">
        <f t="shared" si="25"/>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4"/>
        <v/>
      </c>
      <c r="AC69" t="str">
        <f t="shared" si="24"/>
        <v/>
      </c>
      <c r="AD69">
        <f t="shared" si="20"/>
        <v>0</v>
      </c>
      <c r="AE69">
        <f t="shared" si="20"/>
        <v>0</v>
      </c>
      <c r="AF69">
        <f t="shared" si="20"/>
        <v>0</v>
      </c>
      <c r="AG69">
        <f t="shared" si="20"/>
        <v>1</v>
      </c>
      <c r="BA69" t="str">
        <f t="shared" si="25"/>
        <v/>
      </c>
      <c r="BB69" t="str">
        <f t="shared" si="25"/>
        <v/>
      </c>
      <c r="BC69" t="str">
        <f t="shared" si="25"/>
        <v/>
      </c>
      <c r="BD69" t="str">
        <f t="shared" si="25"/>
        <v/>
      </c>
      <c r="BE69" t="str">
        <f t="shared" si="25"/>
        <v/>
      </c>
      <c r="BF69" t="str">
        <f t="shared" si="25"/>
        <v/>
      </c>
      <c r="BG69" t="str">
        <f t="shared" si="25"/>
        <v/>
      </c>
      <c r="BH69" t="str">
        <f t="shared" si="25"/>
        <v/>
      </c>
      <c r="BI69" t="str">
        <f t="shared" si="25"/>
        <v/>
      </c>
      <c r="BJ69" t="str">
        <f t="shared" si="25"/>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4"/>
        <v/>
      </c>
      <c r="AC70" t="str">
        <f t="shared" si="24"/>
        <v/>
      </c>
      <c r="AD70">
        <f t="shared" si="20"/>
        <v>0</v>
      </c>
      <c r="AE70">
        <f t="shared" si="20"/>
        <v>0</v>
      </c>
      <c r="AF70">
        <f t="shared" si="20"/>
        <v>0</v>
      </c>
      <c r="AG70">
        <f t="shared" si="20"/>
        <v>1</v>
      </c>
      <c r="BA70" t="str">
        <f t="shared" si="25"/>
        <v/>
      </c>
      <c r="BB70" t="str">
        <f t="shared" si="25"/>
        <v/>
      </c>
      <c r="BC70" t="str">
        <f t="shared" si="25"/>
        <v/>
      </c>
      <c r="BD70" t="str">
        <f t="shared" si="25"/>
        <v/>
      </c>
      <c r="BE70" t="str">
        <f t="shared" si="25"/>
        <v/>
      </c>
      <c r="BF70" t="str">
        <f t="shared" si="25"/>
        <v/>
      </c>
      <c r="BG70" t="str">
        <f t="shared" si="25"/>
        <v/>
      </c>
      <c r="BH70" t="str">
        <f t="shared" si="25"/>
        <v/>
      </c>
      <c r="BI70" t="str">
        <f t="shared" si="25"/>
        <v/>
      </c>
      <c r="BJ70" t="str">
        <f t="shared" si="25"/>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4"/>
        <v/>
      </c>
      <c r="AC71" t="str">
        <f t="shared" si="24"/>
        <v/>
      </c>
      <c r="AD71">
        <f t="shared" si="20"/>
        <v>0</v>
      </c>
      <c r="AE71">
        <f t="shared" si="20"/>
        <v>0</v>
      </c>
      <c r="AF71">
        <f t="shared" si="20"/>
        <v>0</v>
      </c>
      <c r="AG71">
        <f t="shared" si="20"/>
        <v>1</v>
      </c>
      <c r="BA71" t="str">
        <f t="shared" si="25"/>
        <v/>
      </c>
      <c r="BB71" t="str">
        <f t="shared" si="25"/>
        <v/>
      </c>
      <c r="BC71" t="str">
        <f t="shared" si="25"/>
        <v/>
      </c>
      <c r="BD71" t="str">
        <f t="shared" si="25"/>
        <v/>
      </c>
      <c r="BE71" t="str">
        <f t="shared" si="25"/>
        <v/>
      </c>
      <c r="BF71" t="str">
        <f t="shared" si="25"/>
        <v/>
      </c>
      <c r="BG71" t="str">
        <f t="shared" si="25"/>
        <v/>
      </c>
      <c r="BH71" t="str">
        <f t="shared" si="25"/>
        <v/>
      </c>
      <c r="BI71" t="str">
        <f t="shared" si="25"/>
        <v/>
      </c>
      <c r="BJ71" t="str">
        <f t="shared" si="25"/>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4"/>
        <v/>
      </c>
      <c r="AC72" t="str">
        <f t="shared" si="24"/>
        <v/>
      </c>
      <c r="AD72">
        <f t="shared" si="20"/>
        <v>0</v>
      </c>
      <c r="AE72">
        <f t="shared" si="20"/>
        <v>0</v>
      </c>
      <c r="AF72">
        <f t="shared" si="20"/>
        <v>0</v>
      </c>
      <c r="AG72">
        <f t="shared" si="20"/>
        <v>1</v>
      </c>
      <c r="BA72" t="str">
        <f t="shared" si="25"/>
        <v/>
      </c>
      <c r="BB72" t="str">
        <f t="shared" si="25"/>
        <v/>
      </c>
      <c r="BC72" t="str">
        <f t="shared" si="25"/>
        <v/>
      </c>
      <c r="BD72" t="str">
        <f t="shared" si="25"/>
        <v/>
      </c>
      <c r="BE72" t="str">
        <f t="shared" si="25"/>
        <v/>
      </c>
      <c r="BF72" t="str">
        <f t="shared" si="25"/>
        <v/>
      </c>
      <c r="BG72" t="str">
        <f t="shared" si="25"/>
        <v/>
      </c>
      <c r="BH72" t="str">
        <f t="shared" si="25"/>
        <v/>
      </c>
      <c r="BI72" t="str">
        <f t="shared" si="25"/>
        <v/>
      </c>
      <c r="BJ72" t="str">
        <f t="shared" si="25"/>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4"/>
        <v/>
      </c>
      <c r="AC73" t="str">
        <f t="shared" si="24"/>
        <v/>
      </c>
      <c r="AD73">
        <f t="shared" si="20"/>
        <v>0</v>
      </c>
      <c r="AE73">
        <f t="shared" si="20"/>
        <v>0</v>
      </c>
      <c r="AF73">
        <f t="shared" si="20"/>
        <v>0</v>
      </c>
      <c r="AG73">
        <f t="shared" si="20"/>
        <v>1</v>
      </c>
      <c r="BA73" t="str">
        <f t="shared" si="25"/>
        <v/>
      </c>
      <c r="BB73" t="str">
        <f t="shared" si="25"/>
        <v/>
      </c>
      <c r="BC73" t="str">
        <f t="shared" si="25"/>
        <v/>
      </c>
      <c r="BD73" t="str">
        <f t="shared" si="25"/>
        <v/>
      </c>
      <c r="BE73" t="str">
        <f t="shared" si="25"/>
        <v/>
      </c>
      <c r="BF73" t="str">
        <f t="shared" si="25"/>
        <v/>
      </c>
      <c r="BG73" t="str">
        <f t="shared" si="25"/>
        <v/>
      </c>
      <c r="BH73" t="str">
        <f t="shared" si="25"/>
        <v/>
      </c>
      <c r="BI73" t="str">
        <f t="shared" si="25"/>
        <v/>
      </c>
      <c r="BJ73" t="str">
        <f t="shared" si="25"/>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4"/>
        <v/>
      </c>
      <c r="AC74" t="str">
        <f t="shared" si="24"/>
        <v/>
      </c>
      <c r="AD74">
        <f t="shared" si="20"/>
        <v>0</v>
      </c>
      <c r="AE74">
        <f t="shared" si="20"/>
        <v>0</v>
      </c>
      <c r="AF74">
        <f t="shared" si="20"/>
        <v>0</v>
      </c>
      <c r="AG74">
        <f t="shared" si="20"/>
        <v>1</v>
      </c>
      <c r="BA74" t="str">
        <f t="shared" si="25"/>
        <v/>
      </c>
      <c r="BB74" t="str">
        <f t="shared" si="25"/>
        <v/>
      </c>
      <c r="BC74" t="str">
        <f t="shared" si="25"/>
        <v/>
      </c>
      <c r="BD74" t="str">
        <f t="shared" si="25"/>
        <v/>
      </c>
      <c r="BE74" t="str">
        <f t="shared" si="25"/>
        <v/>
      </c>
      <c r="BF74" t="str">
        <f t="shared" si="25"/>
        <v/>
      </c>
      <c r="BG74" t="str">
        <f t="shared" si="25"/>
        <v/>
      </c>
      <c r="BH74" t="str">
        <f t="shared" si="25"/>
        <v/>
      </c>
      <c r="BI74" t="str">
        <f t="shared" si="25"/>
        <v/>
      </c>
      <c r="BJ74" t="str">
        <f t="shared" si="25"/>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4"/>
        <v/>
      </c>
      <c r="AC75" t="str">
        <f t="shared" si="24"/>
        <v/>
      </c>
      <c r="AD75">
        <f t="shared" si="20"/>
        <v>0</v>
      </c>
      <c r="AE75">
        <f t="shared" si="20"/>
        <v>0</v>
      </c>
      <c r="AF75">
        <f t="shared" si="20"/>
        <v>0</v>
      </c>
      <c r="AG75">
        <f t="shared" si="20"/>
        <v>1</v>
      </c>
      <c r="BA75" t="str">
        <f t="shared" si="25"/>
        <v/>
      </c>
      <c r="BB75" t="str">
        <f t="shared" si="25"/>
        <v/>
      </c>
      <c r="BC75" t="str">
        <f t="shared" si="25"/>
        <v/>
      </c>
      <c r="BD75" t="str">
        <f t="shared" si="25"/>
        <v/>
      </c>
      <c r="BE75" t="str">
        <f t="shared" si="25"/>
        <v/>
      </c>
      <c r="BF75" t="str">
        <f t="shared" si="25"/>
        <v/>
      </c>
      <c r="BG75" t="str">
        <f t="shared" si="25"/>
        <v/>
      </c>
      <c r="BH75" t="str">
        <f t="shared" si="25"/>
        <v/>
      </c>
      <c r="BI75" t="str">
        <f t="shared" si="25"/>
        <v/>
      </c>
      <c r="BJ75" t="str">
        <f t="shared" si="25"/>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4"/>
        <v/>
      </c>
      <c r="AC76" t="str">
        <f t="shared" si="24"/>
        <v/>
      </c>
      <c r="AD76">
        <f t="shared" si="20"/>
        <v>0</v>
      </c>
      <c r="AE76">
        <f t="shared" si="20"/>
        <v>0</v>
      </c>
      <c r="AF76">
        <f t="shared" si="20"/>
        <v>0</v>
      </c>
      <c r="AG76">
        <f t="shared" si="20"/>
        <v>1</v>
      </c>
      <c r="BA76" t="str">
        <f t="shared" si="25"/>
        <v/>
      </c>
      <c r="BB76" t="str">
        <f t="shared" si="25"/>
        <v/>
      </c>
      <c r="BC76" t="str">
        <f t="shared" si="25"/>
        <v/>
      </c>
      <c r="BD76" t="str">
        <f t="shared" si="25"/>
        <v/>
      </c>
      <c r="BE76" t="str">
        <f t="shared" si="25"/>
        <v/>
      </c>
      <c r="BF76" t="str">
        <f t="shared" si="25"/>
        <v/>
      </c>
      <c r="BG76" t="str">
        <f t="shared" si="25"/>
        <v/>
      </c>
      <c r="BH76" t="str">
        <f t="shared" si="25"/>
        <v/>
      </c>
      <c r="BI76" t="str">
        <f t="shared" si="25"/>
        <v/>
      </c>
      <c r="BJ76" t="str">
        <f t="shared" si="25"/>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4"/>
        <v/>
      </c>
      <c r="AC77" t="str">
        <f t="shared" si="24"/>
        <v/>
      </c>
      <c r="AD77">
        <f t="shared" si="20"/>
        <v>0</v>
      </c>
      <c r="AE77">
        <f t="shared" si="20"/>
        <v>0</v>
      </c>
      <c r="AF77">
        <f t="shared" si="20"/>
        <v>0</v>
      </c>
      <c r="AG77">
        <f t="shared" si="20"/>
        <v>1</v>
      </c>
      <c r="BA77" t="str">
        <f t="shared" si="25"/>
        <v/>
      </c>
      <c r="BB77" t="str">
        <f t="shared" si="25"/>
        <v/>
      </c>
      <c r="BC77" t="str">
        <f t="shared" si="25"/>
        <v/>
      </c>
      <c r="BD77" t="str">
        <f t="shared" si="25"/>
        <v/>
      </c>
      <c r="BE77" t="str">
        <f t="shared" si="25"/>
        <v/>
      </c>
      <c r="BF77" t="str">
        <f t="shared" si="25"/>
        <v/>
      </c>
      <c r="BG77" t="str">
        <f t="shared" si="25"/>
        <v/>
      </c>
      <c r="BH77" t="str">
        <f t="shared" si="25"/>
        <v/>
      </c>
      <c r="BI77" t="str">
        <f t="shared" si="25"/>
        <v/>
      </c>
      <c r="BJ77" t="str">
        <f t="shared" si="25"/>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4"/>
        <v/>
      </c>
      <c r="AC78" t="str">
        <f t="shared" si="24"/>
        <v/>
      </c>
      <c r="AD78">
        <f t="shared" si="20"/>
        <v>0</v>
      </c>
      <c r="AE78">
        <f t="shared" si="20"/>
        <v>0</v>
      </c>
      <c r="AF78">
        <f t="shared" si="20"/>
        <v>0</v>
      </c>
      <c r="AG78">
        <f t="shared" si="20"/>
        <v>1</v>
      </c>
      <c r="BA78" t="str">
        <f t="shared" si="25"/>
        <v/>
      </c>
      <c r="BB78" t="str">
        <f t="shared" si="25"/>
        <v/>
      </c>
      <c r="BC78" t="str">
        <f t="shared" si="25"/>
        <v/>
      </c>
      <c r="BD78" t="str">
        <f t="shared" si="25"/>
        <v/>
      </c>
      <c r="BE78" t="str">
        <f t="shared" si="25"/>
        <v/>
      </c>
      <c r="BF78" t="str">
        <f t="shared" si="25"/>
        <v/>
      </c>
      <c r="BG78" t="str">
        <f t="shared" si="25"/>
        <v/>
      </c>
      <c r="BH78" t="str">
        <f t="shared" si="25"/>
        <v/>
      </c>
      <c r="BI78" t="str">
        <f t="shared" si="25"/>
        <v/>
      </c>
      <c r="BJ78" t="str">
        <f t="shared" si="25"/>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4"/>
        <v/>
      </c>
      <c r="AC79" t="str">
        <f t="shared" si="24"/>
        <v/>
      </c>
      <c r="AD79">
        <f t="shared" si="20"/>
        <v>0</v>
      </c>
      <c r="AE79">
        <f t="shared" si="20"/>
        <v>0</v>
      </c>
      <c r="AF79">
        <f t="shared" si="20"/>
        <v>0</v>
      </c>
      <c r="AG79">
        <f t="shared" si="20"/>
        <v>1</v>
      </c>
      <c r="BA79" t="str">
        <f t="shared" si="25"/>
        <v/>
      </c>
      <c r="BB79" t="str">
        <f t="shared" si="25"/>
        <v/>
      </c>
      <c r="BC79" t="str">
        <f t="shared" si="25"/>
        <v/>
      </c>
      <c r="BD79" t="str">
        <f t="shared" si="25"/>
        <v/>
      </c>
      <c r="BE79" t="str">
        <f t="shared" si="25"/>
        <v/>
      </c>
      <c r="BF79" t="str">
        <f t="shared" si="25"/>
        <v/>
      </c>
      <c r="BG79" t="str">
        <f t="shared" si="25"/>
        <v/>
      </c>
      <c r="BH79" t="str">
        <f t="shared" si="25"/>
        <v/>
      </c>
      <c r="BI79" t="str">
        <f t="shared" si="25"/>
        <v/>
      </c>
      <c r="BJ79" t="str">
        <f t="shared" si="25"/>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4"/>
        <v/>
      </c>
      <c r="AC80" t="str">
        <f t="shared" si="24"/>
        <v/>
      </c>
      <c r="AD80">
        <f t="shared" si="20"/>
        <v>0</v>
      </c>
      <c r="AE80">
        <f t="shared" si="20"/>
        <v>0</v>
      </c>
      <c r="AF80">
        <f t="shared" si="20"/>
        <v>0</v>
      </c>
      <c r="AG80">
        <f t="shared" si="20"/>
        <v>1</v>
      </c>
      <c r="BA80" t="str">
        <f t="shared" si="25"/>
        <v/>
      </c>
      <c r="BB80" t="str">
        <f t="shared" si="25"/>
        <v/>
      </c>
      <c r="BC80" t="str">
        <f t="shared" si="25"/>
        <v/>
      </c>
      <c r="BD80" t="str">
        <f t="shared" si="25"/>
        <v/>
      </c>
      <c r="BE80" t="str">
        <f t="shared" si="25"/>
        <v/>
      </c>
      <c r="BF80" t="str">
        <f t="shared" si="25"/>
        <v/>
      </c>
      <c r="BG80" t="str">
        <f t="shared" si="25"/>
        <v/>
      </c>
      <c r="BH80" t="str">
        <f t="shared" si="25"/>
        <v/>
      </c>
      <c r="BI80" t="str">
        <f t="shared" si="25"/>
        <v/>
      </c>
      <c r="BJ80" t="str">
        <f t="shared" si="25"/>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4"/>
        <v/>
      </c>
      <c r="AC81" t="str">
        <f t="shared" si="24"/>
        <v/>
      </c>
      <c r="AD81">
        <f t="shared" si="20"/>
        <v>0</v>
      </c>
      <c r="AE81">
        <f t="shared" si="20"/>
        <v>0</v>
      </c>
      <c r="AF81">
        <f t="shared" si="20"/>
        <v>0</v>
      </c>
      <c r="AG81">
        <f t="shared" si="20"/>
        <v>1</v>
      </c>
      <c r="BA81" t="str">
        <f t="shared" si="25"/>
        <v/>
      </c>
      <c r="BB81" t="str">
        <f t="shared" si="25"/>
        <v/>
      </c>
      <c r="BC81" t="str">
        <f t="shared" si="25"/>
        <v/>
      </c>
      <c r="BD81" t="str">
        <f t="shared" si="25"/>
        <v/>
      </c>
      <c r="BE81" t="str">
        <f t="shared" si="25"/>
        <v/>
      </c>
      <c r="BF81" t="str">
        <f t="shared" si="25"/>
        <v/>
      </c>
      <c r="BG81" t="str">
        <f t="shared" si="25"/>
        <v/>
      </c>
      <c r="BH81" t="str">
        <f t="shared" si="25"/>
        <v/>
      </c>
      <c r="BI81" t="str">
        <f t="shared" si="25"/>
        <v/>
      </c>
      <c r="BJ81" t="str">
        <f t="shared" si="25"/>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4"/>
        <v/>
      </c>
      <c r="AC82" t="str">
        <f t="shared" si="24"/>
        <v/>
      </c>
      <c r="AD82">
        <f t="shared" si="20"/>
        <v>0</v>
      </c>
      <c r="AE82">
        <f t="shared" si="20"/>
        <v>0</v>
      </c>
      <c r="AF82">
        <f t="shared" si="20"/>
        <v>0</v>
      </c>
      <c r="AG82">
        <f t="shared" si="20"/>
        <v>1</v>
      </c>
      <c r="BA82" t="str">
        <f t="shared" si="25"/>
        <v/>
      </c>
      <c r="BB82" t="str">
        <f t="shared" si="25"/>
        <v/>
      </c>
      <c r="BC82" t="str">
        <f t="shared" si="25"/>
        <v/>
      </c>
      <c r="BD82" t="str">
        <f t="shared" si="25"/>
        <v/>
      </c>
      <c r="BE82" t="str">
        <f t="shared" si="25"/>
        <v/>
      </c>
      <c r="BF82" t="str">
        <f t="shared" si="25"/>
        <v/>
      </c>
      <c r="BG82" t="str">
        <f t="shared" si="25"/>
        <v/>
      </c>
      <c r="BH82" t="str">
        <f t="shared" si="25"/>
        <v/>
      </c>
      <c r="BI82" t="str">
        <f t="shared" si="25"/>
        <v/>
      </c>
      <c r="BJ82" t="str">
        <f t="shared" si="25"/>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4"/>
        <v/>
      </c>
      <c r="AC83" t="str">
        <f t="shared" si="24"/>
        <v/>
      </c>
      <c r="AD83">
        <f t="shared" si="20"/>
        <v>0</v>
      </c>
      <c r="AE83">
        <f t="shared" si="20"/>
        <v>0</v>
      </c>
      <c r="AF83">
        <f t="shared" si="20"/>
        <v>0</v>
      </c>
      <c r="AG83">
        <f t="shared" si="20"/>
        <v>1</v>
      </c>
      <c r="BA83" t="str">
        <f t="shared" si="25"/>
        <v/>
      </c>
      <c r="BB83" t="str">
        <f t="shared" si="25"/>
        <v/>
      </c>
      <c r="BC83" t="str">
        <f t="shared" si="25"/>
        <v/>
      </c>
      <c r="BD83" t="str">
        <f t="shared" si="25"/>
        <v/>
      </c>
      <c r="BE83" t="str">
        <f t="shared" si="25"/>
        <v/>
      </c>
      <c r="BF83" t="str">
        <f t="shared" si="25"/>
        <v/>
      </c>
      <c r="BG83" t="str">
        <f t="shared" si="25"/>
        <v/>
      </c>
      <c r="BH83" t="str">
        <f t="shared" si="25"/>
        <v/>
      </c>
      <c r="BI83" t="str">
        <f t="shared" si="25"/>
        <v/>
      </c>
      <c r="BJ83" t="str">
        <f t="shared" si="25"/>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4"/>
        <v/>
      </c>
      <c r="AC84" t="str">
        <f t="shared" si="24"/>
        <v/>
      </c>
      <c r="AD84">
        <f t="shared" si="20"/>
        <v>0</v>
      </c>
      <c r="AE84">
        <f t="shared" si="20"/>
        <v>0</v>
      </c>
      <c r="AF84">
        <f t="shared" si="20"/>
        <v>0</v>
      </c>
      <c r="AG84">
        <f t="shared" si="20"/>
        <v>1</v>
      </c>
      <c r="BA84" t="str">
        <f t="shared" si="25"/>
        <v/>
      </c>
      <c r="BB84" t="str">
        <f t="shared" si="25"/>
        <v/>
      </c>
      <c r="BC84" t="str">
        <f t="shared" si="25"/>
        <v/>
      </c>
      <c r="BD84" t="str">
        <f t="shared" si="25"/>
        <v/>
      </c>
      <c r="BE84" t="str">
        <f t="shared" si="25"/>
        <v/>
      </c>
      <c r="BF84" t="str">
        <f t="shared" si="25"/>
        <v/>
      </c>
      <c r="BG84" t="str">
        <f t="shared" si="25"/>
        <v/>
      </c>
      <c r="BH84" t="str">
        <f t="shared" si="25"/>
        <v/>
      </c>
      <c r="BI84" t="str">
        <f t="shared" si="25"/>
        <v/>
      </c>
      <c r="BJ84" t="str">
        <f t="shared" si="25"/>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4"/>
        <v/>
      </c>
      <c r="AC85" t="str">
        <f t="shared" si="24"/>
        <v/>
      </c>
      <c r="AD85">
        <f t="shared" si="20"/>
        <v>0</v>
      </c>
      <c r="AE85">
        <f t="shared" si="20"/>
        <v>0</v>
      </c>
      <c r="AF85">
        <f t="shared" si="20"/>
        <v>0</v>
      </c>
      <c r="AG85">
        <f t="shared" si="20"/>
        <v>1</v>
      </c>
      <c r="BA85" t="str">
        <f t="shared" si="25"/>
        <v/>
      </c>
      <c r="BB85" t="str">
        <f t="shared" si="25"/>
        <v/>
      </c>
      <c r="BC85" t="str">
        <f t="shared" si="25"/>
        <v/>
      </c>
      <c r="BD85" t="str">
        <f t="shared" si="25"/>
        <v/>
      </c>
      <c r="BE85" t="str">
        <f t="shared" si="25"/>
        <v/>
      </c>
      <c r="BF85" t="str">
        <f t="shared" si="25"/>
        <v/>
      </c>
      <c r="BG85" t="str">
        <f t="shared" si="25"/>
        <v/>
      </c>
      <c r="BH85" t="str">
        <f t="shared" si="25"/>
        <v/>
      </c>
      <c r="BI85" t="str">
        <f t="shared" si="25"/>
        <v/>
      </c>
      <c r="BJ85" t="str">
        <f t="shared" si="25"/>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4"/>
        <v/>
      </c>
      <c r="AC86" t="str">
        <f t="shared" si="24"/>
        <v/>
      </c>
      <c r="AD86">
        <f t="shared" si="20"/>
        <v>0</v>
      </c>
      <c r="AE86">
        <f t="shared" si="20"/>
        <v>0</v>
      </c>
      <c r="AF86">
        <f t="shared" si="20"/>
        <v>0</v>
      </c>
      <c r="AG86">
        <f t="shared" si="20"/>
        <v>1</v>
      </c>
      <c r="BA86" t="str">
        <f t="shared" si="25"/>
        <v/>
      </c>
      <c r="BB86" t="str">
        <f t="shared" si="25"/>
        <v/>
      </c>
      <c r="BC86" t="str">
        <f t="shared" si="25"/>
        <v/>
      </c>
      <c r="BD86" t="str">
        <f t="shared" si="25"/>
        <v/>
      </c>
      <c r="BE86" t="str">
        <f t="shared" si="25"/>
        <v/>
      </c>
      <c r="BF86" t="str">
        <f t="shared" si="25"/>
        <v/>
      </c>
      <c r="BG86" t="str">
        <f t="shared" si="25"/>
        <v/>
      </c>
      <c r="BH86" t="str">
        <f t="shared" si="25"/>
        <v/>
      </c>
      <c r="BI86" t="str">
        <f t="shared" si="25"/>
        <v/>
      </c>
      <c r="BJ86" t="str">
        <f t="shared" si="25"/>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4"/>
        <v/>
      </c>
      <c r="AC87" t="str">
        <f t="shared" si="24"/>
        <v/>
      </c>
      <c r="AD87">
        <f t="shared" si="20"/>
        <v>0</v>
      </c>
      <c r="AE87">
        <f t="shared" si="20"/>
        <v>0</v>
      </c>
      <c r="AF87">
        <f t="shared" si="20"/>
        <v>0</v>
      </c>
      <c r="AG87">
        <f t="shared" si="20"/>
        <v>1</v>
      </c>
      <c r="BA87" t="str">
        <f t="shared" si="25"/>
        <v/>
      </c>
      <c r="BB87" t="str">
        <f t="shared" si="25"/>
        <v/>
      </c>
      <c r="BC87" t="str">
        <f t="shared" si="25"/>
        <v/>
      </c>
      <c r="BD87" t="str">
        <f t="shared" si="25"/>
        <v/>
      </c>
      <c r="BE87" t="str">
        <f t="shared" si="25"/>
        <v/>
      </c>
      <c r="BF87" t="str">
        <f t="shared" si="25"/>
        <v/>
      </c>
      <c r="BG87" t="str">
        <f t="shared" si="25"/>
        <v/>
      </c>
      <c r="BH87" t="str">
        <f t="shared" si="25"/>
        <v/>
      </c>
      <c r="BI87" t="str">
        <f t="shared" si="25"/>
        <v/>
      </c>
      <c r="BJ87" t="str">
        <f t="shared" si="25"/>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4"/>
        <v/>
      </c>
      <c r="AC88" t="str">
        <f t="shared" si="24"/>
        <v/>
      </c>
      <c r="AD88">
        <f t="shared" si="20"/>
        <v>0</v>
      </c>
      <c r="AE88">
        <f t="shared" si="20"/>
        <v>0</v>
      </c>
      <c r="AF88">
        <f t="shared" si="20"/>
        <v>0</v>
      </c>
      <c r="AG88">
        <f t="shared" si="20"/>
        <v>1</v>
      </c>
      <c r="BA88" t="str">
        <f t="shared" si="25"/>
        <v/>
      </c>
      <c r="BB88" t="str">
        <f t="shared" si="25"/>
        <v/>
      </c>
      <c r="BC88" t="str">
        <f t="shared" si="25"/>
        <v/>
      </c>
      <c r="BD88" t="str">
        <f t="shared" si="25"/>
        <v/>
      </c>
      <c r="BE88" t="str">
        <f t="shared" si="25"/>
        <v/>
      </c>
      <c r="BF88" t="str">
        <f t="shared" si="25"/>
        <v/>
      </c>
      <c r="BG88" t="str">
        <f t="shared" si="25"/>
        <v/>
      </c>
      <c r="BH88" t="str">
        <f t="shared" si="25"/>
        <v/>
      </c>
      <c r="BI88" t="str">
        <f t="shared" si="25"/>
        <v/>
      </c>
      <c r="BJ88" t="str">
        <f t="shared" si="25"/>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4"/>
        <v/>
      </c>
      <c r="AC89" t="str">
        <f t="shared" si="24"/>
        <v/>
      </c>
      <c r="AD89">
        <f t="shared" si="20"/>
        <v>0</v>
      </c>
      <c r="AE89">
        <f t="shared" si="20"/>
        <v>0</v>
      </c>
      <c r="AF89">
        <f t="shared" si="20"/>
        <v>0</v>
      </c>
      <c r="AG89">
        <f t="shared" si="20"/>
        <v>1</v>
      </c>
      <c r="BA89" t="str">
        <f t="shared" si="25"/>
        <v/>
      </c>
      <c r="BB89" t="str">
        <f t="shared" si="25"/>
        <v/>
      </c>
      <c r="BC89" t="str">
        <f t="shared" si="25"/>
        <v/>
      </c>
      <c r="BD89" t="str">
        <f t="shared" si="25"/>
        <v/>
      </c>
      <c r="BE89" t="str">
        <f t="shared" si="25"/>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4"/>
        <v/>
      </c>
      <c r="AC90" t="str">
        <f t="shared" si="24"/>
        <v/>
      </c>
      <c r="AD90">
        <f t="shared" si="20"/>
        <v>0</v>
      </c>
      <c r="AE90">
        <f t="shared" si="20"/>
        <v>0</v>
      </c>
      <c r="AF90">
        <f t="shared" si="20"/>
        <v>0</v>
      </c>
      <c r="AG90">
        <f t="shared" si="20"/>
        <v>1</v>
      </c>
      <c r="BA90" t="str">
        <f t="shared" ref="BA90:BJ115" si="26">IF($F90="","",BA$30)</f>
        <v/>
      </c>
      <c r="BB90" t="str">
        <f t="shared" si="26"/>
        <v/>
      </c>
      <c r="BC90" t="str">
        <f t="shared" si="26"/>
        <v/>
      </c>
      <c r="BD90" t="str">
        <f t="shared" si="26"/>
        <v/>
      </c>
      <c r="BE90" t="str">
        <f t="shared" si="26"/>
        <v/>
      </c>
      <c r="BF90" t="str">
        <f t="shared" si="26"/>
        <v/>
      </c>
      <c r="BG90" t="str">
        <f t="shared" si="26"/>
        <v/>
      </c>
      <c r="BH90" t="str">
        <f t="shared" si="26"/>
        <v/>
      </c>
      <c r="BI90" t="str">
        <f t="shared" si="26"/>
        <v/>
      </c>
      <c r="BJ90" t="str">
        <f t="shared" si="26"/>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4"/>
        <v/>
      </c>
      <c r="AC91" t="str">
        <f t="shared" si="24"/>
        <v/>
      </c>
      <c r="AD91">
        <f t="shared" si="20"/>
        <v>0</v>
      </c>
      <c r="AE91">
        <f t="shared" si="20"/>
        <v>0</v>
      </c>
      <c r="AF91">
        <f t="shared" si="20"/>
        <v>0</v>
      </c>
      <c r="AG91">
        <f t="shared" si="20"/>
        <v>1</v>
      </c>
      <c r="BA91" t="str">
        <f t="shared" si="26"/>
        <v/>
      </c>
      <c r="BB91" t="str">
        <f t="shared" si="26"/>
        <v/>
      </c>
      <c r="BC91" t="str">
        <f t="shared" si="26"/>
        <v/>
      </c>
      <c r="BD91" t="str">
        <f t="shared" si="26"/>
        <v/>
      </c>
      <c r="BE91" t="str">
        <f t="shared" si="26"/>
        <v/>
      </c>
      <c r="BF91" t="str">
        <f t="shared" si="26"/>
        <v/>
      </c>
      <c r="BG91" t="str">
        <f t="shared" si="26"/>
        <v/>
      </c>
      <c r="BH91" t="str">
        <f t="shared" si="26"/>
        <v/>
      </c>
      <c r="BI91" t="str">
        <f t="shared" si="26"/>
        <v/>
      </c>
      <c r="BJ91" t="str">
        <f t="shared" si="26"/>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7">IF($F92="","",AB$30)</f>
        <v/>
      </c>
      <c r="AC92" t="str">
        <f t="shared" si="27"/>
        <v/>
      </c>
      <c r="AD92">
        <f t="shared" si="20"/>
        <v>0</v>
      </c>
      <c r="AE92">
        <f t="shared" si="20"/>
        <v>0</v>
      </c>
      <c r="AF92">
        <f t="shared" si="20"/>
        <v>0</v>
      </c>
      <c r="AG92">
        <f t="shared" si="20"/>
        <v>1</v>
      </c>
      <c r="BA92" t="str">
        <f t="shared" si="26"/>
        <v/>
      </c>
      <c r="BB92" t="str">
        <f t="shared" si="26"/>
        <v/>
      </c>
      <c r="BC92" t="str">
        <f t="shared" si="26"/>
        <v/>
      </c>
      <c r="BD92" t="str">
        <f t="shared" si="26"/>
        <v/>
      </c>
      <c r="BE92" t="str">
        <f t="shared" si="26"/>
        <v/>
      </c>
      <c r="BF92" t="str">
        <f t="shared" si="26"/>
        <v/>
      </c>
      <c r="BG92" t="str">
        <f t="shared" si="26"/>
        <v/>
      </c>
      <c r="BH92" t="str">
        <f t="shared" si="26"/>
        <v/>
      </c>
      <c r="BI92" t="str">
        <f t="shared" si="26"/>
        <v/>
      </c>
      <c r="BJ92" t="str">
        <f t="shared" si="26"/>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7"/>
        <v/>
      </c>
      <c r="AC93" t="str">
        <f t="shared" si="27"/>
        <v/>
      </c>
      <c r="AD93">
        <f t="shared" si="20"/>
        <v>0</v>
      </c>
      <c r="AE93">
        <f t="shared" si="20"/>
        <v>0</v>
      </c>
      <c r="AF93">
        <f t="shared" si="20"/>
        <v>0</v>
      </c>
      <c r="AG93">
        <f t="shared" si="20"/>
        <v>1</v>
      </c>
      <c r="BA93" t="str">
        <f t="shared" si="26"/>
        <v/>
      </c>
      <c r="BB93" t="str">
        <f t="shared" si="26"/>
        <v/>
      </c>
      <c r="BC93" t="str">
        <f t="shared" si="26"/>
        <v/>
      </c>
      <c r="BD93" t="str">
        <f t="shared" si="26"/>
        <v/>
      </c>
      <c r="BE93" t="str">
        <f t="shared" si="26"/>
        <v/>
      </c>
      <c r="BF93" t="str">
        <f t="shared" si="26"/>
        <v/>
      </c>
      <c r="BG93" t="str">
        <f t="shared" si="26"/>
        <v/>
      </c>
      <c r="BH93" t="str">
        <f t="shared" si="26"/>
        <v/>
      </c>
      <c r="BI93" t="str">
        <f t="shared" si="26"/>
        <v/>
      </c>
      <c r="BJ93" t="str">
        <f t="shared" si="26"/>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7"/>
        <v/>
      </c>
      <c r="AC94" t="str">
        <f t="shared" si="27"/>
        <v/>
      </c>
      <c r="AD94">
        <f t="shared" si="20"/>
        <v>0</v>
      </c>
      <c r="AE94">
        <f t="shared" si="20"/>
        <v>0</v>
      </c>
      <c r="AF94">
        <f t="shared" si="20"/>
        <v>0</v>
      </c>
      <c r="AG94">
        <f t="shared" si="20"/>
        <v>1</v>
      </c>
      <c r="BA94" t="str">
        <f t="shared" si="26"/>
        <v/>
      </c>
      <c r="BB94" t="str">
        <f t="shared" si="26"/>
        <v/>
      </c>
      <c r="BC94" t="str">
        <f t="shared" si="26"/>
        <v/>
      </c>
      <c r="BD94" t="str">
        <f t="shared" si="26"/>
        <v/>
      </c>
      <c r="BE94" t="str">
        <f t="shared" si="26"/>
        <v/>
      </c>
      <c r="BF94" t="str">
        <f t="shared" si="26"/>
        <v/>
      </c>
      <c r="BG94" t="str">
        <f t="shared" si="26"/>
        <v/>
      </c>
      <c r="BH94" t="str">
        <f t="shared" si="26"/>
        <v/>
      </c>
      <c r="BI94" t="str">
        <f t="shared" si="26"/>
        <v/>
      </c>
      <c r="BJ94" t="str">
        <f t="shared" si="26"/>
        <v/>
      </c>
    </row>
    <row r="95" spans="2:62" hidden="1" x14ac:dyDescent="0.25">
      <c r="B95" s="122" t="str">
        <f t="shared" ref="B95:B130" si="28">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7"/>
        <v/>
      </c>
      <c r="AC95" t="str">
        <f t="shared" si="27"/>
        <v/>
      </c>
      <c r="AD95">
        <f t="shared" si="20"/>
        <v>0</v>
      </c>
      <c r="AE95">
        <f t="shared" si="20"/>
        <v>0</v>
      </c>
      <c r="AF95">
        <f t="shared" si="20"/>
        <v>0</v>
      </c>
      <c r="AG95">
        <f t="shared" si="20"/>
        <v>1</v>
      </c>
      <c r="BA95" t="str">
        <f t="shared" si="26"/>
        <v/>
      </c>
      <c r="BB95" t="str">
        <f t="shared" si="26"/>
        <v/>
      </c>
      <c r="BC95" t="str">
        <f t="shared" si="26"/>
        <v/>
      </c>
      <c r="BD95" t="str">
        <f t="shared" si="26"/>
        <v/>
      </c>
      <c r="BE95" t="str">
        <f t="shared" si="26"/>
        <v/>
      </c>
      <c r="BF95" t="str">
        <f t="shared" si="26"/>
        <v/>
      </c>
      <c r="BG95" t="str">
        <f t="shared" si="26"/>
        <v/>
      </c>
      <c r="BH95" t="str">
        <f t="shared" si="26"/>
        <v/>
      </c>
      <c r="BI95" t="str">
        <f t="shared" si="26"/>
        <v/>
      </c>
      <c r="BJ95" t="str">
        <f t="shared" si="26"/>
        <v/>
      </c>
    </row>
    <row r="96" spans="2:62" hidden="1" x14ac:dyDescent="0.25">
      <c r="B96" s="122" t="str">
        <f t="shared" si="28"/>
        <v/>
      </c>
      <c r="C96" s="124"/>
      <c r="D96" s="124"/>
      <c r="E96" s="124"/>
      <c r="F96" s="283"/>
      <c r="G96" s="236"/>
      <c r="H96" s="234"/>
      <c r="I96" s="232"/>
      <c r="J96" s="284" t="str">
        <f t="shared" ref="J96:J130" si="29">IF($F96="","",I96/$G$11)</f>
        <v/>
      </c>
      <c r="K96" s="106"/>
      <c r="L96" s="123"/>
      <c r="M96" s="123"/>
      <c r="N96" s="123" t="str">
        <f t="shared" ref="N96:N130" si="30">IF($F96="","",IF(F96="","",1))</f>
        <v/>
      </c>
      <c r="O96" s="123" t="str">
        <f t="shared" ref="O96:O130" si="31">IF($F96="","",IF($AA96&lt;&gt;1,$AB$1,J96+1))</f>
        <v/>
      </c>
      <c r="P96" s="123" t="str">
        <f t="shared" ref="P96:P130" si="32">IF($F96="","",IF($AA96&lt;&gt;1,$AB$1,G96*O96))</f>
        <v/>
      </c>
      <c r="Q96" s="123" t="str">
        <f t="shared" ref="Q96:Q130" si="33">IF($F96="","",IF($AA96&lt;&gt;1,$AB$1,VLOOKUP(H96,$F$6:$G$9,2,0)*P96))</f>
        <v/>
      </c>
      <c r="R96" s="123"/>
      <c r="S96" s="123"/>
      <c r="T96" s="123"/>
      <c r="U96" s="123" t="str">
        <f t="shared" ref="U96:U130" si="34">IFERROR(IF($F96="","",IF($AA96&lt;&gt;1,$AB$1,Q96)),$AB$1)</f>
        <v/>
      </c>
      <c r="V96" s="123">
        <v>66</v>
      </c>
      <c r="W96" s="123" t="str">
        <f t="shared" ref="W96:W130" si="35">IF($F96="","",IF($AA96&lt;&gt;1,$AB$1,IFERROR(U96*V96,$AB$1)))</f>
        <v/>
      </c>
      <c r="X96" s="123">
        <v>66</v>
      </c>
      <c r="Y96" s="123" t="str">
        <f t="shared" ref="Y96:Y130" si="36">IF($F96="","",IF($AA96&lt;&gt;1,$AB$1,IFERROR(W96*X96,$AB$1)))</f>
        <v/>
      </c>
      <c r="AA96">
        <f t="shared" ref="AA96:AA130" si="37">IF(SUM(AD96:AV96)=COUNT(AD96:AV96),1,0)</f>
        <v>0</v>
      </c>
      <c r="AB96" t="str">
        <f t="shared" si="27"/>
        <v/>
      </c>
      <c r="AC96" t="str">
        <f t="shared" si="27"/>
        <v/>
      </c>
      <c r="AD96">
        <f t="shared" ref="AD96:AG130" si="38">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8"/>
        <v>0</v>
      </c>
      <c r="AF96">
        <f t="shared" si="38"/>
        <v>0</v>
      </c>
      <c r="AG96">
        <f t="shared" si="38"/>
        <v>1</v>
      </c>
      <c r="BA96" t="str">
        <f t="shared" si="26"/>
        <v/>
      </c>
      <c r="BB96" t="str">
        <f t="shared" si="26"/>
        <v/>
      </c>
      <c r="BC96" t="str">
        <f t="shared" si="26"/>
        <v/>
      </c>
      <c r="BD96" t="str">
        <f t="shared" si="26"/>
        <v/>
      </c>
      <c r="BE96" t="str">
        <f t="shared" si="26"/>
        <v/>
      </c>
      <c r="BF96" t="str">
        <f t="shared" si="26"/>
        <v/>
      </c>
      <c r="BG96" t="str">
        <f t="shared" si="26"/>
        <v/>
      </c>
      <c r="BH96" t="str">
        <f t="shared" si="26"/>
        <v/>
      </c>
      <c r="BI96" t="str">
        <f t="shared" si="26"/>
        <v/>
      </c>
      <c r="BJ96" t="str">
        <f t="shared" si="26"/>
        <v/>
      </c>
    </row>
    <row r="97" spans="2:62" hidden="1" x14ac:dyDescent="0.25">
      <c r="B97" s="122" t="str">
        <f t="shared" si="28"/>
        <v/>
      </c>
      <c r="C97" s="124"/>
      <c r="D97" s="124"/>
      <c r="E97" s="124"/>
      <c r="F97" s="283"/>
      <c r="G97" s="236"/>
      <c r="H97" s="234"/>
      <c r="I97" s="232"/>
      <c r="J97" s="284" t="str">
        <f t="shared" si="29"/>
        <v/>
      </c>
      <c r="K97" s="106"/>
      <c r="L97" s="123"/>
      <c r="M97" s="123"/>
      <c r="N97" s="123" t="str">
        <f t="shared" si="30"/>
        <v/>
      </c>
      <c r="O97" s="123" t="str">
        <f t="shared" si="31"/>
        <v/>
      </c>
      <c r="P97" s="123" t="str">
        <f t="shared" si="32"/>
        <v/>
      </c>
      <c r="Q97" s="123" t="str">
        <f t="shared" si="33"/>
        <v/>
      </c>
      <c r="R97" s="123"/>
      <c r="S97" s="123"/>
      <c r="T97" s="123"/>
      <c r="U97" s="123" t="str">
        <f t="shared" si="34"/>
        <v/>
      </c>
      <c r="V97" s="123">
        <v>67</v>
      </c>
      <c r="W97" s="123" t="str">
        <f t="shared" si="35"/>
        <v/>
      </c>
      <c r="X97" s="123">
        <v>67</v>
      </c>
      <c r="Y97" s="123" t="str">
        <f t="shared" si="36"/>
        <v/>
      </c>
      <c r="AA97">
        <f t="shared" si="37"/>
        <v>0</v>
      </c>
      <c r="AB97" t="str">
        <f t="shared" si="27"/>
        <v/>
      </c>
      <c r="AC97" t="str">
        <f t="shared" si="27"/>
        <v/>
      </c>
      <c r="AD97">
        <f t="shared" si="38"/>
        <v>0</v>
      </c>
      <c r="AE97">
        <f t="shared" si="38"/>
        <v>0</v>
      </c>
      <c r="AF97">
        <f t="shared" si="38"/>
        <v>0</v>
      </c>
      <c r="AG97">
        <f t="shared" si="38"/>
        <v>1</v>
      </c>
      <c r="BA97" t="str">
        <f t="shared" si="26"/>
        <v/>
      </c>
      <c r="BB97" t="str">
        <f t="shared" si="26"/>
        <v/>
      </c>
      <c r="BC97" t="str">
        <f t="shared" si="26"/>
        <v/>
      </c>
      <c r="BD97" t="str">
        <f t="shared" si="26"/>
        <v/>
      </c>
      <c r="BE97" t="str">
        <f t="shared" si="26"/>
        <v/>
      </c>
      <c r="BF97" t="str">
        <f t="shared" si="26"/>
        <v/>
      </c>
      <c r="BG97" t="str">
        <f t="shared" si="26"/>
        <v/>
      </c>
      <c r="BH97" t="str">
        <f t="shared" si="26"/>
        <v/>
      </c>
      <c r="BI97" t="str">
        <f t="shared" si="26"/>
        <v/>
      </c>
      <c r="BJ97" t="str">
        <f t="shared" si="26"/>
        <v/>
      </c>
    </row>
    <row r="98" spans="2:62" hidden="1" x14ac:dyDescent="0.25">
      <c r="B98" s="122" t="str">
        <f t="shared" si="28"/>
        <v/>
      </c>
      <c r="C98" s="124"/>
      <c r="D98" s="124"/>
      <c r="E98" s="124"/>
      <c r="F98" s="283"/>
      <c r="G98" s="236"/>
      <c r="H98" s="234"/>
      <c r="I98" s="232"/>
      <c r="J98" s="284" t="str">
        <f t="shared" si="29"/>
        <v/>
      </c>
      <c r="K98" s="106"/>
      <c r="L98" s="123"/>
      <c r="M98" s="123"/>
      <c r="N98" s="123" t="str">
        <f t="shared" si="30"/>
        <v/>
      </c>
      <c r="O98" s="123" t="str">
        <f t="shared" si="31"/>
        <v/>
      </c>
      <c r="P98" s="123" t="str">
        <f t="shared" si="32"/>
        <v/>
      </c>
      <c r="Q98" s="123" t="str">
        <f t="shared" si="33"/>
        <v/>
      </c>
      <c r="R98" s="123"/>
      <c r="S98" s="123"/>
      <c r="T98" s="123"/>
      <c r="U98" s="123" t="str">
        <f t="shared" si="34"/>
        <v/>
      </c>
      <c r="V98" s="123">
        <v>68</v>
      </c>
      <c r="W98" s="123" t="str">
        <f t="shared" si="35"/>
        <v/>
      </c>
      <c r="X98" s="123">
        <v>68</v>
      </c>
      <c r="Y98" s="123" t="str">
        <f t="shared" si="36"/>
        <v/>
      </c>
      <c r="AA98">
        <f t="shared" si="37"/>
        <v>0</v>
      </c>
      <c r="AB98" t="str">
        <f t="shared" si="27"/>
        <v/>
      </c>
      <c r="AC98" t="str">
        <f t="shared" si="27"/>
        <v/>
      </c>
      <c r="AD98">
        <f t="shared" si="38"/>
        <v>0</v>
      </c>
      <c r="AE98">
        <f t="shared" si="38"/>
        <v>0</v>
      </c>
      <c r="AF98">
        <f t="shared" si="38"/>
        <v>0</v>
      </c>
      <c r="AG98">
        <f t="shared" si="38"/>
        <v>1</v>
      </c>
      <c r="BA98" t="str">
        <f t="shared" si="26"/>
        <v/>
      </c>
      <c r="BB98" t="str">
        <f t="shared" si="26"/>
        <v/>
      </c>
      <c r="BC98" t="str">
        <f t="shared" si="26"/>
        <v/>
      </c>
      <c r="BD98" t="str">
        <f t="shared" si="26"/>
        <v/>
      </c>
      <c r="BE98" t="str">
        <f t="shared" si="26"/>
        <v/>
      </c>
      <c r="BF98" t="str">
        <f t="shared" si="26"/>
        <v/>
      </c>
      <c r="BG98" t="str">
        <f t="shared" si="26"/>
        <v/>
      </c>
      <c r="BH98" t="str">
        <f t="shared" si="26"/>
        <v/>
      </c>
      <c r="BI98" t="str">
        <f t="shared" si="26"/>
        <v/>
      </c>
      <c r="BJ98" t="str">
        <f t="shared" si="26"/>
        <v/>
      </c>
    </row>
    <row r="99" spans="2:62" hidden="1" x14ac:dyDescent="0.25">
      <c r="B99" s="122" t="str">
        <f t="shared" si="28"/>
        <v/>
      </c>
      <c r="C99" s="124"/>
      <c r="D99" s="124"/>
      <c r="E99" s="124"/>
      <c r="F99" s="283"/>
      <c r="G99" s="236"/>
      <c r="H99" s="234"/>
      <c r="I99" s="232"/>
      <c r="J99" s="284" t="str">
        <f t="shared" si="29"/>
        <v/>
      </c>
      <c r="K99" s="106"/>
      <c r="L99" s="123"/>
      <c r="M99" s="123"/>
      <c r="N99" s="123" t="str">
        <f t="shared" si="30"/>
        <v/>
      </c>
      <c r="O99" s="123" t="str">
        <f t="shared" si="31"/>
        <v/>
      </c>
      <c r="P99" s="123" t="str">
        <f t="shared" si="32"/>
        <v/>
      </c>
      <c r="Q99" s="123" t="str">
        <f t="shared" si="33"/>
        <v/>
      </c>
      <c r="R99" s="123"/>
      <c r="S99" s="123"/>
      <c r="T99" s="123"/>
      <c r="U99" s="123" t="str">
        <f t="shared" si="34"/>
        <v/>
      </c>
      <c r="V99" s="123">
        <v>69</v>
      </c>
      <c r="W99" s="123" t="str">
        <f t="shared" si="35"/>
        <v/>
      </c>
      <c r="X99" s="123">
        <v>69</v>
      </c>
      <c r="Y99" s="123" t="str">
        <f t="shared" si="36"/>
        <v/>
      </c>
      <c r="AA99">
        <f t="shared" si="37"/>
        <v>0</v>
      </c>
      <c r="AB99" t="str">
        <f t="shared" si="27"/>
        <v/>
      </c>
      <c r="AC99" t="str">
        <f t="shared" si="27"/>
        <v/>
      </c>
      <c r="AD99">
        <f t="shared" si="38"/>
        <v>0</v>
      </c>
      <c r="AE99">
        <f t="shared" si="38"/>
        <v>0</v>
      </c>
      <c r="AF99">
        <f t="shared" si="38"/>
        <v>0</v>
      </c>
      <c r="AG99">
        <f t="shared" si="38"/>
        <v>1</v>
      </c>
      <c r="BA99" t="str">
        <f t="shared" si="26"/>
        <v/>
      </c>
      <c r="BB99" t="str">
        <f t="shared" si="26"/>
        <v/>
      </c>
      <c r="BC99" t="str">
        <f t="shared" si="26"/>
        <v/>
      </c>
      <c r="BD99" t="str">
        <f t="shared" si="26"/>
        <v/>
      </c>
      <c r="BE99" t="str">
        <f t="shared" si="26"/>
        <v/>
      </c>
      <c r="BF99" t="str">
        <f t="shared" si="26"/>
        <v/>
      </c>
      <c r="BG99" t="str">
        <f t="shared" si="26"/>
        <v/>
      </c>
      <c r="BH99" t="str">
        <f t="shared" si="26"/>
        <v/>
      </c>
      <c r="BI99" t="str">
        <f t="shared" si="26"/>
        <v/>
      </c>
      <c r="BJ99" t="str">
        <f t="shared" si="26"/>
        <v/>
      </c>
    </row>
    <row r="100" spans="2:62" hidden="1" x14ac:dyDescent="0.25">
      <c r="B100" s="122" t="str">
        <f t="shared" si="28"/>
        <v/>
      </c>
      <c r="C100" s="124"/>
      <c r="D100" s="124"/>
      <c r="E100" s="124"/>
      <c r="F100" s="283"/>
      <c r="G100" s="236"/>
      <c r="H100" s="234"/>
      <c r="I100" s="232"/>
      <c r="J100" s="284" t="str">
        <f t="shared" si="29"/>
        <v/>
      </c>
      <c r="K100" s="106"/>
      <c r="L100" s="123"/>
      <c r="M100" s="123"/>
      <c r="N100" s="123" t="str">
        <f t="shared" si="30"/>
        <v/>
      </c>
      <c r="O100" s="123" t="str">
        <f t="shared" si="31"/>
        <v/>
      </c>
      <c r="P100" s="123" t="str">
        <f t="shared" si="32"/>
        <v/>
      </c>
      <c r="Q100" s="123" t="str">
        <f t="shared" si="33"/>
        <v/>
      </c>
      <c r="R100" s="123"/>
      <c r="S100" s="123"/>
      <c r="T100" s="123"/>
      <c r="U100" s="123" t="str">
        <f t="shared" si="34"/>
        <v/>
      </c>
      <c r="V100" s="123">
        <v>70</v>
      </c>
      <c r="W100" s="123" t="str">
        <f t="shared" si="35"/>
        <v/>
      </c>
      <c r="X100" s="123">
        <v>70</v>
      </c>
      <c r="Y100" s="123" t="str">
        <f t="shared" si="36"/>
        <v/>
      </c>
      <c r="AA100">
        <f t="shared" si="37"/>
        <v>0</v>
      </c>
      <c r="AB100" t="str">
        <f t="shared" si="27"/>
        <v/>
      </c>
      <c r="AC100" t="str">
        <f t="shared" si="27"/>
        <v/>
      </c>
      <c r="AD100">
        <f t="shared" si="38"/>
        <v>0</v>
      </c>
      <c r="AE100">
        <f t="shared" si="38"/>
        <v>0</v>
      </c>
      <c r="AF100">
        <f t="shared" si="38"/>
        <v>0</v>
      </c>
      <c r="AG100">
        <f t="shared" si="38"/>
        <v>1</v>
      </c>
      <c r="BA100" t="str">
        <f t="shared" si="26"/>
        <v/>
      </c>
      <c r="BB100" t="str">
        <f t="shared" si="26"/>
        <v/>
      </c>
      <c r="BC100" t="str">
        <f t="shared" si="26"/>
        <v/>
      </c>
      <c r="BD100" t="str">
        <f t="shared" si="26"/>
        <v/>
      </c>
      <c r="BE100" t="str">
        <f t="shared" si="26"/>
        <v/>
      </c>
      <c r="BF100" t="str">
        <f t="shared" si="26"/>
        <v/>
      </c>
      <c r="BG100" t="str">
        <f t="shared" si="26"/>
        <v/>
      </c>
      <c r="BH100" t="str">
        <f t="shared" si="26"/>
        <v/>
      </c>
      <c r="BI100" t="str">
        <f t="shared" si="26"/>
        <v/>
      </c>
      <c r="BJ100" t="str">
        <f t="shared" si="26"/>
        <v/>
      </c>
    </row>
    <row r="101" spans="2:62" hidden="1" x14ac:dyDescent="0.25">
      <c r="B101" s="122" t="str">
        <f t="shared" si="28"/>
        <v/>
      </c>
      <c r="C101" s="124"/>
      <c r="D101" s="124"/>
      <c r="E101" s="124"/>
      <c r="F101" s="283"/>
      <c r="G101" s="236"/>
      <c r="H101" s="234"/>
      <c r="I101" s="232"/>
      <c r="J101" s="284" t="str">
        <f t="shared" si="29"/>
        <v/>
      </c>
      <c r="K101" s="106"/>
      <c r="L101" s="123"/>
      <c r="M101" s="123"/>
      <c r="N101" s="123" t="str">
        <f t="shared" si="30"/>
        <v/>
      </c>
      <c r="O101" s="123" t="str">
        <f t="shared" si="31"/>
        <v/>
      </c>
      <c r="P101" s="123" t="str">
        <f t="shared" si="32"/>
        <v/>
      </c>
      <c r="Q101" s="123" t="str">
        <f t="shared" si="33"/>
        <v/>
      </c>
      <c r="R101" s="123"/>
      <c r="S101" s="123"/>
      <c r="T101" s="123"/>
      <c r="U101" s="123" t="str">
        <f t="shared" si="34"/>
        <v/>
      </c>
      <c r="V101" s="123">
        <v>71</v>
      </c>
      <c r="W101" s="123" t="str">
        <f t="shared" si="35"/>
        <v/>
      </c>
      <c r="X101" s="123">
        <v>71</v>
      </c>
      <c r="Y101" s="123" t="str">
        <f t="shared" si="36"/>
        <v/>
      </c>
      <c r="AA101">
        <f t="shared" si="37"/>
        <v>0</v>
      </c>
      <c r="AB101" t="str">
        <f t="shared" si="27"/>
        <v/>
      </c>
      <c r="AC101" t="str">
        <f t="shared" si="27"/>
        <v/>
      </c>
      <c r="AD101">
        <f t="shared" si="38"/>
        <v>0</v>
      </c>
      <c r="AE101">
        <f t="shared" si="38"/>
        <v>0</v>
      </c>
      <c r="AF101">
        <f t="shared" si="38"/>
        <v>0</v>
      </c>
      <c r="AG101">
        <f t="shared" si="38"/>
        <v>1</v>
      </c>
      <c r="BA101" t="str">
        <f t="shared" si="26"/>
        <v/>
      </c>
      <c r="BB101" t="str">
        <f t="shared" si="26"/>
        <v/>
      </c>
      <c r="BC101" t="str">
        <f t="shared" si="26"/>
        <v/>
      </c>
      <c r="BD101" t="str">
        <f t="shared" si="26"/>
        <v/>
      </c>
      <c r="BE101" t="str">
        <f t="shared" si="26"/>
        <v/>
      </c>
      <c r="BF101" t="str">
        <f t="shared" si="26"/>
        <v/>
      </c>
      <c r="BG101" t="str">
        <f t="shared" si="26"/>
        <v/>
      </c>
      <c r="BH101" t="str">
        <f t="shared" si="26"/>
        <v/>
      </c>
      <c r="BI101" t="str">
        <f t="shared" si="26"/>
        <v/>
      </c>
      <c r="BJ101" t="str">
        <f t="shared" si="26"/>
        <v/>
      </c>
    </row>
    <row r="102" spans="2:62" hidden="1" x14ac:dyDescent="0.25">
      <c r="B102" s="122" t="str">
        <f t="shared" si="28"/>
        <v/>
      </c>
      <c r="C102" s="124"/>
      <c r="D102" s="124"/>
      <c r="E102" s="124"/>
      <c r="F102" s="283"/>
      <c r="G102" s="236"/>
      <c r="H102" s="234"/>
      <c r="I102" s="232"/>
      <c r="J102" s="284" t="str">
        <f t="shared" si="29"/>
        <v/>
      </c>
      <c r="K102" s="106"/>
      <c r="L102" s="123"/>
      <c r="M102" s="123"/>
      <c r="N102" s="123" t="str">
        <f t="shared" si="30"/>
        <v/>
      </c>
      <c r="O102" s="123" t="str">
        <f t="shared" si="31"/>
        <v/>
      </c>
      <c r="P102" s="123" t="str">
        <f t="shared" si="32"/>
        <v/>
      </c>
      <c r="Q102" s="123" t="str">
        <f t="shared" si="33"/>
        <v/>
      </c>
      <c r="R102" s="123"/>
      <c r="S102" s="123"/>
      <c r="T102" s="123"/>
      <c r="U102" s="123" t="str">
        <f t="shared" si="34"/>
        <v/>
      </c>
      <c r="V102" s="123">
        <v>72</v>
      </c>
      <c r="W102" s="123" t="str">
        <f t="shared" si="35"/>
        <v/>
      </c>
      <c r="X102" s="123">
        <v>72</v>
      </c>
      <c r="Y102" s="123" t="str">
        <f t="shared" si="36"/>
        <v/>
      </c>
      <c r="AA102">
        <f t="shared" si="37"/>
        <v>0</v>
      </c>
      <c r="AB102" t="str">
        <f t="shared" si="27"/>
        <v/>
      </c>
      <c r="AC102" t="str">
        <f t="shared" si="27"/>
        <v/>
      </c>
      <c r="AD102">
        <f t="shared" si="38"/>
        <v>0</v>
      </c>
      <c r="AE102">
        <f t="shared" si="38"/>
        <v>0</v>
      </c>
      <c r="AF102">
        <f t="shared" si="38"/>
        <v>0</v>
      </c>
      <c r="AG102">
        <f t="shared" si="38"/>
        <v>1</v>
      </c>
      <c r="BA102" t="str">
        <f t="shared" si="26"/>
        <v/>
      </c>
      <c r="BB102" t="str">
        <f t="shared" si="26"/>
        <v/>
      </c>
      <c r="BC102" t="str">
        <f t="shared" si="26"/>
        <v/>
      </c>
      <c r="BD102" t="str">
        <f t="shared" si="26"/>
        <v/>
      </c>
      <c r="BE102" t="str">
        <f t="shared" si="26"/>
        <v/>
      </c>
      <c r="BF102" t="str">
        <f t="shared" si="26"/>
        <v/>
      </c>
      <c r="BG102" t="str">
        <f t="shared" si="26"/>
        <v/>
      </c>
      <c r="BH102" t="str">
        <f t="shared" si="26"/>
        <v/>
      </c>
      <c r="BI102" t="str">
        <f t="shared" si="26"/>
        <v/>
      </c>
      <c r="BJ102" t="str">
        <f t="shared" si="26"/>
        <v/>
      </c>
    </row>
    <row r="103" spans="2:62" hidden="1" x14ac:dyDescent="0.25">
      <c r="B103" s="122" t="str">
        <f t="shared" si="28"/>
        <v/>
      </c>
      <c r="C103" s="124"/>
      <c r="D103" s="124"/>
      <c r="E103" s="124"/>
      <c r="F103" s="283"/>
      <c r="G103" s="236"/>
      <c r="H103" s="234"/>
      <c r="I103" s="232"/>
      <c r="J103" s="284" t="str">
        <f t="shared" si="29"/>
        <v/>
      </c>
      <c r="K103" s="106"/>
      <c r="L103" s="123"/>
      <c r="M103" s="123"/>
      <c r="N103" s="123" t="str">
        <f t="shared" si="30"/>
        <v/>
      </c>
      <c r="O103" s="123" t="str">
        <f t="shared" si="31"/>
        <v/>
      </c>
      <c r="P103" s="123" t="str">
        <f t="shared" si="32"/>
        <v/>
      </c>
      <c r="Q103" s="123" t="str">
        <f t="shared" si="33"/>
        <v/>
      </c>
      <c r="R103" s="123"/>
      <c r="S103" s="123"/>
      <c r="T103" s="123"/>
      <c r="U103" s="123" t="str">
        <f t="shared" si="34"/>
        <v/>
      </c>
      <c r="V103" s="123">
        <v>73</v>
      </c>
      <c r="W103" s="123" t="str">
        <f t="shared" si="35"/>
        <v/>
      </c>
      <c r="X103" s="123">
        <v>73</v>
      </c>
      <c r="Y103" s="123" t="str">
        <f t="shared" si="36"/>
        <v/>
      </c>
      <c r="AA103">
        <f t="shared" si="37"/>
        <v>0</v>
      </c>
      <c r="AB103" t="str">
        <f t="shared" si="27"/>
        <v/>
      </c>
      <c r="AC103" t="str">
        <f t="shared" si="27"/>
        <v/>
      </c>
      <c r="AD103">
        <f t="shared" si="38"/>
        <v>0</v>
      </c>
      <c r="AE103">
        <f t="shared" si="38"/>
        <v>0</v>
      </c>
      <c r="AF103">
        <f t="shared" si="38"/>
        <v>0</v>
      </c>
      <c r="AG103">
        <f t="shared" si="38"/>
        <v>1</v>
      </c>
      <c r="BA103" t="str">
        <f t="shared" si="26"/>
        <v/>
      </c>
      <c r="BB103" t="str">
        <f t="shared" si="26"/>
        <v/>
      </c>
      <c r="BC103" t="str">
        <f t="shared" si="26"/>
        <v/>
      </c>
      <c r="BD103" t="str">
        <f t="shared" si="26"/>
        <v/>
      </c>
      <c r="BE103" t="str">
        <f t="shared" si="26"/>
        <v/>
      </c>
      <c r="BF103" t="str">
        <f t="shared" si="26"/>
        <v/>
      </c>
      <c r="BG103" t="str">
        <f t="shared" si="26"/>
        <v/>
      </c>
      <c r="BH103" t="str">
        <f t="shared" si="26"/>
        <v/>
      </c>
      <c r="BI103" t="str">
        <f t="shared" si="26"/>
        <v/>
      </c>
      <c r="BJ103" t="str">
        <f t="shared" si="26"/>
        <v/>
      </c>
    </row>
    <row r="104" spans="2:62" hidden="1" x14ac:dyDescent="0.25">
      <c r="B104" s="122" t="str">
        <f t="shared" si="28"/>
        <v/>
      </c>
      <c r="C104" s="124"/>
      <c r="D104" s="124"/>
      <c r="E104" s="124"/>
      <c r="F104" s="283"/>
      <c r="G104" s="236"/>
      <c r="H104" s="234"/>
      <c r="I104" s="232"/>
      <c r="J104" s="284" t="str">
        <f t="shared" si="29"/>
        <v/>
      </c>
      <c r="K104" s="106"/>
      <c r="L104" s="123"/>
      <c r="M104" s="123"/>
      <c r="N104" s="123" t="str">
        <f t="shared" si="30"/>
        <v/>
      </c>
      <c r="O104" s="123" t="str">
        <f t="shared" si="31"/>
        <v/>
      </c>
      <c r="P104" s="123" t="str">
        <f t="shared" si="32"/>
        <v/>
      </c>
      <c r="Q104" s="123" t="str">
        <f t="shared" si="33"/>
        <v/>
      </c>
      <c r="R104" s="123"/>
      <c r="S104" s="123"/>
      <c r="T104" s="123"/>
      <c r="U104" s="123" t="str">
        <f t="shared" si="34"/>
        <v/>
      </c>
      <c r="V104" s="123">
        <v>74</v>
      </c>
      <c r="W104" s="123" t="str">
        <f t="shared" si="35"/>
        <v/>
      </c>
      <c r="X104" s="123">
        <v>74</v>
      </c>
      <c r="Y104" s="123" t="str">
        <f t="shared" si="36"/>
        <v/>
      </c>
      <c r="AA104">
        <f t="shared" si="37"/>
        <v>0</v>
      </c>
      <c r="AB104" t="str">
        <f t="shared" si="27"/>
        <v/>
      </c>
      <c r="AC104" t="str">
        <f t="shared" si="27"/>
        <v/>
      </c>
      <c r="AD104">
        <f t="shared" si="38"/>
        <v>0</v>
      </c>
      <c r="AE104">
        <f t="shared" si="38"/>
        <v>0</v>
      </c>
      <c r="AF104">
        <f t="shared" si="38"/>
        <v>0</v>
      </c>
      <c r="AG104">
        <f t="shared" si="38"/>
        <v>1</v>
      </c>
      <c r="BA104" t="str">
        <f t="shared" si="26"/>
        <v/>
      </c>
      <c r="BB104" t="str">
        <f t="shared" si="26"/>
        <v/>
      </c>
      <c r="BC104" t="str">
        <f t="shared" si="26"/>
        <v/>
      </c>
      <c r="BD104" t="str">
        <f t="shared" si="26"/>
        <v/>
      </c>
      <c r="BE104" t="str">
        <f t="shared" si="26"/>
        <v/>
      </c>
      <c r="BF104" t="str">
        <f t="shared" si="26"/>
        <v/>
      </c>
      <c r="BG104" t="str">
        <f t="shared" si="26"/>
        <v/>
      </c>
      <c r="BH104" t="str">
        <f t="shared" si="26"/>
        <v/>
      </c>
      <c r="BI104" t="str">
        <f t="shared" si="26"/>
        <v/>
      </c>
      <c r="BJ104" t="str">
        <f t="shared" si="26"/>
        <v/>
      </c>
    </row>
    <row r="105" spans="2:62" hidden="1" x14ac:dyDescent="0.25">
      <c r="B105" s="122" t="str">
        <f t="shared" si="28"/>
        <v/>
      </c>
      <c r="C105" s="124"/>
      <c r="D105" s="124"/>
      <c r="E105" s="124"/>
      <c r="F105" s="283"/>
      <c r="G105" s="236"/>
      <c r="H105" s="234"/>
      <c r="I105" s="232"/>
      <c r="J105" s="284" t="str">
        <f t="shared" si="29"/>
        <v/>
      </c>
      <c r="K105" s="106"/>
      <c r="L105" s="123"/>
      <c r="M105" s="123"/>
      <c r="N105" s="123" t="str">
        <f t="shared" si="30"/>
        <v/>
      </c>
      <c r="O105" s="123" t="str">
        <f t="shared" si="31"/>
        <v/>
      </c>
      <c r="P105" s="123" t="str">
        <f t="shared" si="32"/>
        <v/>
      </c>
      <c r="Q105" s="123" t="str">
        <f t="shared" si="33"/>
        <v/>
      </c>
      <c r="R105" s="123"/>
      <c r="S105" s="123"/>
      <c r="T105" s="123"/>
      <c r="U105" s="123" t="str">
        <f t="shared" si="34"/>
        <v/>
      </c>
      <c r="V105" s="123">
        <v>75</v>
      </c>
      <c r="W105" s="123" t="str">
        <f t="shared" si="35"/>
        <v/>
      </c>
      <c r="X105" s="123">
        <v>75</v>
      </c>
      <c r="Y105" s="123" t="str">
        <f t="shared" si="36"/>
        <v/>
      </c>
      <c r="AA105">
        <f t="shared" si="37"/>
        <v>0</v>
      </c>
      <c r="AB105" t="str">
        <f t="shared" si="27"/>
        <v/>
      </c>
      <c r="AC105" t="str">
        <f t="shared" si="27"/>
        <v/>
      </c>
      <c r="AD105">
        <f t="shared" si="38"/>
        <v>0</v>
      </c>
      <c r="AE105">
        <f t="shared" si="38"/>
        <v>0</v>
      </c>
      <c r="AF105">
        <f t="shared" si="38"/>
        <v>0</v>
      </c>
      <c r="AG105">
        <f t="shared" si="38"/>
        <v>1</v>
      </c>
      <c r="BA105" t="str">
        <f t="shared" si="26"/>
        <v/>
      </c>
      <c r="BB105" t="str">
        <f t="shared" si="26"/>
        <v/>
      </c>
      <c r="BC105" t="str">
        <f t="shared" si="26"/>
        <v/>
      </c>
      <c r="BD105" t="str">
        <f t="shared" si="26"/>
        <v/>
      </c>
      <c r="BE105" t="str">
        <f t="shared" si="26"/>
        <v/>
      </c>
      <c r="BF105" t="str">
        <f t="shared" si="26"/>
        <v/>
      </c>
      <c r="BG105" t="str">
        <f t="shared" si="26"/>
        <v/>
      </c>
      <c r="BH105" t="str">
        <f t="shared" si="26"/>
        <v/>
      </c>
      <c r="BI105" t="str">
        <f t="shared" si="26"/>
        <v/>
      </c>
      <c r="BJ105" t="str">
        <f t="shared" si="26"/>
        <v/>
      </c>
    </row>
    <row r="106" spans="2:62" hidden="1" x14ac:dyDescent="0.25">
      <c r="B106" s="122" t="str">
        <f t="shared" si="28"/>
        <v/>
      </c>
      <c r="C106" s="124"/>
      <c r="D106" s="124"/>
      <c r="E106" s="124"/>
      <c r="F106" s="283"/>
      <c r="G106" s="236"/>
      <c r="H106" s="234"/>
      <c r="I106" s="232"/>
      <c r="J106" s="284" t="str">
        <f t="shared" si="29"/>
        <v/>
      </c>
      <c r="K106" s="106"/>
      <c r="L106" s="123"/>
      <c r="M106" s="123"/>
      <c r="N106" s="123" t="str">
        <f t="shared" si="30"/>
        <v/>
      </c>
      <c r="O106" s="123" t="str">
        <f t="shared" si="31"/>
        <v/>
      </c>
      <c r="P106" s="123" t="str">
        <f t="shared" si="32"/>
        <v/>
      </c>
      <c r="Q106" s="123" t="str">
        <f t="shared" si="33"/>
        <v/>
      </c>
      <c r="R106" s="123"/>
      <c r="S106" s="123"/>
      <c r="T106" s="123"/>
      <c r="U106" s="123" t="str">
        <f t="shared" si="34"/>
        <v/>
      </c>
      <c r="V106" s="123">
        <v>76</v>
      </c>
      <c r="W106" s="123" t="str">
        <f t="shared" si="35"/>
        <v/>
      </c>
      <c r="X106" s="123">
        <v>76</v>
      </c>
      <c r="Y106" s="123" t="str">
        <f t="shared" si="36"/>
        <v/>
      </c>
      <c r="AA106">
        <f t="shared" si="37"/>
        <v>0</v>
      </c>
      <c r="AB106" t="str">
        <f t="shared" si="27"/>
        <v/>
      </c>
      <c r="AC106" t="str">
        <f t="shared" si="27"/>
        <v/>
      </c>
      <c r="AD106">
        <f t="shared" si="38"/>
        <v>0</v>
      </c>
      <c r="AE106">
        <f t="shared" si="38"/>
        <v>0</v>
      </c>
      <c r="AF106">
        <f t="shared" si="38"/>
        <v>0</v>
      </c>
      <c r="AG106">
        <f t="shared" si="38"/>
        <v>1</v>
      </c>
      <c r="BA106" t="str">
        <f t="shared" si="26"/>
        <v/>
      </c>
      <c r="BB106" t="str">
        <f t="shared" si="26"/>
        <v/>
      </c>
      <c r="BC106" t="str">
        <f t="shared" si="26"/>
        <v/>
      </c>
      <c r="BD106" t="str">
        <f t="shared" si="26"/>
        <v/>
      </c>
      <c r="BE106" t="str">
        <f t="shared" si="26"/>
        <v/>
      </c>
      <c r="BF106" t="str">
        <f t="shared" si="26"/>
        <v/>
      </c>
      <c r="BG106" t="str">
        <f t="shared" si="26"/>
        <v/>
      </c>
      <c r="BH106" t="str">
        <f t="shared" si="26"/>
        <v/>
      </c>
      <c r="BI106" t="str">
        <f t="shared" si="26"/>
        <v/>
      </c>
      <c r="BJ106" t="str">
        <f t="shared" si="26"/>
        <v/>
      </c>
    </row>
    <row r="107" spans="2:62" hidden="1" x14ac:dyDescent="0.25">
      <c r="B107" s="122" t="str">
        <f t="shared" si="28"/>
        <v/>
      </c>
      <c r="C107" s="124"/>
      <c r="D107" s="124"/>
      <c r="E107" s="124"/>
      <c r="F107" s="283"/>
      <c r="G107" s="236"/>
      <c r="H107" s="234"/>
      <c r="I107" s="232"/>
      <c r="J107" s="284" t="str">
        <f t="shared" si="29"/>
        <v/>
      </c>
      <c r="K107" s="106"/>
      <c r="L107" s="123"/>
      <c r="M107" s="123"/>
      <c r="N107" s="123" t="str">
        <f t="shared" si="30"/>
        <v/>
      </c>
      <c r="O107" s="123" t="str">
        <f t="shared" si="31"/>
        <v/>
      </c>
      <c r="P107" s="123" t="str">
        <f t="shared" si="32"/>
        <v/>
      </c>
      <c r="Q107" s="123" t="str">
        <f t="shared" si="33"/>
        <v/>
      </c>
      <c r="R107" s="123"/>
      <c r="S107" s="123"/>
      <c r="T107" s="123"/>
      <c r="U107" s="123" t="str">
        <f t="shared" si="34"/>
        <v/>
      </c>
      <c r="V107" s="123">
        <v>77</v>
      </c>
      <c r="W107" s="123" t="str">
        <f t="shared" si="35"/>
        <v/>
      </c>
      <c r="X107" s="123">
        <v>77</v>
      </c>
      <c r="Y107" s="123" t="str">
        <f t="shared" si="36"/>
        <v/>
      </c>
      <c r="AA107">
        <f t="shared" si="37"/>
        <v>0</v>
      </c>
      <c r="AB107" t="str">
        <f t="shared" si="27"/>
        <v/>
      </c>
      <c r="AC107" t="str">
        <f t="shared" si="27"/>
        <v/>
      </c>
      <c r="AD107">
        <f t="shared" si="38"/>
        <v>0</v>
      </c>
      <c r="AE107">
        <f t="shared" si="38"/>
        <v>0</v>
      </c>
      <c r="AF107">
        <f t="shared" si="38"/>
        <v>0</v>
      </c>
      <c r="AG107">
        <f t="shared" si="38"/>
        <v>1</v>
      </c>
      <c r="BA107" t="str">
        <f t="shared" si="26"/>
        <v/>
      </c>
      <c r="BB107" t="str">
        <f t="shared" si="26"/>
        <v/>
      </c>
      <c r="BC107" t="str">
        <f t="shared" si="26"/>
        <v/>
      </c>
      <c r="BD107" t="str">
        <f t="shared" si="26"/>
        <v/>
      </c>
      <c r="BE107" t="str">
        <f t="shared" si="26"/>
        <v/>
      </c>
      <c r="BF107" t="str">
        <f t="shared" si="26"/>
        <v/>
      </c>
      <c r="BG107" t="str">
        <f t="shared" si="26"/>
        <v/>
      </c>
      <c r="BH107" t="str">
        <f t="shared" si="26"/>
        <v/>
      </c>
      <c r="BI107" t="str">
        <f t="shared" si="26"/>
        <v/>
      </c>
      <c r="BJ107" t="str">
        <f t="shared" si="26"/>
        <v/>
      </c>
    </row>
    <row r="108" spans="2:62" hidden="1" x14ac:dyDescent="0.25">
      <c r="B108" s="122" t="str">
        <f t="shared" si="28"/>
        <v/>
      </c>
      <c r="C108" s="124"/>
      <c r="D108" s="124"/>
      <c r="E108" s="124"/>
      <c r="F108" s="283"/>
      <c r="G108" s="236"/>
      <c r="H108" s="234"/>
      <c r="I108" s="232"/>
      <c r="J108" s="284" t="str">
        <f t="shared" si="29"/>
        <v/>
      </c>
      <c r="K108" s="106"/>
      <c r="L108" s="123"/>
      <c r="M108" s="123"/>
      <c r="N108" s="123" t="str">
        <f t="shared" si="30"/>
        <v/>
      </c>
      <c r="O108" s="123" t="str">
        <f t="shared" si="31"/>
        <v/>
      </c>
      <c r="P108" s="123" t="str">
        <f t="shared" si="32"/>
        <v/>
      </c>
      <c r="Q108" s="123" t="str">
        <f t="shared" si="33"/>
        <v/>
      </c>
      <c r="R108" s="123"/>
      <c r="S108" s="123"/>
      <c r="T108" s="123"/>
      <c r="U108" s="123" t="str">
        <f t="shared" si="34"/>
        <v/>
      </c>
      <c r="V108" s="123">
        <v>78</v>
      </c>
      <c r="W108" s="123" t="str">
        <f t="shared" si="35"/>
        <v/>
      </c>
      <c r="X108" s="123">
        <v>78</v>
      </c>
      <c r="Y108" s="123" t="str">
        <f t="shared" si="36"/>
        <v/>
      </c>
      <c r="AA108">
        <f t="shared" si="37"/>
        <v>0</v>
      </c>
      <c r="AB108" t="str">
        <f t="shared" si="27"/>
        <v/>
      </c>
      <c r="AC108" t="str">
        <f t="shared" si="27"/>
        <v/>
      </c>
      <c r="AD108">
        <f t="shared" si="38"/>
        <v>0</v>
      </c>
      <c r="AE108">
        <f t="shared" si="38"/>
        <v>0</v>
      </c>
      <c r="AF108">
        <f t="shared" si="38"/>
        <v>0</v>
      </c>
      <c r="AG108">
        <f t="shared" si="38"/>
        <v>1</v>
      </c>
      <c r="BA108" t="str">
        <f t="shared" si="26"/>
        <v/>
      </c>
      <c r="BB108" t="str">
        <f t="shared" si="26"/>
        <v/>
      </c>
      <c r="BC108" t="str">
        <f t="shared" si="26"/>
        <v/>
      </c>
      <c r="BD108" t="str">
        <f t="shared" si="26"/>
        <v/>
      </c>
      <c r="BE108" t="str">
        <f t="shared" si="26"/>
        <v/>
      </c>
      <c r="BF108" t="str">
        <f t="shared" si="26"/>
        <v/>
      </c>
      <c r="BG108" t="str">
        <f t="shared" si="26"/>
        <v/>
      </c>
      <c r="BH108" t="str">
        <f t="shared" si="26"/>
        <v/>
      </c>
      <c r="BI108" t="str">
        <f t="shared" si="26"/>
        <v/>
      </c>
      <c r="BJ108" t="str">
        <f t="shared" si="26"/>
        <v/>
      </c>
    </row>
    <row r="109" spans="2:62" hidden="1" x14ac:dyDescent="0.25">
      <c r="B109" s="122" t="str">
        <f t="shared" si="28"/>
        <v/>
      </c>
      <c r="C109" s="124"/>
      <c r="D109" s="124"/>
      <c r="E109" s="124"/>
      <c r="F109" s="283"/>
      <c r="G109" s="236"/>
      <c r="H109" s="234"/>
      <c r="I109" s="232"/>
      <c r="J109" s="284" t="str">
        <f t="shared" si="29"/>
        <v/>
      </c>
      <c r="K109" s="106"/>
      <c r="L109" s="123"/>
      <c r="M109" s="123"/>
      <c r="N109" s="123" t="str">
        <f t="shared" si="30"/>
        <v/>
      </c>
      <c r="O109" s="123" t="str">
        <f t="shared" si="31"/>
        <v/>
      </c>
      <c r="P109" s="123" t="str">
        <f t="shared" si="32"/>
        <v/>
      </c>
      <c r="Q109" s="123" t="str">
        <f t="shared" si="33"/>
        <v/>
      </c>
      <c r="R109" s="123"/>
      <c r="S109" s="123"/>
      <c r="T109" s="123"/>
      <c r="U109" s="123" t="str">
        <f t="shared" si="34"/>
        <v/>
      </c>
      <c r="V109" s="123">
        <v>79</v>
      </c>
      <c r="W109" s="123" t="str">
        <f t="shared" si="35"/>
        <v/>
      </c>
      <c r="X109" s="123">
        <v>79</v>
      </c>
      <c r="Y109" s="123" t="str">
        <f t="shared" si="36"/>
        <v/>
      </c>
      <c r="AA109">
        <f t="shared" si="37"/>
        <v>0</v>
      </c>
      <c r="AB109" t="str">
        <f t="shared" si="27"/>
        <v/>
      </c>
      <c r="AC109" t="str">
        <f t="shared" si="27"/>
        <v/>
      </c>
      <c r="AD109">
        <f t="shared" si="38"/>
        <v>0</v>
      </c>
      <c r="AE109">
        <f t="shared" si="38"/>
        <v>0</v>
      </c>
      <c r="AF109">
        <f t="shared" si="38"/>
        <v>0</v>
      </c>
      <c r="AG109">
        <f t="shared" si="38"/>
        <v>1</v>
      </c>
      <c r="BA109" t="str">
        <f t="shared" si="26"/>
        <v/>
      </c>
      <c r="BB109" t="str">
        <f t="shared" si="26"/>
        <v/>
      </c>
      <c r="BC109" t="str">
        <f t="shared" si="26"/>
        <v/>
      </c>
      <c r="BD109" t="str">
        <f t="shared" si="26"/>
        <v/>
      </c>
      <c r="BE109" t="str">
        <f t="shared" si="26"/>
        <v/>
      </c>
      <c r="BF109" t="str">
        <f t="shared" si="26"/>
        <v/>
      </c>
      <c r="BG109" t="str">
        <f t="shared" si="26"/>
        <v/>
      </c>
      <c r="BH109" t="str">
        <f t="shared" si="26"/>
        <v/>
      </c>
      <c r="BI109" t="str">
        <f t="shared" si="26"/>
        <v/>
      </c>
      <c r="BJ109" t="str">
        <f t="shared" si="26"/>
        <v/>
      </c>
    </row>
    <row r="110" spans="2:62" hidden="1" x14ac:dyDescent="0.25">
      <c r="B110" s="122" t="str">
        <f t="shared" si="28"/>
        <v/>
      </c>
      <c r="C110" s="124"/>
      <c r="D110" s="124"/>
      <c r="E110" s="124"/>
      <c r="F110" s="283"/>
      <c r="G110" s="236"/>
      <c r="H110" s="234"/>
      <c r="I110" s="232"/>
      <c r="J110" s="284" t="str">
        <f t="shared" si="29"/>
        <v/>
      </c>
      <c r="K110" s="106"/>
      <c r="L110" s="123"/>
      <c r="M110" s="123"/>
      <c r="N110" s="123" t="str">
        <f t="shared" si="30"/>
        <v/>
      </c>
      <c r="O110" s="123" t="str">
        <f t="shared" si="31"/>
        <v/>
      </c>
      <c r="P110" s="123" t="str">
        <f t="shared" si="32"/>
        <v/>
      </c>
      <c r="Q110" s="123" t="str">
        <f t="shared" si="33"/>
        <v/>
      </c>
      <c r="R110" s="123"/>
      <c r="S110" s="123"/>
      <c r="T110" s="123"/>
      <c r="U110" s="123" t="str">
        <f t="shared" si="34"/>
        <v/>
      </c>
      <c r="V110" s="123">
        <v>80</v>
      </c>
      <c r="W110" s="123" t="str">
        <f t="shared" si="35"/>
        <v/>
      </c>
      <c r="X110" s="123">
        <v>80</v>
      </c>
      <c r="Y110" s="123" t="str">
        <f t="shared" si="36"/>
        <v/>
      </c>
      <c r="AA110">
        <f t="shared" si="37"/>
        <v>0</v>
      </c>
      <c r="AB110" t="str">
        <f t="shared" si="27"/>
        <v/>
      </c>
      <c r="AC110" t="str">
        <f t="shared" si="27"/>
        <v/>
      </c>
      <c r="AD110">
        <f t="shared" si="38"/>
        <v>0</v>
      </c>
      <c r="AE110">
        <f t="shared" si="38"/>
        <v>0</v>
      </c>
      <c r="AF110">
        <f t="shared" si="38"/>
        <v>0</v>
      </c>
      <c r="AG110">
        <f t="shared" si="38"/>
        <v>1</v>
      </c>
      <c r="BA110" t="str">
        <f t="shared" si="26"/>
        <v/>
      </c>
      <c r="BB110" t="str">
        <f t="shared" si="26"/>
        <v/>
      </c>
      <c r="BC110" t="str">
        <f t="shared" si="26"/>
        <v/>
      </c>
      <c r="BD110" t="str">
        <f t="shared" si="26"/>
        <v/>
      </c>
      <c r="BE110" t="str">
        <f t="shared" si="26"/>
        <v/>
      </c>
      <c r="BF110" t="str">
        <f t="shared" si="26"/>
        <v/>
      </c>
      <c r="BG110" t="str">
        <f t="shared" si="26"/>
        <v/>
      </c>
      <c r="BH110" t="str">
        <f t="shared" si="26"/>
        <v/>
      </c>
      <c r="BI110" t="str">
        <f t="shared" si="26"/>
        <v/>
      </c>
      <c r="BJ110" t="str">
        <f t="shared" si="26"/>
        <v/>
      </c>
    </row>
    <row r="111" spans="2:62" hidden="1" x14ac:dyDescent="0.25">
      <c r="B111" s="122" t="str">
        <f t="shared" si="28"/>
        <v/>
      </c>
      <c r="C111" s="124"/>
      <c r="D111" s="124"/>
      <c r="E111" s="124"/>
      <c r="F111" s="283"/>
      <c r="G111" s="236"/>
      <c r="H111" s="234"/>
      <c r="I111" s="232"/>
      <c r="J111" s="284" t="str">
        <f t="shared" si="29"/>
        <v/>
      </c>
      <c r="K111" s="106"/>
      <c r="L111" s="123"/>
      <c r="M111" s="123"/>
      <c r="N111" s="123" t="str">
        <f t="shared" si="30"/>
        <v/>
      </c>
      <c r="O111" s="123" t="str">
        <f t="shared" si="31"/>
        <v/>
      </c>
      <c r="P111" s="123" t="str">
        <f t="shared" si="32"/>
        <v/>
      </c>
      <c r="Q111" s="123" t="str">
        <f t="shared" si="33"/>
        <v/>
      </c>
      <c r="R111" s="123"/>
      <c r="S111" s="123"/>
      <c r="T111" s="123"/>
      <c r="U111" s="123" t="str">
        <f t="shared" si="34"/>
        <v/>
      </c>
      <c r="V111" s="123">
        <v>81</v>
      </c>
      <c r="W111" s="123" t="str">
        <f t="shared" si="35"/>
        <v/>
      </c>
      <c r="X111" s="123">
        <v>81</v>
      </c>
      <c r="Y111" s="123" t="str">
        <f t="shared" si="36"/>
        <v/>
      </c>
      <c r="AA111">
        <f t="shared" si="37"/>
        <v>0</v>
      </c>
      <c r="AB111" t="str">
        <f t="shared" si="27"/>
        <v/>
      </c>
      <c r="AC111" t="str">
        <f t="shared" si="27"/>
        <v/>
      </c>
      <c r="AD111">
        <f t="shared" si="38"/>
        <v>0</v>
      </c>
      <c r="AE111">
        <f t="shared" si="38"/>
        <v>0</v>
      </c>
      <c r="AF111">
        <f t="shared" si="38"/>
        <v>0</v>
      </c>
      <c r="AG111">
        <f t="shared" si="38"/>
        <v>1</v>
      </c>
      <c r="BA111" t="str">
        <f t="shared" si="26"/>
        <v/>
      </c>
      <c r="BB111" t="str">
        <f t="shared" si="26"/>
        <v/>
      </c>
      <c r="BC111" t="str">
        <f t="shared" si="26"/>
        <v/>
      </c>
      <c r="BD111" t="str">
        <f t="shared" si="26"/>
        <v/>
      </c>
      <c r="BE111" t="str">
        <f t="shared" si="26"/>
        <v/>
      </c>
      <c r="BF111" t="str">
        <f t="shared" si="26"/>
        <v/>
      </c>
      <c r="BG111" t="str">
        <f t="shared" si="26"/>
        <v/>
      </c>
      <c r="BH111" t="str">
        <f t="shared" si="26"/>
        <v/>
      </c>
      <c r="BI111" t="str">
        <f t="shared" si="26"/>
        <v/>
      </c>
      <c r="BJ111" t="str">
        <f t="shared" si="26"/>
        <v/>
      </c>
    </row>
    <row r="112" spans="2:62" hidden="1" x14ac:dyDescent="0.25">
      <c r="B112" s="122" t="str">
        <f t="shared" si="28"/>
        <v/>
      </c>
      <c r="C112" s="124"/>
      <c r="D112" s="124"/>
      <c r="E112" s="124"/>
      <c r="F112" s="283"/>
      <c r="G112" s="236"/>
      <c r="H112" s="234"/>
      <c r="I112" s="232"/>
      <c r="J112" s="284" t="str">
        <f t="shared" si="29"/>
        <v/>
      </c>
      <c r="K112" s="106"/>
      <c r="L112" s="123"/>
      <c r="M112" s="123"/>
      <c r="N112" s="123" t="str">
        <f t="shared" si="30"/>
        <v/>
      </c>
      <c r="O112" s="123" t="str">
        <f t="shared" si="31"/>
        <v/>
      </c>
      <c r="P112" s="123" t="str">
        <f t="shared" si="32"/>
        <v/>
      </c>
      <c r="Q112" s="123" t="str">
        <f t="shared" si="33"/>
        <v/>
      </c>
      <c r="R112" s="123"/>
      <c r="S112" s="123"/>
      <c r="T112" s="123"/>
      <c r="U112" s="123" t="str">
        <f t="shared" si="34"/>
        <v/>
      </c>
      <c r="V112" s="123">
        <v>82</v>
      </c>
      <c r="W112" s="123" t="str">
        <f t="shared" si="35"/>
        <v/>
      </c>
      <c r="X112" s="123">
        <v>82</v>
      </c>
      <c r="Y112" s="123" t="str">
        <f t="shared" si="36"/>
        <v/>
      </c>
      <c r="AA112">
        <f t="shared" si="37"/>
        <v>0</v>
      </c>
      <c r="AB112" t="str">
        <f t="shared" si="27"/>
        <v/>
      </c>
      <c r="AC112" t="str">
        <f t="shared" si="27"/>
        <v/>
      </c>
      <c r="AD112">
        <f t="shared" si="38"/>
        <v>0</v>
      </c>
      <c r="AE112">
        <f t="shared" si="38"/>
        <v>0</v>
      </c>
      <c r="AF112">
        <f t="shared" si="38"/>
        <v>0</v>
      </c>
      <c r="AG112">
        <f t="shared" si="38"/>
        <v>1</v>
      </c>
      <c r="BA112" t="str">
        <f t="shared" si="26"/>
        <v/>
      </c>
      <c r="BB112" t="str">
        <f t="shared" si="26"/>
        <v/>
      </c>
      <c r="BC112" t="str">
        <f t="shared" si="26"/>
        <v/>
      </c>
      <c r="BD112" t="str">
        <f t="shared" si="26"/>
        <v/>
      </c>
      <c r="BE112" t="str">
        <f t="shared" si="26"/>
        <v/>
      </c>
      <c r="BF112" t="str">
        <f t="shared" si="26"/>
        <v/>
      </c>
      <c r="BG112" t="str">
        <f t="shared" si="26"/>
        <v/>
      </c>
      <c r="BH112" t="str">
        <f t="shared" si="26"/>
        <v/>
      </c>
      <c r="BI112" t="str">
        <f t="shared" si="26"/>
        <v/>
      </c>
      <c r="BJ112" t="str">
        <f t="shared" si="26"/>
        <v/>
      </c>
    </row>
    <row r="113" spans="2:62" hidden="1" x14ac:dyDescent="0.25">
      <c r="B113" s="122" t="str">
        <f t="shared" si="28"/>
        <v/>
      </c>
      <c r="C113" s="124"/>
      <c r="D113" s="124"/>
      <c r="E113" s="124"/>
      <c r="F113" s="283"/>
      <c r="G113" s="236"/>
      <c r="H113" s="234"/>
      <c r="I113" s="232"/>
      <c r="J113" s="284" t="str">
        <f t="shared" si="29"/>
        <v/>
      </c>
      <c r="K113" s="106"/>
      <c r="L113" s="123"/>
      <c r="M113" s="123"/>
      <c r="N113" s="123" t="str">
        <f t="shared" si="30"/>
        <v/>
      </c>
      <c r="O113" s="123" t="str">
        <f t="shared" si="31"/>
        <v/>
      </c>
      <c r="P113" s="123" t="str">
        <f t="shared" si="32"/>
        <v/>
      </c>
      <c r="Q113" s="123" t="str">
        <f t="shared" si="33"/>
        <v/>
      </c>
      <c r="R113" s="123"/>
      <c r="S113" s="123"/>
      <c r="T113" s="123"/>
      <c r="U113" s="123" t="str">
        <f t="shared" si="34"/>
        <v/>
      </c>
      <c r="V113" s="123">
        <v>83</v>
      </c>
      <c r="W113" s="123" t="str">
        <f t="shared" si="35"/>
        <v/>
      </c>
      <c r="X113" s="123">
        <v>83</v>
      </c>
      <c r="Y113" s="123" t="str">
        <f t="shared" si="36"/>
        <v/>
      </c>
      <c r="AA113">
        <f t="shared" si="37"/>
        <v>0</v>
      </c>
      <c r="AB113" t="str">
        <f t="shared" si="27"/>
        <v/>
      </c>
      <c r="AC113" t="str">
        <f t="shared" si="27"/>
        <v/>
      </c>
      <c r="AD113">
        <f t="shared" si="38"/>
        <v>0</v>
      </c>
      <c r="AE113">
        <f t="shared" si="38"/>
        <v>0</v>
      </c>
      <c r="AF113">
        <f t="shared" si="38"/>
        <v>0</v>
      </c>
      <c r="AG113">
        <f t="shared" si="38"/>
        <v>1</v>
      </c>
      <c r="BA113" t="str">
        <f t="shared" si="26"/>
        <v/>
      </c>
      <c r="BB113" t="str">
        <f t="shared" si="26"/>
        <v/>
      </c>
      <c r="BC113" t="str">
        <f t="shared" si="26"/>
        <v/>
      </c>
      <c r="BD113" t="str">
        <f t="shared" si="26"/>
        <v/>
      </c>
      <c r="BE113" t="str">
        <f t="shared" si="26"/>
        <v/>
      </c>
      <c r="BF113" t="str">
        <f t="shared" si="26"/>
        <v/>
      </c>
      <c r="BG113" t="str">
        <f t="shared" si="26"/>
        <v/>
      </c>
      <c r="BH113" t="str">
        <f t="shared" si="26"/>
        <v/>
      </c>
      <c r="BI113" t="str">
        <f t="shared" si="26"/>
        <v/>
      </c>
      <c r="BJ113" t="str">
        <f t="shared" si="26"/>
        <v/>
      </c>
    </row>
    <row r="114" spans="2:62" hidden="1" x14ac:dyDescent="0.25">
      <c r="B114" s="122" t="str">
        <f t="shared" si="28"/>
        <v/>
      </c>
      <c r="C114" s="124"/>
      <c r="D114" s="124"/>
      <c r="E114" s="124"/>
      <c r="F114" s="283"/>
      <c r="G114" s="236"/>
      <c r="H114" s="234"/>
      <c r="I114" s="232"/>
      <c r="J114" s="284" t="str">
        <f t="shared" si="29"/>
        <v/>
      </c>
      <c r="K114" s="106"/>
      <c r="L114" s="123"/>
      <c r="M114" s="123"/>
      <c r="N114" s="123" t="str">
        <f t="shared" si="30"/>
        <v/>
      </c>
      <c r="O114" s="123" t="str">
        <f t="shared" si="31"/>
        <v/>
      </c>
      <c r="P114" s="123" t="str">
        <f t="shared" si="32"/>
        <v/>
      </c>
      <c r="Q114" s="123" t="str">
        <f t="shared" si="33"/>
        <v/>
      </c>
      <c r="R114" s="123"/>
      <c r="S114" s="123"/>
      <c r="T114" s="123"/>
      <c r="U114" s="123" t="str">
        <f t="shared" si="34"/>
        <v/>
      </c>
      <c r="V114" s="123">
        <v>84</v>
      </c>
      <c r="W114" s="123" t="str">
        <f t="shared" si="35"/>
        <v/>
      </c>
      <c r="X114" s="123">
        <v>84</v>
      </c>
      <c r="Y114" s="123" t="str">
        <f t="shared" si="36"/>
        <v/>
      </c>
      <c r="AA114">
        <f t="shared" si="37"/>
        <v>0</v>
      </c>
      <c r="AB114" t="str">
        <f t="shared" si="27"/>
        <v/>
      </c>
      <c r="AC114" t="str">
        <f t="shared" si="27"/>
        <v/>
      </c>
      <c r="AD114">
        <f t="shared" si="38"/>
        <v>0</v>
      </c>
      <c r="AE114">
        <f t="shared" si="38"/>
        <v>0</v>
      </c>
      <c r="AF114">
        <f t="shared" si="38"/>
        <v>0</v>
      </c>
      <c r="AG114">
        <f t="shared" si="38"/>
        <v>1</v>
      </c>
      <c r="BA114" t="str">
        <f t="shared" si="26"/>
        <v/>
      </c>
      <c r="BB114" t="str">
        <f t="shared" si="26"/>
        <v/>
      </c>
      <c r="BC114" t="str">
        <f t="shared" si="26"/>
        <v/>
      </c>
      <c r="BD114" t="str">
        <f t="shared" si="26"/>
        <v/>
      </c>
      <c r="BE114" t="str">
        <f t="shared" si="26"/>
        <v/>
      </c>
      <c r="BF114" t="str">
        <f t="shared" si="26"/>
        <v/>
      </c>
      <c r="BG114" t="str">
        <f t="shared" si="26"/>
        <v/>
      </c>
      <c r="BH114" t="str">
        <f t="shared" si="26"/>
        <v/>
      </c>
      <c r="BI114" t="str">
        <f t="shared" si="26"/>
        <v/>
      </c>
      <c r="BJ114" t="str">
        <f t="shared" si="26"/>
        <v/>
      </c>
    </row>
    <row r="115" spans="2:62" hidden="1" x14ac:dyDescent="0.25">
      <c r="B115" s="122" t="str">
        <f t="shared" si="28"/>
        <v/>
      </c>
      <c r="C115" s="124"/>
      <c r="D115" s="124"/>
      <c r="E115" s="124"/>
      <c r="F115" s="283"/>
      <c r="G115" s="236"/>
      <c r="H115" s="234"/>
      <c r="I115" s="232"/>
      <c r="J115" s="284" t="str">
        <f t="shared" si="29"/>
        <v/>
      </c>
      <c r="K115" s="106"/>
      <c r="L115" s="123"/>
      <c r="M115" s="123"/>
      <c r="N115" s="123" t="str">
        <f t="shared" si="30"/>
        <v/>
      </c>
      <c r="O115" s="123" t="str">
        <f t="shared" si="31"/>
        <v/>
      </c>
      <c r="P115" s="123" t="str">
        <f t="shared" si="32"/>
        <v/>
      </c>
      <c r="Q115" s="123" t="str">
        <f t="shared" si="33"/>
        <v/>
      </c>
      <c r="R115" s="123"/>
      <c r="S115" s="123"/>
      <c r="T115" s="123"/>
      <c r="U115" s="123" t="str">
        <f t="shared" si="34"/>
        <v/>
      </c>
      <c r="V115" s="123">
        <v>85</v>
      </c>
      <c r="W115" s="123" t="str">
        <f t="shared" si="35"/>
        <v/>
      </c>
      <c r="X115" s="123">
        <v>85</v>
      </c>
      <c r="Y115" s="123" t="str">
        <f t="shared" si="36"/>
        <v/>
      </c>
      <c r="AA115">
        <f t="shared" si="37"/>
        <v>0</v>
      </c>
      <c r="AB115" t="str">
        <f t="shared" si="27"/>
        <v/>
      </c>
      <c r="AC115" t="str">
        <f t="shared" si="27"/>
        <v/>
      </c>
      <c r="AD115">
        <f t="shared" si="38"/>
        <v>0</v>
      </c>
      <c r="AE115">
        <f t="shared" si="38"/>
        <v>0</v>
      </c>
      <c r="AF115">
        <f t="shared" si="38"/>
        <v>0</v>
      </c>
      <c r="AG115">
        <f t="shared" si="38"/>
        <v>1</v>
      </c>
      <c r="BA115" t="str">
        <f t="shared" si="26"/>
        <v/>
      </c>
      <c r="BB115" t="str">
        <f t="shared" si="26"/>
        <v/>
      </c>
      <c r="BC115" t="str">
        <f t="shared" si="26"/>
        <v/>
      </c>
      <c r="BD115" t="str">
        <f t="shared" si="26"/>
        <v/>
      </c>
      <c r="BE115" t="str">
        <f t="shared" si="26"/>
        <v/>
      </c>
      <c r="BF115" t="str">
        <f>IF($F115="","",BF$30)</f>
        <v/>
      </c>
      <c r="BG115" t="str">
        <f>IF($F115="","",BG$30)</f>
        <v/>
      </c>
      <c r="BH115" t="str">
        <f>IF($F115="","",BH$30)</f>
        <v/>
      </c>
      <c r="BI115" t="str">
        <f>IF($F115="","",BI$30)</f>
        <v/>
      </c>
      <c r="BJ115" t="str">
        <f>IF($F115="","",BJ$30)</f>
        <v/>
      </c>
    </row>
    <row r="116" spans="2:62" hidden="1" x14ac:dyDescent="0.25">
      <c r="B116" s="122" t="str">
        <f t="shared" si="28"/>
        <v/>
      </c>
      <c r="C116" s="124"/>
      <c r="D116" s="124"/>
      <c r="E116" s="124"/>
      <c r="F116" s="283"/>
      <c r="G116" s="236"/>
      <c r="H116" s="234"/>
      <c r="I116" s="232"/>
      <c r="J116" s="284" t="str">
        <f t="shared" si="29"/>
        <v/>
      </c>
      <c r="K116" s="106"/>
      <c r="L116" s="123"/>
      <c r="M116" s="123"/>
      <c r="N116" s="123" t="str">
        <f t="shared" si="30"/>
        <v/>
      </c>
      <c r="O116" s="123" t="str">
        <f t="shared" si="31"/>
        <v/>
      </c>
      <c r="P116" s="123" t="str">
        <f t="shared" si="32"/>
        <v/>
      </c>
      <c r="Q116" s="123" t="str">
        <f t="shared" si="33"/>
        <v/>
      </c>
      <c r="R116" s="123"/>
      <c r="S116" s="123"/>
      <c r="T116" s="123"/>
      <c r="U116" s="123" t="str">
        <f t="shared" si="34"/>
        <v/>
      </c>
      <c r="V116" s="123">
        <v>86</v>
      </c>
      <c r="W116" s="123" t="str">
        <f t="shared" si="35"/>
        <v/>
      </c>
      <c r="X116" s="123">
        <v>86</v>
      </c>
      <c r="Y116" s="123" t="str">
        <f t="shared" si="36"/>
        <v/>
      </c>
      <c r="AA116">
        <f t="shared" si="37"/>
        <v>0</v>
      </c>
      <c r="AB116" t="str">
        <f t="shared" si="27"/>
        <v/>
      </c>
      <c r="AC116" t="str">
        <f t="shared" si="27"/>
        <v/>
      </c>
      <c r="AD116">
        <f t="shared" si="38"/>
        <v>0</v>
      </c>
      <c r="AE116">
        <f t="shared" si="38"/>
        <v>0</v>
      </c>
      <c r="AF116">
        <f t="shared" si="38"/>
        <v>0</v>
      </c>
      <c r="AG116">
        <f t="shared" si="38"/>
        <v>1</v>
      </c>
      <c r="BA116" t="str">
        <f t="shared" ref="BA116:BJ130" si="39">IF($F116="","",BA$30)</f>
        <v/>
      </c>
      <c r="BB116" t="str">
        <f t="shared" si="39"/>
        <v/>
      </c>
      <c r="BC116" t="str">
        <f t="shared" si="39"/>
        <v/>
      </c>
      <c r="BD116" t="str">
        <f t="shared" si="39"/>
        <v/>
      </c>
      <c r="BE116" t="str">
        <f t="shared" si="39"/>
        <v/>
      </c>
      <c r="BF116" t="str">
        <f t="shared" si="39"/>
        <v/>
      </c>
      <c r="BG116" t="str">
        <f t="shared" si="39"/>
        <v/>
      </c>
      <c r="BH116" t="str">
        <f t="shared" si="39"/>
        <v/>
      </c>
      <c r="BI116" t="str">
        <f t="shared" si="39"/>
        <v/>
      </c>
      <c r="BJ116" t="str">
        <f t="shared" si="39"/>
        <v/>
      </c>
    </row>
    <row r="117" spans="2:62" hidden="1" x14ac:dyDescent="0.25">
      <c r="B117" s="122" t="str">
        <f t="shared" si="28"/>
        <v/>
      </c>
      <c r="C117" s="124"/>
      <c r="D117" s="124"/>
      <c r="E117" s="124"/>
      <c r="F117" s="283"/>
      <c r="G117" s="236"/>
      <c r="H117" s="234"/>
      <c r="I117" s="232"/>
      <c r="J117" s="284" t="str">
        <f t="shared" si="29"/>
        <v/>
      </c>
      <c r="K117" s="106"/>
      <c r="L117" s="123"/>
      <c r="M117" s="123"/>
      <c r="N117" s="123" t="str">
        <f t="shared" si="30"/>
        <v/>
      </c>
      <c r="O117" s="123" t="str">
        <f t="shared" si="31"/>
        <v/>
      </c>
      <c r="P117" s="123" t="str">
        <f t="shared" si="32"/>
        <v/>
      </c>
      <c r="Q117" s="123" t="str">
        <f t="shared" si="33"/>
        <v/>
      </c>
      <c r="R117" s="123"/>
      <c r="S117" s="123"/>
      <c r="T117" s="123"/>
      <c r="U117" s="123" t="str">
        <f t="shared" si="34"/>
        <v/>
      </c>
      <c r="V117" s="123">
        <v>87</v>
      </c>
      <c r="W117" s="123" t="str">
        <f t="shared" si="35"/>
        <v/>
      </c>
      <c r="X117" s="123">
        <v>87</v>
      </c>
      <c r="Y117" s="123" t="str">
        <f t="shared" si="36"/>
        <v/>
      </c>
      <c r="AA117">
        <f t="shared" si="37"/>
        <v>0</v>
      </c>
      <c r="AB117" t="str">
        <f t="shared" si="27"/>
        <v/>
      </c>
      <c r="AC117" t="str">
        <f t="shared" si="27"/>
        <v/>
      </c>
      <c r="AD117">
        <f t="shared" si="38"/>
        <v>0</v>
      </c>
      <c r="AE117">
        <f t="shared" si="38"/>
        <v>0</v>
      </c>
      <c r="AF117">
        <f t="shared" si="38"/>
        <v>0</v>
      </c>
      <c r="AG117">
        <f t="shared" si="38"/>
        <v>1</v>
      </c>
      <c r="BA117" t="str">
        <f t="shared" si="39"/>
        <v/>
      </c>
      <c r="BB117" t="str">
        <f t="shared" si="39"/>
        <v/>
      </c>
      <c r="BC117" t="str">
        <f t="shared" si="39"/>
        <v/>
      </c>
      <c r="BD117" t="str">
        <f t="shared" si="39"/>
        <v/>
      </c>
      <c r="BE117" t="str">
        <f t="shared" si="39"/>
        <v/>
      </c>
      <c r="BF117" t="str">
        <f t="shared" si="39"/>
        <v/>
      </c>
      <c r="BG117" t="str">
        <f t="shared" si="39"/>
        <v/>
      </c>
      <c r="BH117" t="str">
        <f t="shared" si="39"/>
        <v/>
      </c>
      <c r="BI117" t="str">
        <f t="shared" si="39"/>
        <v/>
      </c>
      <c r="BJ117" t="str">
        <f t="shared" si="39"/>
        <v/>
      </c>
    </row>
    <row r="118" spans="2:62" hidden="1" x14ac:dyDescent="0.25">
      <c r="B118" s="122" t="str">
        <f t="shared" si="28"/>
        <v/>
      </c>
      <c r="C118" s="124"/>
      <c r="D118" s="124"/>
      <c r="E118" s="124"/>
      <c r="F118" s="283"/>
      <c r="G118" s="236"/>
      <c r="H118" s="234"/>
      <c r="I118" s="232"/>
      <c r="J118" s="284" t="str">
        <f t="shared" si="29"/>
        <v/>
      </c>
      <c r="K118" s="106"/>
      <c r="L118" s="123"/>
      <c r="M118" s="123"/>
      <c r="N118" s="123" t="str">
        <f t="shared" si="30"/>
        <v/>
      </c>
      <c r="O118" s="123" t="str">
        <f t="shared" si="31"/>
        <v/>
      </c>
      <c r="P118" s="123" t="str">
        <f t="shared" si="32"/>
        <v/>
      </c>
      <c r="Q118" s="123" t="str">
        <f t="shared" si="33"/>
        <v/>
      </c>
      <c r="R118" s="123"/>
      <c r="S118" s="123"/>
      <c r="T118" s="123"/>
      <c r="U118" s="123" t="str">
        <f t="shared" si="34"/>
        <v/>
      </c>
      <c r="V118" s="123">
        <v>88</v>
      </c>
      <c r="W118" s="123" t="str">
        <f t="shared" si="35"/>
        <v/>
      </c>
      <c r="X118" s="123">
        <v>88</v>
      </c>
      <c r="Y118" s="123" t="str">
        <f t="shared" si="36"/>
        <v/>
      </c>
      <c r="AA118">
        <f t="shared" si="37"/>
        <v>0</v>
      </c>
      <c r="AB118" t="str">
        <f t="shared" si="27"/>
        <v/>
      </c>
      <c r="AC118" t="str">
        <f t="shared" si="27"/>
        <v/>
      </c>
      <c r="AD118">
        <f t="shared" si="38"/>
        <v>0</v>
      </c>
      <c r="AE118">
        <f t="shared" si="38"/>
        <v>0</v>
      </c>
      <c r="AF118">
        <f t="shared" si="38"/>
        <v>0</v>
      </c>
      <c r="AG118">
        <f t="shared" si="38"/>
        <v>1</v>
      </c>
      <c r="BA118" t="str">
        <f t="shared" si="39"/>
        <v/>
      </c>
      <c r="BB118" t="str">
        <f t="shared" si="39"/>
        <v/>
      </c>
      <c r="BC118" t="str">
        <f t="shared" si="39"/>
        <v/>
      </c>
      <c r="BD118" t="str">
        <f t="shared" si="39"/>
        <v/>
      </c>
      <c r="BE118" t="str">
        <f t="shared" si="39"/>
        <v/>
      </c>
      <c r="BF118" t="str">
        <f t="shared" si="39"/>
        <v/>
      </c>
      <c r="BG118" t="str">
        <f t="shared" si="39"/>
        <v/>
      </c>
      <c r="BH118" t="str">
        <f t="shared" si="39"/>
        <v/>
      </c>
      <c r="BI118" t="str">
        <f t="shared" si="39"/>
        <v/>
      </c>
      <c r="BJ118" t="str">
        <f t="shared" si="39"/>
        <v/>
      </c>
    </row>
    <row r="119" spans="2:62" hidden="1" x14ac:dyDescent="0.25">
      <c r="B119" s="122" t="str">
        <f t="shared" si="28"/>
        <v/>
      </c>
      <c r="C119" s="124"/>
      <c r="D119" s="124"/>
      <c r="E119" s="124"/>
      <c r="F119" s="283"/>
      <c r="G119" s="236"/>
      <c r="H119" s="234"/>
      <c r="I119" s="232"/>
      <c r="J119" s="284" t="str">
        <f t="shared" si="29"/>
        <v/>
      </c>
      <c r="K119" s="106"/>
      <c r="L119" s="123"/>
      <c r="M119" s="123"/>
      <c r="N119" s="123" t="str">
        <f t="shared" si="30"/>
        <v/>
      </c>
      <c r="O119" s="123" t="str">
        <f t="shared" si="31"/>
        <v/>
      </c>
      <c r="P119" s="123" t="str">
        <f t="shared" si="32"/>
        <v/>
      </c>
      <c r="Q119" s="123" t="str">
        <f t="shared" si="33"/>
        <v/>
      </c>
      <c r="R119" s="123"/>
      <c r="S119" s="123"/>
      <c r="T119" s="123"/>
      <c r="U119" s="123" t="str">
        <f t="shared" si="34"/>
        <v/>
      </c>
      <c r="V119" s="123">
        <v>89</v>
      </c>
      <c r="W119" s="123" t="str">
        <f t="shared" si="35"/>
        <v/>
      </c>
      <c r="X119" s="123">
        <v>89</v>
      </c>
      <c r="Y119" s="123" t="str">
        <f t="shared" si="36"/>
        <v/>
      </c>
      <c r="AA119">
        <f t="shared" si="37"/>
        <v>0</v>
      </c>
      <c r="AB119" t="str">
        <f t="shared" si="27"/>
        <v/>
      </c>
      <c r="AC119" t="str">
        <f t="shared" si="27"/>
        <v/>
      </c>
      <c r="AD119">
        <f t="shared" si="38"/>
        <v>0</v>
      </c>
      <c r="AE119">
        <f t="shared" si="38"/>
        <v>0</v>
      </c>
      <c r="AF119">
        <f t="shared" si="38"/>
        <v>0</v>
      </c>
      <c r="AG119">
        <f t="shared" si="38"/>
        <v>1</v>
      </c>
      <c r="BA119" t="str">
        <f t="shared" si="39"/>
        <v/>
      </c>
      <c r="BB119" t="str">
        <f t="shared" si="39"/>
        <v/>
      </c>
      <c r="BC119" t="str">
        <f t="shared" si="39"/>
        <v/>
      </c>
      <c r="BD119" t="str">
        <f t="shared" si="39"/>
        <v/>
      </c>
      <c r="BE119" t="str">
        <f t="shared" si="39"/>
        <v/>
      </c>
      <c r="BF119" t="str">
        <f t="shared" si="39"/>
        <v/>
      </c>
      <c r="BG119" t="str">
        <f t="shared" si="39"/>
        <v/>
      </c>
      <c r="BH119" t="str">
        <f t="shared" si="39"/>
        <v/>
      </c>
      <c r="BI119" t="str">
        <f t="shared" si="39"/>
        <v/>
      </c>
      <c r="BJ119" t="str">
        <f t="shared" si="39"/>
        <v/>
      </c>
    </row>
    <row r="120" spans="2:62" hidden="1" x14ac:dyDescent="0.25">
      <c r="B120" s="122" t="str">
        <f t="shared" si="28"/>
        <v/>
      </c>
      <c r="C120" s="124"/>
      <c r="D120" s="124"/>
      <c r="E120" s="124"/>
      <c r="F120" s="283"/>
      <c r="G120" s="236"/>
      <c r="H120" s="234"/>
      <c r="I120" s="232"/>
      <c r="J120" s="284" t="str">
        <f t="shared" si="29"/>
        <v/>
      </c>
      <c r="K120" s="106"/>
      <c r="L120" s="123"/>
      <c r="M120" s="123"/>
      <c r="N120" s="123" t="str">
        <f t="shared" si="30"/>
        <v/>
      </c>
      <c r="O120" s="123" t="str">
        <f t="shared" si="31"/>
        <v/>
      </c>
      <c r="P120" s="123" t="str">
        <f t="shared" si="32"/>
        <v/>
      </c>
      <c r="Q120" s="123" t="str">
        <f t="shared" si="33"/>
        <v/>
      </c>
      <c r="R120" s="123"/>
      <c r="S120" s="123"/>
      <c r="T120" s="123"/>
      <c r="U120" s="123" t="str">
        <f t="shared" si="34"/>
        <v/>
      </c>
      <c r="V120" s="123">
        <v>90</v>
      </c>
      <c r="W120" s="123" t="str">
        <f t="shared" si="35"/>
        <v/>
      </c>
      <c r="X120" s="123">
        <v>90</v>
      </c>
      <c r="Y120" s="123" t="str">
        <f t="shared" si="36"/>
        <v/>
      </c>
      <c r="AA120">
        <f t="shared" si="37"/>
        <v>0</v>
      </c>
      <c r="AB120" t="str">
        <f t="shared" si="27"/>
        <v/>
      </c>
      <c r="AC120" t="str">
        <f t="shared" si="27"/>
        <v/>
      </c>
      <c r="AD120">
        <f t="shared" si="38"/>
        <v>0</v>
      </c>
      <c r="AE120">
        <f t="shared" si="38"/>
        <v>0</v>
      </c>
      <c r="AF120">
        <f t="shared" si="38"/>
        <v>0</v>
      </c>
      <c r="AG120">
        <f t="shared" si="38"/>
        <v>1</v>
      </c>
      <c r="BA120" t="str">
        <f t="shared" si="39"/>
        <v/>
      </c>
      <c r="BB120" t="str">
        <f t="shared" si="39"/>
        <v/>
      </c>
      <c r="BC120" t="str">
        <f t="shared" si="39"/>
        <v/>
      </c>
      <c r="BD120" t="str">
        <f t="shared" si="39"/>
        <v/>
      </c>
      <c r="BE120" t="str">
        <f t="shared" si="39"/>
        <v/>
      </c>
      <c r="BF120" t="str">
        <f t="shared" si="39"/>
        <v/>
      </c>
      <c r="BG120" t="str">
        <f t="shared" si="39"/>
        <v/>
      </c>
      <c r="BH120" t="str">
        <f t="shared" si="39"/>
        <v/>
      </c>
      <c r="BI120" t="str">
        <f t="shared" si="39"/>
        <v/>
      </c>
      <c r="BJ120" t="str">
        <f t="shared" si="39"/>
        <v/>
      </c>
    </row>
    <row r="121" spans="2:62" hidden="1" x14ac:dyDescent="0.25">
      <c r="B121" s="122" t="str">
        <f t="shared" si="28"/>
        <v/>
      </c>
      <c r="C121" s="124"/>
      <c r="D121" s="124"/>
      <c r="E121" s="124"/>
      <c r="F121" s="283"/>
      <c r="G121" s="236"/>
      <c r="H121" s="234"/>
      <c r="I121" s="232"/>
      <c r="J121" s="284" t="str">
        <f t="shared" si="29"/>
        <v/>
      </c>
      <c r="K121" s="106"/>
      <c r="L121" s="123"/>
      <c r="M121" s="123"/>
      <c r="N121" s="123" t="str">
        <f t="shared" si="30"/>
        <v/>
      </c>
      <c r="O121" s="123" t="str">
        <f t="shared" si="31"/>
        <v/>
      </c>
      <c r="P121" s="123" t="str">
        <f t="shared" si="32"/>
        <v/>
      </c>
      <c r="Q121" s="123" t="str">
        <f t="shared" si="33"/>
        <v/>
      </c>
      <c r="R121" s="123"/>
      <c r="S121" s="123"/>
      <c r="T121" s="123"/>
      <c r="U121" s="123" t="str">
        <f t="shared" si="34"/>
        <v/>
      </c>
      <c r="V121" s="123">
        <v>91</v>
      </c>
      <c r="W121" s="123" t="str">
        <f t="shared" si="35"/>
        <v/>
      </c>
      <c r="X121" s="123">
        <v>91</v>
      </c>
      <c r="Y121" s="123" t="str">
        <f t="shared" si="36"/>
        <v/>
      </c>
      <c r="AA121">
        <f t="shared" si="37"/>
        <v>0</v>
      </c>
      <c r="AB121" t="str">
        <f t="shared" si="27"/>
        <v/>
      </c>
      <c r="AC121" t="str">
        <f t="shared" si="27"/>
        <v/>
      </c>
      <c r="AD121">
        <f t="shared" si="38"/>
        <v>0</v>
      </c>
      <c r="AE121">
        <f t="shared" si="38"/>
        <v>0</v>
      </c>
      <c r="AF121">
        <f t="shared" si="38"/>
        <v>0</v>
      </c>
      <c r="AG121">
        <f t="shared" si="38"/>
        <v>1</v>
      </c>
      <c r="BA121" t="str">
        <f t="shared" si="39"/>
        <v/>
      </c>
      <c r="BB121" t="str">
        <f t="shared" si="39"/>
        <v/>
      </c>
      <c r="BC121" t="str">
        <f t="shared" si="39"/>
        <v/>
      </c>
      <c r="BD121" t="str">
        <f t="shared" si="39"/>
        <v/>
      </c>
      <c r="BE121" t="str">
        <f t="shared" si="39"/>
        <v/>
      </c>
      <c r="BF121" t="str">
        <f t="shared" si="39"/>
        <v/>
      </c>
      <c r="BG121" t="str">
        <f t="shared" si="39"/>
        <v/>
      </c>
      <c r="BH121" t="str">
        <f t="shared" si="39"/>
        <v/>
      </c>
      <c r="BI121" t="str">
        <f t="shared" si="39"/>
        <v/>
      </c>
      <c r="BJ121" t="str">
        <f t="shared" si="39"/>
        <v/>
      </c>
    </row>
    <row r="122" spans="2:62" hidden="1" x14ac:dyDescent="0.25">
      <c r="B122" s="122" t="str">
        <f t="shared" si="28"/>
        <v/>
      </c>
      <c r="C122" s="124"/>
      <c r="D122" s="124"/>
      <c r="E122" s="124"/>
      <c r="F122" s="283"/>
      <c r="G122" s="236"/>
      <c r="H122" s="234"/>
      <c r="I122" s="232"/>
      <c r="J122" s="284" t="str">
        <f t="shared" si="29"/>
        <v/>
      </c>
      <c r="K122" s="106"/>
      <c r="L122" s="123"/>
      <c r="M122" s="123"/>
      <c r="N122" s="123" t="str">
        <f t="shared" si="30"/>
        <v/>
      </c>
      <c r="O122" s="123" t="str">
        <f t="shared" si="31"/>
        <v/>
      </c>
      <c r="P122" s="123" t="str">
        <f t="shared" si="32"/>
        <v/>
      </c>
      <c r="Q122" s="123" t="str">
        <f t="shared" si="33"/>
        <v/>
      </c>
      <c r="R122" s="123"/>
      <c r="S122" s="123"/>
      <c r="T122" s="123"/>
      <c r="U122" s="123" t="str">
        <f t="shared" si="34"/>
        <v/>
      </c>
      <c r="V122" s="123">
        <v>92</v>
      </c>
      <c r="W122" s="123" t="str">
        <f t="shared" si="35"/>
        <v/>
      </c>
      <c r="X122" s="123">
        <v>92</v>
      </c>
      <c r="Y122" s="123" t="str">
        <f t="shared" si="36"/>
        <v/>
      </c>
      <c r="AA122">
        <f t="shared" si="37"/>
        <v>0</v>
      </c>
      <c r="AB122" t="str">
        <f t="shared" si="27"/>
        <v/>
      </c>
      <c r="AC122" t="str">
        <f t="shared" si="27"/>
        <v/>
      </c>
      <c r="AD122">
        <f t="shared" si="38"/>
        <v>0</v>
      </c>
      <c r="AE122">
        <f t="shared" si="38"/>
        <v>0</v>
      </c>
      <c r="AF122">
        <f t="shared" si="38"/>
        <v>0</v>
      </c>
      <c r="AG122">
        <f t="shared" si="38"/>
        <v>1</v>
      </c>
      <c r="BA122" t="str">
        <f t="shared" si="39"/>
        <v/>
      </c>
      <c r="BB122" t="str">
        <f t="shared" si="39"/>
        <v/>
      </c>
      <c r="BC122" t="str">
        <f t="shared" si="39"/>
        <v/>
      </c>
      <c r="BD122" t="str">
        <f t="shared" si="39"/>
        <v/>
      </c>
      <c r="BE122" t="str">
        <f t="shared" si="39"/>
        <v/>
      </c>
      <c r="BF122" t="str">
        <f t="shared" si="39"/>
        <v/>
      </c>
      <c r="BG122" t="str">
        <f t="shared" si="39"/>
        <v/>
      </c>
      <c r="BH122" t="str">
        <f t="shared" si="39"/>
        <v/>
      </c>
      <c r="BI122" t="str">
        <f t="shared" si="39"/>
        <v/>
      </c>
      <c r="BJ122" t="str">
        <f t="shared" si="39"/>
        <v/>
      </c>
    </row>
    <row r="123" spans="2:62" hidden="1" x14ac:dyDescent="0.25">
      <c r="B123" s="122" t="str">
        <f t="shared" si="28"/>
        <v/>
      </c>
      <c r="C123" s="124"/>
      <c r="D123" s="124"/>
      <c r="E123" s="124"/>
      <c r="F123" s="283"/>
      <c r="G123" s="236"/>
      <c r="H123" s="234"/>
      <c r="I123" s="232"/>
      <c r="J123" s="284" t="str">
        <f t="shared" si="29"/>
        <v/>
      </c>
      <c r="K123" s="106"/>
      <c r="L123" s="123"/>
      <c r="M123" s="123"/>
      <c r="N123" s="123" t="str">
        <f t="shared" si="30"/>
        <v/>
      </c>
      <c r="O123" s="123" t="str">
        <f t="shared" si="31"/>
        <v/>
      </c>
      <c r="P123" s="123" t="str">
        <f t="shared" si="32"/>
        <v/>
      </c>
      <c r="Q123" s="123" t="str">
        <f t="shared" si="33"/>
        <v/>
      </c>
      <c r="R123" s="123"/>
      <c r="S123" s="123"/>
      <c r="T123" s="123"/>
      <c r="U123" s="123" t="str">
        <f t="shared" si="34"/>
        <v/>
      </c>
      <c r="V123" s="123">
        <v>93</v>
      </c>
      <c r="W123" s="123" t="str">
        <f t="shared" si="35"/>
        <v/>
      </c>
      <c r="X123" s="123">
        <v>93</v>
      </c>
      <c r="Y123" s="123" t="str">
        <f t="shared" si="36"/>
        <v/>
      </c>
      <c r="AA123">
        <f t="shared" si="37"/>
        <v>0</v>
      </c>
      <c r="AB123" t="str">
        <f t="shared" si="27"/>
        <v/>
      </c>
      <c r="AC123" t="str">
        <f t="shared" si="27"/>
        <v/>
      </c>
      <c r="AD123">
        <f t="shared" si="38"/>
        <v>0</v>
      </c>
      <c r="AE123">
        <f t="shared" si="38"/>
        <v>0</v>
      </c>
      <c r="AF123">
        <f t="shared" si="38"/>
        <v>0</v>
      </c>
      <c r="AG123">
        <f t="shared" si="38"/>
        <v>1</v>
      </c>
      <c r="BA123" t="str">
        <f t="shared" si="39"/>
        <v/>
      </c>
      <c r="BB123" t="str">
        <f t="shared" si="39"/>
        <v/>
      </c>
      <c r="BC123" t="str">
        <f t="shared" si="39"/>
        <v/>
      </c>
      <c r="BD123" t="str">
        <f t="shared" si="39"/>
        <v/>
      </c>
      <c r="BE123" t="str">
        <f t="shared" si="39"/>
        <v/>
      </c>
      <c r="BF123" t="str">
        <f t="shared" si="39"/>
        <v/>
      </c>
      <c r="BG123" t="str">
        <f t="shared" si="39"/>
        <v/>
      </c>
      <c r="BH123" t="str">
        <f t="shared" si="39"/>
        <v/>
      </c>
      <c r="BI123" t="str">
        <f t="shared" si="39"/>
        <v/>
      </c>
      <c r="BJ123" t="str">
        <f t="shared" si="39"/>
        <v/>
      </c>
    </row>
    <row r="124" spans="2:62" hidden="1" x14ac:dyDescent="0.25">
      <c r="B124" s="122" t="str">
        <f t="shared" si="28"/>
        <v/>
      </c>
      <c r="C124" s="124"/>
      <c r="D124" s="124"/>
      <c r="E124" s="124"/>
      <c r="F124" s="283"/>
      <c r="G124" s="236"/>
      <c r="H124" s="234"/>
      <c r="I124" s="232"/>
      <c r="J124" s="284" t="str">
        <f t="shared" si="29"/>
        <v/>
      </c>
      <c r="K124" s="106"/>
      <c r="L124" s="123"/>
      <c r="M124" s="123"/>
      <c r="N124" s="123" t="str">
        <f t="shared" si="30"/>
        <v/>
      </c>
      <c r="O124" s="123" t="str">
        <f t="shared" si="31"/>
        <v/>
      </c>
      <c r="P124" s="123" t="str">
        <f t="shared" si="32"/>
        <v/>
      </c>
      <c r="Q124" s="123" t="str">
        <f t="shared" si="33"/>
        <v/>
      </c>
      <c r="R124" s="123"/>
      <c r="S124" s="123"/>
      <c r="T124" s="123"/>
      <c r="U124" s="123" t="str">
        <f t="shared" si="34"/>
        <v/>
      </c>
      <c r="V124" s="123">
        <v>94</v>
      </c>
      <c r="W124" s="123" t="str">
        <f t="shared" si="35"/>
        <v/>
      </c>
      <c r="X124" s="123">
        <v>94</v>
      </c>
      <c r="Y124" s="123" t="str">
        <f t="shared" si="36"/>
        <v/>
      </c>
      <c r="AA124">
        <f t="shared" si="37"/>
        <v>0</v>
      </c>
      <c r="AB124" t="str">
        <f t="shared" si="27"/>
        <v/>
      </c>
      <c r="AC124" t="str">
        <f t="shared" si="27"/>
        <v/>
      </c>
      <c r="AD124">
        <f t="shared" si="38"/>
        <v>0</v>
      </c>
      <c r="AE124">
        <f t="shared" si="38"/>
        <v>0</v>
      </c>
      <c r="AF124">
        <f t="shared" si="38"/>
        <v>0</v>
      </c>
      <c r="AG124">
        <f t="shared" si="38"/>
        <v>1</v>
      </c>
      <c r="BA124" t="str">
        <f t="shared" si="39"/>
        <v/>
      </c>
      <c r="BB124" t="str">
        <f t="shared" si="39"/>
        <v/>
      </c>
      <c r="BC124" t="str">
        <f t="shared" si="39"/>
        <v/>
      </c>
      <c r="BD124" t="str">
        <f t="shared" si="39"/>
        <v/>
      </c>
      <c r="BE124" t="str">
        <f t="shared" si="39"/>
        <v/>
      </c>
      <c r="BF124" t="str">
        <f t="shared" si="39"/>
        <v/>
      </c>
      <c r="BG124" t="str">
        <f t="shared" si="39"/>
        <v/>
      </c>
      <c r="BH124" t="str">
        <f t="shared" si="39"/>
        <v/>
      </c>
      <c r="BI124" t="str">
        <f t="shared" si="39"/>
        <v/>
      </c>
      <c r="BJ124" t="str">
        <f t="shared" si="39"/>
        <v/>
      </c>
    </row>
    <row r="125" spans="2:62" hidden="1" x14ac:dyDescent="0.25">
      <c r="B125" s="122" t="str">
        <f t="shared" si="28"/>
        <v/>
      </c>
      <c r="C125" s="124"/>
      <c r="D125" s="124"/>
      <c r="E125" s="124"/>
      <c r="F125" s="283"/>
      <c r="G125" s="236"/>
      <c r="H125" s="234"/>
      <c r="I125" s="232"/>
      <c r="J125" s="284" t="str">
        <f t="shared" si="29"/>
        <v/>
      </c>
      <c r="K125" s="106"/>
      <c r="L125" s="123"/>
      <c r="M125" s="123"/>
      <c r="N125" s="123" t="str">
        <f t="shared" si="30"/>
        <v/>
      </c>
      <c r="O125" s="123" t="str">
        <f t="shared" si="31"/>
        <v/>
      </c>
      <c r="P125" s="123" t="str">
        <f t="shared" si="32"/>
        <v/>
      </c>
      <c r="Q125" s="123" t="str">
        <f t="shared" si="33"/>
        <v/>
      </c>
      <c r="R125" s="123"/>
      <c r="S125" s="123"/>
      <c r="T125" s="123"/>
      <c r="U125" s="123" t="str">
        <f t="shared" si="34"/>
        <v/>
      </c>
      <c r="V125" s="123">
        <v>95</v>
      </c>
      <c r="W125" s="123" t="str">
        <f t="shared" si="35"/>
        <v/>
      </c>
      <c r="X125" s="123">
        <v>95</v>
      </c>
      <c r="Y125" s="123" t="str">
        <f t="shared" si="36"/>
        <v/>
      </c>
      <c r="AA125">
        <f t="shared" si="37"/>
        <v>0</v>
      </c>
      <c r="AB125" t="str">
        <f t="shared" si="27"/>
        <v/>
      </c>
      <c r="AC125" t="str">
        <f t="shared" si="27"/>
        <v/>
      </c>
      <c r="AD125">
        <f t="shared" si="38"/>
        <v>0</v>
      </c>
      <c r="AE125">
        <f t="shared" si="38"/>
        <v>0</v>
      </c>
      <c r="AF125">
        <f t="shared" si="38"/>
        <v>0</v>
      </c>
      <c r="AG125">
        <f t="shared" si="38"/>
        <v>1</v>
      </c>
      <c r="BA125" t="str">
        <f t="shared" si="39"/>
        <v/>
      </c>
      <c r="BB125" t="str">
        <f t="shared" si="39"/>
        <v/>
      </c>
      <c r="BC125" t="str">
        <f t="shared" si="39"/>
        <v/>
      </c>
      <c r="BD125" t="str">
        <f t="shared" si="39"/>
        <v/>
      </c>
      <c r="BE125" t="str">
        <f t="shared" si="39"/>
        <v/>
      </c>
      <c r="BF125" t="str">
        <f t="shared" si="39"/>
        <v/>
      </c>
      <c r="BG125" t="str">
        <f t="shared" si="39"/>
        <v/>
      </c>
      <c r="BH125" t="str">
        <f t="shared" si="39"/>
        <v/>
      </c>
      <c r="BI125" t="str">
        <f t="shared" si="39"/>
        <v/>
      </c>
      <c r="BJ125" t="str">
        <f t="shared" si="39"/>
        <v/>
      </c>
    </row>
    <row r="126" spans="2:62" hidden="1" x14ac:dyDescent="0.25">
      <c r="B126" s="122" t="str">
        <f t="shared" si="28"/>
        <v/>
      </c>
      <c r="C126" s="124"/>
      <c r="D126" s="124"/>
      <c r="E126" s="124"/>
      <c r="F126" s="283"/>
      <c r="G126" s="236"/>
      <c r="H126" s="234"/>
      <c r="I126" s="232"/>
      <c r="J126" s="284" t="str">
        <f t="shared" si="29"/>
        <v/>
      </c>
      <c r="K126" s="106"/>
      <c r="L126" s="123"/>
      <c r="M126" s="123"/>
      <c r="N126" s="123" t="str">
        <f t="shared" si="30"/>
        <v/>
      </c>
      <c r="O126" s="123" t="str">
        <f t="shared" si="31"/>
        <v/>
      </c>
      <c r="P126" s="123" t="str">
        <f t="shared" si="32"/>
        <v/>
      </c>
      <c r="Q126" s="123" t="str">
        <f t="shared" si="33"/>
        <v/>
      </c>
      <c r="R126" s="123"/>
      <c r="S126" s="123"/>
      <c r="T126" s="123"/>
      <c r="U126" s="123" t="str">
        <f t="shared" si="34"/>
        <v/>
      </c>
      <c r="V126" s="123">
        <v>96</v>
      </c>
      <c r="W126" s="123" t="str">
        <f t="shared" si="35"/>
        <v/>
      </c>
      <c r="X126" s="123">
        <v>96</v>
      </c>
      <c r="Y126" s="123" t="str">
        <f t="shared" si="36"/>
        <v/>
      </c>
      <c r="AA126">
        <f t="shared" si="37"/>
        <v>0</v>
      </c>
      <c r="AB126" t="str">
        <f t="shared" si="27"/>
        <v/>
      </c>
      <c r="AC126" t="str">
        <f t="shared" si="27"/>
        <v/>
      </c>
      <c r="AD126">
        <f t="shared" si="38"/>
        <v>0</v>
      </c>
      <c r="AE126">
        <f t="shared" si="38"/>
        <v>0</v>
      </c>
      <c r="AF126">
        <f t="shared" si="38"/>
        <v>0</v>
      </c>
      <c r="AG126">
        <f t="shared" si="38"/>
        <v>1</v>
      </c>
      <c r="BA126" t="str">
        <f t="shared" si="39"/>
        <v/>
      </c>
      <c r="BB126" t="str">
        <f t="shared" si="39"/>
        <v/>
      </c>
      <c r="BC126" t="str">
        <f t="shared" si="39"/>
        <v/>
      </c>
      <c r="BD126" t="str">
        <f t="shared" si="39"/>
        <v/>
      </c>
      <c r="BE126" t="str">
        <f t="shared" si="39"/>
        <v/>
      </c>
      <c r="BF126" t="str">
        <f t="shared" si="39"/>
        <v/>
      </c>
      <c r="BG126" t="str">
        <f t="shared" si="39"/>
        <v/>
      </c>
      <c r="BH126" t="str">
        <f t="shared" si="39"/>
        <v/>
      </c>
      <c r="BI126" t="str">
        <f t="shared" si="39"/>
        <v/>
      </c>
      <c r="BJ126" t="str">
        <f t="shared" si="39"/>
        <v/>
      </c>
    </row>
    <row r="127" spans="2:62" hidden="1" x14ac:dyDescent="0.25">
      <c r="B127" s="122" t="str">
        <f t="shared" si="28"/>
        <v/>
      </c>
      <c r="C127" s="124"/>
      <c r="D127" s="124"/>
      <c r="E127" s="124"/>
      <c r="F127" s="283"/>
      <c r="G127" s="236"/>
      <c r="H127" s="234"/>
      <c r="I127" s="232"/>
      <c r="J127" s="284" t="str">
        <f t="shared" si="29"/>
        <v/>
      </c>
      <c r="K127" s="106"/>
      <c r="L127" s="123"/>
      <c r="M127" s="123"/>
      <c r="N127" s="123" t="str">
        <f t="shared" si="30"/>
        <v/>
      </c>
      <c r="O127" s="123" t="str">
        <f t="shared" si="31"/>
        <v/>
      </c>
      <c r="P127" s="123" t="str">
        <f t="shared" si="32"/>
        <v/>
      </c>
      <c r="Q127" s="123" t="str">
        <f t="shared" si="33"/>
        <v/>
      </c>
      <c r="R127" s="123"/>
      <c r="S127" s="123"/>
      <c r="T127" s="123"/>
      <c r="U127" s="123" t="str">
        <f t="shared" si="34"/>
        <v/>
      </c>
      <c r="V127" s="123">
        <v>97</v>
      </c>
      <c r="W127" s="123" t="str">
        <f t="shared" si="35"/>
        <v/>
      </c>
      <c r="X127" s="123">
        <v>97</v>
      </c>
      <c r="Y127" s="123" t="str">
        <f t="shared" si="36"/>
        <v/>
      </c>
      <c r="AA127">
        <f t="shared" si="37"/>
        <v>0</v>
      </c>
      <c r="AB127" t="str">
        <f t="shared" si="27"/>
        <v/>
      </c>
      <c r="AC127" t="str">
        <f t="shared" si="27"/>
        <v/>
      </c>
      <c r="AD127">
        <f t="shared" si="38"/>
        <v>0</v>
      </c>
      <c r="AE127">
        <f t="shared" si="38"/>
        <v>0</v>
      </c>
      <c r="AF127">
        <f t="shared" si="38"/>
        <v>0</v>
      </c>
      <c r="AG127">
        <f t="shared" si="38"/>
        <v>1</v>
      </c>
      <c r="BA127" t="str">
        <f t="shared" si="39"/>
        <v/>
      </c>
      <c r="BB127" t="str">
        <f t="shared" si="39"/>
        <v/>
      </c>
      <c r="BC127" t="str">
        <f t="shared" si="39"/>
        <v/>
      </c>
      <c r="BD127" t="str">
        <f t="shared" si="39"/>
        <v/>
      </c>
      <c r="BE127" t="str">
        <f t="shared" si="39"/>
        <v/>
      </c>
      <c r="BF127" t="str">
        <f t="shared" si="39"/>
        <v/>
      </c>
      <c r="BG127" t="str">
        <f t="shared" si="39"/>
        <v/>
      </c>
      <c r="BH127" t="str">
        <f t="shared" si="39"/>
        <v/>
      </c>
      <c r="BI127" t="str">
        <f t="shared" si="39"/>
        <v/>
      </c>
      <c r="BJ127" t="str">
        <f t="shared" si="39"/>
        <v/>
      </c>
    </row>
    <row r="128" spans="2:62" hidden="1" x14ac:dyDescent="0.25">
      <c r="B128" s="122" t="str">
        <f t="shared" si="28"/>
        <v/>
      </c>
      <c r="C128" s="124"/>
      <c r="D128" s="124"/>
      <c r="E128" s="124"/>
      <c r="F128" s="283"/>
      <c r="G128" s="236"/>
      <c r="H128" s="234"/>
      <c r="I128" s="232"/>
      <c r="J128" s="284" t="str">
        <f t="shared" si="29"/>
        <v/>
      </c>
      <c r="K128" s="106"/>
      <c r="L128" s="123"/>
      <c r="M128" s="123"/>
      <c r="N128" s="123" t="str">
        <f t="shared" si="30"/>
        <v/>
      </c>
      <c r="O128" s="123" t="str">
        <f t="shared" si="31"/>
        <v/>
      </c>
      <c r="P128" s="123" t="str">
        <f t="shared" si="32"/>
        <v/>
      </c>
      <c r="Q128" s="123" t="str">
        <f t="shared" si="33"/>
        <v/>
      </c>
      <c r="R128" s="123"/>
      <c r="S128" s="123"/>
      <c r="T128" s="123"/>
      <c r="U128" s="123" t="str">
        <f t="shared" si="34"/>
        <v/>
      </c>
      <c r="V128" s="123">
        <v>98</v>
      </c>
      <c r="W128" s="123" t="str">
        <f t="shared" si="35"/>
        <v/>
      </c>
      <c r="X128" s="123">
        <v>98</v>
      </c>
      <c r="Y128" s="123" t="str">
        <f t="shared" si="36"/>
        <v/>
      </c>
      <c r="AA128">
        <f t="shared" si="37"/>
        <v>0</v>
      </c>
      <c r="AB128" t="str">
        <f t="shared" si="27"/>
        <v/>
      </c>
      <c r="AC128" t="str">
        <f t="shared" si="27"/>
        <v/>
      </c>
      <c r="AD128">
        <f t="shared" si="38"/>
        <v>0</v>
      </c>
      <c r="AE128">
        <f t="shared" si="38"/>
        <v>0</v>
      </c>
      <c r="AF128">
        <f t="shared" si="38"/>
        <v>0</v>
      </c>
      <c r="AG128">
        <f t="shared" si="38"/>
        <v>1</v>
      </c>
      <c r="BA128" t="str">
        <f t="shared" si="39"/>
        <v/>
      </c>
      <c r="BB128" t="str">
        <f t="shared" si="39"/>
        <v/>
      </c>
      <c r="BC128" t="str">
        <f t="shared" si="39"/>
        <v/>
      </c>
      <c r="BD128" t="str">
        <f t="shared" si="39"/>
        <v/>
      </c>
      <c r="BE128" t="str">
        <f t="shared" si="39"/>
        <v/>
      </c>
      <c r="BF128" t="str">
        <f t="shared" si="39"/>
        <v/>
      </c>
      <c r="BG128" t="str">
        <f t="shared" si="39"/>
        <v/>
      </c>
      <c r="BH128" t="str">
        <f t="shared" si="39"/>
        <v/>
      </c>
      <c r="BI128" t="str">
        <f t="shared" si="39"/>
        <v/>
      </c>
      <c r="BJ128" t="str">
        <f t="shared" si="39"/>
        <v/>
      </c>
    </row>
    <row r="129" spans="2:62" hidden="1" x14ac:dyDescent="0.25">
      <c r="B129" s="122" t="str">
        <f t="shared" si="28"/>
        <v/>
      </c>
      <c r="C129" s="124"/>
      <c r="D129" s="124"/>
      <c r="E129" s="124"/>
      <c r="F129" s="283"/>
      <c r="G129" s="236"/>
      <c r="H129" s="234"/>
      <c r="I129" s="232"/>
      <c r="J129" s="284" t="str">
        <f t="shared" si="29"/>
        <v/>
      </c>
      <c r="K129" s="106"/>
      <c r="L129" s="123"/>
      <c r="M129" s="123"/>
      <c r="N129" s="123" t="str">
        <f t="shared" si="30"/>
        <v/>
      </c>
      <c r="O129" s="123" t="str">
        <f t="shared" si="31"/>
        <v/>
      </c>
      <c r="P129" s="123" t="str">
        <f t="shared" si="32"/>
        <v/>
      </c>
      <c r="Q129" s="123" t="str">
        <f t="shared" si="33"/>
        <v/>
      </c>
      <c r="R129" s="123"/>
      <c r="S129" s="123"/>
      <c r="T129" s="123"/>
      <c r="U129" s="123" t="str">
        <f t="shared" si="34"/>
        <v/>
      </c>
      <c r="V129" s="123">
        <v>99</v>
      </c>
      <c r="W129" s="123" t="str">
        <f t="shared" si="35"/>
        <v/>
      </c>
      <c r="X129" s="123">
        <v>99</v>
      </c>
      <c r="Y129" s="123" t="str">
        <f t="shared" si="36"/>
        <v/>
      </c>
      <c r="AA129">
        <f t="shared" si="37"/>
        <v>0</v>
      </c>
      <c r="AB129" t="str">
        <f t="shared" si="27"/>
        <v/>
      </c>
      <c r="AC129" t="str">
        <f t="shared" si="27"/>
        <v/>
      </c>
      <c r="AD129">
        <f t="shared" si="38"/>
        <v>0</v>
      </c>
      <c r="AE129">
        <f t="shared" si="38"/>
        <v>0</v>
      </c>
      <c r="AF129">
        <f t="shared" si="38"/>
        <v>0</v>
      </c>
      <c r="AG129">
        <f t="shared" si="38"/>
        <v>1</v>
      </c>
      <c r="BA129" t="str">
        <f t="shared" si="39"/>
        <v/>
      </c>
      <c r="BB129" t="str">
        <f t="shared" si="39"/>
        <v/>
      </c>
      <c r="BC129" t="str">
        <f t="shared" si="39"/>
        <v/>
      </c>
      <c r="BD129" t="str">
        <f t="shared" si="39"/>
        <v/>
      </c>
      <c r="BE129" t="str">
        <f t="shared" si="39"/>
        <v/>
      </c>
      <c r="BF129" t="str">
        <f t="shared" si="39"/>
        <v/>
      </c>
      <c r="BG129" t="str">
        <f t="shared" si="39"/>
        <v/>
      </c>
      <c r="BH129" t="str">
        <f t="shared" si="39"/>
        <v/>
      </c>
      <c r="BI129" t="str">
        <f t="shared" si="39"/>
        <v/>
      </c>
      <c r="BJ129" t="str">
        <f t="shared" si="39"/>
        <v/>
      </c>
    </row>
    <row r="130" spans="2:62" ht="16.5" hidden="1" thickBot="1" x14ac:dyDescent="0.3">
      <c r="B130" s="122" t="str">
        <f t="shared" si="28"/>
        <v/>
      </c>
      <c r="C130" s="124"/>
      <c r="D130" s="124"/>
      <c r="E130" s="124"/>
      <c r="F130" s="283"/>
      <c r="G130" s="236"/>
      <c r="H130" s="234"/>
      <c r="I130" s="232"/>
      <c r="J130" s="284" t="str">
        <f t="shared" si="29"/>
        <v/>
      </c>
      <c r="K130" s="106"/>
      <c r="L130" s="123"/>
      <c r="M130" s="123"/>
      <c r="N130" s="123" t="str">
        <f t="shared" si="30"/>
        <v/>
      </c>
      <c r="O130" s="123" t="str">
        <f t="shared" si="31"/>
        <v/>
      </c>
      <c r="P130" s="123" t="str">
        <f t="shared" si="32"/>
        <v/>
      </c>
      <c r="Q130" s="123" t="str">
        <f t="shared" si="33"/>
        <v/>
      </c>
      <c r="R130" s="123"/>
      <c r="S130" s="123"/>
      <c r="T130" s="123"/>
      <c r="U130" s="123" t="str">
        <f t="shared" si="34"/>
        <v/>
      </c>
      <c r="V130" s="123">
        <v>100</v>
      </c>
      <c r="W130" s="123" t="str">
        <f t="shared" si="35"/>
        <v/>
      </c>
      <c r="X130" s="123">
        <v>100</v>
      </c>
      <c r="Y130" s="123" t="str">
        <f t="shared" si="36"/>
        <v/>
      </c>
      <c r="AA130">
        <f t="shared" si="37"/>
        <v>0</v>
      </c>
      <c r="AB130" t="str">
        <f t="shared" si="27"/>
        <v/>
      </c>
      <c r="AC130" t="str">
        <f t="shared" si="27"/>
        <v/>
      </c>
      <c r="AD130">
        <f t="shared" si="38"/>
        <v>0</v>
      </c>
      <c r="AE130">
        <f t="shared" si="38"/>
        <v>0</v>
      </c>
      <c r="AF130">
        <f t="shared" si="38"/>
        <v>0</v>
      </c>
      <c r="AG130">
        <f t="shared" si="38"/>
        <v>1</v>
      </c>
      <c r="BA130" t="str">
        <f t="shared" si="39"/>
        <v/>
      </c>
      <c r="BB130" t="str">
        <f t="shared" si="39"/>
        <v/>
      </c>
      <c r="BC130" t="str">
        <f t="shared" si="39"/>
        <v/>
      </c>
      <c r="BD130" t="str">
        <f t="shared" si="39"/>
        <v/>
      </c>
      <c r="BE130" t="str">
        <f t="shared" si="39"/>
        <v/>
      </c>
      <c r="BF130" t="str">
        <f t="shared" si="39"/>
        <v/>
      </c>
      <c r="BG130" t="str">
        <f t="shared" si="39"/>
        <v/>
      </c>
      <c r="BH130" t="str">
        <f t="shared" si="39"/>
        <v/>
      </c>
      <c r="BI130" t="str">
        <f t="shared" si="39"/>
        <v/>
      </c>
      <c r="BJ130" t="str">
        <f t="shared" si="39"/>
        <v/>
      </c>
    </row>
    <row r="131" spans="2:62" ht="19.5" thickBot="1" x14ac:dyDescent="0.35">
      <c r="B131" s="477" t="s">
        <v>73</v>
      </c>
      <c r="C131" s="478"/>
      <c r="D131" s="478"/>
      <c r="E131" s="478"/>
      <c r="F131" s="478"/>
      <c r="G131" s="118">
        <f>SUM(G31:G130)</f>
        <v>54</v>
      </c>
      <c r="H131" s="118">
        <f t="shared" ref="H131:Y131" si="40">SUM(H31:H130)</f>
        <v>0</v>
      </c>
      <c r="I131" s="118">
        <f t="shared" si="40"/>
        <v>126</v>
      </c>
      <c r="J131" s="285">
        <f t="shared" ca="1" si="40"/>
        <v>2.9302325581395348</v>
      </c>
      <c r="K131" s="118">
        <f t="shared" si="40"/>
        <v>0</v>
      </c>
      <c r="L131" s="118">
        <f t="shared" si="40"/>
        <v>0</v>
      </c>
      <c r="M131" s="118">
        <f t="shared" si="40"/>
        <v>0</v>
      </c>
      <c r="N131" s="286">
        <f t="shared" si="40"/>
        <v>8</v>
      </c>
      <c r="O131" s="286">
        <f t="shared" ca="1" si="40"/>
        <v>10.930232558139535</v>
      </c>
      <c r="P131" s="286">
        <f t="shared" ca="1" si="40"/>
        <v>73.813953488372093</v>
      </c>
      <c r="Q131" s="286">
        <f t="shared" ca="1" si="40"/>
        <v>98.453488372093005</v>
      </c>
      <c r="R131" s="286">
        <f t="shared" si="40"/>
        <v>0</v>
      </c>
      <c r="S131" s="286">
        <f t="shared" si="40"/>
        <v>0</v>
      </c>
      <c r="T131" s="286">
        <f t="shared" si="40"/>
        <v>0</v>
      </c>
      <c r="U131" s="286">
        <f t="shared" ca="1" si="40"/>
        <v>98.453488372093005</v>
      </c>
      <c r="V131" s="118">
        <f t="shared" si="40"/>
        <v>5050</v>
      </c>
      <c r="W131" s="118">
        <f t="shared" ca="1" si="40"/>
        <v>311.19767441860461</v>
      </c>
      <c r="X131" s="118">
        <f t="shared" si="40"/>
        <v>5050</v>
      </c>
      <c r="Y131" s="118">
        <f t="shared" ca="1" si="40"/>
        <v>1565.895348837209</v>
      </c>
    </row>
  </sheetData>
  <sheetProtection algorithmName="SHA-512" hashValue="EaG8uGciUiQETpTcrR0vwOSCTZFgetFdYJ3g9pA8uDQ/FvltCfFlGfyAP/NbTrElGRSt731VxHwKON2/pxGUaQ==" saltValue="cps/pSgk27F6MsAInPLdlA=="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83" priority="49" stopIfTrue="1">
      <formula>AND($F31="",B31&lt;&gt;"")</formula>
    </cfRule>
    <cfRule type="expression" dxfId="82" priority="50">
      <formula>$F31=""</formula>
    </cfRule>
    <cfRule type="expression" dxfId="81" priority="51">
      <formula>B$30&lt;&gt;""</formula>
    </cfRule>
  </conditionalFormatting>
  <conditionalFormatting sqref="G31:Y130">
    <cfRule type="expression" dxfId="80" priority="1" stopIfTrue="1">
      <formula>AND($F31="",G31&lt;&gt;"")</formula>
    </cfRule>
    <cfRule type="expression" dxfId="79" priority="2">
      <formula>$F31=""</formula>
    </cfRule>
    <cfRule type="expression" dxfId="78"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1A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1A00-000001000000}">
      <formula1>0</formula1>
    </dataValidation>
    <dataValidation type="decimal" operator="greaterThanOrEqual" allowBlank="1" showInputMessage="1" showErrorMessage="1" errorTitle="נתון שגוי." error="ניתן להזין רק מספר גדול או שווה ל-0." sqref="G31:G130" xr:uid="{00000000-0002-0000-1A00-000002000000}">
      <formula1>0</formula1>
    </dataValidation>
    <dataValidation type="list" allowBlank="1" showInputMessage="1" showErrorMessage="1" sqref="F30:I30 K30:L30" xr:uid="{00000000-0002-0000-1A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1A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1A00-000005000000}">
      <formula1>0</formula1>
    </dataValidation>
    <dataValidation operator="greaterThanOrEqual" allowBlank="1" showInputMessage="1" showErrorMessage="1" errorTitle="נתון שגוי." error="ניתן להזין רק מספר גדול או שווה ל-0." sqref="J31:J130" xr:uid="{00000000-0002-0000-1A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52" operator="containsText" id="{5504A297-D157-4DFB-9F47-6D87032CE57D}">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7B98C7AA-F5DA-4269-B3FB-A344EE456439}">
            <xm:f>NOT(ISERROR(SEARCH($AB$1,G31)))</xm:f>
            <xm:f>$AB$1</xm:f>
            <x14:dxf>
              <fill>
                <patternFill>
                  <bgColor rgb="FFFF0000"/>
                </patternFill>
              </fill>
            </x14:dxf>
          </x14:cfRule>
          <xm:sqref>G31:Y130</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8">
    <tabColor rgb="FFFFFFCC"/>
  </sheetPr>
  <dimension ref="A1:BJ131"/>
  <sheetViews>
    <sheetView rightToLeft="1" view="pageBreakPreview" topLeftCell="B1" zoomScaleNormal="100" zoomScaleSheetLayoutView="100" workbookViewId="0">
      <selection activeCell="B1" sqref="B1"/>
    </sheetView>
  </sheetViews>
  <sheetFormatPr defaultColWidth="9.140625" defaultRowHeight="15.75" outlineLevelRow="1" x14ac:dyDescent="0.25"/>
  <cols>
    <col min="1" max="1" width="9.140625" hidden="1" customWidth="1"/>
    <col min="2" max="2" width="9" customWidth="1"/>
    <col min="3" max="5" width="10.42578125" hidden="1" customWidth="1"/>
    <col min="6" max="6" width="61.140625" bestFit="1"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איב</v>
      </c>
      <c r="Q1" s="85" t="s">
        <v>374</v>
      </c>
      <c r="R1" s="215"/>
      <c r="S1" s="215"/>
      <c r="T1" s="215"/>
      <c r="U1" s="5">
        <f ca="1">INDEX('תנאי סף'!$B$31:$B$130,MATCH(F1,'תנאי סף'!$F$31:$F$130,0))</f>
        <v>3</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0</v>
      </c>
      <c r="AF2">
        <f>IF(IFERROR(G31*1,"bad")="bad",0,1)</f>
        <v>1</v>
      </c>
      <c r="AG2">
        <f>IF(IFERROR(IF(G31=TRUNC(G31),1,"bad"),"bad")="bad",0,1)</f>
        <v>1</v>
      </c>
      <c r="AH2">
        <f>IF(AND(IF(IFERROR(G31*1,"bad")="bad",0,1)=1,G31&gt;=0),1,0)</f>
        <v>1</v>
      </c>
      <c r="AI2">
        <f>IF(AND(IF(IFERROR(IF(G31=TRUNC(G31),1,"bad"),"bad")="bad",0,1)=1,G31&gt;=0),1,0)</f>
        <v>1</v>
      </c>
      <c r="AJ2">
        <f>IF(AND(IF(IFERROR(G31*1,"bad")="bad",0,1)=1,G31&gt;0),1,0)</f>
        <v>1</v>
      </c>
      <c r="AK2">
        <f>IF(AND(IF(IFERROR(IF(G31=TRUNC(G31),1,"bad"),"bad")="bad",0,1)=1,G31&gt;0),1,0)</f>
        <v>1</v>
      </c>
      <c r="AL2">
        <v>1</v>
      </c>
      <c r="AM2">
        <f>IF(IFERROR(HLOOKUP(G31,$BA$30:$BK$30,1,0),"bad")="bad",0,1)</f>
        <v>0</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14</v>
      </c>
      <c r="AD3" t="s">
        <v>126</v>
      </c>
      <c r="AE3">
        <v>1</v>
      </c>
      <c r="AF3">
        <v>2</v>
      </c>
      <c r="AG3">
        <v>3</v>
      </c>
      <c r="AH3">
        <v>4</v>
      </c>
      <c r="AI3">
        <v>5</v>
      </c>
      <c r="AJ3">
        <v>6</v>
      </c>
      <c r="AK3">
        <v>7</v>
      </c>
      <c r="AL3">
        <v>8</v>
      </c>
      <c r="AM3">
        <v>9</v>
      </c>
    </row>
    <row r="4" spans="2:52" ht="16.5"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19.5"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outlineLevel="1" thickBot="1" x14ac:dyDescent="0.3">
      <c r="F6" s="390" t="str">
        <f>'פרמטרים לקריטריונים'!B273</f>
        <v>רמה מקצועית בלתי נאותה</v>
      </c>
      <c r="G6" s="391">
        <f>'פרמטרים לקריטריונים'!C273</f>
        <v>0</v>
      </c>
      <c r="Q6" s="270" t="s">
        <v>376</v>
      </c>
      <c r="R6" s="271"/>
      <c r="S6" s="271"/>
      <c r="T6" s="271"/>
      <c r="U6" s="280">
        <f ca="1">U131</f>
        <v>228.82539682539681</v>
      </c>
    </row>
    <row r="7" spans="2:52" outlineLevel="1" x14ac:dyDescent="0.25">
      <c r="F7" s="390" t="str">
        <f>'פרמטרים לקריטריונים'!B274</f>
        <v>רמה מקצועית נאותה</v>
      </c>
      <c r="G7" s="391">
        <f>'פרמטרים לקריטריונים'!C274</f>
        <v>1</v>
      </c>
    </row>
    <row r="8" spans="2:52" outlineLevel="1" x14ac:dyDescent="0.25">
      <c r="F8" s="390" t="str">
        <f>'פרמטרים לקריטריונים'!B275</f>
        <v>רמה מקצועית טובה מאוד</v>
      </c>
      <c r="G8" s="391">
        <f>'פרמטרים לקריטריונים'!C275</f>
        <v>1.5</v>
      </c>
    </row>
    <row r="9" spans="2:52" outlineLevel="1" x14ac:dyDescent="0.25">
      <c r="F9" s="390" t="str">
        <f>'פרמטרים לקריטריונים'!B276</f>
        <v>רמה מקצועית מעולה</v>
      </c>
      <c r="G9" s="391">
        <f>'פרמטרים לקריטריונים'!C276</f>
        <v>2</v>
      </c>
    </row>
    <row r="10" spans="2:52" outlineLevel="1" x14ac:dyDescent="0.25"/>
    <row r="11" spans="2:52" outlineLevel="1" x14ac:dyDescent="0.25">
      <c r="F11" s="390" t="s">
        <v>377</v>
      </c>
      <c r="G11" s="391">
        <f ca="1">VLOOKUP(F1,'תנאי סף'!$F$31:$G$130,2,0)</f>
        <v>63</v>
      </c>
    </row>
    <row r="12" spans="2:52" outlineLevel="1" x14ac:dyDescent="0.25"/>
    <row r="13" spans="2:52" outlineLevel="1" x14ac:dyDescent="0.25"/>
    <row r="14" spans="2:52" outlineLevel="1" x14ac:dyDescent="0.25"/>
    <row r="15" spans="2:52" outlineLevel="1" x14ac:dyDescent="0.25"/>
    <row r="16" spans="2:52" outlineLevel="1" x14ac:dyDescent="0.25"/>
    <row r="17" spans="1:62" outlineLevel="1" x14ac:dyDescent="0.25"/>
    <row r="18" spans="1:62" outlineLevel="1" x14ac:dyDescent="0.25"/>
    <row r="19" spans="1:62" outlineLevel="1" x14ac:dyDescent="0.25"/>
    <row r="20" spans="1:62" outlineLevel="1" x14ac:dyDescent="0.25"/>
    <row r="21" spans="1:62" ht="16.5"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16</v>
      </c>
      <c r="G26" s="94">
        <f>$A$29-COUNTBLANK(G31:G130)</f>
        <v>16</v>
      </c>
      <c r="H26" s="94">
        <f t="shared" ref="H26:Y26" si="1">$A$29-COUNTBLANK(H31:H130)</f>
        <v>16</v>
      </c>
      <c r="I26" s="94">
        <f t="shared" si="1"/>
        <v>16</v>
      </c>
      <c r="J26" s="94">
        <f t="shared" ca="1" si="1"/>
        <v>16</v>
      </c>
      <c r="K26" s="94">
        <f t="shared" si="1"/>
        <v>0</v>
      </c>
      <c r="L26" s="94">
        <f t="shared" si="1"/>
        <v>0</v>
      </c>
      <c r="M26" s="94">
        <f t="shared" si="1"/>
        <v>0</v>
      </c>
      <c r="N26" s="94">
        <f t="shared" si="1"/>
        <v>16</v>
      </c>
      <c r="O26" s="94">
        <f t="shared" ca="1" si="1"/>
        <v>16</v>
      </c>
      <c r="P26" s="94">
        <f t="shared" ca="1" si="1"/>
        <v>16</v>
      </c>
      <c r="Q26" s="94">
        <f t="shared" ca="1" si="1"/>
        <v>16</v>
      </c>
      <c r="R26" s="94">
        <f t="shared" si="1"/>
        <v>0</v>
      </c>
      <c r="S26" s="94">
        <f t="shared" si="1"/>
        <v>0</v>
      </c>
      <c r="T26" s="94">
        <f t="shared" si="1"/>
        <v>0</v>
      </c>
      <c r="U26" s="94">
        <f t="shared" ca="1" si="1"/>
        <v>16</v>
      </c>
      <c r="V26" s="94">
        <f t="shared" si="1"/>
        <v>100</v>
      </c>
      <c r="W26" s="94">
        <f t="shared" ca="1" si="1"/>
        <v>16</v>
      </c>
      <c r="X26" s="94">
        <f t="shared" si="1"/>
        <v>100</v>
      </c>
      <c r="Y26" s="94">
        <f t="shared" ca="1" si="1"/>
        <v>16</v>
      </c>
    </row>
    <row r="27" spans="1:62" ht="16.5" hidden="1" thickBot="1" x14ac:dyDescent="0.3">
      <c r="B27" s="90" t="s">
        <v>169</v>
      </c>
      <c r="C27" s="90"/>
      <c r="D27" s="90"/>
      <c r="E27" s="90"/>
      <c r="F27" s="90"/>
      <c r="G27" s="94">
        <f>AVERAGE(G31:G130)</f>
        <v>6.5625</v>
      </c>
      <c r="H27" s="94" t="e">
        <f t="shared" ref="H27:Y27" si="2">AVERAGE(H31:H130)</f>
        <v>#DIV/0!</v>
      </c>
      <c r="I27" s="94">
        <f t="shared" si="2"/>
        <v>22.5625</v>
      </c>
      <c r="J27" s="94">
        <f t="shared" ca="1" si="2"/>
        <v>0.35813492063492075</v>
      </c>
      <c r="K27" s="94" t="e">
        <f t="shared" si="2"/>
        <v>#DIV/0!</v>
      </c>
      <c r="L27" s="94" t="e">
        <f t="shared" si="2"/>
        <v>#DIV/0!</v>
      </c>
      <c r="M27" s="94" t="e">
        <f t="shared" si="2"/>
        <v>#DIV/0!</v>
      </c>
      <c r="N27" s="94">
        <f t="shared" si="2"/>
        <v>1</v>
      </c>
      <c r="O27" s="94">
        <f t="shared" ca="1" si="2"/>
        <v>1.3581349206349203</v>
      </c>
      <c r="P27" s="94">
        <f t="shared" ca="1" si="2"/>
        <v>8.8968253968253954</v>
      </c>
      <c r="Q27" s="94">
        <f t="shared" ca="1" si="2"/>
        <v>14.301587301587301</v>
      </c>
      <c r="R27" s="94" t="e">
        <f t="shared" si="2"/>
        <v>#DIV/0!</v>
      </c>
      <c r="S27" s="94" t="e">
        <f t="shared" si="2"/>
        <v>#DIV/0!</v>
      </c>
      <c r="T27" s="94" t="e">
        <f t="shared" si="2"/>
        <v>#DIV/0!</v>
      </c>
      <c r="U27" s="94">
        <f t="shared" ca="1" si="2"/>
        <v>14.301587301587301</v>
      </c>
      <c r="V27" s="94">
        <f t="shared" si="2"/>
        <v>50.5</v>
      </c>
      <c r="W27" s="94">
        <f t="shared" ca="1" si="2"/>
        <v>101.9970238095238</v>
      </c>
      <c r="X27" s="94">
        <f t="shared" si="2"/>
        <v>50.5</v>
      </c>
      <c r="Y27" s="94">
        <f t="shared" ca="1" si="2"/>
        <v>1030.5922619047619</v>
      </c>
    </row>
    <row r="28" spans="1:62" ht="16.5" hidden="1" thickBot="1" x14ac:dyDescent="0.3">
      <c r="B28" s="90" t="s">
        <v>73</v>
      </c>
      <c r="C28" s="90"/>
      <c r="D28" s="90"/>
      <c r="E28" s="90"/>
      <c r="F28" s="90"/>
      <c r="G28" s="94">
        <f>SUM(G31:G130)</f>
        <v>105</v>
      </c>
      <c r="H28" s="94">
        <f t="shared" ref="H28:Y28" si="3">SUM(H31:H130)</f>
        <v>0</v>
      </c>
      <c r="I28" s="94">
        <f t="shared" si="3"/>
        <v>361</v>
      </c>
      <c r="J28" s="94">
        <f t="shared" ca="1" si="3"/>
        <v>5.730158730158732</v>
      </c>
      <c r="K28" s="94">
        <f t="shared" si="3"/>
        <v>0</v>
      </c>
      <c r="L28" s="94">
        <f t="shared" si="3"/>
        <v>0</v>
      </c>
      <c r="M28" s="94">
        <f t="shared" si="3"/>
        <v>0</v>
      </c>
      <c r="N28" s="94">
        <f t="shared" si="3"/>
        <v>16</v>
      </c>
      <c r="O28" s="94">
        <f t="shared" ca="1" si="3"/>
        <v>21.730158730158724</v>
      </c>
      <c r="P28" s="94">
        <f t="shared" ca="1" si="3"/>
        <v>142.34920634920633</v>
      </c>
      <c r="Q28" s="94">
        <f t="shared" ca="1" si="3"/>
        <v>228.82539682539681</v>
      </c>
      <c r="R28" s="94">
        <f t="shared" si="3"/>
        <v>0</v>
      </c>
      <c r="S28" s="94">
        <f t="shared" si="3"/>
        <v>0</v>
      </c>
      <c r="T28" s="94">
        <f t="shared" si="3"/>
        <v>0</v>
      </c>
      <c r="U28" s="94">
        <f t="shared" ca="1" si="3"/>
        <v>228.82539682539681</v>
      </c>
      <c r="V28" s="94">
        <f t="shared" si="3"/>
        <v>5050</v>
      </c>
      <c r="W28" s="94">
        <f t="shared" ca="1" si="3"/>
        <v>1631.9523809523807</v>
      </c>
      <c r="X28" s="94">
        <f t="shared" si="3"/>
        <v>5050</v>
      </c>
      <c r="Y28" s="94">
        <f t="shared" ca="1" si="3"/>
        <v>16489.476190476191</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387</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בשעות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f t="shared" ref="B31:B94" si="7">IF(F31="","",ROW()-30)</f>
        <v>1</v>
      </c>
      <c r="C31" s="124"/>
      <c r="D31" s="124"/>
      <c r="E31" s="124"/>
      <c r="F31" s="283" t="s">
        <v>403</v>
      </c>
      <c r="G31" s="236">
        <v>4</v>
      </c>
      <c r="H31" s="234" t="s">
        <v>104</v>
      </c>
      <c r="I31" s="232">
        <v>63</v>
      </c>
      <c r="J31" s="284">
        <f ca="1">IF($F31="","",I31/$G$11)</f>
        <v>1</v>
      </c>
      <c r="K31" s="106"/>
      <c r="L31" s="123"/>
      <c r="M31" s="123"/>
      <c r="N31" s="123">
        <f>IF($F31="","",IF(F31="","",1))</f>
        <v>1</v>
      </c>
      <c r="O31" s="123">
        <f ca="1">IF($F31="","",IF($AA31&lt;&gt;1,$AB$1,J31+1))</f>
        <v>2</v>
      </c>
      <c r="P31" s="123">
        <f ca="1">IF($F31="","",IF($AA31&lt;&gt;1,$AB$1,G31*O31))</f>
        <v>8</v>
      </c>
      <c r="Q31" s="123">
        <f ca="1">IF($F31="","",IF($AA31&lt;&gt;1,$AB$1,VLOOKUP(H31,$F$6:$G$9,2,0)*P31))</f>
        <v>8</v>
      </c>
      <c r="R31" s="123"/>
      <c r="S31" s="123"/>
      <c r="T31" s="123"/>
      <c r="U31" s="123">
        <f ca="1">IFERROR(IF($F31="","",IF($AA31&lt;&gt;1,$AB$1,Q31)),$AB$1)</f>
        <v>8</v>
      </c>
      <c r="V31" s="123">
        <v>1</v>
      </c>
      <c r="W31" s="123">
        <f ca="1">IF($F31="","",IF($AA31&lt;&gt;1,$AB$1,IFERROR(U31*V31,$AB$1)))</f>
        <v>8</v>
      </c>
      <c r="X31" s="123">
        <v>1</v>
      </c>
      <c r="Y31" s="123">
        <f ca="1">IF($F31="","",IF($AA31&lt;&gt;1,$AB$1,IFERROR(W31*X31,$AB$1)))</f>
        <v>8</v>
      </c>
      <c r="AA31">
        <f>IF(SUM(AD31:AV31)=COUNT(AD31:AV31),1,0)</f>
        <v>1</v>
      </c>
      <c r="AB31">
        <f>IF($F31="","",AB$30)</f>
        <v>0</v>
      </c>
      <c r="AC31">
        <f>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si="8"/>
        <v>1</v>
      </c>
      <c r="AG31">
        <f t="shared" si="8"/>
        <v>1</v>
      </c>
      <c r="BA31" t="str">
        <f>IF($F31="","",BA$30)</f>
        <v>רמה מקצועית בלתי נאותה</v>
      </c>
      <c r="BB31" t="str">
        <f t="shared" ref="BB31:BJ46" si="9">IF($F31="","",BB$30)</f>
        <v>רמה מקצועית נאותה</v>
      </c>
      <c r="BC31" t="str">
        <f t="shared" si="9"/>
        <v>רמה מקצועית טובה מאוד</v>
      </c>
      <c r="BD31" t="str">
        <f t="shared" si="9"/>
        <v>רמה מקצועית מעולה</v>
      </c>
      <c r="BE31">
        <f t="shared" si="9"/>
        <v>0</v>
      </c>
      <c r="BF31">
        <f t="shared" si="9"/>
        <v>0</v>
      </c>
      <c r="BG31">
        <f t="shared" si="9"/>
        <v>0</v>
      </c>
      <c r="BH31">
        <f t="shared" si="9"/>
        <v>0</v>
      </c>
      <c r="BI31">
        <f t="shared" si="9"/>
        <v>0</v>
      </c>
      <c r="BJ31">
        <f t="shared" si="9"/>
        <v>0</v>
      </c>
    </row>
    <row r="32" spans="1:62" x14ac:dyDescent="0.25">
      <c r="B32" s="122">
        <f t="shared" si="7"/>
        <v>2</v>
      </c>
      <c r="C32" s="124"/>
      <c r="D32" s="124"/>
      <c r="E32" s="124"/>
      <c r="F32" s="283" t="s">
        <v>390</v>
      </c>
      <c r="G32" s="236">
        <v>2</v>
      </c>
      <c r="H32" s="234" t="s">
        <v>104</v>
      </c>
      <c r="I32" s="232">
        <v>20</v>
      </c>
      <c r="J32" s="284">
        <f t="shared" ref="J32:J95" ca="1" si="10">IF($F32="","",I32/$G$11)</f>
        <v>0.31746031746031744</v>
      </c>
      <c r="K32" s="106"/>
      <c r="L32" s="123"/>
      <c r="M32" s="123"/>
      <c r="N32" s="123">
        <f t="shared" ref="N32:N95" si="11">IF($F32="","",IF(F32="","",1))</f>
        <v>1</v>
      </c>
      <c r="O32" s="123">
        <f t="shared" ref="O32:O95" ca="1" si="12">IF($F32="","",IF($AA32&lt;&gt;1,$AB$1,J32+1))</f>
        <v>1.3174603174603174</v>
      </c>
      <c r="P32" s="123">
        <f t="shared" ref="P32:P95" ca="1" si="13">IF($F32="","",IF($AA32&lt;&gt;1,$AB$1,G32*O32))</f>
        <v>2.6349206349206349</v>
      </c>
      <c r="Q32" s="123">
        <f t="shared" ref="Q32:Q95" ca="1" si="14">IF($F32="","",IF($AA32&lt;&gt;1,$AB$1,VLOOKUP(H32,$F$6:$G$9,2,0)*P32))</f>
        <v>2.6349206349206349</v>
      </c>
      <c r="R32" s="123"/>
      <c r="S32" s="123"/>
      <c r="T32" s="123"/>
      <c r="U32" s="123">
        <f t="shared" ref="U32:U95" ca="1" si="15">IFERROR(IF($F32="","",IF($AA32&lt;&gt;1,$AB$1,Q32)),$AB$1)</f>
        <v>2.6349206349206349</v>
      </c>
      <c r="V32" s="123">
        <v>2</v>
      </c>
      <c r="W32" s="123">
        <f t="shared" ref="W32:W95" ca="1" si="16">IF($F32="","",IF($AA32&lt;&gt;1,$AB$1,IFERROR(U32*V32,$AB$1)))</f>
        <v>5.2698412698412698</v>
      </c>
      <c r="X32" s="123">
        <v>2</v>
      </c>
      <c r="Y32" s="123">
        <f t="shared" ref="Y32:Y95" ca="1" si="17">IF($F32="","",IF($AA32&lt;&gt;1,$AB$1,IFERROR(W32*X32,$AB$1)))</f>
        <v>10.53968253968254</v>
      </c>
      <c r="AA32">
        <f t="shared" ref="AA32:AA95" si="18">IF(SUM(AD32:AV32)=COUNT(AD32:AV32),1,0)</f>
        <v>1</v>
      </c>
      <c r="AB32">
        <f t="shared" ref="AB32:AC63" si="19">IF($F32="","",AB$30)</f>
        <v>0</v>
      </c>
      <c r="AC32">
        <f t="shared" si="19"/>
        <v>1</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8"/>
        <v>1</v>
      </c>
      <c r="AF32">
        <f t="shared" si="8"/>
        <v>1</v>
      </c>
      <c r="AG32">
        <f t="shared" si="8"/>
        <v>1</v>
      </c>
      <c r="BA32" t="str">
        <f t="shared" ref="BA32:BJ63" si="21">IF($F32="","",BA$30)</f>
        <v>רמה מקצועית בלתי נאותה</v>
      </c>
      <c r="BB32" t="str">
        <f t="shared" si="9"/>
        <v>רמה מקצועית נאותה</v>
      </c>
      <c r="BC32" t="str">
        <f t="shared" si="9"/>
        <v>רמה מקצועית טובה מאוד</v>
      </c>
      <c r="BD32" t="str">
        <f t="shared" si="9"/>
        <v>רמה מקצועית מעולה</v>
      </c>
      <c r="BE32">
        <f t="shared" si="9"/>
        <v>0</v>
      </c>
      <c r="BF32">
        <f t="shared" si="9"/>
        <v>0</v>
      </c>
      <c r="BG32">
        <f t="shared" si="9"/>
        <v>0</v>
      </c>
      <c r="BH32">
        <f t="shared" si="9"/>
        <v>0</v>
      </c>
      <c r="BI32">
        <f t="shared" si="9"/>
        <v>0</v>
      </c>
      <c r="BJ32">
        <f t="shared" si="9"/>
        <v>0</v>
      </c>
    </row>
    <row r="33" spans="2:62" x14ac:dyDescent="0.25">
      <c r="B33" s="122">
        <f t="shared" si="7"/>
        <v>3</v>
      </c>
      <c r="C33" s="124"/>
      <c r="D33" s="124"/>
      <c r="E33" s="124"/>
      <c r="F33" s="283" t="s">
        <v>388</v>
      </c>
      <c r="G33" s="236">
        <v>21</v>
      </c>
      <c r="H33" s="234" t="s">
        <v>106</v>
      </c>
      <c r="I33" s="232">
        <v>18</v>
      </c>
      <c r="J33" s="284">
        <f t="shared" ca="1" si="10"/>
        <v>0.2857142857142857</v>
      </c>
      <c r="K33" s="106"/>
      <c r="L33" s="123"/>
      <c r="M33" s="123"/>
      <c r="N33" s="123">
        <f t="shared" si="11"/>
        <v>1</v>
      </c>
      <c r="O33" s="123">
        <f t="shared" ca="1" si="12"/>
        <v>1.2857142857142856</v>
      </c>
      <c r="P33" s="123">
        <f t="shared" ca="1" si="13"/>
        <v>26.999999999999996</v>
      </c>
      <c r="Q33" s="123">
        <f t="shared" ca="1" si="14"/>
        <v>53.999999999999993</v>
      </c>
      <c r="R33" s="123"/>
      <c r="S33" s="123"/>
      <c r="T33" s="123"/>
      <c r="U33" s="123">
        <f t="shared" ca="1" si="15"/>
        <v>53.999999999999993</v>
      </c>
      <c r="V33" s="123">
        <v>3</v>
      </c>
      <c r="W33" s="123">
        <f t="shared" ca="1" si="16"/>
        <v>161.99999999999997</v>
      </c>
      <c r="X33" s="123">
        <v>3</v>
      </c>
      <c r="Y33" s="123">
        <f t="shared" ca="1" si="17"/>
        <v>485.99999999999989</v>
      </c>
      <c r="AA33">
        <f t="shared" si="18"/>
        <v>1</v>
      </c>
      <c r="AB33">
        <f t="shared" si="19"/>
        <v>0</v>
      </c>
      <c r="AC33">
        <f t="shared" si="19"/>
        <v>1</v>
      </c>
      <c r="AD33">
        <f t="shared" si="20"/>
        <v>1</v>
      </c>
      <c r="AE33">
        <f t="shared" si="8"/>
        <v>1</v>
      </c>
      <c r="AF33">
        <f t="shared" si="8"/>
        <v>1</v>
      </c>
      <c r="AG33">
        <f t="shared" si="8"/>
        <v>1</v>
      </c>
      <c r="BA33" t="str">
        <f t="shared" si="21"/>
        <v>רמה מקצועית בלתי נאותה</v>
      </c>
      <c r="BB33" t="str">
        <f t="shared" si="9"/>
        <v>רמה מקצועית נאותה</v>
      </c>
      <c r="BC33" t="str">
        <f t="shared" si="9"/>
        <v>רמה מקצועית טובה מאוד</v>
      </c>
      <c r="BD33" t="str">
        <f t="shared" si="9"/>
        <v>רמה מקצועית מעולה</v>
      </c>
      <c r="BE33">
        <f t="shared" si="9"/>
        <v>0</v>
      </c>
      <c r="BF33">
        <f t="shared" si="9"/>
        <v>0</v>
      </c>
      <c r="BG33">
        <f t="shared" si="9"/>
        <v>0</v>
      </c>
      <c r="BH33">
        <f t="shared" si="9"/>
        <v>0</v>
      </c>
      <c r="BI33">
        <f t="shared" si="9"/>
        <v>0</v>
      </c>
      <c r="BJ33">
        <f t="shared" si="9"/>
        <v>0</v>
      </c>
    </row>
    <row r="34" spans="2:62" x14ac:dyDescent="0.25">
      <c r="B34" s="122">
        <f t="shared" si="7"/>
        <v>4</v>
      </c>
      <c r="C34" s="124"/>
      <c r="D34" s="124"/>
      <c r="E34" s="124"/>
      <c r="F34" s="283" t="s">
        <v>426</v>
      </c>
      <c r="G34" s="236">
        <v>6</v>
      </c>
      <c r="H34" s="234" t="s">
        <v>105</v>
      </c>
      <c r="I34" s="232">
        <v>52</v>
      </c>
      <c r="J34" s="284">
        <f t="shared" ca="1" si="10"/>
        <v>0.82539682539682535</v>
      </c>
      <c r="K34" s="106"/>
      <c r="L34" s="123"/>
      <c r="M34" s="123"/>
      <c r="N34" s="123">
        <f t="shared" si="11"/>
        <v>1</v>
      </c>
      <c r="O34" s="123">
        <f t="shared" ca="1" si="12"/>
        <v>1.8253968253968254</v>
      </c>
      <c r="P34" s="123">
        <f t="shared" ca="1" si="13"/>
        <v>10.952380952380953</v>
      </c>
      <c r="Q34" s="123">
        <f t="shared" ca="1" si="14"/>
        <v>16.428571428571431</v>
      </c>
      <c r="R34" s="123"/>
      <c r="S34" s="123"/>
      <c r="T34" s="123"/>
      <c r="U34" s="123">
        <f t="shared" ca="1" si="15"/>
        <v>16.428571428571431</v>
      </c>
      <c r="V34" s="123">
        <v>4</v>
      </c>
      <c r="W34" s="123">
        <f t="shared" ca="1" si="16"/>
        <v>65.714285714285722</v>
      </c>
      <c r="X34" s="123">
        <v>4</v>
      </c>
      <c r="Y34" s="123">
        <f t="shared" ca="1" si="17"/>
        <v>262.85714285714289</v>
      </c>
      <c r="AA34">
        <f t="shared" si="18"/>
        <v>1</v>
      </c>
      <c r="AB34">
        <f t="shared" si="19"/>
        <v>0</v>
      </c>
      <c r="AC34">
        <f t="shared" si="19"/>
        <v>1</v>
      </c>
      <c r="AD34">
        <f t="shared" si="20"/>
        <v>1</v>
      </c>
      <c r="AE34">
        <f t="shared" si="8"/>
        <v>1</v>
      </c>
      <c r="AF34">
        <f t="shared" si="8"/>
        <v>1</v>
      </c>
      <c r="AG34">
        <f t="shared" si="8"/>
        <v>1</v>
      </c>
      <c r="BA34" t="str">
        <f t="shared" si="21"/>
        <v>רמה מקצועית בלתי נאותה</v>
      </c>
      <c r="BB34" t="str">
        <f t="shared" si="9"/>
        <v>רמה מקצועית נאותה</v>
      </c>
      <c r="BC34" t="str">
        <f t="shared" si="9"/>
        <v>רמה מקצועית טובה מאוד</v>
      </c>
      <c r="BD34" t="str">
        <f t="shared" si="9"/>
        <v>רמה מקצועית מעולה</v>
      </c>
      <c r="BE34">
        <f t="shared" si="9"/>
        <v>0</v>
      </c>
      <c r="BF34">
        <f t="shared" si="9"/>
        <v>0</v>
      </c>
      <c r="BG34">
        <f t="shared" si="9"/>
        <v>0</v>
      </c>
      <c r="BH34">
        <f t="shared" si="9"/>
        <v>0</v>
      </c>
      <c r="BI34">
        <f t="shared" si="9"/>
        <v>0</v>
      </c>
      <c r="BJ34">
        <f t="shared" si="9"/>
        <v>0</v>
      </c>
    </row>
    <row r="35" spans="2:62" x14ac:dyDescent="0.25">
      <c r="B35" s="122">
        <f t="shared" si="7"/>
        <v>5</v>
      </c>
      <c r="C35" s="124"/>
      <c r="D35" s="124"/>
      <c r="E35" s="124"/>
      <c r="F35" s="283" t="s">
        <v>427</v>
      </c>
      <c r="G35" s="236">
        <v>4</v>
      </c>
      <c r="H35" s="234" t="s">
        <v>106</v>
      </c>
      <c r="I35" s="232">
        <v>30</v>
      </c>
      <c r="J35" s="284">
        <f t="shared" ca="1" si="10"/>
        <v>0.47619047619047616</v>
      </c>
      <c r="K35" s="106"/>
      <c r="L35" s="123"/>
      <c r="M35" s="123"/>
      <c r="N35" s="123">
        <f t="shared" si="11"/>
        <v>1</v>
      </c>
      <c r="O35" s="123">
        <f t="shared" ca="1" si="12"/>
        <v>1.4761904761904763</v>
      </c>
      <c r="P35" s="123">
        <f t="shared" ca="1" si="13"/>
        <v>5.9047619047619051</v>
      </c>
      <c r="Q35" s="123">
        <f t="shared" ca="1" si="14"/>
        <v>11.80952380952381</v>
      </c>
      <c r="R35" s="123"/>
      <c r="S35" s="123"/>
      <c r="T35" s="123"/>
      <c r="U35" s="123">
        <f t="shared" ca="1" si="15"/>
        <v>11.80952380952381</v>
      </c>
      <c r="V35" s="123">
        <v>5</v>
      </c>
      <c r="W35" s="123">
        <f t="shared" ca="1" si="16"/>
        <v>59.047619047619051</v>
      </c>
      <c r="X35" s="123">
        <v>5</v>
      </c>
      <c r="Y35" s="123">
        <f t="shared" ca="1" si="17"/>
        <v>295.23809523809524</v>
      </c>
      <c r="AA35">
        <f t="shared" si="18"/>
        <v>1</v>
      </c>
      <c r="AB35">
        <f t="shared" si="19"/>
        <v>0</v>
      </c>
      <c r="AC35">
        <f t="shared" si="19"/>
        <v>1</v>
      </c>
      <c r="AD35">
        <f t="shared" si="20"/>
        <v>1</v>
      </c>
      <c r="AE35">
        <f t="shared" si="8"/>
        <v>1</v>
      </c>
      <c r="AF35">
        <f t="shared" si="8"/>
        <v>1</v>
      </c>
      <c r="AG35">
        <f t="shared" si="8"/>
        <v>1</v>
      </c>
      <c r="BA35" t="str">
        <f t="shared" si="21"/>
        <v>רמה מקצועית בלתי נאותה</v>
      </c>
      <c r="BB35" t="str">
        <f t="shared" si="9"/>
        <v>רמה מקצועית נאותה</v>
      </c>
      <c r="BC35" t="str">
        <f t="shared" si="9"/>
        <v>רמה מקצועית טובה מאוד</v>
      </c>
      <c r="BD35" t="str">
        <f t="shared" si="9"/>
        <v>רמה מקצועית מעולה</v>
      </c>
      <c r="BE35">
        <f t="shared" si="9"/>
        <v>0</v>
      </c>
      <c r="BF35">
        <f t="shared" si="9"/>
        <v>0</v>
      </c>
      <c r="BG35">
        <f t="shared" si="9"/>
        <v>0</v>
      </c>
      <c r="BH35">
        <f t="shared" si="9"/>
        <v>0</v>
      </c>
      <c r="BI35">
        <f t="shared" si="9"/>
        <v>0</v>
      </c>
      <c r="BJ35">
        <f t="shared" si="9"/>
        <v>0</v>
      </c>
    </row>
    <row r="36" spans="2:62" x14ac:dyDescent="0.25">
      <c r="B36" s="122">
        <f t="shared" si="7"/>
        <v>6</v>
      </c>
      <c r="C36" s="124"/>
      <c r="D36" s="124"/>
      <c r="E36" s="124"/>
      <c r="F36" s="283" t="s">
        <v>428</v>
      </c>
      <c r="G36" s="236">
        <v>26</v>
      </c>
      <c r="H36" s="234" t="s">
        <v>106</v>
      </c>
      <c r="I36" s="232">
        <v>18</v>
      </c>
      <c r="J36" s="284">
        <f t="shared" ca="1" si="10"/>
        <v>0.2857142857142857</v>
      </c>
      <c r="K36" s="106"/>
      <c r="L36" s="123"/>
      <c r="M36" s="123"/>
      <c r="N36" s="123">
        <f t="shared" si="11"/>
        <v>1</v>
      </c>
      <c r="O36" s="123">
        <f t="shared" ca="1" si="12"/>
        <v>1.2857142857142856</v>
      </c>
      <c r="P36" s="123">
        <f t="shared" ca="1" si="13"/>
        <v>33.428571428571423</v>
      </c>
      <c r="Q36" s="123">
        <f t="shared" ca="1" si="14"/>
        <v>66.857142857142847</v>
      </c>
      <c r="R36" s="123"/>
      <c r="S36" s="123"/>
      <c r="T36" s="123"/>
      <c r="U36" s="123">
        <f t="shared" ca="1" si="15"/>
        <v>66.857142857142847</v>
      </c>
      <c r="V36" s="123">
        <v>6</v>
      </c>
      <c r="W36" s="123">
        <f t="shared" ca="1" si="16"/>
        <v>401.14285714285711</v>
      </c>
      <c r="X36" s="123">
        <v>6</v>
      </c>
      <c r="Y36" s="123">
        <f t="shared" ca="1" si="17"/>
        <v>2406.8571428571427</v>
      </c>
      <c r="AA36">
        <f t="shared" si="18"/>
        <v>1</v>
      </c>
      <c r="AB36">
        <f t="shared" si="19"/>
        <v>0</v>
      </c>
      <c r="AC36">
        <f t="shared" si="19"/>
        <v>1</v>
      </c>
      <c r="AD36">
        <f t="shared" si="20"/>
        <v>1</v>
      </c>
      <c r="AE36">
        <f t="shared" si="8"/>
        <v>1</v>
      </c>
      <c r="AF36">
        <f t="shared" si="8"/>
        <v>1</v>
      </c>
      <c r="AG36">
        <f t="shared" si="8"/>
        <v>1</v>
      </c>
      <c r="BA36" t="str">
        <f t="shared" si="21"/>
        <v>רמה מקצועית בלתי נאותה</v>
      </c>
      <c r="BB36" t="str">
        <f t="shared" si="9"/>
        <v>רמה מקצועית נאותה</v>
      </c>
      <c r="BC36" t="str">
        <f t="shared" si="9"/>
        <v>רמה מקצועית טובה מאוד</v>
      </c>
      <c r="BD36" t="str">
        <f t="shared" si="9"/>
        <v>רמה מקצועית מעולה</v>
      </c>
      <c r="BE36">
        <f t="shared" si="9"/>
        <v>0</v>
      </c>
      <c r="BF36">
        <f t="shared" si="9"/>
        <v>0</v>
      </c>
      <c r="BG36">
        <f t="shared" si="9"/>
        <v>0</v>
      </c>
      <c r="BH36">
        <f t="shared" si="9"/>
        <v>0</v>
      </c>
      <c r="BI36">
        <f t="shared" si="9"/>
        <v>0</v>
      </c>
      <c r="BJ36">
        <f t="shared" si="9"/>
        <v>0</v>
      </c>
    </row>
    <row r="37" spans="2:62" x14ac:dyDescent="0.25">
      <c r="B37" s="122">
        <f t="shared" si="7"/>
        <v>7</v>
      </c>
      <c r="C37" s="124"/>
      <c r="D37" s="124"/>
      <c r="E37" s="124"/>
      <c r="F37" s="283" t="s">
        <v>429</v>
      </c>
      <c r="G37" s="236">
        <v>2</v>
      </c>
      <c r="H37" s="234" t="s">
        <v>104</v>
      </c>
      <c r="I37" s="232">
        <v>9</v>
      </c>
      <c r="J37" s="284">
        <f t="shared" ca="1" si="10"/>
        <v>0.14285714285714285</v>
      </c>
      <c r="K37" s="106"/>
      <c r="L37" s="123"/>
      <c r="M37" s="123"/>
      <c r="N37" s="123">
        <f t="shared" si="11"/>
        <v>1</v>
      </c>
      <c r="O37" s="123">
        <f t="shared" ca="1" si="12"/>
        <v>1.1428571428571428</v>
      </c>
      <c r="P37" s="123">
        <f t="shared" ca="1" si="13"/>
        <v>2.2857142857142856</v>
      </c>
      <c r="Q37" s="123">
        <f t="shared" ca="1" si="14"/>
        <v>2.2857142857142856</v>
      </c>
      <c r="R37" s="123"/>
      <c r="S37" s="123"/>
      <c r="T37" s="123"/>
      <c r="U37" s="123">
        <f t="shared" ca="1" si="15"/>
        <v>2.2857142857142856</v>
      </c>
      <c r="V37" s="123">
        <v>7</v>
      </c>
      <c r="W37" s="123">
        <f t="shared" ca="1" si="16"/>
        <v>16</v>
      </c>
      <c r="X37" s="123">
        <v>7</v>
      </c>
      <c r="Y37" s="123">
        <f t="shared" ca="1" si="17"/>
        <v>112</v>
      </c>
      <c r="AA37">
        <f t="shared" si="18"/>
        <v>1</v>
      </c>
      <c r="AB37">
        <f t="shared" si="19"/>
        <v>0</v>
      </c>
      <c r="AC37">
        <f t="shared" si="19"/>
        <v>1</v>
      </c>
      <c r="AD37">
        <f t="shared" si="20"/>
        <v>1</v>
      </c>
      <c r="AE37">
        <f t="shared" si="8"/>
        <v>1</v>
      </c>
      <c r="AF37">
        <f t="shared" si="8"/>
        <v>1</v>
      </c>
      <c r="AG37">
        <f t="shared" si="8"/>
        <v>1</v>
      </c>
      <c r="BA37" t="str">
        <f t="shared" si="21"/>
        <v>רמה מקצועית בלתי נאותה</v>
      </c>
      <c r="BB37" t="str">
        <f t="shared" si="9"/>
        <v>רמה מקצועית נאותה</v>
      </c>
      <c r="BC37" t="str">
        <f t="shared" si="9"/>
        <v>רמה מקצועית טובה מאוד</v>
      </c>
      <c r="BD37" t="str">
        <f t="shared" si="9"/>
        <v>רמה מקצועית מעולה</v>
      </c>
      <c r="BE37">
        <f t="shared" si="9"/>
        <v>0</v>
      </c>
      <c r="BF37">
        <f t="shared" si="9"/>
        <v>0</v>
      </c>
      <c r="BG37">
        <f t="shared" si="9"/>
        <v>0</v>
      </c>
      <c r="BH37">
        <f t="shared" si="9"/>
        <v>0</v>
      </c>
      <c r="BI37">
        <f t="shared" si="9"/>
        <v>0</v>
      </c>
      <c r="BJ37">
        <f t="shared" si="9"/>
        <v>0</v>
      </c>
    </row>
    <row r="38" spans="2:62" x14ac:dyDescent="0.25">
      <c r="B38" s="122">
        <f t="shared" si="7"/>
        <v>8</v>
      </c>
      <c r="C38" s="124"/>
      <c r="D38" s="124"/>
      <c r="E38" s="124"/>
      <c r="F38" s="283" t="s">
        <v>430</v>
      </c>
      <c r="G38" s="236">
        <v>2</v>
      </c>
      <c r="H38" s="234" t="s">
        <v>104</v>
      </c>
      <c r="I38" s="232">
        <v>10</v>
      </c>
      <c r="J38" s="284">
        <f t="shared" ca="1" si="10"/>
        <v>0.15873015873015872</v>
      </c>
      <c r="K38" s="106"/>
      <c r="L38" s="123"/>
      <c r="M38" s="123"/>
      <c r="N38" s="123">
        <f t="shared" si="11"/>
        <v>1</v>
      </c>
      <c r="O38" s="123">
        <f t="shared" ca="1" si="12"/>
        <v>1.1587301587301586</v>
      </c>
      <c r="P38" s="123">
        <f t="shared" ca="1" si="13"/>
        <v>2.3174603174603172</v>
      </c>
      <c r="Q38" s="123">
        <f t="shared" ca="1" si="14"/>
        <v>2.3174603174603172</v>
      </c>
      <c r="R38" s="123"/>
      <c r="S38" s="123"/>
      <c r="T38" s="123"/>
      <c r="U38" s="123">
        <f t="shared" ca="1" si="15"/>
        <v>2.3174603174603172</v>
      </c>
      <c r="V38" s="123">
        <v>8</v>
      </c>
      <c r="W38" s="123">
        <f t="shared" ca="1" si="16"/>
        <v>18.539682539682538</v>
      </c>
      <c r="X38" s="123">
        <v>8</v>
      </c>
      <c r="Y38" s="123">
        <f t="shared" ca="1" si="17"/>
        <v>148.3174603174603</v>
      </c>
      <c r="AA38">
        <f t="shared" si="18"/>
        <v>1</v>
      </c>
      <c r="AB38">
        <f t="shared" si="19"/>
        <v>0</v>
      </c>
      <c r="AC38">
        <f t="shared" si="19"/>
        <v>1</v>
      </c>
      <c r="AD38">
        <f t="shared" si="20"/>
        <v>1</v>
      </c>
      <c r="AE38">
        <f t="shared" si="8"/>
        <v>1</v>
      </c>
      <c r="AF38">
        <f t="shared" si="8"/>
        <v>1</v>
      </c>
      <c r="AG38">
        <f t="shared" si="8"/>
        <v>1</v>
      </c>
      <c r="BA38" t="str">
        <f t="shared" si="21"/>
        <v>רמה מקצועית בלתי נאותה</v>
      </c>
      <c r="BB38" t="str">
        <f t="shared" si="9"/>
        <v>רמה מקצועית נאותה</v>
      </c>
      <c r="BC38" t="str">
        <f t="shared" si="9"/>
        <v>רמה מקצועית טובה מאוד</v>
      </c>
      <c r="BD38" t="str">
        <f t="shared" si="9"/>
        <v>רמה מקצועית מעולה</v>
      </c>
      <c r="BE38">
        <f t="shared" si="9"/>
        <v>0</v>
      </c>
      <c r="BF38">
        <f t="shared" si="9"/>
        <v>0</v>
      </c>
      <c r="BG38">
        <f t="shared" si="9"/>
        <v>0</v>
      </c>
      <c r="BH38">
        <f t="shared" si="9"/>
        <v>0</v>
      </c>
      <c r="BI38">
        <f t="shared" si="9"/>
        <v>0</v>
      </c>
      <c r="BJ38">
        <f t="shared" si="9"/>
        <v>0</v>
      </c>
    </row>
    <row r="39" spans="2:62" x14ac:dyDescent="0.25">
      <c r="B39" s="122">
        <f t="shared" si="7"/>
        <v>9</v>
      </c>
      <c r="C39" s="124"/>
      <c r="D39" s="124"/>
      <c r="E39" s="124"/>
      <c r="F39" s="283" t="s">
        <v>431</v>
      </c>
      <c r="G39" s="236">
        <v>4</v>
      </c>
      <c r="H39" s="234" t="s">
        <v>104</v>
      </c>
      <c r="I39" s="232">
        <v>16</v>
      </c>
      <c r="J39" s="284">
        <f t="shared" ca="1" si="10"/>
        <v>0.25396825396825395</v>
      </c>
      <c r="K39" s="106"/>
      <c r="L39" s="123"/>
      <c r="M39" s="123"/>
      <c r="N39" s="123">
        <f t="shared" si="11"/>
        <v>1</v>
      </c>
      <c r="O39" s="123">
        <f t="shared" ca="1" si="12"/>
        <v>1.253968253968254</v>
      </c>
      <c r="P39" s="123">
        <f t="shared" ca="1" si="13"/>
        <v>5.0158730158730158</v>
      </c>
      <c r="Q39" s="123">
        <f t="shared" ca="1" si="14"/>
        <v>5.0158730158730158</v>
      </c>
      <c r="R39" s="123"/>
      <c r="S39" s="123"/>
      <c r="T39" s="123"/>
      <c r="U39" s="123">
        <f t="shared" ca="1" si="15"/>
        <v>5.0158730158730158</v>
      </c>
      <c r="V39" s="123">
        <v>9</v>
      </c>
      <c r="W39" s="123">
        <f t="shared" ca="1" si="16"/>
        <v>45.142857142857139</v>
      </c>
      <c r="X39" s="123">
        <v>9</v>
      </c>
      <c r="Y39" s="123">
        <f t="shared" ca="1" si="17"/>
        <v>406.28571428571422</v>
      </c>
      <c r="AA39">
        <f t="shared" si="18"/>
        <v>1</v>
      </c>
      <c r="AB39">
        <f t="shared" si="19"/>
        <v>0</v>
      </c>
      <c r="AC39">
        <f t="shared" si="19"/>
        <v>1</v>
      </c>
      <c r="AD39">
        <f t="shared" si="20"/>
        <v>1</v>
      </c>
      <c r="AE39">
        <f t="shared" si="8"/>
        <v>1</v>
      </c>
      <c r="AF39">
        <f t="shared" si="8"/>
        <v>1</v>
      </c>
      <c r="AG39">
        <f t="shared" si="8"/>
        <v>1</v>
      </c>
      <c r="BA39" t="str">
        <f t="shared" si="21"/>
        <v>רמה מקצועית בלתי נאותה</v>
      </c>
      <c r="BB39" t="str">
        <f t="shared" si="9"/>
        <v>רמה מקצועית נאותה</v>
      </c>
      <c r="BC39" t="str">
        <f t="shared" si="9"/>
        <v>רמה מקצועית טובה מאוד</v>
      </c>
      <c r="BD39" t="str">
        <f t="shared" si="9"/>
        <v>רמה מקצועית מעולה</v>
      </c>
      <c r="BE39">
        <f t="shared" si="9"/>
        <v>0</v>
      </c>
      <c r="BF39">
        <f t="shared" si="9"/>
        <v>0</v>
      </c>
      <c r="BG39">
        <f t="shared" si="9"/>
        <v>0</v>
      </c>
      <c r="BH39">
        <f t="shared" si="9"/>
        <v>0</v>
      </c>
      <c r="BI39">
        <f t="shared" si="9"/>
        <v>0</v>
      </c>
      <c r="BJ39">
        <f t="shared" si="9"/>
        <v>0</v>
      </c>
    </row>
    <row r="40" spans="2:62" x14ac:dyDescent="0.25">
      <c r="B40" s="122">
        <f t="shared" si="7"/>
        <v>10</v>
      </c>
      <c r="C40" s="124"/>
      <c r="D40" s="124"/>
      <c r="E40" s="124"/>
      <c r="F40" s="283" t="s">
        <v>432</v>
      </c>
      <c r="G40" s="236">
        <v>2</v>
      </c>
      <c r="H40" s="234" t="s">
        <v>104</v>
      </c>
      <c r="I40" s="232">
        <v>12</v>
      </c>
      <c r="J40" s="284">
        <f t="shared" ca="1" si="10"/>
        <v>0.19047619047619047</v>
      </c>
      <c r="K40" s="106"/>
      <c r="L40" s="123"/>
      <c r="M40" s="123"/>
      <c r="N40" s="123">
        <f t="shared" si="11"/>
        <v>1</v>
      </c>
      <c r="O40" s="123">
        <f t="shared" ca="1" si="12"/>
        <v>1.1904761904761905</v>
      </c>
      <c r="P40" s="123">
        <f t="shared" ca="1" si="13"/>
        <v>2.3809523809523809</v>
      </c>
      <c r="Q40" s="123">
        <f t="shared" ca="1" si="14"/>
        <v>2.3809523809523809</v>
      </c>
      <c r="R40" s="123"/>
      <c r="S40" s="123"/>
      <c r="T40" s="123"/>
      <c r="U40" s="123">
        <f t="shared" ca="1" si="15"/>
        <v>2.3809523809523809</v>
      </c>
      <c r="V40" s="123">
        <v>10</v>
      </c>
      <c r="W40" s="123">
        <f t="shared" ca="1" si="16"/>
        <v>23.80952380952381</v>
      </c>
      <c r="X40" s="123">
        <v>10</v>
      </c>
      <c r="Y40" s="123">
        <f t="shared" ca="1" si="17"/>
        <v>238.0952380952381</v>
      </c>
      <c r="AA40">
        <f t="shared" si="18"/>
        <v>1</v>
      </c>
      <c r="AB40">
        <f t="shared" si="19"/>
        <v>0</v>
      </c>
      <c r="AC40">
        <f t="shared" si="19"/>
        <v>1</v>
      </c>
      <c r="AD40">
        <f t="shared" si="20"/>
        <v>1</v>
      </c>
      <c r="AE40">
        <f t="shared" si="8"/>
        <v>1</v>
      </c>
      <c r="AF40">
        <f t="shared" si="8"/>
        <v>1</v>
      </c>
      <c r="AG40">
        <f t="shared" si="8"/>
        <v>1</v>
      </c>
      <c r="BA40" t="str">
        <f t="shared" si="21"/>
        <v>רמה מקצועית בלתי נאותה</v>
      </c>
      <c r="BB40" t="str">
        <f t="shared" si="9"/>
        <v>רמה מקצועית נאותה</v>
      </c>
      <c r="BC40" t="str">
        <f t="shared" si="9"/>
        <v>רמה מקצועית טובה מאוד</v>
      </c>
      <c r="BD40" t="str">
        <f t="shared" si="9"/>
        <v>רמה מקצועית מעולה</v>
      </c>
      <c r="BE40">
        <f t="shared" si="9"/>
        <v>0</v>
      </c>
      <c r="BF40">
        <f t="shared" si="9"/>
        <v>0</v>
      </c>
      <c r="BG40">
        <f t="shared" si="9"/>
        <v>0</v>
      </c>
      <c r="BH40">
        <f t="shared" si="9"/>
        <v>0</v>
      </c>
      <c r="BI40">
        <f t="shared" si="9"/>
        <v>0</v>
      </c>
      <c r="BJ40">
        <f t="shared" si="9"/>
        <v>0</v>
      </c>
    </row>
    <row r="41" spans="2:62" x14ac:dyDescent="0.25">
      <c r="B41" s="122">
        <f t="shared" si="7"/>
        <v>11</v>
      </c>
      <c r="C41" s="124"/>
      <c r="D41" s="124"/>
      <c r="E41" s="124"/>
      <c r="F41" s="283" t="s">
        <v>433</v>
      </c>
      <c r="G41" s="236">
        <v>2</v>
      </c>
      <c r="H41" s="234" t="s">
        <v>104</v>
      </c>
      <c r="I41" s="232">
        <v>9</v>
      </c>
      <c r="J41" s="284">
        <f t="shared" ca="1" si="10"/>
        <v>0.14285714285714285</v>
      </c>
      <c r="K41" s="106"/>
      <c r="L41" s="123"/>
      <c r="M41" s="123"/>
      <c r="N41" s="123">
        <f t="shared" si="11"/>
        <v>1</v>
      </c>
      <c r="O41" s="123">
        <f t="shared" ca="1" si="12"/>
        <v>1.1428571428571428</v>
      </c>
      <c r="P41" s="123">
        <f t="shared" ca="1" si="13"/>
        <v>2.2857142857142856</v>
      </c>
      <c r="Q41" s="123">
        <f t="shared" ca="1" si="14"/>
        <v>2.2857142857142856</v>
      </c>
      <c r="R41" s="123"/>
      <c r="S41" s="123"/>
      <c r="T41" s="123"/>
      <c r="U41" s="123">
        <f t="shared" ca="1" si="15"/>
        <v>2.2857142857142856</v>
      </c>
      <c r="V41" s="123">
        <v>11</v>
      </c>
      <c r="W41" s="123">
        <f t="shared" ca="1" si="16"/>
        <v>25.142857142857142</v>
      </c>
      <c r="X41" s="123">
        <v>11</v>
      </c>
      <c r="Y41" s="123">
        <f t="shared" ca="1" si="17"/>
        <v>276.57142857142856</v>
      </c>
      <c r="AA41">
        <f t="shared" si="18"/>
        <v>1</v>
      </c>
      <c r="AB41">
        <f t="shared" si="19"/>
        <v>0</v>
      </c>
      <c r="AC41">
        <f t="shared" si="19"/>
        <v>1</v>
      </c>
      <c r="AD41">
        <f t="shared" si="20"/>
        <v>1</v>
      </c>
      <c r="AE41">
        <f t="shared" si="8"/>
        <v>1</v>
      </c>
      <c r="AF41">
        <f t="shared" si="8"/>
        <v>1</v>
      </c>
      <c r="AG41">
        <f t="shared" si="8"/>
        <v>1</v>
      </c>
      <c r="BA41" t="str">
        <f t="shared" si="21"/>
        <v>רמה מקצועית בלתי נאותה</v>
      </c>
      <c r="BB41" t="str">
        <f t="shared" si="9"/>
        <v>רמה מקצועית נאותה</v>
      </c>
      <c r="BC41" t="str">
        <f t="shared" si="9"/>
        <v>רמה מקצועית טובה מאוד</v>
      </c>
      <c r="BD41" t="str">
        <f t="shared" si="9"/>
        <v>רמה מקצועית מעולה</v>
      </c>
      <c r="BE41">
        <f t="shared" si="9"/>
        <v>0</v>
      </c>
      <c r="BF41">
        <f t="shared" si="9"/>
        <v>0</v>
      </c>
      <c r="BG41">
        <f t="shared" si="9"/>
        <v>0</v>
      </c>
      <c r="BH41">
        <f t="shared" si="9"/>
        <v>0</v>
      </c>
      <c r="BI41">
        <f t="shared" si="9"/>
        <v>0</v>
      </c>
      <c r="BJ41">
        <f t="shared" si="9"/>
        <v>0</v>
      </c>
    </row>
    <row r="42" spans="2:62" x14ac:dyDescent="0.25">
      <c r="B42" s="122">
        <f t="shared" si="7"/>
        <v>12</v>
      </c>
      <c r="C42" s="124"/>
      <c r="D42" s="124"/>
      <c r="E42" s="124"/>
      <c r="F42" s="283" t="s">
        <v>434</v>
      </c>
      <c r="G42" s="236">
        <v>3</v>
      </c>
      <c r="H42" s="234" t="s">
        <v>104</v>
      </c>
      <c r="I42" s="232">
        <v>9</v>
      </c>
      <c r="J42" s="284">
        <f t="shared" ca="1" si="10"/>
        <v>0.14285714285714285</v>
      </c>
      <c r="K42" s="106"/>
      <c r="L42" s="123"/>
      <c r="M42" s="123"/>
      <c r="N42" s="123">
        <f t="shared" si="11"/>
        <v>1</v>
      </c>
      <c r="O42" s="123">
        <f t="shared" ca="1" si="12"/>
        <v>1.1428571428571428</v>
      </c>
      <c r="P42" s="123">
        <f t="shared" ca="1" si="13"/>
        <v>3.4285714285714284</v>
      </c>
      <c r="Q42" s="123">
        <f t="shared" ca="1" si="14"/>
        <v>3.4285714285714284</v>
      </c>
      <c r="R42" s="123"/>
      <c r="S42" s="123"/>
      <c r="T42" s="123"/>
      <c r="U42" s="123">
        <f t="shared" ca="1" si="15"/>
        <v>3.4285714285714284</v>
      </c>
      <c r="V42" s="123">
        <v>12</v>
      </c>
      <c r="W42" s="123">
        <f t="shared" ca="1" si="16"/>
        <v>41.142857142857139</v>
      </c>
      <c r="X42" s="123">
        <v>12</v>
      </c>
      <c r="Y42" s="123">
        <f t="shared" ca="1" si="17"/>
        <v>493.71428571428567</v>
      </c>
      <c r="AA42">
        <f t="shared" si="18"/>
        <v>1</v>
      </c>
      <c r="AB42">
        <f t="shared" si="19"/>
        <v>0</v>
      </c>
      <c r="AC42">
        <f t="shared" si="19"/>
        <v>1</v>
      </c>
      <c r="AD42">
        <f t="shared" si="20"/>
        <v>1</v>
      </c>
      <c r="AE42">
        <f t="shared" si="8"/>
        <v>1</v>
      </c>
      <c r="AF42">
        <f t="shared" si="8"/>
        <v>1</v>
      </c>
      <c r="AG42">
        <f t="shared" si="8"/>
        <v>1</v>
      </c>
      <c r="BA42" t="str">
        <f t="shared" si="21"/>
        <v>רמה מקצועית בלתי נאותה</v>
      </c>
      <c r="BB42" t="str">
        <f t="shared" si="9"/>
        <v>רמה מקצועית נאותה</v>
      </c>
      <c r="BC42" t="str">
        <f t="shared" si="9"/>
        <v>רמה מקצועית טובה מאוד</v>
      </c>
      <c r="BD42" t="str">
        <f t="shared" si="9"/>
        <v>רמה מקצועית מעולה</v>
      </c>
      <c r="BE42">
        <f t="shared" si="9"/>
        <v>0</v>
      </c>
      <c r="BF42">
        <f t="shared" si="9"/>
        <v>0</v>
      </c>
      <c r="BG42">
        <f t="shared" si="9"/>
        <v>0</v>
      </c>
      <c r="BH42">
        <f t="shared" si="9"/>
        <v>0</v>
      </c>
      <c r="BI42">
        <f t="shared" si="9"/>
        <v>0</v>
      </c>
      <c r="BJ42">
        <f t="shared" si="9"/>
        <v>0</v>
      </c>
    </row>
    <row r="43" spans="2:62" x14ac:dyDescent="0.25">
      <c r="B43" s="122">
        <f t="shared" si="7"/>
        <v>13</v>
      </c>
      <c r="C43" s="124"/>
      <c r="D43" s="124"/>
      <c r="E43" s="124"/>
      <c r="F43" s="283" t="s">
        <v>389</v>
      </c>
      <c r="G43" s="236">
        <v>6</v>
      </c>
      <c r="H43" s="234" t="s">
        <v>105</v>
      </c>
      <c r="I43" s="232">
        <v>14</v>
      </c>
      <c r="J43" s="284">
        <f t="shared" ca="1" si="10"/>
        <v>0.22222222222222221</v>
      </c>
      <c r="K43" s="106"/>
      <c r="L43" s="123"/>
      <c r="M43" s="123"/>
      <c r="N43" s="123">
        <f t="shared" si="11"/>
        <v>1</v>
      </c>
      <c r="O43" s="123">
        <f t="shared" ca="1" si="12"/>
        <v>1.2222222222222223</v>
      </c>
      <c r="P43" s="123">
        <f t="shared" ca="1" si="13"/>
        <v>7.3333333333333339</v>
      </c>
      <c r="Q43" s="123">
        <f t="shared" ca="1" si="14"/>
        <v>11</v>
      </c>
      <c r="R43" s="123"/>
      <c r="S43" s="123"/>
      <c r="T43" s="123"/>
      <c r="U43" s="123">
        <f t="shared" ca="1" si="15"/>
        <v>11</v>
      </c>
      <c r="V43" s="123">
        <v>13</v>
      </c>
      <c r="W43" s="123">
        <f t="shared" ca="1" si="16"/>
        <v>143</v>
      </c>
      <c r="X43" s="123">
        <v>13</v>
      </c>
      <c r="Y43" s="123">
        <f t="shared" ca="1" si="17"/>
        <v>1859</v>
      </c>
      <c r="AA43">
        <f t="shared" si="18"/>
        <v>1</v>
      </c>
      <c r="AB43">
        <f t="shared" si="19"/>
        <v>0</v>
      </c>
      <c r="AC43">
        <f t="shared" si="19"/>
        <v>1</v>
      </c>
      <c r="AD43">
        <f t="shared" si="20"/>
        <v>1</v>
      </c>
      <c r="AE43">
        <f t="shared" si="8"/>
        <v>1</v>
      </c>
      <c r="AF43">
        <f t="shared" si="8"/>
        <v>1</v>
      </c>
      <c r="AG43">
        <f t="shared" si="8"/>
        <v>1</v>
      </c>
      <c r="BA43" t="str">
        <f t="shared" si="21"/>
        <v>רמה מקצועית בלתי נאותה</v>
      </c>
      <c r="BB43" t="str">
        <f t="shared" si="9"/>
        <v>רמה מקצועית נאותה</v>
      </c>
      <c r="BC43" t="str">
        <f t="shared" si="9"/>
        <v>רמה מקצועית טובה מאוד</v>
      </c>
      <c r="BD43" t="str">
        <f t="shared" si="9"/>
        <v>רמה מקצועית מעולה</v>
      </c>
      <c r="BE43">
        <f t="shared" si="9"/>
        <v>0</v>
      </c>
      <c r="BF43">
        <f t="shared" si="9"/>
        <v>0</v>
      </c>
      <c r="BG43">
        <f t="shared" si="9"/>
        <v>0</v>
      </c>
      <c r="BH43">
        <f t="shared" si="9"/>
        <v>0</v>
      </c>
      <c r="BI43">
        <f t="shared" si="9"/>
        <v>0</v>
      </c>
      <c r="BJ43">
        <f t="shared" si="9"/>
        <v>0</v>
      </c>
    </row>
    <row r="44" spans="2:62" x14ac:dyDescent="0.25">
      <c r="B44" s="122">
        <f t="shared" si="7"/>
        <v>14</v>
      </c>
      <c r="C44" s="124"/>
      <c r="D44" s="124"/>
      <c r="E44" s="124"/>
      <c r="F44" s="283" t="s">
        <v>435</v>
      </c>
      <c r="G44" s="236">
        <v>6</v>
      </c>
      <c r="H44" s="234" t="s">
        <v>104</v>
      </c>
      <c r="I44" s="232">
        <v>39</v>
      </c>
      <c r="J44" s="284">
        <f t="shared" ca="1" si="10"/>
        <v>0.61904761904761907</v>
      </c>
      <c r="K44" s="106"/>
      <c r="L44" s="123"/>
      <c r="M44" s="123"/>
      <c r="N44" s="123">
        <f t="shared" si="11"/>
        <v>1</v>
      </c>
      <c r="O44" s="123">
        <f t="shared" ca="1" si="12"/>
        <v>1.6190476190476191</v>
      </c>
      <c r="P44" s="123">
        <f t="shared" ca="1" si="13"/>
        <v>9.7142857142857153</v>
      </c>
      <c r="Q44" s="123">
        <f t="shared" ca="1" si="14"/>
        <v>9.7142857142857153</v>
      </c>
      <c r="R44" s="123"/>
      <c r="S44" s="123"/>
      <c r="T44" s="123"/>
      <c r="U44" s="123">
        <f t="shared" ca="1" si="15"/>
        <v>9.7142857142857153</v>
      </c>
      <c r="V44" s="123">
        <v>14</v>
      </c>
      <c r="W44" s="123">
        <f t="shared" ca="1" si="16"/>
        <v>136</v>
      </c>
      <c r="X44" s="123">
        <v>14</v>
      </c>
      <c r="Y44" s="123">
        <f t="shared" ca="1" si="17"/>
        <v>1904</v>
      </c>
      <c r="AA44">
        <f t="shared" si="18"/>
        <v>1</v>
      </c>
      <c r="AB44">
        <f t="shared" si="19"/>
        <v>0</v>
      </c>
      <c r="AC44">
        <f t="shared" si="19"/>
        <v>1</v>
      </c>
      <c r="AD44">
        <f t="shared" si="20"/>
        <v>1</v>
      </c>
      <c r="AE44">
        <f t="shared" si="8"/>
        <v>1</v>
      </c>
      <c r="AF44">
        <f t="shared" si="8"/>
        <v>1</v>
      </c>
      <c r="AG44">
        <f t="shared" si="8"/>
        <v>1</v>
      </c>
      <c r="BA44" t="str">
        <f t="shared" si="21"/>
        <v>רמה מקצועית בלתי נאותה</v>
      </c>
      <c r="BB44" t="str">
        <f t="shared" si="9"/>
        <v>רמה מקצועית נאותה</v>
      </c>
      <c r="BC44" t="str">
        <f t="shared" si="9"/>
        <v>רמה מקצועית טובה מאוד</v>
      </c>
      <c r="BD44" t="str">
        <f t="shared" si="9"/>
        <v>רמה מקצועית מעולה</v>
      </c>
      <c r="BE44">
        <f t="shared" si="9"/>
        <v>0</v>
      </c>
      <c r="BF44">
        <f t="shared" si="9"/>
        <v>0</v>
      </c>
      <c r="BG44">
        <f t="shared" si="9"/>
        <v>0</v>
      </c>
      <c r="BH44">
        <f t="shared" si="9"/>
        <v>0</v>
      </c>
      <c r="BI44">
        <f t="shared" si="9"/>
        <v>0</v>
      </c>
      <c r="BJ44">
        <f t="shared" si="9"/>
        <v>0</v>
      </c>
    </row>
    <row r="45" spans="2:62" x14ac:dyDescent="0.25">
      <c r="B45" s="122">
        <f t="shared" si="7"/>
        <v>15</v>
      </c>
      <c r="C45" s="124"/>
      <c r="D45" s="124"/>
      <c r="E45" s="124"/>
      <c r="F45" s="283" t="s">
        <v>436</v>
      </c>
      <c r="G45" s="236">
        <v>6</v>
      </c>
      <c r="H45" s="234" t="s">
        <v>104</v>
      </c>
      <c r="I45" s="232">
        <v>28</v>
      </c>
      <c r="J45" s="284">
        <f t="shared" ca="1" si="10"/>
        <v>0.44444444444444442</v>
      </c>
      <c r="K45" s="106"/>
      <c r="L45" s="123"/>
      <c r="M45" s="123"/>
      <c r="N45" s="123">
        <f t="shared" si="11"/>
        <v>1</v>
      </c>
      <c r="O45" s="123">
        <f t="shared" ca="1" si="12"/>
        <v>1.4444444444444444</v>
      </c>
      <c r="P45" s="123">
        <f t="shared" ca="1" si="13"/>
        <v>8.6666666666666661</v>
      </c>
      <c r="Q45" s="123">
        <f t="shared" ca="1" si="14"/>
        <v>8.6666666666666661</v>
      </c>
      <c r="R45" s="123"/>
      <c r="S45" s="123"/>
      <c r="T45" s="123"/>
      <c r="U45" s="123">
        <f t="shared" ca="1" si="15"/>
        <v>8.6666666666666661</v>
      </c>
      <c r="V45" s="123">
        <v>15</v>
      </c>
      <c r="W45" s="123">
        <f t="shared" ca="1" si="16"/>
        <v>130</v>
      </c>
      <c r="X45" s="123">
        <v>15</v>
      </c>
      <c r="Y45" s="123">
        <f t="shared" ca="1" si="17"/>
        <v>1950</v>
      </c>
      <c r="AA45">
        <f t="shared" si="18"/>
        <v>1</v>
      </c>
      <c r="AB45">
        <f t="shared" si="19"/>
        <v>0</v>
      </c>
      <c r="AC45">
        <f t="shared" si="19"/>
        <v>1</v>
      </c>
      <c r="AD45">
        <f t="shared" si="20"/>
        <v>1</v>
      </c>
      <c r="AE45">
        <f t="shared" si="8"/>
        <v>1</v>
      </c>
      <c r="AF45">
        <f t="shared" si="8"/>
        <v>1</v>
      </c>
      <c r="AG45">
        <f t="shared" si="8"/>
        <v>1</v>
      </c>
      <c r="BA45" t="str">
        <f t="shared" si="21"/>
        <v>רמה מקצועית בלתי נאותה</v>
      </c>
      <c r="BB45" t="str">
        <f t="shared" si="9"/>
        <v>רמה מקצועית נאותה</v>
      </c>
      <c r="BC45" t="str">
        <f t="shared" si="9"/>
        <v>רמה מקצועית טובה מאוד</v>
      </c>
      <c r="BD45" t="str">
        <f t="shared" si="9"/>
        <v>רמה מקצועית מעולה</v>
      </c>
      <c r="BE45">
        <f t="shared" si="9"/>
        <v>0</v>
      </c>
      <c r="BF45">
        <f t="shared" si="9"/>
        <v>0</v>
      </c>
      <c r="BG45">
        <f t="shared" si="9"/>
        <v>0</v>
      </c>
      <c r="BH45">
        <f t="shared" si="9"/>
        <v>0</v>
      </c>
      <c r="BI45">
        <f t="shared" si="9"/>
        <v>0</v>
      </c>
      <c r="BJ45">
        <f t="shared" si="9"/>
        <v>0</v>
      </c>
    </row>
    <row r="46" spans="2:62" x14ac:dyDescent="0.25">
      <c r="B46" s="122">
        <f t="shared" si="7"/>
        <v>16</v>
      </c>
      <c r="C46" s="124"/>
      <c r="D46" s="124"/>
      <c r="E46" s="124"/>
      <c r="F46" s="283" t="s">
        <v>437</v>
      </c>
      <c r="G46" s="236">
        <v>9</v>
      </c>
      <c r="H46" s="234" t="s">
        <v>106</v>
      </c>
      <c r="I46" s="232">
        <v>14</v>
      </c>
      <c r="J46" s="284">
        <f t="shared" ca="1" si="10"/>
        <v>0.22222222222222221</v>
      </c>
      <c r="K46" s="106"/>
      <c r="L46" s="123"/>
      <c r="M46" s="123"/>
      <c r="N46" s="123">
        <f t="shared" si="11"/>
        <v>1</v>
      </c>
      <c r="O46" s="123">
        <f t="shared" ca="1" si="12"/>
        <v>1.2222222222222223</v>
      </c>
      <c r="P46" s="123">
        <f t="shared" ca="1" si="13"/>
        <v>11</v>
      </c>
      <c r="Q46" s="123">
        <f t="shared" ca="1" si="14"/>
        <v>22</v>
      </c>
      <c r="R46" s="123"/>
      <c r="S46" s="123"/>
      <c r="T46" s="123"/>
      <c r="U46" s="123">
        <f t="shared" ca="1" si="15"/>
        <v>22</v>
      </c>
      <c r="V46" s="123">
        <v>16</v>
      </c>
      <c r="W46" s="123">
        <f t="shared" ca="1" si="16"/>
        <v>352</v>
      </c>
      <c r="X46" s="123">
        <v>16</v>
      </c>
      <c r="Y46" s="123">
        <f t="shared" ca="1" si="17"/>
        <v>5632</v>
      </c>
      <c r="AA46">
        <f t="shared" si="18"/>
        <v>1</v>
      </c>
      <c r="AB46">
        <f t="shared" si="19"/>
        <v>0</v>
      </c>
      <c r="AC46">
        <f t="shared" si="19"/>
        <v>1</v>
      </c>
      <c r="AD46">
        <f t="shared" si="20"/>
        <v>1</v>
      </c>
      <c r="AE46">
        <f t="shared" si="8"/>
        <v>1</v>
      </c>
      <c r="AF46">
        <f t="shared" si="8"/>
        <v>1</v>
      </c>
      <c r="AG46">
        <f t="shared" si="8"/>
        <v>1</v>
      </c>
      <c r="BA46" t="str">
        <f t="shared" si="21"/>
        <v>רמה מקצועית בלתי נאותה</v>
      </c>
      <c r="BB46" t="str">
        <f t="shared" si="9"/>
        <v>רמה מקצועית נאותה</v>
      </c>
      <c r="BC46" t="str">
        <f t="shared" si="9"/>
        <v>רמה מקצועית טובה מאוד</v>
      </c>
      <c r="BD46" t="str">
        <f t="shared" si="9"/>
        <v>רמה מקצועית מעולה</v>
      </c>
      <c r="BE46">
        <f t="shared" si="9"/>
        <v>0</v>
      </c>
      <c r="BF46">
        <f t="shared" si="9"/>
        <v>0</v>
      </c>
      <c r="BG46">
        <f t="shared" si="9"/>
        <v>0</v>
      </c>
      <c r="BH46">
        <f t="shared" si="9"/>
        <v>0</v>
      </c>
      <c r="BI46">
        <f t="shared" si="9"/>
        <v>0</v>
      </c>
      <c r="BJ46">
        <f t="shared" si="9"/>
        <v>0</v>
      </c>
    </row>
    <row r="47" spans="2:62"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t="16.5" thickBot="1" x14ac:dyDescent="0.3">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7" t="s">
        <v>73</v>
      </c>
      <c r="C131" s="478"/>
      <c r="D131" s="478"/>
      <c r="E131" s="478"/>
      <c r="F131" s="478"/>
      <c r="G131" s="118">
        <f>SUM(G31:G130)</f>
        <v>105</v>
      </c>
      <c r="H131" s="118">
        <f t="shared" ref="H131:Y131" si="38">SUM(H31:H130)</f>
        <v>0</v>
      </c>
      <c r="I131" s="118">
        <f t="shared" si="38"/>
        <v>361</v>
      </c>
      <c r="J131" s="285">
        <f t="shared" ca="1" si="38"/>
        <v>5.730158730158732</v>
      </c>
      <c r="K131" s="118">
        <f t="shared" si="38"/>
        <v>0</v>
      </c>
      <c r="L131" s="118">
        <f t="shared" si="38"/>
        <v>0</v>
      </c>
      <c r="M131" s="118">
        <f t="shared" si="38"/>
        <v>0</v>
      </c>
      <c r="N131" s="286">
        <f t="shared" si="38"/>
        <v>16</v>
      </c>
      <c r="O131" s="286">
        <f t="shared" ca="1" si="38"/>
        <v>21.730158730158724</v>
      </c>
      <c r="P131" s="286">
        <f t="shared" ca="1" si="38"/>
        <v>142.34920634920633</v>
      </c>
      <c r="Q131" s="286">
        <f t="shared" ca="1" si="38"/>
        <v>228.82539682539681</v>
      </c>
      <c r="R131" s="286">
        <f t="shared" si="38"/>
        <v>0</v>
      </c>
      <c r="S131" s="286">
        <f t="shared" si="38"/>
        <v>0</v>
      </c>
      <c r="T131" s="286">
        <f t="shared" si="38"/>
        <v>0</v>
      </c>
      <c r="U131" s="286">
        <f t="shared" ca="1" si="38"/>
        <v>228.82539682539681</v>
      </c>
      <c r="V131" s="118">
        <f t="shared" si="38"/>
        <v>5050</v>
      </c>
      <c r="W131" s="118">
        <f t="shared" ca="1" si="38"/>
        <v>1631.9523809523807</v>
      </c>
      <c r="X131" s="118">
        <f t="shared" si="38"/>
        <v>5050</v>
      </c>
      <c r="Y131" s="118">
        <f t="shared" ca="1" si="38"/>
        <v>16489.476190476191</v>
      </c>
    </row>
  </sheetData>
  <sheetProtection algorithmName="SHA-512" hashValue="5RguL/p04fT+pGz8LZBrXpSpdUR+XewJsQfExbX6spkukj8a8Pbpff+58mJzQoSuKzL+eCxmmnMpyedRR8FQ0w==" saltValue="IvStpJ2GjjTiDXzBvRyicw=="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75" priority="105" stopIfTrue="1">
      <formula>AND($F31="",B31&lt;&gt;"")</formula>
    </cfRule>
    <cfRule type="expression" dxfId="74" priority="106">
      <formula>$F31=""</formula>
    </cfRule>
    <cfRule type="expression" dxfId="73" priority="107">
      <formula>B$30&lt;&gt;""</formula>
    </cfRule>
  </conditionalFormatting>
  <conditionalFormatting sqref="G31:Y130">
    <cfRule type="expression" dxfId="72" priority="1" stopIfTrue="1">
      <formula>AND($F31="",G31&lt;&gt;"")</formula>
    </cfRule>
    <cfRule type="expression" dxfId="71" priority="2">
      <formula>$F31=""</formula>
    </cfRule>
    <cfRule type="expression" dxfId="70"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1B00-000000000000}"/>
    <dataValidation type="whole" operator="greaterThanOrEqual" allowBlank="1" showInputMessage="1" showErrorMessage="1" errorTitle="נתון שגוי." error="ניתן להזין רק מספר שלום גדול או שווה ל-0." sqref="I31:I130" xr:uid="{00000000-0002-0000-1B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1B00-000002000000}">
      <formula1>$BA31:$BD31</formula1>
    </dataValidation>
    <dataValidation type="list" allowBlank="1" showInputMessage="1" showErrorMessage="1" sqref="F30:I30 K30:L30" xr:uid="{00000000-0002-0000-1B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1B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1B00-000005000000}">
      <formula1>0</formula1>
    </dataValidation>
    <dataValidation type="decimal" operator="greaterThan" allowBlank="1" showInputMessage="1" showErrorMessage="1" errorTitle="נתון שגוי." error="ניתן להזין רק מספר גדול מ-0" sqref="L31:L130" xr:uid="{00000000-0002-0000-1B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08" operator="containsText" id="{32E9FDEE-1A05-472E-B3D0-45B9620111EB}">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EA6D15DC-0D24-4991-BF39-E93A8B6E7843}">
            <xm:f>NOT(ISERROR(SEARCH($AB$1,G31)))</xm:f>
            <xm:f>$AB$1</xm:f>
            <x14:dxf>
              <fill>
                <patternFill>
                  <bgColor rgb="FFFF0000"/>
                </patternFill>
              </fill>
            </x14:dxf>
          </x14:cfRule>
          <xm:sqref>G31:Y130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rgb="FFFFFFCC"/>
  </sheetPr>
  <dimension ref="A1:BJ131"/>
  <sheetViews>
    <sheetView rightToLeft="1" view="pageBreakPreview" topLeftCell="B1" zoomScaleNormal="100" zoomScaleSheetLayoutView="100" workbookViewId="0">
      <selection activeCell="B1" sqref="B1"/>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6.1406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4</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hidden="1" outlineLevel="1" thickBot="1" x14ac:dyDescent="0.3">
      <c r="F6" s="390" t="str">
        <f>'פרמטרים לקריטריונים'!B273</f>
        <v>רמה מקצועית בלתי נאותה</v>
      </c>
      <c r="G6" s="391">
        <f>'פרמטרים לקריטריונים'!C273</f>
        <v>0</v>
      </c>
      <c r="Q6" s="270" t="s">
        <v>376</v>
      </c>
      <c r="R6" s="271"/>
      <c r="S6" s="271"/>
      <c r="T6" s="271"/>
      <c r="U6" s="280">
        <f>U131</f>
        <v>0</v>
      </c>
    </row>
    <row r="7" spans="2:52" hidden="1" outlineLevel="1" x14ac:dyDescent="0.25">
      <c r="F7" s="390" t="str">
        <f>'פרמטרים לקריטריונים'!B274</f>
        <v>רמה מקצועית נאותה</v>
      </c>
      <c r="G7" s="391">
        <f>'פרמטרים לקריטריונים'!C274</f>
        <v>1</v>
      </c>
    </row>
    <row r="8" spans="2:52" hidden="1" outlineLevel="1" x14ac:dyDescent="0.25">
      <c r="F8" s="390" t="str">
        <f>'פרמטרים לקריטריונים'!B275</f>
        <v>רמה מקצועית טובה מאוד</v>
      </c>
      <c r="G8" s="391">
        <f>'פרמטרים לקריטריונים'!C275</f>
        <v>1.5</v>
      </c>
    </row>
    <row r="9" spans="2:52" hidden="1" outlineLevel="1" x14ac:dyDescent="0.25">
      <c r="F9" s="390" t="str">
        <f>'פרמטרים לקריטריונים'!B276</f>
        <v>רמה מקצועית מעולה</v>
      </c>
      <c r="G9" s="391">
        <f>'פרמטרים לקריטריונים'!C276</f>
        <v>2</v>
      </c>
    </row>
    <row r="10" spans="2:52" hidden="1" outlineLevel="1" x14ac:dyDescent="0.25"/>
    <row r="11" spans="2:52" hidden="1" outlineLevel="1" x14ac:dyDescent="0.25">
      <c r="F11" s="390" t="s">
        <v>377</v>
      </c>
      <c r="G11" s="391"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t="16.5" hidden="1" thickBot="1" x14ac:dyDescent="0.3"/>
    <row r="23" spans="1:62" ht="16.5" hidden="1" thickBot="1" x14ac:dyDescent="0.3"/>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385</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6.25"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7" t="s">
        <v>73</v>
      </c>
      <c r="C131" s="478"/>
      <c r="D131" s="478"/>
      <c r="E131" s="478"/>
      <c r="F131" s="478"/>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rVzB0b2W8yVcpNsBpc4Qa5hyiAA4EsgCiUZxbu91ifwIVCEDUpcEo23yvlO80/EARf+4vJIirLD5SlFSRhmvIw==" saltValue="SLmw5R0EbW8smUV5miQurQ=="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67" priority="29" stopIfTrue="1">
      <formula>AND($F31="",B31&lt;&gt;"")</formula>
    </cfRule>
    <cfRule type="expression" dxfId="66" priority="30">
      <formula>$F31=""</formula>
    </cfRule>
    <cfRule type="expression" dxfId="65" priority="31">
      <formula>B$30&lt;&gt;""</formula>
    </cfRule>
  </conditionalFormatting>
  <conditionalFormatting sqref="G31:Y130">
    <cfRule type="expression" dxfId="64" priority="1" stopIfTrue="1">
      <formula>AND($F31="",G31&lt;&gt;"")</formula>
    </cfRule>
    <cfRule type="expression" dxfId="63" priority="2">
      <formula>$F31=""</formula>
    </cfRule>
    <cfRule type="expression" dxfId="62"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1C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1C00-000001000000}">
      <formula1>0</formula1>
    </dataValidation>
    <dataValidation type="decimal" operator="greaterThanOrEqual" allowBlank="1" showInputMessage="1" showErrorMessage="1" errorTitle="נתון שגוי." error="ניתן להזין רק מספר גדול או שווה ל-0." sqref="G31:G130" xr:uid="{00000000-0002-0000-1C00-000002000000}">
      <formula1>0</formula1>
    </dataValidation>
    <dataValidation type="list" allowBlank="1" showInputMessage="1" showErrorMessage="1" sqref="F30:I30 K30:L30" xr:uid="{00000000-0002-0000-1C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1C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1C00-000005000000}">
      <formula1>0</formula1>
    </dataValidation>
    <dataValidation operator="greaterThanOrEqual" allowBlank="1" showInputMessage="1" showErrorMessage="1" errorTitle="נתון שגוי." error="ניתן להזין רק מספר גדול או שווה ל-0." sqref="J31:J130" xr:uid="{00000000-0002-0000-1C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7086FC5A-5A83-49C7-98BB-FBF208DACCEB}">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4128FB9D-4672-4734-BA9B-2E72FA97BD5F}">
            <xm:f>NOT(ISERROR(SEARCH($AB$1,G31)))</xm:f>
            <xm:f>$AB$1</xm:f>
            <x14:dxf>
              <fill>
                <patternFill>
                  <bgColor rgb="FFFF0000"/>
                </patternFill>
              </fill>
            </x14:dxf>
          </x14:cfRule>
          <xm:sqref>G31:Y130</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Worksheet______9">
    <tabColor rgb="FFFFFF00"/>
  </sheetPr>
  <dimension ref="B1:S90"/>
  <sheetViews>
    <sheetView rightToLeft="1" view="pageBreakPreview" zoomScale="80" zoomScaleNormal="100" zoomScaleSheetLayoutView="80" workbookViewId="0">
      <selection activeCell="I56" sqref="I56"/>
    </sheetView>
  </sheetViews>
  <sheetFormatPr defaultColWidth="9.140625" defaultRowHeight="15.75" outlineLevelRow="1" x14ac:dyDescent="0.25"/>
  <cols>
    <col min="1" max="1" width="4" style="69" customWidth="1"/>
    <col min="2" max="2" width="14.85546875" style="69" customWidth="1"/>
    <col min="3" max="3" width="29.42578125" style="69" customWidth="1"/>
    <col min="4" max="6" width="20.140625" style="69" customWidth="1"/>
    <col min="7" max="7" width="21.5703125" style="69" customWidth="1"/>
    <col min="8" max="8" width="27.85546875" style="69" customWidth="1"/>
    <col min="9" max="9" width="21.5703125" style="69" bestFit="1" customWidth="1"/>
    <col min="10" max="10" width="15.140625" style="69" bestFit="1" customWidth="1"/>
    <col min="11" max="11" width="16" style="69" customWidth="1"/>
    <col min="12" max="16" width="9.140625" style="69"/>
    <col min="17" max="19" width="9.140625" style="69" hidden="1" customWidth="1"/>
    <col min="20" max="16384" width="9.140625" style="69"/>
  </cols>
  <sheetData>
    <row r="1" spans="2:19" ht="15.75" customHeight="1" x14ac:dyDescent="0.25">
      <c r="B1" s="50" t="e">
        <f>#REF!</f>
        <v>#REF!</v>
      </c>
      <c r="C1" s="5" t="e">
        <f>#REF!</f>
        <v>#REF!</v>
      </c>
      <c r="D1" s="15"/>
      <c r="E1" s="15"/>
      <c r="F1" s="15"/>
      <c r="G1" s="15"/>
      <c r="S1" s="69" t="s">
        <v>290</v>
      </c>
    </row>
    <row r="2" spans="2:19" ht="16.5" customHeight="1" thickBot="1" x14ac:dyDescent="0.3">
      <c r="B2" s="52" t="e">
        <f>#REF!</f>
        <v>#REF!</v>
      </c>
      <c r="C2" s="7" t="e">
        <f>#REF!</f>
        <v>#REF!</v>
      </c>
      <c r="D2" s="16"/>
      <c r="E2" s="16"/>
      <c r="F2" s="16"/>
      <c r="G2" s="16"/>
    </row>
    <row r="3" spans="2:19" ht="16.5" thickBot="1" x14ac:dyDescent="0.3">
      <c r="E3" s="16"/>
      <c r="F3" s="16"/>
    </row>
    <row r="4" spans="2:19" ht="16.5" outlineLevel="1" thickBot="1" x14ac:dyDescent="0.3">
      <c r="C4" s="502" t="e">
        <f>#REF!</f>
        <v>#REF!</v>
      </c>
      <c r="D4" s="503"/>
      <c r="E4" s="16"/>
      <c r="F4" s="16"/>
    </row>
    <row r="5" spans="2:19" ht="68.25" customHeight="1" outlineLevel="1" x14ac:dyDescent="0.25">
      <c r="C5" s="64" t="e">
        <f>#REF!</f>
        <v>#REF!</v>
      </c>
      <c r="D5" s="77" t="e">
        <f>#REF!</f>
        <v>#REF!</v>
      </c>
      <c r="E5" s="16"/>
      <c r="F5" s="16"/>
    </row>
    <row r="6" spans="2:19" ht="16.5" outlineLevel="1" thickBot="1" x14ac:dyDescent="0.3">
      <c r="C6" s="78" t="e">
        <f>#REF!</f>
        <v>#REF!</v>
      </c>
      <c r="D6" s="79" t="e">
        <f>#REF!</f>
        <v>#REF!</v>
      </c>
      <c r="E6" s="16"/>
      <c r="F6" s="16"/>
    </row>
    <row r="7" spans="2:19" ht="47.25" hidden="1" customHeight="1" outlineLevel="1" x14ac:dyDescent="0.25">
      <c r="C7" s="76" t="e">
        <f>#REF!</f>
        <v>#REF!</v>
      </c>
    </row>
    <row r="8" spans="2:19" ht="47.25" hidden="1" customHeight="1" outlineLevel="1" x14ac:dyDescent="0.25">
      <c r="C8" s="76" t="e">
        <f>#REF!</f>
        <v>#REF!</v>
      </c>
    </row>
    <row r="9" spans="2:19" ht="47.25" hidden="1" customHeight="1" outlineLevel="1" x14ac:dyDescent="0.25">
      <c r="C9" s="76" t="e">
        <f>#REF!</f>
        <v>#REF!</v>
      </c>
    </row>
    <row r="10" spans="2:19" ht="47.25" hidden="1" customHeight="1" outlineLevel="1" x14ac:dyDescent="0.25">
      <c r="C10" s="76" t="e">
        <f>#REF!</f>
        <v>#REF!</v>
      </c>
    </row>
    <row r="11" spans="2:19" ht="47.25" hidden="1" customHeight="1" outlineLevel="1" x14ac:dyDescent="0.25">
      <c r="C11" s="76" t="e">
        <f>#REF!</f>
        <v>#REF!</v>
      </c>
    </row>
    <row r="12" spans="2:19" ht="47.25" hidden="1" customHeight="1" outlineLevel="1" x14ac:dyDescent="0.25">
      <c r="C12" s="76" t="e">
        <f>#REF!</f>
        <v>#REF!</v>
      </c>
    </row>
    <row r="13" spans="2:19" ht="47.25" hidden="1" customHeight="1" outlineLevel="1" x14ac:dyDescent="0.25">
      <c r="C13" s="76" t="e">
        <f>#REF!</f>
        <v>#REF!</v>
      </c>
    </row>
    <row r="14" spans="2:19" ht="47.25" hidden="1" customHeight="1" outlineLevel="1" x14ac:dyDescent="0.25">
      <c r="C14" s="76" t="e">
        <f>#REF!</f>
        <v>#REF!</v>
      </c>
    </row>
    <row r="15" spans="2:19" ht="47.25" hidden="1" customHeight="1" outlineLevel="1" x14ac:dyDescent="0.25">
      <c r="C15" s="76" t="e">
        <f>#REF!</f>
        <v>#REF!</v>
      </c>
    </row>
    <row r="16" spans="2:19" ht="47.25" hidden="1" customHeight="1" outlineLevel="1" x14ac:dyDescent="0.25">
      <c r="C16" s="76" t="e">
        <f>#REF!</f>
        <v>#REF!</v>
      </c>
    </row>
    <row r="17" spans="2:19" ht="47.25" hidden="1" customHeight="1" outlineLevel="1" x14ac:dyDescent="0.25">
      <c r="C17" s="76" t="e">
        <f>#REF!</f>
        <v>#REF!</v>
      </c>
    </row>
    <row r="18" spans="2:19" ht="16.5" outlineLevel="1" thickBot="1" x14ac:dyDescent="0.3"/>
    <row r="19" spans="2:19" ht="16.5" hidden="1" outlineLevel="1" thickBot="1" x14ac:dyDescent="0.3"/>
    <row r="20" spans="2:19" ht="16.5" hidden="1" outlineLevel="1" thickBot="1" x14ac:dyDescent="0.3"/>
    <row r="21" spans="2:19" ht="16.5" hidden="1" outlineLevel="1" thickBot="1" x14ac:dyDescent="0.3"/>
    <row r="22" spans="2:19" ht="16.5" hidden="1" outlineLevel="1" thickBot="1" x14ac:dyDescent="0.3"/>
    <row r="23" spans="2:19" ht="16.5" hidden="1" outlineLevel="1" thickBot="1" x14ac:dyDescent="0.3"/>
    <row r="24" spans="2:19" ht="16.5" hidden="1" outlineLevel="1" thickBot="1" x14ac:dyDescent="0.3"/>
    <row r="25" spans="2:19" ht="16.5" hidden="1" outlineLevel="1" thickBot="1" x14ac:dyDescent="0.3"/>
    <row r="26" spans="2:19" ht="16.5" hidden="1" outlineLevel="1" thickBot="1" x14ac:dyDescent="0.3"/>
    <row r="27" spans="2:19" ht="16.5" hidden="1" outlineLevel="1" thickBot="1" x14ac:dyDescent="0.3"/>
    <row r="28" spans="2:19" ht="19.5" collapsed="1" thickBot="1" x14ac:dyDescent="0.3">
      <c r="B28" s="581" t="str">
        <f ca="1">MID(CELL("filename",C1),FIND("]",CELL("filename",D1),1)+1,99)</f>
        <v>הרכב חברי הוועדה-לא רלוונטי</v>
      </c>
      <c r="C28" s="582"/>
      <c r="D28" s="582"/>
      <c r="E28" s="582"/>
      <c r="F28" s="582"/>
      <c r="G28" s="582"/>
      <c r="H28" s="582"/>
      <c r="I28" s="582"/>
      <c r="J28" s="582"/>
      <c r="K28" s="583"/>
    </row>
    <row r="29" spans="2:19" ht="45" customHeight="1" x14ac:dyDescent="0.25">
      <c r="B29" s="584" t="s">
        <v>197</v>
      </c>
      <c r="C29" s="538" t="s">
        <v>131</v>
      </c>
      <c r="D29" s="586" t="s">
        <v>391</v>
      </c>
      <c r="E29" s="70" t="s">
        <v>392</v>
      </c>
      <c r="F29" s="71" t="s">
        <v>393</v>
      </c>
      <c r="G29" s="586" t="s">
        <v>394</v>
      </c>
      <c r="H29" s="586" t="s">
        <v>395</v>
      </c>
      <c r="I29" s="586" t="s">
        <v>396</v>
      </c>
      <c r="J29" s="586" t="s">
        <v>397</v>
      </c>
      <c r="K29" s="588" t="s">
        <v>398</v>
      </c>
      <c r="Q29" s="548" t="s">
        <v>308</v>
      </c>
      <c r="R29" s="65"/>
      <c r="S29" s="13"/>
    </row>
    <row r="30" spans="2:19" ht="32.25" customHeight="1" thickBot="1" x14ac:dyDescent="0.3">
      <c r="B30" s="585"/>
      <c r="C30" s="539"/>
      <c r="D30" s="587"/>
      <c r="E30" s="72" t="s">
        <v>120</v>
      </c>
      <c r="F30" s="72" t="s">
        <v>120</v>
      </c>
      <c r="G30" s="587"/>
      <c r="H30" s="587"/>
      <c r="I30" s="587"/>
      <c r="J30" s="587"/>
      <c r="K30" s="589"/>
      <c r="Q30" s="548"/>
      <c r="R30" s="65" t="s">
        <v>399</v>
      </c>
      <c r="S30" s="1" t="s">
        <v>244</v>
      </c>
    </row>
    <row r="31" spans="2:19" x14ac:dyDescent="0.25">
      <c r="B31" s="68" t="e">
        <f>#REF!</f>
        <v>#REF!</v>
      </c>
      <c r="C31" s="9" t="e">
        <f>#REF!</f>
        <v>#REF!</v>
      </c>
      <c r="D31" s="73" t="e">
        <f>#REF!</f>
        <v>#REF!</v>
      </c>
      <c r="E31" s="74"/>
      <c r="F31" s="74"/>
      <c r="G31" s="73" t="e">
        <f t="shared" ref="G31:G90" si="0">IF(C31="","",IFERROR(E31/F31,0))</f>
        <v>#REF!</v>
      </c>
      <c r="H31" s="75" t="e">
        <f>IF(C31="","",IFERROR(IF(G31&gt;=$D$5,1,0),$S$1))</f>
        <v>#REF!</v>
      </c>
      <c r="I31" s="10" t="e">
        <f>IF(C31="","",IFERROR(IF(H31=1,D31*(1+$D$6),D31),""))</f>
        <v>#REF!</v>
      </c>
      <c r="J31" s="10" t="e">
        <f t="shared" ref="J31:J62" si="1">IF(C31="","",IFERROR(I31/SUMIF($I$31:$I$90,"&lt;&gt;#DIV/0!"),$S$1))</f>
        <v>#REF!</v>
      </c>
      <c r="K31" s="67" t="e">
        <f>IF(C31="","",IFERROR(J31*$C$2,$S$1))</f>
        <v>#REF!</v>
      </c>
      <c r="Q31" s="13">
        <f>IFERROR(IF(E31*1&gt;=0,1,0),0)</f>
        <v>1</v>
      </c>
      <c r="R31" s="13">
        <f>IFERROR(IF(F31*1&gt;=0,1,0),0)</f>
        <v>1</v>
      </c>
      <c r="S31" s="13" t="e">
        <f>IF($C31="",1,IFERROR(IF(SUM(P31:Q31)=COUNT(P31:Q31),1,0),0))</f>
        <v>#REF!</v>
      </c>
    </row>
    <row r="32" spans="2:19" x14ac:dyDescent="0.25">
      <c r="B32" s="68" t="e">
        <f>#REF!</f>
        <v>#REF!</v>
      </c>
      <c r="C32" s="9" t="e">
        <f>#REF!</f>
        <v>#REF!</v>
      </c>
      <c r="D32" s="73" t="e">
        <f>#REF!</f>
        <v>#REF!</v>
      </c>
      <c r="E32" s="74"/>
      <c r="F32" s="74"/>
      <c r="G32" s="73" t="e">
        <f t="shared" si="0"/>
        <v>#REF!</v>
      </c>
      <c r="H32" s="75" t="e">
        <f t="shared" ref="H32:H90" si="2">IF(C32="","",IFERROR(IF(G32&gt;=$D$5,1,0),$S$1))</f>
        <v>#REF!</v>
      </c>
      <c r="I32" s="10" t="e">
        <f t="shared" ref="I32:I90" si="3">IF(C32="","",IFERROR(IF(H32=1,D32*(1+$D$6),D32),""))</f>
        <v>#REF!</v>
      </c>
      <c r="J32" s="10" t="e">
        <f t="shared" si="1"/>
        <v>#REF!</v>
      </c>
      <c r="K32" s="67" t="e">
        <f t="shared" ref="K32:K90" si="4">IF(C32="","",IFERROR(J32*$C$2,$S$1))</f>
        <v>#REF!</v>
      </c>
      <c r="Q32" s="13">
        <f t="shared" ref="Q32:R90" si="5">IFERROR(IF(E32*1&gt;=0,1,0),0)</f>
        <v>1</v>
      </c>
      <c r="R32" s="13">
        <f t="shared" si="5"/>
        <v>1</v>
      </c>
      <c r="S32" s="13" t="e">
        <f t="shared" ref="S32:S90" si="6">IF($C32="",1,IFERROR(IF(SUM(P32:Q32)=COUNT(P32:Q32),1,0),0))</f>
        <v>#REF!</v>
      </c>
    </row>
    <row r="33" spans="2:19" x14ac:dyDescent="0.25">
      <c r="B33" s="68" t="e">
        <f>#REF!</f>
        <v>#REF!</v>
      </c>
      <c r="C33" s="9" t="e">
        <f>#REF!</f>
        <v>#REF!</v>
      </c>
      <c r="D33" s="73" t="e">
        <f>#REF!</f>
        <v>#REF!</v>
      </c>
      <c r="E33" s="74"/>
      <c r="F33" s="74"/>
      <c r="G33" s="73" t="e">
        <f t="shared" si="0"/>
        <v>#REF!</v>
      </c>
      <c r="H33" s="75" t="e">
        <f t="shared" si="2"/>
        <v>#REF!</v>
      </c>
      <c r="I33" s="10" t="e">
        <f t="shared" si="3"/>
        <v>#REF!</v>
      </c>
      <c r="J33" s="10" t="e">
        <f t="shared" si="1"/>
        <v>#REF!</v>
      </c>
      <c r="K33" s="67" t="e">
        <f t="shared" si="4"/>
        <v>#REF!</v>
      </c>
      <c r="Q33" s="13">
        <f t="shared" si="5"/>
        <v>1</v>
      </c>
      <c r="R33" s="13">
        <f t="shared" si="5"/>
        <v>1</v>
      </c>
      <c r="S33" s="13" t="e">
        <f t="shared" si="6"/>
        <v>#REF!</v>
      </c>
    </row>
    <row r="34" spans="2:19" x14ac:dyDescent="0.25">
      <c r="B34" s="68" t="e">
        <f>#REF!</f>
        <v>#REF!</v>
      </c>
      <c r="C34" s="9" t="e">
        <f>#REF!</f>
        <v>#REF!</v>
      </c>
      <c r="D34" s="73" t="e">
        <f>#REF!</f>
        <v>#REF!</v>
      </c>
      <c r="E34" s="74"/>
      <c r="F34" s="74"/>
      <c r="G34" s="73" t="e">
        <f t="shared" si="0"/>
        <v>#REF!</v>
      </c>
      <c r="H34" s="75" t="e">
        <f t="shared" si="2"/>
        <v>#REF!</v>
      </c>
      <c r="I34" s="10" t="e">
        <f t="shared" si="3"/>
        <v>#REF!</v>
      </c>
      <c r="J34" s="10" t="e">
        <f t="shared" si="1"/>
        <v>#REF!</v>
      </c>
      <c r="K34" s="67" t="e">
        <f t="shared" si="4"/>
        <v>#REF!</v>
      </c>
      <c r="Q34" s="13">
        <f t="shared" si="5"/>
        <v>1</v>
      </c>
      <c r="R34" s="13">
        <f t="shared" si="5"/>
        <v>1</v>
      </c>
      <c r="S34" s="13" t="e">
        <f t="shared" si="6"/>
        <v>#REF!</v>
      </c>
    </row>
    <row r="35" spans="2:19" x14ac:dyDescent="0.25">
      <c r="B35" s="68" t="e">
        <f>#REF!</f>
        <v>#REF!</v>
      </c>
      <c r="C35" s="9" t="e">
        <f>#REF!</f>
        <v>#REF!</v>
      </c>
      <c r="D35" s="73" t="e">
        <f>#REF!</f>
        <v>#REF!</v>
      </c>
      <c r="E35" s="74"/>
      <c r="F35" s="74"/>
      <c r="G35" s="73" t="e">
        <f t="shared" si="0"/>
        <v>#REF!</v>
      </c>
      <c r="H35" s="75" t="e">
        <f t="shared" si="2"/>
        <v>#REF!</v>
      </c>
      <c r="I35" s="10" t="e">
        <f t="shared" si="3"/>
        <v>#REF!</v>
      </c>
      <c r="J35" s="10" t="e">
        <f t="shared" si="1"/>
        <v>#REF!</v>
      </c>
      <c r="K35" s="67" t="e">
        <f t="shared" si="4"/>
        <v>#REF!</v>
      </c>
      <c r="Q35" s="13">
        <f t="shared" si="5"/>
        <v>1</v>
      </c>
      <c r="R35" s="13">
        <f t="shared" si="5"/>
        <v>1</v>
      </c>
      <c r="S35" s="13" t="e">
        <f t="shared" si="6"/>
        <v>#REF!</v>
      </c>
    </row>
    <row r="36" spans="2:19" x14ac:dyDescent="0.25">
      <c r="B36" s="68" t="e">
        <f>#REF!</f>
        <v>#REF!</v>
      </c>
      <c r="C36" s="9" t="e">
        <f>#REF!</f>
        <v>#REF!</v>
      </c>
      <c r="D36" s="73" t="e">
        <f>#REF!</f>
        <v>#REF!</v>
      </c>
      <c r="E36" s="74"/>
      <c r="F36" s="74"/>
      <c r="G36" s="73" t="e">
        <f t="shared" si="0"/>
        <v>#REF!</v>
      </c>
      <c r="H36" s="75" t="e">
        <f t="shared" si="2"/>
        <v>#REF!</v>
      </c>
      <c r="I36" s="10" t="e">
        <f t="shared" si="3"/>
        <v>#REF!</v>
      </c>
      <c r="J36" s="10" t="e">
        <f t="shared" si="1"/>
        <v>#REF!</v>
      </c>
      <c r="K36" s="67" t="e">
        <f t="shared" si="4"/>
        <v>#REF!</v>
      </c>
      <c r="Q36" s="13">
        <f t="shared" si="5"/>
        <v>1</v>
      </c>
      <c r="R36" s="13">
        <f t="shared" si="5"/>
        <v>1</v>
      </c>
      <c r="S36" s="13" t="e">
        <f t="shared" si="6"/>
        <v>#REF!</v>
      </c>
    </row>
    <row r="37" spans="2:19" x14ac:dyDescent="0.25">
      <c r="B37" s="68" t="e">
        <f>#REF!</f>
        <v>#REF!</v>
      </c>
      <c r="C37" s="9" t="e">
        <f>#REF!</f>
        <v>#REF!</v>
      </c>
      <c r="D37" s="73" t="e">
        <f>#REF!</f>
        <v>#REF!</v>
      </c>
      <c r="E37" s="74"/>
      <c r="F37" s="74"/>
      <c r="G37" s="73" t="e">
        <f t="shared" si="0"/>
        <v>#REF!</v>
      </c>
      <c r="H37" s="75" t="e">
        <f t="shared" si="2"/>
        <v>#REF!</v>
      </c>
      <c r="I37" s="10" t="e">
        <f t="shared" si="3"/>
        <v>#REF!</v>
      </c>
      <c r="J37" s="10" t="e">
        <f t="shared" si="1"/>
        <v>#REF!</v>
      </c>
      <c r="K37" s="67" t="e">
        <f t="shared" si="4"/>
        <v>#REF!</v>
      </c>
      <c r="Q37" s="13">
        <f t="shared" si="5"/>
        <v>1</v>
      </c>
      <c r="R37" s="13">
        <f t="shared" si="5"/>
        <v>1</v>
      </c>
      <c r="S37" s="13" t="e">
        <f t="shared" si="6"/>
        <v>#REF!</v>
      </c>
    </row>
    <row r="38" spans="2:19" x14ac:dyDescent="0.25">
      <c r="B38" s="68" t="e">
        <f>#REF!</f>
        <v>#REF!</v>
      </c>
      <c r="C38" s="9" t="e">
        <f>#REF!</f>
        <v>#REF!</v>
      </c>
      <c r="D38" s="73" t="e">
        <f>#REF!</f>
        <v>#REF!</v>
      </c>
      <c r="E38" s="74"/>
      <c r="F38" s="74"/>
      <c r="G38" s="73" t="e">
        <f t="shared" si="0"/>
        <v>#REF!</v>
      </c>
      <c r="H38" s="75" t="e">
        <f t="shared" si="2"/>
        <v>#REF!</v>
      </c>
      <c r="I38" s="10" t="e">
        <f t="shared" si="3"/>
        <v>#REF!</v>
      </c>
      <c r="J38" s="10" t="e">
        <f t="shared" si="1"/>
        <v>#REF!</v>
      </c>
      <c r="K38" s="67" t="e">
        <f t="shared" si="4"/>
        <v>#REF!</v>
      </c>
      <c r="Q38" s="13">
        <f t="shared" si="5"/>
        <v>1</v>
      </c>
      <c r="R38" s="13">
        <f t="shared" si="5"/>
        <v>1</v>
      </c>
      <c r="S38" s="13" t="e">
        <f t="shared" si="6"/>
        <v>#REF!</v>
      </c>
    </row>
    <row r="39" spans="2:19" x14ac:dyDescent="0.25">
      <c r="B39" s="68" t="e">
        <f>#REF!</f>
        <v>#REF!</v>
      </c>
      <c r="C39" s="9" t="e">
        <f>#REF!</f>
        <v>#REF!</v>
      </c>
      <c r="D39" s="73" t="e">
        <f>#REF!</f>
        <v>#REF!</v>
      </c>
      <c r="E39" s="74"/>
      <c r="F39" s="74"/>
      <c r="G39" s="73" t="e">
        <f t="shared" si="0"/>
        <v>#REF!</v>
      </c>
      <c r="H39" s="75" t="e">
        <f t="shared" si="2"/>
        <v>#REF!</v>
      </c>
      <c r="I39" s="10" t="e">
        <f t="shared" si="3"/>
        <v>#REF!</v>
      </c>
      <c r="J39" s="10" t="e">
        <f t="shared" si="1"/>
        <v>#REF!</v>
      </c>
      <c r="K39" s="67" t="e">
        <f t="shared" si="4"/>
        <v>#REF!</v>
      </c>
      <c r="Q39" s="13">
        <f t="shared" si="5"/>
        <v>1</v>
      </c>
      <c r="R39" s="13">
        <f t="shared" si="5"/>
        <v>1</v>
      </c>
      <c r="S39" s="13" t="e">
        <f t="shared" si="6"/>
        <v>#REF!</v>
      </c>
    </row>
    <row r="40" spans="2:19" x14ac:dyDescent="0.25">
      <c r="B40" s="68" t="e">
        <f>#REF!</f>
        <v>#REF!</v>
      </c>
      <c r="C40" s="9" t="e">
        <f>#REF!</f>
        <v>#REF!</v>
      </c>
      <c r="D40" s="73" t="e">
        <f>#REF!</f>
        <v>#REF!</v>
      </c>
      <c r="E40" s="74"/>
      <c r="F40" s="74"/>
      <c r="G40" s="73" t="e">
        <f t="shared" si="0"/>
        <v>#REF!</v>
      </c>
      <c r="H40" s="75" t="e">
        <f t="shared" si="2"/>
        <v>#REF!</v>
      </c>
      <c r="I40" s="10" t="e">
        <f t="shared" si="3"/>
        <v>#REF!</v>
      </c>
      <c r="J40" s="10" t="e">
        <f t="shared" si="1"/>
        <v>#REF!</v>
      </c>
      <c r="K40" s="67" t="e">
        <f t="shared" si="4"/>
        <v>#REF!</v>
      </c>
      <c r="Q40" s="13">
        <f t="shared" si="5"/>
        <v>1</v>
      </c>
      <c r="R40" s="13">
        <f t="shared" si="5"/>
        <v>1</v>
      </c>
      <c r="S40" s="13" t="e">
        <f t="shared" si="6"/>
        <v>#REF!</v>
      </c>
    </row>
    <row r="41" spans="2:19" x14ac:dyDescent="0.25">
      <c r="B41" s="68" t="e">
        <f>#REF!</f>
        <v>#REF!</v>
      </c>
      <c r="C41" s="9" t="e">
        <f>#REF!</f>
        <v>#REF!</v>
      </c>
      <c r="D41" s="73" t="e">
        <f>#REF!</f>
        <v>#REF!</v>
      </c>
      <c r="E41" s="74"/>
      <c r="F41" s="74"/>
      <c r="G41" s="73" t="e">
        <f t="shared" si="0"/>
        <v>#REF!</v>
      </c>
      <c r="H41" s="75" t="e">
        <f t="shared" si="2"/>
        <v>#REF!</v>
      </c>
      <c r="I41" s="10" t="e">
        <f t="shared" si="3"/>
        <v>#REF!</v>
      </c>
      <c r="J41" s="10" t="e">
        <f t="shared" si="1"/>
        <v>#REF!</v>
      </c>
      <c r="K41" s="67" t="e">
        <f t="shared" si="4"/>
        <v>#REF!</v>
      </c>
      <c r="Q41" s="13">
        <f t="shared" si="5"/>
        <v>1</v>
      </c>
      <c r="R41" s="13">
        <f t="shared" si="5"/>
        <v>1</v>
      </c>
      <c r="S41" s="13" t="e">
        <f t="shared" si="6"/>
        <v>#REF!</v>
      </c>
    </row>
    <row r="42" spans="2:19" x14ac:dyDescent="0.25">
      <c r="B42" s="68" t="e">
        <f>#REF!</f>
        <v>#REF!</v>
      </c>
      <c r="C42" s="9" t="e">
        <f>#REF!</f>
        <v>#REF!</v>
      </c>
      <c r="D42" s="73" t="e">
        <f>#REF!</f>
        <v>#REF!</v>
      </c>
      <c r="E42" s="74"/>
      <c r="F42" s="74"/>
      <c r="G42" s="73" t="e">
        <f t="shared" si="0"/>
        <v>#REF!</v>
      </c>
      <c r="H42" s="75" t="e">
        <f t="shared" si="2"/>
        <v>#REF!</v>
      </c>
      <c r="I42" s="10" t="e">
        <f t="shared" si="3"/>
        <v>#REF!</v>
      </c>
      <c r="J42" s="10" t="e">
        <f t="shared" si="1"/>
        <v>#REF!</v>
      </c>
      <c r="K42" s="67" t="e">
        <f t="shared" si="4"/>
        <v>#REF!</v>
      </c>
      <c r="Q42" s="13">
        <f t="shared" si="5"/>
        <v>1</v>
      </c>
      <c r="R42" s="13">
        <f t="shared" si="5"/>
        <v>1</v>
      </c>
      <c r="S42" s="13" t="e">
        <f t="shared" si="6"/>
        <v>#REF!</v>
      </c>
    </row>
    <row r="43" spans="2:19" x14ac:dyDescent="0.25">
      <c r="B43" s="68" t="e">
        <f>#REF!</f>
        <v>#REF!</v>
      </c>
      <c r="C43" s="9" t="e">
        <f>#REF!</f>
        <v>#REF!</v>
      </c>
      <c r="D43" s="73" t="e">
        <f>#REF!</f>
        <v>#REF!</v>
      </c>
      <c r="E43" s="74"/>
      <c r="F43" s="74"/>
      <c r="G43" s="73" t="e">
        <f t="shared" si="0"/>
        <v>#REF!</v>
      </c>
      <c r="H43" s="75" t="e">
        <f t="shared" si="2"/>
        <v>#REF!</v>
      </c>
      <c r="I43" s="10" t="e">
        <f t="shared" si="3"/>
        <v>#REF!</v>
      </c>
      <c r="J43" s="10" t="e">
        <f t="shared" si="1"/>
        <v>#REF!</v>
      </c>
      <c r="K43" s="67" t="e">
        <f t="shared" si="4"/>
        <v>#REF!</v>
      </c>
      <c r="Q43" s="13">
        <f t="shared" si="5"/>
        <v>1</v>
      </c>
      <c r="R43" s="13">
        <f t="shared" si="5"/>
        <v>1</v>
      </c>
      <c r="S43" s="13" t="e">
        <f t="shared" si="6"/>
        <v>#REF!</v>
      </c>
    </row>
    <row r="44" spans="2:19" x14ac:dyDescent="0.25">
      <c r="B44" s="68" t="e">
        <f>#REF!</f>
        <v>#REF!</v>
      </c>
      <c r="C44" s="9" t="e">
        <f>#REF!</f>
        <v>#REF!</v>
      </c>
      <c r="D44" s="73" t="e">
        <f>#REF!</f>
        <v>#REF!</v>
      </c>
      <c r="E44" s="74"/>
      <c r="F44" s="74"/>
      <c r="G44" s="73" t="e">
        <f t="shared" si="0"/>
        <v>#REF!</v>
      </c>
      <c r="H44" s="75" t="e">
        <f t="shared" si="2"/>
        <v>#REF!</v>
      </c>
      <c r="I44" s="10" t="e">
        <f t="shared" si="3"/>
        <v>#REF!</v>
      </c>
      <c r="J44" s="10" t="e">
        <f t="shared" si="1"/>
        <v>#REF!</v>
      </c>
      <c r="K44" s="67" t="e">
        <f t="shared" si="4"/>
        <v>#REF!</v>
      </c>
      <c r="Q44" s="13">
        <f t="shared" si="5"/>
        <v>1</v>
      </c>
      <c r="R44" s="13">
        <f t="shared" si="5"/>
        <v>1</v>
      </c>
      <c r="S44" s="13" t="e">
        <f t="shared" si="6"/>
        <v>#REF!</v>
      </c>
    </row>
    <row r="45" spans="2:19" x14ac:dyDescent="0.25">
      <c r="B45" s="68" t="e">
        <f>#REF!</f>
        <v>#REF!</v>
      </c>
      <c r="C45" s="9" t="e">
        <f>#REF!</f>
        <v>#REF!</v>
      </c>
      <c r="D45" s="73" t="e">
        <f>#REF!</f>
        <v>#REF!</v>
      </c>
      <c r="E45" s="74"/>
      <c r="F45" s="74"/>
      <c r="G45" s="73" t="e">
        <f t="shared" si="0"/>
        <v>#REF!</v>
      </c>
      <c r="H45" s="75" t="e">
        <f t="shared" si="2"/>
        <v>#REF!</v>
      </c>
      <c r="I45" s="10" t="e">
        <f t="shared" si="3"/>
        <v>#REF!</v>
      </c>
      <c r="J45" s="10" t="e">
        <f t="shared" si="1"/>
        <v>#REF!</v>
      </c>
      <c r="K45" s="67" t="e">
        <f t="shared" si="4"/>
        <v>#REF!</v>
      </c>
      <c r="Q45" s="13">
        <f t="shared" si="5"/>
        <v>1</v>
      </c>
      <c r="R45" s="13">
        <f t="shared" si="5"/>
        <v>1</v>
      </c>
      <c r="S45" s="13" t="e">
        <f t="shared" si="6"/>
        <v>#REF!</v>
      </c>
    </row>
    <row r="46" spans="2:19" x14ac:dyDescent="0.25">
      <c r="B46" s="68" t="e">
        <f>#REF!</f>
        <v>#REF!</v>
      </c>
      <c r="C46" s="9" t="e">
        <f>#REF!</f>
        <v>#REF!</v>
      </c>
      <c r="D46" s="73" t="e">
        <f>#REF!</f>
        <v>#REF!</v>
      </c>
      <c r="E46" s="74"/>
      <c r="F46" s="74"/>
      <c r="G46" s="73" t="e">
        <f t="shared" si="0"/>
        <v>#REF!</v>
      </c>
      <c r="H46" s="75" t="e">
        <f t="shared" si="2"/>
        <v>#REF!</v>
      </c>
      <c r="I46" s="10" t="e">
        <f t="shared" si="3"/>
        <v>#REF!</v>
      </c>
      <c r="J46" s="10" t="e">
        <f t="shared" si="1"/>
        <v>#REF!</v>
      </c>
      <c r="K46" s="67" t="e">
        <f t="shared" si="4"/>
        <v>#REF!</v>
      </c>
      <c r="Q46" s="13">
        <f t="shared" si="5"/>
        <v>1</v>
      </c>
      <c r="R46" s="13">
        <f t="shared" si="5"/>
        <v>1</v>
      </c>
      <c r="S46" s="13" t="e">
        <f t="shared" si="6"/>
        <v>#REF!</v>
      </c>
    </row>
    <row r="47" spans="2:19" x14ac:dyDescent="0.25">
      <c r="B47" s="68" t="e">
        <f>#REF!</f>
        <v>#REF!</v>
      </c>
      <c r="C47" s="9" t="e">
        <f>#REF!</f>
        <v>#REF!</v>
      </c>
      <c r="D47" s="73" t="e">
        <f>#REF!</f>
        <v>#REF!</v>
      </c>
      <c r="E47" s="74"/>
      <c r="F47" s="74"/>
      <c r="G47" s="73" t="e">
        <f t="shared" si="0"/>
        <v>#REF!</v>
      </c>
      <c r="H47" s="75" t="e">
        <f t="shared" si="2"/>
        <v>#REF!</v>
      </c>
      <c r="I47" s="10" t="e">
        <f t="shared" si="3"/>
        <v>#REF!</v>
      </c>
      <c r="J47" s="10" t="e">
        <f t="shared" si="1"/>
        <v>#REF!</v>
      </c>
      <c r="K47" s="67" t="e">
        <f t="shared" si="4"/>
        <v>#REF!</v>
      </c>
      <c r="Q47" s="13">
        <f t="shared" si="5"/>
        <v>1</v>
      </c>
      <c r="R47" s="13">
        <f t="shared" si="5"/>
        <v>1</v>
      </c>
      <c r="S47" s="13" t="e">
        <f t="shared" si="6"/>
        <v>#REF!</v>
      </c>
    </row>
    <row r="48" spans="2:19" x14ac:dyDescent="0.25">
      <c r="B48" s="68" t="e">
        <f>#REF!</f>
        <v>#REF!</v>
      </c>
      <c r="C48" s="9" t="e">
        <f>#REF!</f>
        <v>#REF!</v>
      </c>
      <c r="D48" s="73" t="e">
        <f>#REF!</f>
        <v>#REF!</v>
      </c>
      <c r="E48" s="74"/>
      <c r="F48" s="74"/>
      <c r="G48" s="73" t="e">
        <f t="shared" si="0"/>
        <v>#REF!</v>
      </c>
      <c r="H48" s="75" t="e">
        <f t="shared" si="2"/>
        <v>#REF!</v>
      </c>
      <c r="I48" s="10" t="e">
        <f t="shared" si="3"/>
        <v>#REF!</v>
      </c>
      <c r="J48" s="10" t="e">
        <f t="shared" si="1"/>
        <v>#REF!</v>
      </c>
      <c r="K48" s="67" t="e">
        <f t="shared" si="4"/>
        <v>#REF!</v>
      </c>
      <c r="Q48" s="13">
        <f t="shared" si="5"/>
        <v>1</v>
      </c>
      <c r="R48" s="13">
        <f t="shared" si="5"/>
        <v>1</v>
      </c>
      <c r="S48" s="13" t="e">
        <f t="shared" si="6"/>
        <v>#REF!</v>
      </c>
    </row>
    <row r="49" spans="2:19" x14ac:dyDescent="0.25">
      <c r="B49" s="68" t="e">
        <f>#REF!</f>
        <v>#REF!</v>
      </c>
      <c r="C49" s="9" t="e">
        <f>#REF!</f>
        <v>#REF!</v>
      </c>
      <c r="D49" s="73" t="e">
        <f>#REF!</f>
        <v>#REF!</v>
      </c>
      <c r="E49" s="74"/>
      <c r="F49" s="74"/>
      <c r="G49" s="73" t="e">
        <f t="shared" si="0"/>
        <v>#REF!</v>
      </c>
      <c r="H49" s="75" t="e">
        <f t="shared" si="2"/>
        <v>#REF!</v>
      </c>
      <c r="I49" s="10" t="e">
        <f t="shared" si="3"/>
        <v>#REF!</v>
      </c>
      <c r="J49" s="10" t="e">
        <f t="shared" si="1"/>
        <v>#REF!</v>
      </c>
      <c r="K49" s="67" t="e">
        <f t="shared" si="4"/>
        <v>#REF!</v>
      </c>
      <c r="Q49" s="13">
        <f t="shared" si="5"/>
        <v>1</v>
      </c>
      <c r="R49" s="13">
        <f t="shared" si="5"/>
        <v>1</v>
      </c>
      <c r="S49" s="13" t="e">
        <f t="shared" si="6"/>
        <v>#REF!</v>
      </c>
    </row>
    <row r="50" spans="2:19" x14ac:dyDescent="0.25">
      <c r="B50" s="68" t="e">
        <f>#REF!</f>
        <v>#REF!</v>
      </c>
      <c r="C50" s="9" t="e">
        <f>#REF!</f>
        <v>#REF!</v>
      </c>
      <c r="D50" s="73" t="e">
        <f>#REF!</f>
        <v>#REF!</v>
      </c>
      <c r="E50" s="74"/>
      <c r="F50" s="74"/>
      <c r="G50" s="73" t="e">
        <f t="shared" si="0"/>
        <v>#REF!</v>
      </c>
      <c r="H50" s="75" t="e">
        <f t="shared" si="2"/>
        <v>#REF!</v>
      </c>
      <c r="I50" s="10" t="e">
        <f t="shared" si="3"/>
        <v>#REF!</v>
      </c>
      <c r="J50" s="10" t="e">
        <f t="shared" si="1"/>
        <v>#REF!</v>
      </c>
      <c r="K50" s="67" t="e">
        <f t="shared" si="4"/>
        <v>#REF!</v>
      </c>
      <c r="Q50" s="13">
        <f t="shared" si="5"/>
        <v>1</v>
      </c>
      <c r="R50" s="13">
        <f t="shared" si="5"/>
        <v>1</v>
      </c>
      <c r="S50" s="13" t="e">
        <f t="shared" si="6"/>
        <v>#REF!</v>
      </c>
    </row>
    <row r="51" spans="2:19" x14ac:dyDescent="0.25">
      <c r="B51" s="68" t="e">
        <f>#REF!</f>
        <v>#REF!</v>
      </c>
      <c r="C51" s="9" t="e">
        <f>#REF!</f>
        <v>#REF!</v>
      </c>
      <c r="D51" s="73" t="e">
        <f>#REF!</f>
        <v>#REF!</v>
      </c>
      <c r="E51" s="74"/>
      <c r="F51" s="74"/>
      <c r="G51" s="73" t="e">
        <f t="shared" si="0"/>
        <v>#REF!</v>
      </c>
      <c r="H51" s="75" t="e">
        <f t="shared" si="2"/>
        <v>#REF!</v>
      </c>
      <c r="I51" s="10" t="e">
        <f t="shared" si="3"/>
        <v>#REF!</v>
      </c>
      <c r="J51" s="10" t="e">
        <f t="shared" si="1"/>
        <v>#REF!</v>
      </c>
      <c r="K51" s="67" t="e">
        <f t="shared" si="4"/>
        <v>#REF!</v>
      </c>
      <c r="Q51" s="13">
        <f t="shared" si="5"/>
        <v>1</v>
      </c>
      <c r="R51" s="13">
        <f t="shared" si="5"/>
        <v>1</v>
      </c>
      <c r="S51" s="13" t="e">
        <f t="shared" si="6"/>
        <v>#REF!</v>
      </c>
    </row>
    <row r="52" spans="2:19" x14ac:dyDescent="0.25">
      <c r="B52" s="68" t="e">
        <f>#REF!</f>
        <v>#REF!</v>
      </c>
      <c r="C52" s="9" t="e">
        <f>#REF!</f>
        <v>#REF!</v>
      </c>
      <c r="D52" s="73" t="e">
        <f>#REF!</f>
        <v>#REF!</v>
      </c>
      <c r="E52" s="74"/>
      <c r="F52" s="74"/>
      <c r="G52" s="73" t="e">
        <f t="shared" si="0"/>
        <v>#REF!</v>
      </c>
      <c r="H52" s="75" t="e">
        <f t="shared" si="2"/>
        <v>#REF!</v>
      </c>
      <c r="I52" s="10" t="e">
        <f t="shared" si="3"/>
        <v>#REF!</v>
      </c>
      <c r="J52" s="10" t="e">
        <f t="shared" si="1"/>
        <v>#REF!</v>
      </c>
      <c r="K52" s="67" t="e">
        <f t="shared" si="4"/>
        <v>#REF!</v>
      </c>
      <c r="Q52" s="13">
        <f t="shared" si="5"/>
        <v>1</v>
      </c>
      <c r="R52" s="13">
        <f t="shared" si="5"/>
        <v>1</v>
      </c>
      <c r="S52" s="13" t="e">
        <f t="shared" si="6"/>
        <v>#REF!</v>
      </c>
    </row>
    <row r="53" spans="2:19" x14ac:dyDescent="0.25">
      <c r="B53" s="68" t="e">
        <f>#REF!</f>
        <v>#REF!</v>
      </c>
      <c r="C53" s="9" t="e">
        <f>#REF!</f>
        <v>#REF!</v>
      </c>
      <c r="D53" s="73" t="e">
        <f>#REF!</f>
        <v>#REF!</v>
      </c>
      <c r="E53" s="74"/>
      <c r="F53" s="74"/>
      <c r="G53" s="73" t="e">
        <f t="shared" si="0"/>
        <v>#REF!</v>
      </c>
      <c r="H53" s="75" t="e">
        <f t="shared" si="2"/>
        <v>#REF!</v>
      </c>
      <c r="I53" s="10" t="e">
        <f t="shared" si="3"/>
        <v>#REF!</v>
      </c>
      <c r="J53" s="10" t="e">
        <f t="shared" si="1"/>
        <v>#REF!</v>
      </c>
      <c r="K53" s="67" t="e">
        <f t="shared" si="4"/>
        <v>#REF!</v>
      </c>
      <c r="Q53" s="13">
        <f t="shared" si="5"/>
        <v>1</v>
      </c>
      <c r="R53" s="13">
        <f t="shared" si="5"/>
        <v>1</v>
      </c>
      <c r="S53" s="13" t="e">
        <f t="shared" si="6"/>
        <v>#REF!</v>
      </c>
    </row>
    <row r="54" spans="2:19" x14ac:dyDescent="0.25">
      <c r="B54" s="68" t="e">
        <f>#REF!</f>
        <v>#REF!</v>
      </c>
      <c r="C54" s="9" t="e">
        <f>#REF!</f>
        <v>#REF!</v>
      </c>
      <c r="D54" s="73" t="e">
        <f>#REF!</f>
        <v>#REF!</v>
      </c>
      <c r="E54" s="74"/>
      <c r="F54" s="74"/>
      <c r="G54" s="73" t="e">
        <f t="shared" si="0"/>
        <v>#REF!</v>
      </c>
      <c r="H54" s="75" t="e">
        <f t="shared" si="2"/>
        <v>#REF!</v>
      </c>
      <c r="I54" s="10" t="e">
        <f t="shared" si="3"/>
        <v>#REF!</v>
      </c>
      <c r="J54" s="10" t="e">
        <f t="shared" si="1"/>
        <v>#REF!</v>
      </c>
      <c r="K54" s="67" t="e">
        <f t="shared" si="4"/>
        <v>#REF!</v>
      </c>
      <c r="Q54" s="13">
        <f t="shared" si="5"/>
        <v>1</v>
      </c>
      <c r="R54" s="13">
        <f t="shared" si="5"/>
        <v>1</v>
      </c>
      <c r="S54" s="13" t="e">
        <f t="shared" si="6"/>
        <v>#REF!</v>
      </c>
    </row>
    <row r="55" spans="2:19" x14ac:dyDescent="0.25">
      <c r="B55" s="68" t="e">
        <f>#REF!</f>
        <v>#REF!</v>
      </c>
      <c r="C55" s="9" t="e">
        <f>#REF!</f>
        <v>#REF!</v>
      </c>
      <c r="D55" s="73" t="e">
        <f>#REF!</f>
        <v>#REF!</v>
      </c>
      <c r="E55" s="74"/>
      <c r="F55" s="74"/>
      <c r="G55" s="73" t="e">
        <f t="shared" si="0"/>
        <v>#REF!</v>
      </c>
      <c r="H55" s="75" t="e">
        <f t="shared" si="2"/>
        <v>#REF!</v>
      </c>
      <c r="I55" s="10" t="e">
        <f t="shared" si="3"/>
        <v>#REF!</v>
      </c>
      <c r="J55" s="10" t="e">
        <f t="shared" si="1"/>
        <v>#REF!</v>
      </c>
      <c r="K55" s="67" t="e">
        <f t="shared" si="4"/>
        <v>#REF!</v>
      </c>
      <c r="Q55" s="13">
        <f t="shared" si="5"/>
        <v>1</v>
      </c>
      <c r="R55" s="13">
        <f t="shared" si="5"/>
        <v>1</v>
      </c>
      <c r="S55" s="13" t="e">
        <f t="shared" si="6"/>
        <v>#REF!</v>
      </c>
    </row>
    <row r="56" spans="2:19" x14ac:dyDescent="0.25">
      <c r="B56" s="68" t="e">
        <f>#REF!</f>
        <v>#REF!</v>
      </c>
      <c r="C56" s="9" t="e">
        <f>#REF!</f>
        <v>#REF!</v>
      </c>
      <c r="D56" s="73" t="e">
        <f>#REF!</f>
        <v>#REF!</v>
      </c>
      <c r="E56" s="74"/>
      <c r="F56" s="74"/>
      <c r="G56" s="73" t="e">
        <f t="shared" si="0"/>
        <v>#REF!</v>
      </c>
      <c r="H56" s="75" t="e">
        <f t="shared" si="2"/>
        <v>#REF!</v>
      </c>
      <c r="I56" s="10" t="e">
        <f t="shared" si="3"/>
        <v>#REF!</v>
      </c>
      <c r="J56" s="10" t="e">
        <f t="shared" si="1"/>
        <v>#REF!</v>
      </c>
      <c r="K56" s="67" t="e">
        <f t="shared" si="4"/>
        <v>#REF!</v>
      </c>
      <c r="Q56" s="13">
        <f t="shared" si="5"/>
        <v>1</v>
      </c>
      <c r="R56" s="13">
        <f t="shared" si="5"/>
        <v>1</v>
      </c>
      <c r="S56" s="13" t="e">
        <f t="shared" si="6"/>
        <v>#REF!</v>
      </c>
    </row>
    <row r="57" spans="2:19" x14ac:dyDescent="0.25">
      <c r="B57" s="68" t="e">
        <f>#REF!</f>
        <v>#REF!</v>
      </c>
      <c r="C57" s="9" t="e">
        <f>#REF!</f>
        <v>#REF!</v>
      </c>
      <c r="D57" s="73" t="e">
        <f>#REF!</f>
        <v>#REF!</v>
      </c>
      <c r="E57" s="74"/>
      <c r="F57" s="74"/>
      <c r="G57" s="73" t="e">
        <f t="shared" si="0"/>
        <v>#REF!</v>
      </c>
      <c r="H57" s="75" t="e">
        <f t="shared" si="2"/>
        <v>#REF!</v>
      </c>
      <c r="I57" s="10" t="e">
        <f t="shared" si="3"/>
        <v>#REF!</v>
      </c>
      <c r="J57" s="10" t="e">
        <f t="shared" si="1"/>
        <v>#REF!</v>
      </c>
      <c r="K57" s="67" t="e">
        <f t="shared" si="4"/>
        <v>#REF!</v>
      </c>
      <c r="Q57" s="13">
        <f t="shared" si="5"/>
        <v>1</v>
      </c>
      <c r="R57" s="13">
        <f t="shared" si="5"/>
        <v>1</v>
      </c>
      <c r="S57" s="13" t="e">
        <f t="shared" si="6"/>
        <v>#REF!</v>
      </c>
    </row>
    <row r="58" spans="2:19" x14ac:dyDescent="0.25">
      <c r="B58" s="68" t="e">
        <f>#REF!</f>
        <v>#REF!</v>
      </c>
      <c r="C58" s="9" t="e">
        <f>#REF!</f>
        <v>#REF!</v>
      </c>
      <c r="D58" s="73" t="e">
        <f>#REF!</f>
        <v>#REF!</v>
      </c>
      <c r="E58" s="74"/>
      <c r="F58" s="74"/>
      <c r="G58" s="73" t="e">
        <f t="shared" si="0"/>
        <v>#REF!</v>
      </c>
      <c r="H58" s="75" t="e">
        <f t="shared" si="2"/>
        <v>#REF!</v>
      </c>
      <c r="I58" s="10" t="e">
        <f t="shared" si="3"/>
        <v>#REF!</v>
      </c>
      <c r="J58" s="10" t="e">
        <f t="shared" si="1"/>
        <v>#REF!</v>
      </c>
      <c r="K58" s="67" t="e">
        <f t="shared" si="4"/>
        <v>#REF!</v>
      </c>
      <c r="Q58" s="13">
        <f t="shared" si="5"/>
        <v>1</v>
      </c>
      <c r="R58" s="13">
        <f t="shared" si="5"/>
        <v>1</v>
      </c>
      <c r="S58" s="13" t="e">
        <f t="shared" si="6"/>
        <v>#REF!</v>
      </c>
    </row>
    <row r="59" spans="2:19" x14ac:dyDescent="0.25">
      <c r="B59" s="68" t="e">
        <f>#REF!</f>
        <v>#REF!</v>
      </c>
      <c r="C59" s="9" t="e">
        <f>#REF!</f>
        <v>#REF!</v>
      </c>
      <c r="D59" s="73" t="e">
        <f>#REF!</f>
        <v>#REF!</v>
      </c>
      <c r="E59" s="74"/>
      <c r="F59" s="74"/>
      <c r="G59" s="73" t="e">
        <f t="shared" si="0"/>
        <v>#REF!</v>
      </c>
      <c r="H59" s="75" t="e">
        <f t="shared" si="2"/>
        <v>#REF!</v>
      </c>
      <c r="I59" s="10" t="e">
        <f t="shared" si="3"/>
        <v>#REF!</v>
      </c>
      <c r="J59" s="10" t="e">
        <f t="shared" si="1"/>
        <v>#REF!</v>
      </c>
      <c r="K59" s="67" t="e">
        <f t="shared" si="4"/>
        <v>#REF!</v>
      </c>
      <c r="Q59" s="13">
        <f t="shared" si="5"/>
        <v>1</v>
      </c>
      <c r="R59" s="13">
        <f t="shared" si="5"/>
        <v>1</v>
      </c>
      <c r="S59" s="13" t="e">
        <f t="shared" si="6"/>
        <v>#REF!</v>
      </c>
    </row>
    <row r="60" spans="2:19" x14ac:dyDescent="0.25">
      <c r="B60" s="68" t="e">
        <f>#REF!</f>
        <v>#REF!</v>
      </c>
      <c r="C60" s="9" t="e">
        <f>#REF!</f>
        <v>#REF!</v>
      </c>
      <c r="D60" s="73" t="e">
        <f>#REF!</f>
        <v>#REF!</v>
      </c>
      <c r="E60" s="74"/>
      <c r="F60" s="74"/>
      <c r="G60" s="73" t="e">
        <f t="shared" si="0"/>
        <v>#REF!</v>
      </c>
      <c r="H60" s="75" t="e">
        <f t="shared" si="2"/>
        <v>#REF!</v>
      </c>
      <c r="I60" s="10" t="e">
        <f t="shared" si="3"/>
        <v>#REF!</v>
      </c>
      <c r="J60" s="10" t="e">
        <f t="shared" si="1"/>
        <v>#REF!</v>
      </c>
      <c r="K60" s="67" t="e">
        <f t="shared" si="4"/>
        <v>#REF!</v>
      </c>
      <c r="Q60" s="13">
        <f t="shared" si="5"/>
        <v>1</v>
      </c>
      <c r="R60" s="13">
        <f t="shared" si="5"/>
        <v>1</v>
      </c>
      <c r="S60" s="13" t="e">
        <f t="shared" si="6"/>
        <v>#REF!</v>
      </c>
    </row>
    <row r="61" spans="2:19" x14ac:dyDescent="0.25">
      <c r="B61" s="68" t="e">
        <f>#REF!</f>
        <v>#REF!</v>
      </c>
      <c r="C61" s="9" t="e">
        <f>#REF!</f>
        <v>#REF!</v>
      </c>
      <c r="D61" s="73" t="e">
        <f>#REF!</f>
        <v>#REF!</v>
      </c>
      <c r="E61" s="74"/>
      <c r="F61" s="74"/>
      <c r="G61" s="73" t="e">
        <f t="shared" si="0"/>
        <v>#REF!</v>
      </c>
      <c r="H61" s="75" t="e">
        <f t="shared" si="2"/>
        <v>#REF!</v>
      </c>
      <c r="I61" s="10" t="e">
        <f t="shared" si="3"/>
        <v>#REF!</v>
      </c>
      <c r="J61" s="10" t="e">
        <f t="shared" si="1"/>
        <v>#REF!</v>
      </c>
      <c r="K61" s="67" t="e">
        <f t="shared" si="4"/>
        <v>#REF!</v>
      </c>
      <c r="Q61" s="13">
        <f t="shared" si="5"/>
        <v>1</v>
      </c>
      <c r="R61" s="13">
        <f t="shared" si="5"/>
        <v>1</v>
      </c>
      <c r="S61" s="13" t="e">
        <f t="shared" si="6"/>
        <v>#REF!</v>
      </c>
    </row>
    <row r="62" spans="2:19" x14ac:dyDescent="0.25">
      <c r="B62" s="68" t="e">
        <f>#REF!</f>
        <v>#REF!</v>
      </c>
      <c r="C62" s="9" t="e">
        <f>#REF!</f>
        <v>#REF!</v>
      </c>
      <c r="D62" s="73" t="e">
        <f>#REF!</f>
        <v>#REF!</v>
      </c>
      <c r="E62" s="74"/>
      <c r="F62" s="74"/>
      <c r="G62" s="73" t="e">
        <f t="shared" si="0"/>
        <v>#REF!</v>
      </c>
      <c r="H62" s="75" t="e">
        <f t="shared" si="2"/>
        <v>#REF!</v>
      </c>
      <c r="I62" s="10" t="e">
        <f t="shared" si="3"/>
        <v>#REF!</v>
      </c>
      <c r="J62" s="10" t="e">
        <f t="shared" si="1"/>
        <v>#REF!</v>
      </c>
      <c r="K62" s="67" t="e">
        <f t="shared" si="4"/>
        <v>#REF!</v>
      </c>
      <c r="Q62" s="13">
        <f t="shared" si="5"/>
        <v>1</v>
      </c>
      <c r="R62" s="13">
        <f t="shared" si="5"/>
        <v>1</v>
      </c>
      <c r="S62" s="13" t="e">
        <f t="shared" si="6"/>
        <v>#REF!</v>
      </c>
    </row>
    <row r="63" spans="2:19" x14ac:dyDescent="0.25">
      <c r="B63" s="68" t="e">
        <f>#REF!</f>
        <v>#REF!</v>
      </c>
      <c r="C63" s="9" t="e">
        <f>#REF!</f>
        <v>#REF!</v>
      </c>
      <c r="D63" s="73" t="e">
        <f>#REF!</f>
        <v>#REF!</v>
      </c>
      <c r="E63" s="74"/>
      <c r="F63" s="74"/>
      <c r="G63" s="73" t="e">
        <f t="shared" si="0"/>
        <v>#REF!</v>
      </c>
      <c r="H63" s="75" t="e">
        <f t="shared" si="2"/>
        <v>#REF!</v>
      </c>
      <c r="I63" s="10" t="e">
        <f t="shared" si="3"/>
        <v>#REF!</v>
      </c>
      <c r="J63" s="10" t="e">
        <f t="shared" ref="J63:J90" si="7">IF(C63="","",IFERROR(I63/SUMIF($I$31:$I$90,"&lt;&gt;#DIV/0!"),$S$1))</f>
        <v>#REF!</v>
      </c>
      <c r="K63" s="67" t="e">
        <f t="shared" si="4"/>
        <v>#REF!</v>
      </c>
      <c r="Q63" s="13">
        <f t="shared" si="5"/>
        <v>1</v>
      </c>
      <c r="R63" s="13">
        <f t="shared" si="5"/>
        <v>1</v>
      </c>
      <c r="S63" s="13" t="e">
        <f t="shared" si="6"/>
        <v>#REF!</v>
      </c>
    </row>
    <row r="64" spans="2:19" x14ac:dyDescent="0.25">
      <c r="B64" s="68" t="e">
        <f>#REF!</f>
        <v>#REF!</v>
      </c>
      <c r="C64" s="9" t="e">
        <f>#REF!</f>
        <v>#REF!</v>
      </c>
      <c r="D64" s="73" t="e">
        <f>#REF!</f>
        <v>#REF!</v>
      </c>
      <c r="E64" s="74"/>
      <c r="F64" s="74"/>
      <c r="G64" s="73" t="e">
        <f t="shared" si="0"/>
        <v>#REF!</v>
      </c>
      <c r="H64" s="75" t="e">
        <f t="shared" si="2"/>
        <v>#REF!</v>
      </c>
      <c r="I64" s="10" t="e">
        <f t="shared" si="3"/>
        <v>#REF!</v>
      </c>
      <c r="J64" s="10" t="e">
        <f t="shared" si="7"/>
        <v>#REF!</v>
      </c>
      <c r="K64" s="67" t="e">
        <f t="shared" si="4"/>
        <v>#REF!</v>
      </c>
      <c r="Q64" s="13">
        <f t="shared" si="5"/>
        <v>1</v>
      </c>
      <c r="R64" s="13">
        <f t="shared" si="5"/>
        <v>1</v>
      </c>
      <c r="S64" s="13" t="e">
        <f t="shared" si="6"/>
        <v>#REF!</v>
      </c>
    </row>
    <row r="65" spans="2:19" x14ac:dyDescent="0.25">
      <c r="B65" s="68" t="e">
        <f>#REF!</f>
        <v>#REF!</v>
      </c>
      <c r="C65" s="9" t="e">
        <f>#REF!</f>
        <v>#REF!</v>
      </c>
      <c r="D65" s="73" t="e">
        <f>#REF!</f>
        <v>#REF!</v>
      </c>
      <c r="E65" s="74"/>
      <c r="F65" s="74"/>
      <c r="G65" s="73" t="e">
        <f t="shared" si="0"/>
        <v>#REF!</v>
      </c>
      <c r="H65" s="75" t="e">
        <f t="shared" si="2"/>
        <v>#REF!</v>
      </c>
      <c r="I65" s="10" t="e">
        <f t="shared" si="3"/>
        <v>#REF!</v>
      </c>
      <c r="J65" s="10" t="e">
        <f t="shared" si="7"/>
        <v>#REF!</v>
      </c>
      <c r="K65" s="67" t="e">
        <f t="shared" si="4"/>
        <v>#REF!</v>
      </c>
      <c r="Q65" s="13">
        <f t="shared" si="5"/>
        <v>1</v>
      </c>
      <c r="R65" s="13">
        <f t="shared" si="5"/>
        <v>1</v>
      </c>
      <c r="S65" s="13" t="e">
        <f t="shared" si="6"/>
        <v>#REF!</v>
      </c>
    </row>
    <row r="66" spans="2:19" x14ac:dyDescent="0.25">
      <c r="B66" s="68" t="e">
        <f>#REF!</f>
        <v>#REF!</v>
      </c>
      <c r="C66" s="9" t="e">
        <f>#REF!</f>
        <v>#REF!</v>
      </c>
      <c r="D66" s="73" t="e">
        <f>#REF!</f>
        <v>#REF!</v>
      </c>
      <c r="E66" s="74"/>
      <c r="F66" s="74"/>
      <c r="G66" s="73" t="e">
        <f t="shared" si="0"/>
        <v>#REF!</v>
      </c>
      <c r="H66" s="75" t="e">
        <f t="shared" si="2"/>
        <v>#REF!</v>
      </c>
      <c r="I66" s="10" t="e">
        <f t="shared" si="3"/>
        <v>#REF!</v>
      </c>
      <c r="J66" s="10" t="e">
        <f t="shared" si="7"/>
        <v>#REF!</v>
      </c>
      <c r="K66" s="67" t="e">
        <f t="shared" si="4"/>
        <v>#REF!</v>
      </c>
      <c r="Q66" s="13">
        <f t="shared" si="5"/>
        <v>1</v>
      </c>
      <c r="R66" s="13">
        <f t="shared" si="5"/>
        <v>1</v>
      </c>
      <c r="S66" s="13" t="e">
        <f t="shared" si="6"/>
        <v>#REF!</v>
      </c>
    </row>
    <row r="67" spans="2:19" x14ac:dyDescent="0.25">
      <c r="B67" s="68" t="e">
        <f>#REF!</f>
        <v>#REF!</v>
      </c>
      <c r="C67" s="9" t="e">
        <f>#REF!</f>
        <v>#REF!</v>
      </c>
      <c r="D67" s="73" t="e">
        <f>#REF!</f>
        <v>#REF!</v>
      </c>
      <c r="E67" s="74"/>
      <c r="F67" s="74"/>
      <c r="G67" s="73" t="e">
        <f t="shared" si="0"/>
        <v>#REF!</v>
      </c>
      <c r="H67" s="75" t="e">
        <f t="shared" si="2"/>
        <v>#REF!</v>
      </c>
      <c r="I67" s="10" t="e">
        <f t="shared" si="3"/>
        <v>#REF!</v>
      </c>
      <c r="J67" s="10" t="e">
        <f t="shared" si="7"/>
        <v>#REF!</v>
      </c>
      <c r="K67" s="67" t="e">
        <f t="shared" si="4"/>
        <v>#REF!</v>
      </c>
      <c r="Q67" s="13">
        <f t="shared" si="5"/>
        <v>1</v>
      </c>
      <c r="R67" s="13">
        <f t="shared" si="5"/>
        <v>1</v>
      </c>
      <c r="S67" s="13" t="e">
        <f t="shared" si="6"/>
        <v>#REF!</v>
      </c>
    </row>
    <row r="68" spans="2:19" x14ac:dyDescent="0.25">
      <c r="B68" s="68" t="e">
        <f>#REF!</f>
        <v>#REF!</v>
      </c>
      <c r="C68" s="9" t="e">
        <f>#REF!</f>
        <v>#REF!</v>
      </c>
      <c r="D68" s="73" t="e">
        <f>#REF!</f>
        <v>#REF!</v>
      </c>
      <c r="E68" s="74"/>
      <c r="F68" s="74"/>
      <c r="G68" s="73" t="e">
        <f t="shared" si="0"/>
        <v>#REF!</v>
      </c>
      <c r="H68" s="75" t="e">
        <f t="shared" si="2"/>
        <v>#REF!</v>
      </c>
      <c r="I68" s="10" t="e">
        <f t="shared" si="3"/>
        <v>#REF!</v>
      </c>
      <c r="J68" s="10" t="e">
        <f t="shared" si="7"/>
        <v>#REF!</v>
      </c>
      <c r="K68" s="67" t="e">
        <f t="shared" si="4"/>
        <v>#REF!</v>
      </c>
      <c r="Q68" s="13">
        <f t="shared" si="5"/>
        <v>1</v>
      </c>
      <c r="R68" s="13">
        <f t="shared" si="5"/>
        <v>1</v>
      </c>
      <c r="S68" s="13" t="e">
        <f t="shared" si="6"/>
        <v>#REF!</v>
      </c>
    </row>
    <row r="69" spans="2:19" x14ac:dyDescent="0.25">
      <c r="B69" s="68" t="e">
        <f>#REF!</f>
        <v>#REF!</v>
      </c>
      <c r="C69" s="9" t="e">
        <f>#REF!</f>
        <v>#REF!</v>
      </c>
      <c r="D69" s="73" t="e">
        <f>#REF!</f>
        <v>#REF!</v>
      </c>
      <c r="E69" s="74"/>
      <c r="F69" s="74"/>
      <c r="G69" s="73" t="e">
        <f t="shared" si="0"/>
        <v>#REF!</v>
      </c>
      <c r="H69" s="75" t="e">
        <f t="shared" si="2"/>
        <v>#REF!</v>
      </c>
      <c r="I69" s="10" t="e">
        <f t="shared" si="3"/>
        <v>#REF!</v>
      </c>
      <c r="J69" s="10" t="e">
        <f t="shared" si="7"/>
        <v>#REF!</v>
      </c>
      <c r="K69" s="67" t="e">
        <f t="shared" si="4"/>
        <v>#REF!</v>
      </c>
      <c r="Q69" s="13">
        <f t="shared" si="5"/>
        <v>1</v>
      </c>
      <c r="R69" s="13">
        <f t="shared" si="5"/>
        <v>1</v>
      </c>
      <c r="S69" s="13" t="e">
        <f t="shared" si="6"/>
        <v>#REF!</v>
      </c>
    </row>
    <row r="70" spans="2:19" x14ac:dyDescent="0.25">
      <c r="B70" s="68" t="e">
        <f>#REF!</f>
        <v>#REF!</v>
      </c>
      <c r="C70" s="9" t="e">
        <f>#REF!</f>
        <v>#REF!</v>
      </c>
      <c r="D70" s="73" t="e">
        <f>#REF!</f>
        <v>#REF!</v>
      </c>
      <c r="E70" s="74"/>
      <c r="F70" s="74"/>
      <c r="G70" s="73" t="e">
        <f t="shared" si="0"/>
        <v>#REF!</v>
      </c>
      <c r="H70" s="75" t="e">
        <f t="shared" si="2"/>
        <v>#REF!</v>
      </c>
      <c r="I70" s="10" t="e">
        <f t="shared" si="3"/>
        <v>#REF!</v>
      </c>
      <c r="J70" s="10" t="e">
        <f t="shared" si="7"/>
        <v>#REF!</v>
      </c>
      <c r="K70" s="67" t="e">
        <f t="shared" si="4"/>
        <v>#REF!</v>
      </c>
      <c r="Q70" s="13">
        <f t="shared" si="5"/>
        <v>1</v>
      </c>
      <c r="R70" s="13">
        <f t="shared" si="5"/>
        <v>1</v>
      </c>
      <c r="S70" s="13" t="e">
        <f t="shared" si="6"/>
        <v>#REF!</v>
      </c>
    </row>
    <row r="71" spans="2:19" x14ac:dyDescent="0.25">
      <c r="B71" s="68" t="e">
        <f>#REF!</f>
        <v>#REF!</v>
      </c>
      <c r="C71" s="9" t="e">
        <f>#REF!</f>
        <v>#REF!</v>
      </c>
      <c r="D71" s="73" t="e">
        <f>#REF!</f>
        <v>#REF!</v>
      </c>
      <c r="E71" s="74"/>
      <c r="F71" s="74"/>
      <c r="G71" s="73" t="e">
        <f t="shared" si="0"/>
        <v>#REF!</v>
      </c>
      <c r="H71" s="75" t="e">
        <f t="shared" si="2"/>
        <v>#REF!</v>
      </c>
      <c r="I71" s="10" t="e">
        <f t="shared" si="3"/>
        <v>#REF!</v>
      </c>
      <c r="J71" s="10" t="e">
        <f t="shared" si="7"/>
        <v>#REF!</v>
      </c>
      <c r="K71" s="67" t="e">
        <f t="shared" si="4"/>
        <v>#REF!</v>
      </c>
      <c r="Q71" s="13">
        <f t="shared" si="5"/>
        <v>1</v>
      </c>
      <c r="R71" s="13">
        <f t="shared" si="5"/>
        <v>1</v>
      </c>
      <c r="S71" s="13" t="e">
        <f t="shared" si="6"/>
        <v>#REF!</v>
      </c>
    </row>
    <row r="72" spans="2:19" x14ac:dyDescent="0.25">
      <c r="B72" s="68" t="e">
        <f>#REF!</f>
        <v>#REF!</v>
      </c>
      <c r="C72" s="9" t="e">
        <f>#REF!</f>
        <v>#REF!</v>
      </c>
      <c r="D72" s="73" t="e">
        <f>#REF!</f>
        <v>#REF!</v>
      </c>
      <c r="E72" s="74"/>
      <c r="F72" s="74"/>
      <c r="G72" s="73" t="e">
        <f t="shared" si="0"/>
        <v>#REF!</v>
      </c>
      <c r="H72" s="75" t="e">
        <f t="shared" si="2"/>
        <v>#REF!</v>
      </c>
      <c r="I72" s="10" t="e">
        <f t="shared" si="3"/>
        <v>#REF!</v>
      </c>
      <c r="J72" s="10" t="e">
        <f t="shared" si="7"/>
        <v>#REF!</v>
      </c>
      <c r="K72" s="67" t="e">
        <f t="shared" si="4"/>
        <v>#REF!</v>
      </c>
      <c r="Q72" s="13">
        <f t="shared" si="5"/>
        <v>1</v>
      </c>
      <c r="R72" s="13">
        <f t="shared" si="5"/>
        <v>1</v>
      </c>
      <c r="S72" s="13" t="e">
        <f t="shared" si="6"/>
        <v>#REF!</v>
      </c>
    </row>
    <row r="73" spans="2:19" x14ac:dyDescent="0.25">
      <c r="B73" s="68" t="e">
        <f>#REF!</f>
        <v>#REF!</v>
      </c>
      <c r="C73" s="9" t="e">
        <f>#REF!</f>
        <v>#REF!</v>
      </c>
      <c r="D73" s="73" t="e">
        <f>#REF!</f>
        <v>#REF!</v>
      </c>
      <c r="E73" s="74"/>
      <c r="F73" s="74"/>
      <c r="G73" s="73" t="e">
        <f t="shared" si="0"/>
        <v>#REF!</v>
      </c>
      <c r="H73" s="75" t="e">
        <f t="shared" si="2"/>
        <v>#REF!</v>
      </c>
      <c r="I73" s="10" t="e">
        <f t="shared" si="3"/>
        <v>#REF!</v>
      </c>
      <c r="J73" s="10" t="e">
        <f t="shared" si="7"/>
        <v>#REF!</v>
      </c>
      <c r="K73" s="67" t="e">
        <f t="shared" si="4"/>
        <v>#REF!</v>
      </c>
      <c r="Q73" s="13">
        <f t="shared" si="5"/>
        <v>1</v>
      </c>
      <c r="R73" s="13">
        <f t="shared" si="5"/>
        <v>1</v>
      </c>
      <c r="S73" s="13" t="e">
        <f t="shared" si="6"/>
        <v>#REF!</v>
      </c>
    </row>
    <row r="74" spans="2:19" x14ac:dyDescent="0.25">
      <c r="B74" s="68" t="e">
        <f>#REF!</f>
        <v>#REF!</v>
      </c>
      <c r="C74" s="9" t="e">
        <f>#REF!</f>
        <v>#REF!</v>
      </c>
      <c r="D74" s="73" t="e">
        <f>#REF!</f>
        <v>#REF!</v>
      </c>
      <c r="E74" s="74"/>
      <c r="F74" s="74"/>
      <c r="G74" s="73" t="e">
        <f t="shared" si="0"/>
        <v>#REF!</v>
      </c>
      <c r="H74" s="75" t="e">
        <f t="shared" si="2"/>
        <v>#REF!</v>
      </c>
      <c r="I74" s="10" t="e">
        <f t="shared" si="3"/>
        <v>#REF!</v>
      </c>
      <c r="J74" s="10" t="e">
        <f t="shared" si="7"/>
        <v>#REF!</v>
      </c>
      <c r="K74" s="67" t="e">
        <f t="shared" si="4"/>
        <v>#REF!</v>
      </c>
      <c r="Q74" s="13">
        <f t="shared" si="5"/>
        <v>1</v>
      </c>
      <c r="R74" s="13">
        <f t="shared" si="5"/>
        <v>1</v>
      </c>
      <c r="S74" s="13" t="e">
        <f t="shared" si="6"/>
        <v>#REF!</v>
      </c>
    </row>
    <row r="75" spans="2:19" x14ac:dyDescent="0.25">
      <c r="B75" s="68" t="e">
        <f>#REF!</f>
        <v>#REF!</v>
      </c>
      <c r="C75" s="9" t="e">
        <f>#REF!</f>
        <v>#REF!</v>
      </c>
      <c r="D75" s="73" t="e">
        <f>#REF!</f>
        <v>#REF!</v>
      </c>
      <c r="E75" s="74"/>
      <c r="F75" s="74"/>
      <c r="G75" s="73" t="e">
        <f t="shared" si="0"/>
        <v>#REF!</v>
      </c>
      <c r="H75" s="75" t="e">
        <f t="shared" si="2"/>
        <v>#REF!</v>
      </c>
      <c r="I75" s="10" t="e">
        <f t="shared" si="3"/>
        <v>#REF!</v>
      </c>
      <c r="J75" s="10" t="e">
        <f t="shared" si="7"/>
        <v>#REF!</v>
      </c>
      <c r="K75" s="67" t="e">
        <f t="shared" si="4"/>
        <v>#REF!</v>
      </c>
      <c r="Q75" s="13">
        <f t="shared" si="5"/>
        <v>1</v>
      </c>
      <c r="R75" s="13">
        <f t="shared" si="5"/>
        <v>1</v>
      </c>
      <c r="S75" s="13" t="e">
        <f t="shared" si="6"/>
        <v>#REF!</v>
      </c>
    </row>
    <row r="76" spans="2:19" x14ac:dyDescent="0.25">
      <c r="B76" s="68" t="e">
        <f>#REF!</f>
        <v>#REF!</v>
      </c>
      <c r="C76" s="9" t="e">
        <f>#REF!</f>
        <v>#REF!</v>
      </c>
      <c r="D76" s="73" t="e">
        <f>#REF!</f>
        <v>#REF!</v>
      </c>
      <c r="E76" s="74"/>
      <c r="F76" s="74"/>
      <c r="G76" s="73" t="e">
        <f t="shared" si="0"/>
        <v>#REF!</v>
      </c>
      <c r="H76" s="75" t="e">
        <f t="shared" si="2"/>
        <v>#REF!</v>
      </c>
      <c r="I76" s="10" t="e">
        <f t="shared" si="3"/>
        <v>#REF!</v>
      </c>
      <c r="J76" s="10" t="e">
        <f t="shared" si="7"/>
        <v>#REF!</v>
      </c>
      <c r="K76" s="67" t="e">
        <f t="shared" si="4"/>
        <v>#REF!</v>
      </c>
      <c r="Q76" s="13">
        <f t="shared" si="5"/>
        <v>1</v>
      </c>
      <c r="R76" s="13">
        <f t="shared" si="5"/>
        <v>1</v>
      </c>
      <c r="S76" s="13" t="e">
        <f t="shared" si="6"/>
        <v>#REF!</v>
      </c>
    </row>
    <row r="77" spans="2:19" x14ac:dyDescent="0.25">
      <c r="B77" s="68" t="e">
        <f>#REF!</f>
        <v>#REF!</v>
      </c>
      <c r="C77" s="9" t="e">
        <f>#REF!</f>
        <v>#REF!</v>
      </c>
      <c r="D77" s="73" t="e">
        <f>#REF!</f>
        <v>#REF!</v>
      </c>
      <c r="E77" s="74"/>
      <c r="F77" s="74"/>
      <c r="G77" s="73" t="e">
        <f t="shared" si="0"/>
        <v>#REF!</v>
      </c>
      <c r="H77" s="75" t="e">
        <f t="shared" si="2"/>
        <v>#REF!</v>
      </c>
      <c r="I77" s="10" t="e">
        <f t="shared" si="3"/>
        <v>#REF!</v>
      </c>
      <c r="J77" s="10" t="e">
        <f t="shared" si="7"/>
        <v>#REF!</v>
      </c>
      <c r="K77" s="67" t="e">
        <f t="shared" si="4"/>
        <v>#REF!</v>
      </c>
      <c r="Q77" s="13">
        <f t="shared" si="5"/>
        <v>1</v>
      </c>
      <c r="R77" s="13">
        <f t="shared" si="5"/>
        <v>1</v>
      </c>
      <c r="S77" s="13" t="e">
        <f t="shared" si="6"/>
        <v>#REF!</v>
      </c>
    </row>
    <row r="78" spans="2:19" x14ac:dyDescent="0.25">
      <c r="B78" s="68" t="e">
        <f>#REF!</f>
        <v>#REF!</v>
      </c>
      <c r="C78" s="9" t="e">
        <f>#REF!</f>
        <v>#REF!</v>
      </c>
      <c r="D78" s="73" t="e">
        <f>#REF!</f>
        <v>#REF!</v>
      </c>
      <c r="E78" s="74"/>
      <c r="F78" s="74"/>
      <c r="G78" s="73" t="e">
        <f t="shared" si="0"/>
        <v>#REF!</v>
      </c>
      <c r="H78" s="75" t="e">
        <f t="shared" si="2"/>
        <v>#REF!</v>
      </c>
      <c r="I78" s="10" t="e">
        <f t="shared" si="3"/>
        <v>#REF!</v>
      </c>
      <c r="J78" s="10" t="e">
        <f t="shared" si="7"/>
        <v>#REF!</v>
      </c>
      <c r="K78" s="67" t="e">
        <f t="shared" si="4"/>
        <v>#REF!</v>
      </c>
      <c r="Q78" s="13">
        <f t="shared" si="5"/>
        <v>1</v>
      </c>
      <c r="R78" s="13">
        <f t="shared" si="5"/>
        <v>1</v>
      </c>
      <c r="S78" s="13" t="e">
        <f t="shared" si="6"/>
        <v>#REF!</v>
      </c>
    </row>
    <row r="79" spans="2:19" x14ac:dyDescent="0.25">
      <c r="B79" s="68" t="e">
        <f>#REF!</f>
        <v>#REF!</v>
      </c>
      <c r="C79" s="9" t="e">
        <f>#REF!</f>
        <v>#REF!</v>
      </c>
      <c r="D79" s="73" t="e">
        <f>#REF!</f>
        <v>#REF!</v>
      </c>
      <c r="E79" s="74"/>
      <c r="F79" s="74"/>
      <c r="G79" s="73" t="e">
        <f t="shared" si="0"/>
        <v>#REF!</v>
      </c>
      <c r="H79" s="75" t="e">
        <f t="shared" si="2"/>
        <v>#REF!</v>
      </c>
      <c r="I79" s="10" t="e">
        <f t="shared" si="3"/>
        <v>#REF!</v>
      </c>
      <c r="J79" s="10" t="e">
        <f t="shared" si="7"/>
        <v>#REF!</v>
      </c>
      <c r="K79" s="67" t="e">
        <f t="shared" si="4"/>
        <v>#REF!</v>
      </c>
      <c r="Q79" s="13">
        <f t="shared" si="5"/>
        <v>1</v>
      </c>
      <c r="R79" s="13">
        <f t="shared" si="5"/>
        <v>1</v>
      </c>
      <c r="S79" s="13" t="e">
        <f t="shared" si="6"/>
        <v>#REF!</v>
      </c>
    </row>
    <row r="80" spans="2:19" x14ac:dyDescent="0.25">
      <c r="B80" s="68" t="e">
        <f>#REF!</f>
        <v>#REF!</v>
      </c>
      <c r="C80" s="9" t="e">
        <f>#REF!</f>
        <v>#REF!</v>
      </c>
      <c r="D80" s="73" t="e">
        <f>#REF!</f>
        <v>#REF!</v>
      </c>
      <c r="E80" s="74"/>
      <c r="F80" s="74"/>
      <c r="G80" s="73" t="e">
        <f t="shared" si="0"/>
        <v>#REF!</v>
      </c>
      <c r="H80" s="75" t="e">
        <f t="shared" si="2"/>
        <v>#REF!</v>
      </c>
      <c r="I80" s="10" t="e">
        <f t="shared" si="3"/>
        <v>#REF!</v>
      </c>
      <c r="J80" s="10" t="e">
        <f t="shared" si="7"/>
        <v>#REF!</v>
      </c>
      <c r="K80" s="67" t="e">
        <f t="shared" si="4"/>
        <v>#REF!</v>
      </c>
      <c r="Q80" s="13">
        <f t="shared" si="5"/>
        <v>1</v>
      </c>
      <c r="R80" s="13">
        <f t="shared" si="5"/>
        <v>1</v>
      </c>
      <c r="S80" s="13" t="e">
        <f t="shared" si="6"/>
        <v>#REF!</v>
      </c>
    </row>
    <row r="81" spans="2:19" x14ac:dyDescent="0.25">
      <c r="B81" s="68" t="e">
        <f>#REF!</f>
        <v>#REF!</v>
      </c>
      <c r="C81" s="9" t="e">
        <f>#REF!</f>
        <v>#REF!</v>
      </c>
      <c r="D81" s="73" t="e">
        <f>#REF!</f>
        <v>#REF!</v>
      </c>
      <c r="E81" s="74"/>
      <c r="F81" s="74"/>
      <c r="G81" s="73" t="e">
        <f t="shared" si="0"/>
        <v>#REF!</v>
      </c>
      <c r="H81" s="75" t="e">
        <f t="shared" si="2"/>
        <v>#REF!</v>
      </c>
      <c r="I81" s="10" t="e">
        <f t="shared" si="3"/>
        <v>#REF!</v>
      </c>
      <c r="J81" s="10" t="e">
        <f t="shared" si="7"/>
        <v>#REF!</v>
      </c>
      <c r="K81" s="67" t="e">
        <f t="shared" si="4"/>
        <v>#REF!</v>
      </c>
      <c r="Q81" s="13">
        <f t="shared" si="5"/>
        <v>1</v>
      </c>
      <c r="R81" s="13">
        <f t="shared" si="5"/>
        <v>1</v>
      </c>
      <c r="S81" s="13" t="e">
        <f t="shared" si="6"/>
        <v>#REF!</v>
      </c>
    </row>
    <row r="82" spans="2:19" x14ac:dyDescent="0.25">
      <c r="B82" s="68" t="e">
        <f>#REF!</f>
        <v>#REF!</v>
      </c>
      <c r="C82" s="9" t="e">
        <f>#REF!</f>
        <v>#REF!</v>
      </c>
      <c r="D82" s="73" t="e">
        <f>#REF!</f>
        <v>#REF!</v>
      </c>
      <c r="E82" s="74"/>
      <c r="F82" s="74"/>
      <c r="G82" s="73" t="e">
        <f t="shared" si="0"/>
        <v>#REF!</v>
      </c>
      <c r="H82" s="75" t="e">
        <f t="shared" si="2"/>
        <v>#REF!</v>
      </c>
      <c r="I82" s="10" t="e">
        <f t="shared" si="3"/>
        <v>#REF!</v>
      </c>
      <c r="J82" s="10" t="e">
        <f t="shared" si="7"/>
        <v>#REF!</v>
      </c>
      <c r="K82" s="67" t="e">
        <f t="shared" si="4"/>
        <v>#REF!</v>
      </c>
      <c r="Q82" s="13">
        <f t="shared" si="5"/>
        <v>1</v>
      </c>
      <c r="R82" s="13">
        <f t="shared" si="5"/>
        <v>1</v>
      </c>
      <c r="S82" s="13" t="e">
        <f t="shared" si="6"/>
        <v>#REF!</v>
      </c>
    </row>
    <row r="83" spans="2:19" x14ac:dyDescent="0.25">
      <c r="B83" s="68" t="e">
        <f>#REF!</f>
        <v>#REF!</v>
      </c>
      <c r="C83" s="9" t="e">
        <f>#REF!</f>
        <v>#REF!</v>
      </c>
      <c r="D83" s="73" t="e">
        <f>#REF!</f>
        <v>#REF!</v>
      </c>
      <c r="E83" s="74"/>
      <c r="F83" s="74"/>
      <c r="G83" s="73" t="e">
        <f t="shared" si="0"/>
        <v>#REF!</v>
      </c>
      <c r="H83" s="75" t="e">
        <f t="shared" si="2"/>
        <v>#REF!</v>
      </c>
      <c r="I83" s="10" t="e">
        <f t="shared" si="3"/>
        <v>#REF!</v>
      </c>
      <c r="J83" s="10" t="e">
        <f t="shared" si="7"/>
        <v>#REF!</v>
      </c>
      <c r="K83" s="67" t="e">
        <f t="shared" si="4"/>
        <v>#REF!</v>
      </c>
      <c r="Q83" s="13">
        <f t="shared" si="5"/>
        <v>1</v>
      </c>
      <c r="R83" s="13">
        <f t="shared" si="5"/>
        <v>1</v>
      </c>
      <c r="S83" s="13" t="e">
        <f t="shared" si="6"/>
        <v>#REF!</v>
      </c>
    </row>
    <row r="84" spans="2:19" x14ac:dyDescent="0.25">
      <c r="B84" s="68" t="e">
        <f>#REF!</f>
        <v>#REF!</v>
      </c>
      <c r="C84" s="9" t="e">
        <f>#REF!</f>
        <v>#REF!</v>
      </c>
      <c r="D84" s="73" t="e">
        <f>#REF!</f>
        <v>#REF!</v>
      </c>
      <c r="E84" s="74"/>
      <c r="F84" s="74"/>
      <c r="G84" s="73" t="e">
        <f t="shared" si="0"/>
        <v>#REF!</v>
      </c>
      <c r="H84" s="75" t="e">
        <f t="shared" si="2"/>
        <v>#REF!</v>
      </c>
      <c r="I84" s="10" t="e">
        <f t="shared" si="3"/>
        <v>#REF!</v>
      </c>
      <c r="J84" s="10" t="e">
        <f t="shared" si="7"/>
        <v>#REF!</v>
      </c>
      <c r="K84" s="67" t="e">
        <f t="shared" si="4"/>
        <v>#REF!</v>
      </c>
      <c r="Q84" s="13">
        <f t="shared" si="5"/>
        <v>1</v>
      </c>
      <c r="R84" s="13">
        <f t="shared" si="5"/>
        <v>1</v>
      </c>
      <c r="S84" s="13" t="e">
        <f t="shared" si="6"/>
        <v>#REF!</v>
      </c>
    </row>
    <row r="85" spans="2:19" x14ac:dyDescent="0.25">
      <c r="B85" s="68" t="e">
        <f>#REF!</f>
        <v>#REF!</v>
      </c>
      <c r="C85" s="9" t="e">
        <f>#REF!</f>
        <v>#REF!</v>
      </c>
      <c r="D85" s="73" t="e">
        <f>#REF!</f>
        <v>#REF!</v>
      </c>
      <c r="E85" s="74"/>
      <c r="F85" s="74"/>
      <c r="G85" s="73" t="e">
        <f t="shared" si="0"/>
        <v>#REF!</v>
      </c>
      <c r="H85" s="75" t="e">
        <f t="shared" si="2"/>
        <v>#REF!</v>
      </c>
      <c r="I85" s="10" t="e">
        <f t="shared" si="3"/>
        <v>#REF!</v>
      </c>
      <c r="J85" s="10" t="e">
        <f t="shared" si="7"/>
        <v>#REF!</v>
      </c>
      <c r="K85" s="67" t="e">
        <f t="shared" si="4"/>
        <v>#REF!</v>
      </c>
      <c r="Q85" s="13">
        <f t="shared" si="5"/>
        <v>1</v>
      </c>
      <c r="R85" s="13">
        <f t="shared" si="5"/>
        <v>1</v>
      </c>
      <c r="S85" s="13" t="e">
        <f t="shared" si="6"/>
        <v>#REF!</v>
      </c>
    </row>
    <row r="86" spans="2:19" x14ac:dyDescent="0.25">
      <c r="B86" s="68" t="e">
        <f>#REF!</f>
        <v>#REF!</v>
      </c>
      <c r="C86" s="9" t="e">
        <f>#REF!</f>
        <v>#REF!</v>
      </c>
      <c r="D86" s="73" t="e">
        <f>#REF!</f>
        <v>#REF!</v>
      </c>
      <c r="E86" s="74"/>
      <c r="F86" s="74"/>
      <c r="G86" s="73" t="e">
        <f t="shared" si="0"/>
        <v>#REF!</v>
      </c>
      <c r="H86" s="75" t="e">
        <f t="shared" si="2"/>
        <v>#REF!</v>
      </c>
      <c r="I86" s="10" t="e">
        <f t="shared" si="3"/>
        <v>#REF!</v>
      </c>
      <c r="J86" s="10" t="e">
        <f t="shared" si="7"/>
        <v>#REF!</v>
      </c>
      <c r="K86" s="67" t="e">
        <f t="shared" si="4"/>
        <v>#REF!</v>
      </c>
      <c r="Q86" s="13">
        <f t="shared" si="5"/>
        <v>1</v>
      </c>
      <c r="R86" s="13">
        <f t="shared" si="5"/>
        <v>1</v>
      </c>
      <c r="S86" s="13" t="e">
        <f t="shared" si="6"/>
        <v>#REF!</v>
      </c>
    </row>
    <row r="87" spans="2:19" x14ac:dyDescent="0.25">
      <c r="B87" s="68" t="e">
        <f>#REF!</f>
        <v>#REF!</v>
      </c>
      <c r="C87" s="9" t="e">
        <f>#REF!</f>
        <v>#REF!</v>
      </c>
      <c r="D87" s="73" t="e">
        <f>#REF!</f>
        <v>#REF!</v>
      </c>
      <c r="E87" s="74"/>
      <c r="F87" s="74"/>
      <c r="G87" s="73" t="e">
        <f t="shared" si="0"/>
        <v>#REF!</v>
      </c>
      <c r="H87" s="75" t="e">
        <f t="shared" si="2"/>
        <v>#REF!</v>
      </c>
      <c r="I87" s="10" t="e">
        <f t="shared" si="3"/>
        <v>#REF!</v>
      </c>
      <c r="J87" s="10" t="e">
        <f t="shared" si="7"/>
        <v>#REF!</v>
      </c>
      <c r="K87" s="67" t="e">
        <f t="shared" si="4"/>
        <v>#REF!</v>
      </c>
      <c r="Q87" s="13">
        <f t="shared" si="5"/>
        <v>1</v>
      </c>
      <c r="R87" s="13">
        <f t="shared" si="5"/>
        <v>1</v>
      </c>
      <c r="S87" s="13" t="e">
        <f t="shared" si="6"/>
        <v>#REF!</v>
      </c>
    </row>
    <row r="88" spans="2:19" x14ac:dyDescent="0.25">
      <c r="B88" s="68" t="e">
        <f>#REF!</f>
        <v>#REF!</v>
      </c>
      <c r="C88" s="9" t="e">
        <f>#REF!</f>
        <v>#REF!</v>
      </c>
      <c r="D88" s="73" t="e">
        <f>#REF!</f>
        <v>#REF!</v>
      </c>
      <c r="E88" s="74"/>
      <c r="F88" s="74"/>
      <c r="G88" s="73" t="e">
        <f t="shared" si="0"/>
        <v>#REF!</v>
      </c>
      <c r="H88" s="75" t="e">
        <f t="shared" si="2"/>
        <v>#REF!</v>
      </c>
      <c r="I88" s="10" t="e">
        <f t="shared" si="3"/>
        <v>#REF!</v>
      </c>
      <c r="J88" s="10" t="e">
        <f t="shared" si="7"/>
        <v>#REF!</v>
      </c>
      <c r="K88" s="67" t="e">
        <f t="shared" si="4"/>
        <v>#REF!</v>
      </c>
      <c r="Q88" s="13">
        <f t="shared" si="5"/>
        <v>1</v>
      </c>
      <c r="R88" s="13">
        <f t="shared" si="5"/>
        <v>1</v>
      </c>
      <c r="S88" s="13" t="e">
        <f t="shared" si="6"/>
        <v>#REF!</v>
      </c>
    </row>
    <row r="89" spans="2:19" x14ac:dyDescent="0.25">
      <c r="B89" s="68" t="e">
        <f>#REF!</f>
        <v>#REF!</v>
      </c>
      <c r="C89" s="9" t="e">
        <f>#REF!</f>
        <v>#REF!</v>
      </c>
      <c r="D89" s="73" t="e">
        <f>#REF!</f>
        <v>#REF!</v>
      </c>
      <c r="E89" s="74"/>
      <c r="F89" s="74"/>
      <c r="G89" s="73" t="e">
        <f t="shared" si="0"/>
        <v>#REF!</v>
      </c>
      <c r="H89" s="75" t="e">
        <f t="shared" si="2"/>
        <v>#REF!</v>
      </c>
      <c r="I89" s="10" t="e">
        <f t="shared" si="3"/>
        <v>#REF!</v>
      </c>
      <c r="J89" s="10" t="e">
        <f t="shared" si="7"/>
        <v>#REF!</v>
      </c>
      <c r="K89" s="67" t="e">
        <f t="shared" si="4"/>
        <v>#REF!</v>
      </c>
      <c r="Q89" s="13">
        <f t="shared" si="5"/>
        <v>1</v>
      </c>
      <c r="R89" s="13">
        <f t="shared" si="5"/>
        <v>1</v>
      </c>
      <c r="S89" s="13" t="e">
        <f t="shared" si="6"/>
        <v>#REF!</v>
      </c>
    </row>
    <row r="90" spans="2:19" x14ac:dyDescent="0.25">
      <c r="B90" s="68" t="e">
        <f>#REF!</f>
        <v>#REF!</v>
      </c>
      <c r="C90" s="9" t="e">
        <f>#REF!</f>
        <v>#REF!</v>
      </c>
      <c r="D90" s="73" t="e">
        <f>#REF!</f>
        <v>#REF!</v>
      </c>
      <c r="E90" s="74"/>
      <c r="F90" s="74"/>
      <c r="G90" s="73" t="e">
        <f t="shared" si="0"/>
        <v>#REF!</v>
      </c>
      <c r="H90" s="75" t="e">
        <f t="shared" si="2"/>
        <v>#REF!</v>
      </c>
      <c r="I90" s="10" t="e">
        <f t="shared" si="3"/>
        <v>#REF!</v>
      </c>
      <c r="J90" s="10" t="e">
        <f t="shared" si="7"/>
        <v>#REF!</v>
      </c>
      <c r="K90" s="67" t="e">
        <f t="shared" si="4"/>
        <v>#REF!</v>
      </c>
      <c r="Q90" s="13">
        <f t="shared" si="5"/>
        <v>1</v>
      </c>
      <c r="R90" s="13">
        <f t="shared" si="5"/>
        <v>1</v>
      </c>
      <c r="S90" s="13" t="e">
        <f t="shared" si="6"/>
        <v>#REF!</v>
      </c>
    </row>
  </sheetData>
  <sheetProtection algorithmName="SHA-512" hashValue="kWw2TiPy+yE0VjSctLlPvsEzpEknQkC45DcX4IDbJzv3EArp83NOz7+CGJ9W5+zacAv/LKATIeKnonu/QUKHUg==" saltValue="7xmpGPyNPg63L3LXC+pFkQ==" spinCount="100000" sheet="1" scenarios="1" formatColumns="0" formatRows="0"/>
  <mergeCells count="11">
    <mergeCell ref="Q29:Q30"/>
    <mergeCell ref="C4:D4"/>
    <mergeCell ref="B28:K28"/>
    <mergeCell ref="B29:B30"/>
    <mergeCell ref="C29:C30"/>
    <mergeCell ref="D29:D30"/>
    <mergeCell ref="G29:G30"/>
    <mergeCell ref="H29:H30"/>
    <mergeCell ref="I29:I30"/>
    <mergeCell ref="J29:J30"/>
    <mergeCell ref="K29:K30"/>
  </mergeCells>
  <conditionalFormatting sqref="B31:D90">
    <cfRule type="containsBlanks" dxfId="59" priority="17">
      <formula>LEN(TRIM(B31))=0</formula>
    </cfRule>
  </conditionalFormatting>
  <conditionalFormatting sqref="C1:G2">
    <cfRule type="containsBlanks" dxfId="58" priority="1">
      <formula>LEN(TRIM(C1))=0</formula>
    </cfRule>
  </conditionalFormatting>
  <conditionalFormatting sqref="E3:F6">
    <cfRule type="containsBlanks" dxfId="57" priority="26">
      <formula>LEN(TRIM(E3))=0</formula>
    </cfRule>
  </conditionalFormatting>
  <conditionalFormatting sqref="E31:F90">
    <cfRule type="expression" dxfId="56" priority="3">
      <formula>AND($C31="",E31&lt;&gt;"")</formula>
    </cfRule>
    <cfRule type="expression" dxfId="55" priority="4">
      <formula>$C31=""</formula>
    </cfRule>
    <cfRule type="expression" dxfId="54" priority="5">
      <formula>$C31&lt;&gt;""</formula>
    </cfRule>
  </conditionalFormatting>
  <conditionalFormatting sqref="G31:K90">
    <cfRule type="containsBlanks" dxfId="53" priority="10">
      <formula>LEN(TRIM(G31))=0</formula>
    </cfRule>
  </conditionalFormatting>
  <conditionalFormatting sqref="I31:K90">
    <cfRule type="expression" dxfId="52" priority="9">
      <formula>I31=$S$1</formula>
    </cfRule>
  </conditionalFormatting>
  <dataValidations count="1">
    <dataValidation type="decimal" operator="greaterThanOrEqual" allowBlank="1" showInputMessage="1" showErrorMessage="1" errorTitle="טעות בהזנה" error="יש להזין מספר שאינו שלילי" sqref="E31:F90" xr:uid="{00000000-0002-0000-1D00-000000000000}">
      <formula1>0</formula1>
    </dataValidation>
  </dataValidations>
  <pageMargins left="0.70866141732283472" right="0.70866141732283472" top="0.74803149606299213" bottom="0.74803149606299213" header="0.31496062992125984" footer="0.31496062992125984"/>
  <pageSetup paperSize="9" scale="53" orientation="landscape" r:id="rId1"/>
  <headerFooter>
    <oddFooter>&amp;Lא. חפץ ושות'
יעוץ כלכלי</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0">
    <tabColor rgb="FFFFFFCC"/>
  </sheetPr>
  <dimension ref="A1:BJ131"/>
  <sheetViews>
    <sheetView rightToLeft="1" view="pageBreakPreview" topLeftCell="B1" zoomScaleNormal="100" zoomScaleSheetLayoutView="100" workbookViewId="0">
      <selection activeCell="B1" sqref="B1"/>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5</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hidden="1" outlineLevel="1" thickBot="1" x14ac:dyDescent="0.3">
      <c r="F6" s="390" t="str">
        <f>'פרמטרים לקריטריונים'!B273</f>
        <v>רמה מקצועית בלתי נאותה</v>
      </c>
      <c r="G6" s="391">
        <f>'פרמטרים לקריטריונים'!C273</f>
        <v>0</v>
      </c>
      <c r="Q6" s="270" t="s">
        <v>376</v>
      </c>
      <c r="R6" s="271"/>
      <c r="S6" s="271"/>
      <c r="T6" s="271"/>
      <c r="U6" s="280">
        <f>U131</f>
        <v>0</v>
      </c>
    </row>
    <row r="7" spans="2:52" hidden="1" outlineLevel="1" x14ac:dyDescent="0.25">
      <c r="F7" s="390" t="str">
        <f>'פרמטרים לקריטריונים'!B274</f>
        <v>רמה מקצועית נאותה</v>
      </c>
      <c r="G7" s="391">
        <f>'פרמטרים לקריטריונים'!C274</f>
        <v>1</v>
      </c>
    </row>
    <row r="8" spans="2:52" hidden="1" outlineLevel="1" x14ac:dyDescent="0.25">
      <c r="F8" s="390" t="str">
        <f>'פרמטרים לקריטריונים'!B275</f>
        <v>רמה מקצועית טובה מאוד</v>
      </c>
      <c r="G8" s="391">
        <f>'פרמטרים לקריטריונים'!C275</f>
        <v>1.5</v>
      </c>
    </row>
    <row r="9" spans="2:52" hidden="1" outlineLevel="1" x14ac:dyDescent="0.25">
      <c r="F9" s="390" t="str">
        <f>'פרמטרים לקריטריונים'!B276</f>
        <v>רמה מקצועית מעולה</v>
      </c>
      <c r="G9" s="391">
        <f>'פרמטרים לקריטריונים'!C276</f>
        <v>2</v>
      </c>
    </row>
    <row r="10" spans="2:52" hidden="1" outlineLevel="1" x14ac:dyDescent="0.25"/>
    <row r="11" spans="2:52" hidden="1" outlineLevel="1" x14ac:dyDescent="0.25">
      <c r="F11" s="390" t="s">
        <v>377</v>
      </c>
      <c r="G11" s="391"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385</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7" t="s">
        <v>73</v>
      </c>
      <c r="C131" s="478"/>
      <c r="D131" s="478"/>
      <c r="E131" s="478"/>
      <c r="F131" s="478"/>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PAuWA2Ja9rpyrLn0cVutqeccjgfI1DOJsvOHnEfge2dD5jPLyHh7oLjQSqmNMJ9rd+72mYRUXrLsqVvbN48h9Q==" saltValue="bYmmVa/go9/LGtPdobTH2w=="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51" priority="29" stopIfTrue="1">
      <formula>AND($F31="",B31&lt;&gt;"")</formula>
    </cfRule>
    <cfRule type="expression" dxfId="50" priority="30">
      <formula>$F31=""</formula>
    </cfRule>
    <cfRule type="expression" dxfId="49" priority="31">
      <formula>B$30&lt;&gt;""</formula>
    </cfRule>
  </conditionalFormatting>
  <conditionalFormatting sqref="G31:Y130">
    <cfRule type="expression" dxfId="48" priority="1" stopIfTrue="1">
      <formula>AND($F31="",G31&lt;&gt;"")</formula>
    </cfRule>
    <cfRule type="expression" dxfId="47" priority="2">
      <formula>$F31=""</formula>
    </cfRule>
    <cfRule type="expression" dxfId="46"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1E00-000000000000}"/>
    <dataValidation type="whole" operator="greaterThanOrEqual" allowBlank="1" showInputMessage="1" showErrorMessage="1" errorTitle="נתון שגוי." error="ניתן להזין רק מספר שלום גדול או שווה ל-0." sqref="I31:I130" xr:uid="{00000000-0002-0000-1E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1E00-000002000000}">
      <formula1>$BA31:$BD31</formula1>
    </dataValidation>
    <dataValidation type="list" allowBlank="1" showInputMessage="1" showErrorMessage="1" sqref="F30:I30 K30:L30" xr:uid="{00000000-0002-0000-1E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1E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1E00-000005000000}">
      <formula1>0</formula1>
    </dataValidation>
    <dataValidation type="decimal" operator="greaterThan" allowBlank="1" showInputMessage="1" showErrorMessage="1" errorTitle="נתון שגוי." error="ניתן להזין רק מספר גדול מ-0" sqref="L31:L130" xr:uid="{00000000-0002-0000-1E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437E4DB7-253B-4C79-8565-22CDB078D408}">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84BE5622-42B1-4DDF-BE7F-8835070BBDCE}">
            <xm:f>NOT(ISERROR(SEARCH($AB$1,G31)))</xm:f>
            <xm:f>$AB$1</xm:f>
            <x14:dxf>
              <fill>
                <patternFill>
                  <bgColor rgb="FFFF0000"/>
                </patternFill>
              </fill>
            </x14:dxf>
          </x14:cfRule>
          <xm:sqref>G31:Y130</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1">
    <tabColor rgb="FFFFFFCC"/>
  </sheetPr>
  <dimension ref="A1:BJ131"/>
  <sheetViews>
    <sheetView rightToLeft="1" view="pageBreakPreview" topLeftCell="B1" zoomScaleNormal="100" zoomScaleSheetLayoutView="100" workbookViewId="0">
      <selection activeCell="F37" sqref="F37"/>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6</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hidden="1" outlineLevel="1" thickBot="1" x14ac:dyDescent="0.3">
      <c r="F6" s="390" t="str">
        <f>'פרמטרים לקריטריונים'!B273</f>
        <v>רמה מקצועית בלתי נאותה</v>
      </c>
      <c r="G6" s="391">
        <f>'פרמטרים לקריטריונים'!C273</f>
        <v>0</v>
      </c>
      <c r="Q6" s="270" t="s">
        <v>376</v>
      </c>
      <c r="R6" s="271"/>
      <c r="S6" s="271"/>
      <c r="T6" s="271"/>
      <c r="U6" s="280">
        <f>U131</f>
        <v>0</v>
      </c>
    </row>
    <row r="7" spans="2:52" hidden="1" outlineLevel="1" x14ac:dyDescent="0.25">
      <c r="F7" s="390" t="str">
        <f>'פרמטרים לקריטריונים'!B274</f>
        <v>רמה מקצועית נאותה</v>
      </c>
      <c r="G7" s="391">
        <f>'פרמטרים לקריטריונים'!C274</f>
        <v>1</v>
      </c>
    </row>
    <row r="8" spans="2:52" hidden="1" outlineLevel="1" x14ac:dyDescent="0.25">
      <c r="F8" s="390" t="str">
        <f>'פרמטרים לקריטריונים'!B275</f>
        <v>רמה מקצועית טובה מאוד</v>
      </c>
      <c r="G8" s="391">
        <f>'פרמטרים לקריטריונים'!C275</f>
        <v>1.5</v>
      </c>
    </row>
    <row r="9" spans="2:52" hidden="1" outlineLevel="1" x14ac:dyDescent="0.25">
      <c r="F9" s="390" t="str">
        <f>'פרמטרים לקריטריונים'!B276</f>
        <v>רמה מקצועית מעולה</v>
      </c>
      <c r="G9" s="391">
        <f>'פרמטרים לקריטריונים'!C276</f>
        <v>2</v>
      </c>
    </row>
    <row r="10" spans="2:52" hidden="1" outlineLevel="1" x14ac:dyDescent="0.25"/>
    <row r="11" spans="2:52" hidden="1" outlineLevel="1" x14ac:dyDescent="0.25">
      <c r="F11" s="390" t="s">
        <v>377</v>
      </c>
      <c r="G11" s="391"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385</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7" t="s">
        <v>73</v>
      </c>
      <c r="C131" s="478"/>
      <c r="D131" s="478"/>
      <c r="E131" s="478"/>
      <c r="F131" s="478"/>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J0CVZ7CRklSd3eFjW8dn6vmDCG5D1K0Me+klXq2VgUTiJcNuWRGNe8tg2UM3C6uLyz+LesRLREINOnCmUlJJ1A==" saltValue="tOFhIOcUvcWtA6hWXl+FAA=="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43" priority="29" stopIfTrue="1">
      <formula>AND($F31="",B31&lt;&gt;"")</formula>
    </cfRule>
    <cfRule type="expression" dxfId="42" priority="30">
      <formula>$F31=""</formula>
    </cfRule>
    <cfRule type="expression" dxfId="41" priority="31">
      <formula>B$30&lt;&gt;""</formula>
    </cfRule>
  </conditionalFormatting>
  <conditionalFormatting sqref="G31:Y130">
    <cfRule type="expression" dxfId="40" priority="1" stopIfTrue="1">
      <formula>AND($F31="",G31&lt;&gt;"")</formula>
    </cfRule>
    <cfRule type="expression" dxfId="39" priority="2">
      <formula>$F31=""</formula>
    </cfRule>
    <cfRule type="expression" dxfId="38"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1F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1F00-000001000000}">
      <formula1>0</formula1>
    </dataValidation>
    <dataValidation type="decimal" operator="greaterThanOrEqual" allowBlank="1" showInputMessage="1" showErrorMessage="1" errorTitle="נתון שגוי." error="ניתן להזין רק מספר גדול או שווה ל-0." sqref="G31:G130" xr:uid="{00000000-0002-0000-1F00-000002000000}">
      <formula1>0</formula1>
    </dataValidation>
    <dataValidation type="list" allowBlank="1" showInputMessage="1" showErrorMessage="1" sqref="F30:I30 K30:L30" xr:uid="{00000000-0002-0000-1F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1F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1F00-000005000000}">
      <formula1>0</formula1>
    </dataValidation>
    <dataValidation operator="greaterThanOrEqual" allowBlank="1" showInputMessage="1" showErrorMessage="1" errorTitle="נתון שגוי." error="ניתן להזין רק מספר גדול או שווה ל-0." sqref="J31:J130" xr:uid="{00000000-0002-0000-1F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7E8F8B74-A727-4521-894E-0A5509C47A54}">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0B0E1436-E426-4743-8C77-FD4B9F5A9FF5}">
            <xm:f>NOT(ISERROR(SEARCH($AB$1,G31)))</xm:f>
            <xm:f>$AB$1</xm:f>
            <x14:dxf>
              <fill>
                <patternFill>
                  <bgColor rgb="FFFF0000"/>
                </patternFill>
              </fill>
            </x14:dxf>
          </x14:cfRule>
          <xm:sqref>G31:Y130</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FFCC"/>
  </sheetPr>
  <dimension ref="A1:BJ131"/>
  <sheetViews>
    <sheetView rightToLeft="1" view="pageBreakPreview" topLeftCell="B1" zoomScaleNormal="100" zoomScaleSheetLayoutView="100" workbookViewId="0">
      <selection activeCell="BK138" sqref="BK138"/>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7</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hidden="1" outlineLevel="1" thickBot="1" x14ac:dyDescent="0.3">
      <c r="F6" s="390" t="str">
        <f>'פרמטרים לקריטריונים'!B273</f>
        <v>רמה מקצועית בלתי נאותה</v>
      </c>
      <c r="G6" s="391">
        <f>'פרמטרים לקריטריונים'!C273</f>
        <v>0</v>
      </c>
      <c r="Q6" s="270" t="s">
        <v>376</v>
      </c>
      <c r="R6" s="271"/>
      <c r="S6" s="271"/>
      <c r="T6" s="271"/>
      <c r="U6" s="280">
        <f>U131</f>
        <v>0</v>
      </c>
    </row>
    <row r="7" spans="2:52" hidden="1" outlineLevel="1" x14ac:dyDescent="0.25">
      <c r="F7" s="390" t="str">
        <f>'פרמטרים לקריטריונים'!B274</f>
        <v>רמה מקצועית נאותה</v>
      </c>
      <c r="G7" s="391">
        <f>'פרמטרים לקריטריונים'!C274</f>
        <v>1</v>
      </c>
    </row>
    <row r="8" spans="2:52" hidden="1" outlineLevel="1" x14ac:dyDescent="0.25">
      <c r="F8" s="390" t="str">
        <f>'פרמטרים לקריטריונים'!B275</f>
        <v>רמה מקצועית טובה מאוד</v>
      </c>
      <c r="G8" s="391">
        <f>'פרמטרים לקריטריונים'!C275</f>
        <v>1.5</v>
      </c>
    </row>
    <row r="9" spans="2:52" hidden="1" outlineLevel="1" x14ac:dyDescent="0.25">
      <c r="F9" s="390" t="str">
        <f>'פרמטרים לקריטריונים'!B276</f>
        <v>רמה מקצועית מעולה</v>
      </c>
      <c r="G9" s="391">
        <f>'פרמטרים לקריטריונים'!C276</f>
        <v>2</v>
      </c>
    </row>
    <row r="10" spans="2:52" hidden="1" outlineLevel="1" x14ac:dyDescent="0.25"/>
    <row r="11" spans="2:52" hidden="1" outlineLevel="1" x14ac:dyDescent="0.25">
      <c r="F11" s="390" t="s">
        <v>377</v>
      </c>
      <c r="G11" s="391"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385</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7" t="s">
        <v>73</v>
      </c>
      <c r="C131" s="478"/>
      <c r="D131" s="478"/>
      <c r="E131" s="478"/>
      <c r="F131" s="478"/>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LGO02xpauIIxzpl8V5HJ3qp8KbtWeRXsF04Yv2PtSZLM16ziEdxf4WfIa+iHMSz/Km6YYpv6S1Tg1F05rgxzvA==" saltValue="wc7jqxDcXoKAHBJwokzRxw=="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35" priority="29" stopIfTrue="1">
      <formula>AND($F31="",B31&lt;&gt;"")</formula>
    </cfRule>
    <cfRule type="expression" dxfId="34" priority="30">
      <formula>$F31=""</formula>
    </cfRule>
    <cfRule type="expression" dxfId="33" priority="31">
      <formula>B$30&lt;&gt;""</formula>
    </cfRule>
  </conditionalFormatting>
  <conditionalFormatting sqref="G31:Y130">
    <cfRule type="expression" dxfId="32" priority="1" stopIfTrue="1">
      <formula>AND($F31="",G31&lt;&gt;"")</formula>
    </cfRule>
    <cfRule type="expression" dxfId="31" priority="2">
      <formula>$F31=""</formula>
    </cfRule>
    <cfRule type="expression" dxfId="30"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2000-000000000000}"/>
    <dataValidation type="whole" operator="greaterThanOrEqual" allowBlank="1" showInputMessage="1" showErrorMessage="1" errorTitle="נתון שגוי." error="ניתן להזין רק מספר שלום גדול או שווה ל-0." sqref="I31:I130" xr:uid="{00000000-0002-0000-20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2000-000002000000}">
      <formula1>$BA31:$BD31</formula1>
    </dataValidation>
    <dataValidation type="list" allowBlank="1" showInputMessage="1" showErrorMessage="1" sqref="F30:I30 K30:L30" xr:uid="{00000000-0002-0000-20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20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2000-000005000000}">
      <formula1>0</formula1>
    </dataValidation>
    <dataValidation type="decimal" operator="greaterThan" allowBlank="1" showInputMessage="1" showErrorMessage="1" errorTitle="נתון שגוי." error="ניתן להזין רק מספר גדול מ-0" sqref="L31:L130" xr:uid="{00000000-0002-0000-20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852768CA-B257-4617-97E4-9921A440FE0D}">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FC5E0A83-319F-44B1-899B-713C20577F13}">
            <xm:f>NOT(ISERROR(SEARCH($AB$1,G31)))</xm:f>
            <xm:f>$AB$1</xm:f>
            <x14:dxf>
              <fill>
                <patternFill>
                  <bgColor rgb="FFFF0000"/>
                </patternFill>
              </fill>
            </x14:dxf>
          </x14:cfRule>
          <xm:sqref>G31:Y130</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3">
    <tabColor rgb="FFFFFFCC"/>
  </sheetPr>
  <dimension ref="A1:BJ131"/>
  <sheetViews>
    <sheetView rightToLeft="1" view="pageBreakPreview" topLeftCell="B1" zoomScaleNormal="100" zoomScaleSheetLayoutView="100" workbookViewId="0">
      <selection activeCell="F150" sqref="F150"/>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8</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hidden="1" outlineLevel="1" thickBot="1" x14ac:dyDescent="0.3">
      <c r="F6" s="390" t="str">
        <f>'פרמטרים לקריטריונים'!B273</f>
        <v>רמה מקצועית בלתי נאותה</v>
      </c>
      <c r="G6" s="391">
        <f>'פרמטרים לקריטריונים'!C273</f>
        <v>0</v>
      </c>
      <c r="Q6" s="270" t="s">
        <v>376</v>
      </c>
      <c r="R6" s="271"/>
      <c r="S6" s="271"/>
      <c r="T6" s="271"/>
      <c r="U6" s="280">
        <f>U131</f>
        <v>0</v>
      </c>
    </row>
    <row r="7" spans="2:52" hidden="1" outlineLevel="1" x14ac:dyDescent="0.25">
      <c r="F7" s="390" t="str">
        <f>'פרמטרים לקריטריונים'!B274</f>
        <v>רמה מקצועית נאותה</v>
      </c>
      <c r="G7" s="391">
        <f>'פרמטרים לקריטריונים'!C274</f>
        <v>1</v>
      </c>
    </row>
    <row r="8" spans="2:52" hidden="1" outlineLevel="1" x14ac:dyDescent="0.25">
      <c r="F8" s="390" t="str">
        <f>'פרמטרים לקריטריונים'!B275</f>
        <v>רמה מקצועית טובה מאוד</v>
      </c>
      <c r="G8" s="391">
        <f>'פרמטרים לקריטריונים'!C275</f>
        <v>1.5</v>
      </c>
    </row>
    <row r="9" spans="2:52" hidden="1" outlineLevel="1" x14ac:dyDescent="0.25">
      <c r="F9" s="390" t="str">
        <f>'פרמטרים לקריטריונים'!B276</f>
        <v>רמה מקצועית מעולה</v>
      </c>
      <c r="G9" s="391">
        <f>'פרמטרים לקריטריונים'!C276</f>
        <v>2</v>
      </c>
    </row>
    <row r="10" spans="2:52" hidden="1" outlineLevel="1" x14ac:dyDescent="0.25"/>
    <row r="11" spans="2:52" hidden="1" outlineLevel="1" x14ac:dyDescent="0.25">
      <c r="F11" s="390" t="s">
        <v>377</v>
      </c>
      <c r="G11" s="391"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385</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7" t="s">
        <v>73</v>
      </c>
      <c r="C131" s="478"/>
      <c r="D131" s="478"/>
      <c r="E131" s="478"/>
      <c r="F131" s="478"/>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P4KPL2zbESXnYvnb3nQdqMyCet0u0IZ7h2syVCxHJeTYpmE4zKB+NGOMJoKwkWIdz3wJtNv2x08AQQpLu59UoA==" saltValue="XC0tDP4Z/JhIGwQTOoffYA=="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27" priority="29" stopIfTrue="1">
      <formula>AND($F31="",B31&lt;&gt;"")</formula>
    </cfRule>
    <cfRule type="expression" dxfId="26" priority="30">
      <formula>$F31=""</formula>
    </cfRule>
    <cfRule type="expression" dxfId="25" priority="31">
      <formula>B$30&lt;&gt;""</formula>
    </cfRule>
  </conditionalFormatting>
  <conditionalFormatting sqref="G31:Y130">
    <cfRule type="expression" dxfId="24" priority="1" stopIfTrue="1">
      <formula>AND($F31="",G31&lt;&gt;"")</formula>
    </cfRule>
    <cfRule type="expression" dxfId="23" priority="2">
      <formula>$F31=""</formula>
    </cfRule>
    <cfRule type="expression" dxfId="22"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21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2100-000001000000}">
      <formula1>0</formula1>
    </dataValidation>
    <dataValidation type="decimal" operator="greaterThanOrEqual" allowBlank="1" showInputMessage="1" showErrorMessage="1" errorTitle="נתון שגוי." error="ניתן להזין רק מספר גדול או שווה ל-0." sqref="G31:G130" xr:uid="{00000000-0002-0000-2100-000002000000}">
      <formula1>0</formula1>
    </dataValidation>
    <dataValidation type="list" allowBlank="1" showInputMessage="1" showErrorMessage="1" sqref="F30:I30 K30:L30" xr:uid="{00000000-0002-0000-21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21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2100-000005000000}">
      <formula1>0</formula1>
    </dataValidation>
    <dataValidation operator="greaterThanOrEqual" allowBlank="1" showInputMessage="1" showErrorMessage="1" errorTitle="נתון שגוי." error="ניתן להזין רק מספר גדול או שווה ל-0." sqref="J31:J130" xr:uid="{00000000-0002-0000-21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5BA11B05-E3ED-4E2A-8766-3EA2EBC22F94}">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B6AA759D-A2F6-4CB4-9F02-C4330720C53D}">
            <xm:f>NOT(ISERROR(SEARCH($AB$1,G31)))</xm:f>
            <xm:f>$AB$1</xm:f>
            <x14:dxf>
              <fill>
                <patternFill>
                  <bgColor rgb="FFFF0000"/>
                </patternFill>
              </fill>
            </x14:dxf>
          </x14:cfRule>
          <xm:sqref>G31:Y130</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4">
    <tabColor rgb="FFFFFFCC"/>
  </sheetPr>
  <dimension ref="A1:BJ131"/>
  <sheetViews>
    <sheetView rightToLeft="1" view="pageBreakPreview" topLeftCell="B1" zoomScaleNormal="100" zoomScaleSheetLayoutView="100" workbookViewId="0">
      <selection activeCell="B41" sqref="A41:XFD130"/>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9</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hidden="1" outlineLevel="1" thickBot="1" x14ac:dyDescent="0.3">
      <c r="F6" s="390" t="str">
        <f>'פרמטרים לקריטריונים'!B273</f>
        <v>רמה מקצועית בלתי נאותה</v>
      </c>
      <c r="G6" s="391">
        <f>'פרמטרים לקריטריונים'!C273</f>
        <v>0</v>
      </c>
      <c r="Q6" s="270" t="s">
        <v>376</v>
      </c>
      <c r="R6" s="271"/>
      <c r="S6" s="271"/>
      <c r="T6" s="271"/>
      <c r="U6" s="280">
        <f>U131</f>
        <v>0</v>
      </c>
    </row>
    <row r="7" spans="2:52" hidden="1" outlineLevel="1" x14ac:dyDescent="0.25">
      <c r="F7" s="390" t="str">
        <f>'פרמטרים לקריטריונים'!B274</f>
        <v>רמה מקצועית נאותה</v>
      </c>
      <c r="G7" s="391">
        <f>'פרמטרים לקריטריונים'!C274</f>
        <v>1</v>
      </c>
    </row>
    <row r="8" spans="2:52" hidden="1" outlineLevel="1" x14ac:dyDescent="0.25">
      <c r="F8" s="390" t="str">
        <f>'פרמטרים לקריטריונים'!B275</f>
        <v>רמה מקצועית טובה מאוד</v>
      </c>
      <c r="G8" s="391">
        <f>'פרמטרים לקריטריונים'!C275</f>
        <v>1.5</v>
      </c>
    </row>
    <row r="9" spans="2:52" hidden="1" outlineLevel="1" x14ac:dyDescent="0.25">
      <c r="F9" s="390" t="str">
        <f>'פרמטרים לקריטריונים'!B276</f>
        <v>רמה מקצועית מעולה</v>
      </c>
      <c r="G9" s="391">
        <f>'פרמטרים לקריטריונים'!C276</f>
        <v>2</v>
      </c>
    </row>
    <row r="10" spans="2:52" hidden="1" outlineLevel="1" x14ac:dyDescent="0.25"/>
    <row r="11" spans="2:52" hidden="1" outlineLevel="1" x14ac:dyDescent="0.25">
      <c r="F11" s="390" t="s">
        <v>377</v>
      </c>
      <c r="G11" s="391"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385</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7" t="s">
        <v>73</v>
      </c>
      <c r="C131" s="478"/>
      <c r="D131" s="478"/>
      <c r="E131" s="478"/>
      <c r="F131" s="478"/>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frdPZsSjP+S/NpyucYXG1/blGk0FVtYN0fCkbkXtf2z7nlsyMIfxszY7OFo0qy1dwCDOSc+kljFpAg/4x2FhBg==" saltValue="Ei4PTVHGZe3cj9wCUuFEMQ=="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19" priority="29" stopIfTrue="1">
      <formula>AND($F31="",B31&lt;&gt;"")</formula>
    </cfRule>
    <cfRule type="expression" dxfId="18" priority="30">
      <formula>$F31=""</formula>
    </cfRule>
    <cfRule type="expression" dxfId="17" priority="31">
      <formula>B$30&lt;&gt;""</formula>
    </cfRule>
  </conditionalFormatting>
  <conditionalFormatting sqref="G31:Y130">
    <cfRule type="expression" dxfId="16" priority="1" stopIfTrue="1">
      <formula>AND($F31="",G31&lt;&gt;"")</formula>
    </cfRule>
    <cfRule type="expression" dxfId="15" priority="2">
      <formula>$F31=""</formula>
    </cfRule>
    <cfRule type="expression" dxfId="14" priority="3">
      <formula>G$30&lt;&gt;""</formula>
    </cfRule>
  </conditionalFormatting>
  <dataValidations count="7">
    <dataValidation operator="greaterThanOrEqual" allowBlank="1" showInputMessage="1" showErrorMessage="1" errorTitle="נתון שגוי." error="ניתן להזין רק מספר גדול או שווה ל-0." sqref="J31:J130" xr:uid="{00000000-0002-0000-2200-000000000000}"/>
    <dataValidation type="whole" operator="greaterThanOrEqual" allowBlank="1" showInputMessage="1" showErrorMessage="1" errorTitle="נתון שגוי." error="ניתן להזין רק מספר שלום גדול או שווה ל-0." sqref="I31:I130" xr:uid="{00000000-0002-0000-2200-000001000000}">
      <formula1>0</formula1>
    </dataValidation>
    <dataValidation type="list" allowBlank="1" showInputMessage="1" showErrorMessage="1" errorTitle="נתון שגוי." error="יתן להזין רק טקסט מתוך רשימה סגורה בלחיצה על החץ משמאל למשבצת" sqref="H31:H130" xr:uid="{00000000-0002-0000-2200-000002000000}">
      <formula1>$BA31:$BD31</formula1>
    </dataValidation>
    <dataValidation type="list" allowBlank="1" showInputMessage="1" showErrorMessage="1" sqref="F30:I30 K30:L30" xr:uid="{00000000-0002-0000-2200-000003000000}">
      <formula1>$AF$1:$AZ$1</formula1>
    </dataValidation>
    <dataValidation type="decimal" operator="greaterThanOrEqual" allowBlank="1" showInputMessage="1" showErrorMessage="1" errorTitle="נתון שגוי." error="ניתן להזין רק מספר גדול או שווה ל-0." sqref="G31:G130" xr:uid="{00000000-0002-0000-22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2200-000005000000}">
      <formula1>0</formula1>
    </dataValidation>
    <dataValidation type="decimal" operator="greaterThan" allowBlank="1" showInputMessage="1" showErrorMessage="1" errorTitle="נתון שגוי." error="ניתן להזין רק מספר גדול מ-0" sqref="L31:L130" xr:uid="{00000000-0002-0000-2200-000006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4D2449E1-1382-42D4-83E6-21E495F1E4BA}">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6E6FFFD4-5140-4FC1-9479-2807169E61AD}">
            <xm:f>NOT(ISERROR(SEARCH($AB$1,G31)))</xm:f>
            <xm:f>$AB$1</xm:f>
            <x14:dxf>
              <fill>
                <patternFill>
                  <bgColor rgb="FFFF0000"/>
                </patternFill>
              </fill>
            </x14:dxf>
          </x14:cfRule>
          <xm:sqref>G31:Y130</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tabColor rgb="FFFFFFCC"/>
  </sheetPr>
  <dimension ref="A1:BJ131"/>
  <sheetViews>
    <sheetView rightToLeft="1" view="pageBreakPreview" topLeftCell="B1" zoomScaleNormal="100" zoomScaleSheetLayoutView="100" workbookViewId="0">
      <selection activeCell="B41" sqref="A41:XFD130"/>
    </sheetView>
  </sheetViews>
  <sheetFormatPr defaultColWidth="9.140625" defaultRowHeight="15.75" outlineLevelRow="1" x14ac:dyDescent="0.25"/>
  <cols>
    <col min="1" max="1" width="9.140625" hidden="1" customWidth="1"/>
    <col min="2" max="2" width="9" customWidth="1"/>
    <col min="3" max="5" width="10.42578125" hidden="1" customWidth="1"/>
    <col min="6" max="6" width="26.85546875" customWidth="1"/>
    <col min="7" max="7" width="10.42578125" customWidth="1"/>
    <col min="8" max="8" width="23.140625" customWidth="1"/>
    <col min="9" max="9" width="12.42578125" customWidth="1"/>
    <col min="10" max="10" width="14.42578125" customWidth="1"/>
    <col min="11" max="12" width="21.42578125" hidden="1" customWidth="1"/>
    <col min="13" max="13" width="14" hidden="1" customWidth="1"/>
    <col min="14" max="14" width="14.42578125" customWidth="1"/>
    <col min="15" max="15" width="18.85546875" customWidth="1"/>
    <col min="16" max="16" width="16.85546875" customWidth="1"/>
    <col min="17" max="17" width="17.140625" customWidth="1"/>
    <col min="18" max="20" width="21.42578125" hidden="1" customWidth="1"/>
    <col min="21" max="21" width="15.42578125" customWidth="1"/>
    <col min="22" max="24" width="21.42578125" hidden="1" customWidth="1"/>
    <col min="25" max="25" width="16.85546875" hidden="1" customWidth="1"/>
    <col min="26" max="26" width="14"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2:52" ht="34.5" customHeight="1" thickBot="1" x14ac:dyDescent="0.3">
      <c r="B1" s="270" t="s">
        <v>131</v>
      </c>
      <c r="C1" s="271"/>
      <c r="D1" s="271"/>
      <c r="E1" s="271"/>
      <c r="F1" s="273" t="str">
        <f ca="1">MID(CELL("filename",AC2),FIND("]",CELL("filename",AC2),1)+1,99)</f>
        <v>10</v>
      </c>
      <c r="Q1" s="85" t="s">
        <v>374</v>
      </c>
      <c r="R1" s="215"/>
      <c r="S1" s="215"/>
      <c r="T1" s="215"/>
      <c r="U1" s="5" t="e">
        <f ca="1">INDEX('תנאי סף'!$B$31:$B$130,MATCH(F1,'תנאי סף'!$F$31:$F$130,0))</f>
        <v>#N/A</v>
      </c>
      <c r="V1" s="274"/>
      <c r="W1" s="274"/>
      <c r="X1" s="274"/>
      <c r="Y1" s="275" t="s">
        <v>374</v>
      </c>
      <c r="AB1" t="s">
        <v>115</v>
      </c>
      <c r="AD1" s="91" t="s">
        <v>116</v>
      </c>
      <c r="AE1" s="92" t="s">
        <v>117</v>
      </c>
      <c r="AF1" s="92" t="s">
        <v>118</v>
      </c>
      <c r="AG1" s="92" t="s">
        <v>119</v>
      </c>
      <c r="AH1" s="92" t="s">
        <v>120</v>
      </c>
      <c r="AI1" s="92" t="s">
        <v>121</v>
      </c>
      <c r="AJ1" s="92" t="s">
        <v>122</v>
      </c>
      <c r="AK1" s="93" t="s">
        <v>123</v>
      </c>
      <c r="AL1" s="92" t="s">
        <v>124</v>
      </c>
      <c r="AM1" s="93" t="s">
        <v>125</v>
      </c>
      <c r="AN1" s="92"/>
      <c r="AO1" s="92"/>
      <c r="AP1" s="92"/>
      <c r="AQ1" s="92"/>
      <c r="AR1" s="92"/>
      <c r="AS1" s="92"/>
      <c r="AT1" s="92"/>
      <c r="AU1" s="92"/>
      <c r="AV1" s="92"/>
      <c r="AW1" s="92"/>
      <c r="AX1" s="92"/>
      <c r="AY1" s="92"/>
      <c r="AZ1" s="93"/>
    </row>
    <row r="2" spans="2:52" ht="20.25" customHeight="1" x14ac:dyDescent="0.25">
      <c r="Q2" s="276" t="str">
        <f>'פרמטרים לקריטריונים'!$B$4</f>
        <v>שנת תקציב</v>
      </c>
      <c r="U2" s="277">
        <f>'פרמטרים לקריטריונים'!$C$4</f>
        <v>2025</v>
      </c>
      <c r="V2" s="393"/>
      <c r="W2" s="393"/>
      <c r="X2" s="393"/>
      <c r="Y2" s="428" t="str">
        <f>'פרמטרים לקריטריונים'!$B$4</f>
        <v>שנת תקציב</v>
      </c>
      <c r="AE2">
        <f>IF(ISNA(MATCH(G31,$AB$30:$AC$30,0)),0,1)</f>
        <v>1</v>
      </c>
      <c r="AF2">
        <f>IF(IFERROR(G31*1,"bad")="bad",0,1)</f>
        <v>1</v>
      </c>
      <c r="AG2">
        <f>IF(IFERROR(IF(G31=TRUNC(G31),1,"bad"),"bad")="bad",0,1)</f>
        <v>1</v>
      </c>
      <c r="AH2">
        <f>IF(AND(IF(IFERROR(G31*1,"bad")="bad",0,1)=1,G31&gt;=0),1,0)</f>
        <v>1</v>
      </c>
      <c r="AI2">
        <f>IF(AND(IF(IFERROR(IF(G31=TRUNC(G31),1,"bad"),"bad")="bad",0,1)=1,G31&gt;=0),1,0)</f>
        <v>1</v>
      </c>
      <c r="AJ2">
        <f>IF(AND(IF(IFERROR(G31*1,"bad")="bad",0,1)=1,G31&gt;0),1,0)</f>
        <v>0</v>
      </c>
      <c r="AK2">
        <f>IF(AND(IF(IFERROR(IF(G31=TRUNC(G31),1,"bad"),"bad")="bad",0,1)=1,G31&gt;0),1,0)</f>
        <v>0</v>
      </c>
      <c r="AL2">
        <v>1</v>
      </c>
      <c r="AM2">
        <f>IF(IFERROR(HLOOKUP(G31,$BA$30:$BK$30,1,0),"bad")="bad",0,1)</f>
        <v>1</v>
      </c>
    </row>
    <row r="3" spans="2:52" ht="19.5" thickBot="1" x14ac:dyDescent="0.3">
      <c r="Q3" s="86" t="str">
        <f>'פרמטרים לקריטריונים'!$B$5</f>
        <v>תקציב התמיכה</v>
      </c>
      <c r="R3" s="216"/>
      <c r="S3" s="216"/>
      <c r="T3" s="216"/>
      <c r="U3" s="7">
        <f>'פרמטרים לקריטריונים'!$C$5</f>
        <v>2951409</v>
      </c>
      <c r="V3" s="189"/>
      <c r="W3" s="189"/>
      <c r="X3" s="189"/>
      <c r="Y3" s="278" t="str">
        <f>'פרמטרים לקריטריונים'!$B$5</f>
        <v>תקציב התמיכה</v>
      </c>
      <c r="AC3">
        <f>IF(G$30="",1,IF(G31="",0,IF(G$30=$AE$1,11,IF(G$30=$AF$1,12,IF(G$30=$AEG1,13,IF(G$30=$AH$1,14,IF(G$30=$AI$1,15,IF(G$30=$AJ$1,16,IF(G$30=$AK$1,17,IF(G$30=$AL$1,18,IF(G$30=$AM$1,19,0)))))))))))</f>
        <v>0</v>
      </c>
      <c r="AD3" t="s">
        <v>126</v>
      </c>
      <c r="AE3">
        <v>1</v>
      </c>
      <c r="AF3">
        <v>2</v>
      </c>
      <c r="AG3">
        <v>3</v>
      </c>
      <c r="AH3">
        <v>4</v>
      </c>
      <c r="AI3">
        <v>5</v>
      </c>
      <c r="AJ3">
        <v>6</v>
      </c>
      <c r="AK3">
        <v>7</v>
      </c>
      <c r="AL3">
        <v>8</v>
      </c>
      <c r="AM3">
        <v>9</v>
      </c>
    </row>
    <row r="4" spans="2:52" ht="36.75" hidden="1" customHeight="1" outlineLevel="1" thickBot="1" x14ac:dyDescent="0.3">
      <c r="F4" s="488" t="str">
        <f>'פרמטרים לקריטריונים'!B271</f>
        <v>חישוב ניקוד מקדם איכות</v>
      </c>
      <c r="G4" s="488"/>
      <c r="AD4" t="s">
        <v>128</v>
      </c>
      <c r="AE4" s="91" t="str">
        <f t="array" ref="AE4:AH4">TRANSPOSE(F6:F9)</f>
        <v>רמה מקצועית בלתי נאותה</v>
      </c>
      <c r="AF4" s="92" t="str">
        <v>רמה מקצועית נאותה</v>
      </c>
      <c r="AG4" s="92" t="str">
        <v>רמה מקצועית טובה מאוד</v>
      </c>
      <c r="AH4" s="92" t="str">
        <v>רמה מקצועית מעולה</v>
      </c>
      <c r="AI4" s="92"/>
      <c r="AJ4" s="92"/>
      <c r="AK4" s="92"/>
      <c r="AL4" s="92"/>
      <c r="AM4" s="92"/>
      <c r="AN4" s="93"/>
    </row>
    <row r="5" spans="2:52" ht="39" hidden="1" customHeight="1" outlineLevel="1" thickBot="1" x14ac:dyDescent="0.3">
      <c r="F5" s="388" t="str">
        <f>'פרמטרים לקריטריונים'!B272</f>
        <v>סעיף</v>
      </c>
      <c r="G5" s="388" t="str">
        <f>'פרמטרים לקריטריונים'!C272</f>
        <v>ניקוד</v>
      </c>
      <c r="Q5" s="458" t="s">
        <v>375</v>
      </c>
      <c r="R5" s="462"/>
      <c r="S5" s="462"/>
      <c r="T5" s="462"/>
      <c r="U5" s="459"/>
    </row>
    <row r="6" spans="2:52" ht="38.25" hidden="1" outlineLevel="1" thickBot="1" x14ac:dyDescent="0.3">
      <c r="F6" s="390" t="str">
        <f>'פרמטרים לקריטריונים'!B273</f>
        <v>רמה מקצועית בלתי נאותה</v>
      </c>
      <c r="G6" s="391">
        <f>'פרמטרים לקריטריונים'!C273</f>
        <v>0</v>
      </c>
      <c r="Q6" s="270" t="s">
        <v>376</v>
      </c>
      <c r="R6" s="271"/>
      <c r="S6" s="271"/>
      <c r="T6" s="271"/>
      <c r="U6" s="279">
        <f>U131</f>
        <v>0</v>
      </c>
    </row>
    <row r="7" spans="2:52" hidden="1" outlineLevel="1" x14ac:dyDescent="0.25">
      <c r="F7" s="390" t="str">
        <f>'פרמטרים לקריטריונים'!B274</f>
        <v>רמה מקצועית נאותה</v>
      </c>
      <c r="G7" s="391">
        <f>'פרמטרים לקריטריונים'!C274</f>
        <v>1</v>
      </c>
    </row>
    <row r="8" spans="2:52" hidden="1" outlineLevel="1" x14ac:dyDescent="0.25">
      <c r="F8" s="390" t="str">
        <f>'פרמטרים לקריטריונים'!B275</f>
        <v>רמה מקצועית טובה מאוד</v>
      </c>
      <c r="G8" s="391">
        <f>'פרמטרים לקריטריונים'!C275</f>
        <v>1.5</v>
      </c>
    </row>
    <row r="9" spans="2:52" hidden="1" outlineLevel="1" x14ac:dyDescent="0.25">
      <c r="F9" s="390" t="str">
        <f>'פרמטרים לקריטריונים'!B276</f>
        <v>רמה מקצועית מעולה</v>
      </c>
      <c r="G9" s="391">
        <f>'פרמטרים לקריטריונים'!C276</f>
        <v>2</v>
      </c>
    </row>
    <row r="10" spans="2:52" hidden="1" outlineLevel="1" x14ac:dyDescent="0.25"/>
    <row r="11" spans="2:52" hidden="1" outlineLevel="1" x14ac:dyDescent="0.25">
      <c r="F11" s="390" t="s">
        <v>377</v>
      </c>
      <c r="G11" s="391" t="e">
        <f ca="1">VLOOKUP(F1,'תנאי סף'!$F$31:$G$130,2,0)</f>
        <v>#N/A</v>
      </c>
    </row>
    <row r="12" spans="2:52" hidden="1" outlineLevel="1" x14ac:dyDescent="0.25"/>
    <row r="13" spans="2:52" hidden="1" outlineLevel="1" x14ac:dyDescent="0.25"/>
    <row r="14" spans="2:52" hidden="1" outlineLevel="1" x14ac:dyDescent="0.25"/>
    <row r="15" spans="2:52" hidden="1" outlineLevel="1" x14ac:dyDescent="0.25"/>
    <row r="16" spans="2:52" hidden="1" outlineLevel="1" x14ac:dyDescent="0.25"/>
    <row r="17" spans="1:62" hidden="1" outlineLevel="1" x14ac:dyDescent="0.25"/>
    <row r="18" spans="1:62" hidden="1" outlineLevel="1" x14ac:dyDescent="0.25"/>
    <row r="19" spans="1:62" hidden="1" outlineLevel="1" x14ac:dyDescent="0.25"/>
    <row r="20" spans="1:62" hidden="1" outlineLevel="1" x14ac:dyDescent="0.25"/>
    <row r="21" spans="1:62" ht="16.5" collapsed="1" thickBot="1" x14ac:dyDescent="0.3"/>
    <row r="22" spans="1:62" hidden="1" x14ac:dyDescent="0.25"/>
    <row r="23" spans="1:62" hidden="1" x14ac:dyDescent="0.25"/>
    <row r="24" spans="1:62" ht="16.5" hidden="1" thickBot="1" x14ac:dyDescent="0.3"/>
    <row r="25" spans="1:62" ht="16.5" hidden="1" thickBot="1" x14ac:dyDescent="0.3">
      <c r="B25" t="s">
        <v>167</v>
      </c>
      <c r="G25">
        <f>IF(G30="",1,IF(IFERROR(HLOOKUP(G30,$AD$1:$AZ$2,1,0),0)=0,0,1))</f>
        <v>1</v>
      </c>
      <c r="H25">
        <f>IF(H30="",1,IF(IFERROR(HLOOKUP(H30,$AD$1:$AZ$2,1,0),0)=0,0,1))</f>
        <v>1</v>
      </c>
      <c r="I25">
        <f t="shared" ref="I25:Y25" si="0">IF(I30="",1,IF(IFERROR(HLOOKUP(I30,$AD$1:$AZ$2,1,0),0)=0,0,1))</f>
        <v>1</v>
      </c>
      <c r="J25">
        <f t="shared" si="0"/>
        <v>1</v>
      </c>
      <c r="K25">
        <f t="shared" si="0"/>
        <v>1</v>
      </c>
      <c r="L25">
        <f t="shared" si="0"/>
        <v>1</v>
      </c>
      <c r="M25">
        <f t="shared" si="0"/>
        <v>1</v>
      </c>
      <c r="N25">
        <f t="shared" si="0"/>
        <v>1</v>
      </c>
      <c r="O25">
        <f t="shared" si="0"/>
        <v>1</v>
      </c>
      <c r="P25">
        <f>IF(P30="",1,IF(IFERROR(HLOOKUP(P30,$AD$1:$AZ$2,1,0),0)=0,0,1))</f>
        <v>1</v>
      </c>
      <c r="Q25">
        <f t="shared" si="0"/>
        <v>1</v>
      </c>
      <c r="R25">
        <f t="shared" si="0"/>
        <v>1</v>
      </c>
      <c r="S25">
        <f t="shared" si="0"/>
        <v>1</v>
      </c>
      <c r="T25">
        <f t="shared" si="0"/>
        <v>1</v>
      </c>
      <c r="U25">
        <f t="shared" si="0"/>
        <v>1</v>
      </c>
      <c r="V25">
        <f t="shared" si="0"/>
        <v>1</v>
      </c>
      <c r="W25">
        <f t="shared" si="0"/>
        <v>1</v>
      </c>
      <c r="X25">
        <f t="shared" si="0"/>
        <v>1</v>
      </c>
      <c r="Y25">
        <f t="shared" si="0"/>
        <v>1</v>
      </c>
    </row>
    <row r="26" spans="1:62" ht="16.5" hidden="1" thickBot="1" x14ac:dyDescent="0.3">
      <c r="B26" t="s">
        <v>168</v>
      </c>
      <c r="F26" s="94">
        <f>$A$29-COUNTBLANK(F31:F130)</f>
        <v>0</v>
      </c>
      <c r="G26" s="94">
        <f>$A$29-COUNTBLANK(G31:G130)</f>
        <v>0</v>
      </c>
      <c r="H26" s="94">
        <f t="shared" ref="H26:Y26" si="1">$A$29-COUNTBLANK(H31:H130)</f>
        <v>0</v>
      </c>
      <c r="I26" s="94">
        <f t="shared" si="1"/>
        <v>0</v>
      </c>
      <c r="J26" s="94">
        <f t="shared" si="1"/>
        <v>0</v>
      </c>
      <c r="K26" s="94">
        <f t="shared" si="1"/>
        <v>0</v>
      </c>
      <c r="L26" s="94">
        <f t="shared" si="1"/>
        <v>0</v>
      </c>
      <c r="M26" s="94">
        <f t="shared" si="1"/>
        <v>0</v>
      </c>
      <c r="N26" s="94">
        <f t="shared" si="1"/>
        <v>0</v>
      </c>
      <c r="O26" s="94">
        <f t="shared" si="1"/>
        <v>0</v>
      </c>
      <c r="P26" s="94">
        <f t="shared" si="1"/>
        <v>0</v>
      </c>
      <c r="Q26" s="94">
        <f t="shared" si="1"/>
        <v>0</v>
      </c>
      <c r="R26" s="94">
        <f t="shared" si="1"/>
        <v>0</v>
      </c>
      <c r="S26" s="94">
        <f t="shared" si="1"/>
        <v>0</v>
      </c>
      <c r="T26" s="94">
        <f t="shared" si="1"/>
        <v>0</v>
      </c>
      <c r="U26" s="94">
        <f t="shared" si="1"/>
        <v>0</v>
      </c>
      <c r="V26" s="94">
        <f t="shared" si="1"/>
        <v>100</v>
      </c>
      <c r="W26" s="94">
        <f t="shared" si="1"/>
        <v>0</v>
      </c>
      <c r="X26" s="94">
        <f t="shared" si="1"/>
        <v>100</v>
      </c>
      <c r="Y26" s="94">
        <f t="shared" si="1"/>
        <v>0</v>
      </c>
    </row>
    <row r="27" spans="1:62" ht="16.5" hidden="1" thickBot="1" x14ac:dyDescent="0.3">
      <c r="B27" s="90" t="s">
        <v>169</v>
      </c>
      <c r="C27" s="90"/>
      <c r="D27" s="90"/>
      <c r="E27" s="90"/>
      <c r="F27" s="90"/>
      <c r="G27" s="94" t="e">
        <f>AVERAGE(G31:G130)</f>
        <v>#DIV/0!</v>
      </c>
      <c r="H27" s="94" t="e">
        <f t="shared" ref="H27:Y27" si="2">AVERAGE(H31:H130)</f>
        <v>#DIV/0!</v>
      </c>
      <c r="I27" s="94" t="e">
        <f t="shared" si="2"/>
        <v>#DIV/0!</v>
      </c>
      <c r="J27" s="94" t="e">
        <f t="shared" si="2"/>
        <v>#DIV/0!</v>
      </c>
      <c r="K27" s="94" t="e">
        <f t="shared" si="2"/>
        <v>#DIV/0!</v>
      </c>
      <c r="L27" s="94" t="e">
        <f t="shared" si="2"/>
        <v>#DIV/0!</v>
      </c>
      <c r="M27" s="94" t="e">
        <f t="shared" si="2"/>
        <v>#DIV/0!</v>
      </c>
      <c r="N27" s="94" t="e">
        <f t="shared" si="2"/>
        <v>#DIV/0!</v>
      </c>
      <c r="O27" s="94" t="e">
        <f t="shared" si="2"/>
        <v>#DIV/0!</v>
      </c>
      <c r="P27" s="94" t="e">
        <f t="shared" si="2"/>
        <v>#DIV/0!</v>
      </c>
      <c r="Q27" s="94" t="e">
        <f t="shared" si="2"/>
        <v>#DIV/0!</v>
      </c>
      <c r="R27" s="94" t="e">
        <f t="shared" si="2"/>
        <v>#DIV/0!</v>
      </c>
      <c r="S27" s="94" t="e">
        <f t="shared" si="2"/>
        <v>#DIV/0!</v>
      </c>
      <c r="T27" s="94" t="e">
        <f t="shared" si="2"/>
        <v>#DIV/0!</v>
      </c>
      <c r="U27" s="94" t="e">
        <f t="shared" si="2"/>
        <v>#DIV/0!</v>
      </c>
      <c r="V27" s="94">
        <f t="shared" si="2"/>
        <v>50.5</v>
      </c>
      <c r="W27" s="94" t="e">
        <f t="shared" si="2"/>
        <v>#DIV/0!</v>
      </c>
      <c r="X27" s="94">
        <f t="shared" si="2"/>
        <v>50.5</v>
      </c>
      <c r="Y27" s="94" t="e">
        <f t="shared" si="2"/>
        <v>#DIV/0!</v>
      </c>
    </row>
    <row r="28" spans="1:62" ht="16.5" hidden="1" thickBot="1" x14ac:dyDescent="0.3">
      <c r="B28" s="90" t="s">
        <v>73</v>
      </c>
      <c r="C28" s="90"/>
      <c r="D28" s="90"/>
      <c r="E28" s="90"/>
      <c r="F28" s="90"/>
      <c r="G28" s="94">
        <f>SUM(G31:G130)</f>
        <v>0</v>
      </c>
      <c r="H28" s="94">
        <f t="shared" ref="H28:Y28" si="3">SUM(H31:H130)</f>
        <v>0</v>
      </c>
      <c r="I28" s="94">
        <f t="shared" si="3"/>
        <v>0</v>
      </c>
      <c r="J28" s="94">
        <f t="shared" si="3"/>
        <v>0</v>
      </c>
      <c r="K28" s="94">
        <f t="shared" si="3"/>
        <v>0</v>
      </c>
      <c r="L28" s="94">
        <f t="shared" si="3"/>
        <v>0</v>
      </c>
      <c r="M28" s="94">
        <f t="shared" si="3"/>
        <v>0</v>
      </c>
      <c r="N28" s="94">
        <f t="shared" si="3"/>
        <v>0</v>
      </c>
      <c r="O28" s="94">
        <f t="shared" si="3"/>
        <v>0</v>
      </c>
      <c r="P28" s="94">
        <f t="shared" si="3"/>
        <v>0</v>
      </c>
      <c r="Q28" s="94">
        <f t="shared" si="3"/>
        <v>0</v>
      </c>
      <c r="R28" s="94">
        <f t="shared" si="3"/>
        <v>0</v>
      </c>
      <c r="S28" s="94">
        <f t="shared" si="3"/>
        <v>0</v>
      </c>
      <c r="T28" s="94">
        <f t="shared" si="3"/>
        <v>0</v>
      </c>
      <c r="U28" s="94">
        <f t="shared" si="3"/>
        <v>0</v>
      </c>
      <c r="V28" s="94">
        <f t="shared" si="3"/>
        <v>5050</v>
      </c>
      <c r="W28" s="94">
        <f t="shared" si="3"/>
        <v>0</v>
      </c>
      <c r="X28" s="94">
        <f t="shared" si="3"/>
        <v>5050</v>
      </c>
      <c r="Y28" s="94">
        <f t="shared" si="3"/>
        <v>0</v>
      </c>
      <c r="AA28" s="94">
        <f>IF(SUM(AA31:AA130)=COUNT(AA31:AA130),1,0)</f>
        <v>0</v>
      </c>
    </row>
    <row r="29" spans="1:62" ht="30.75" customHeight="1" thickBot="1" x14ac:dyDescent="0.3">
      <c r="A29" s="95">
        <v>100</v>
      </c>
      <c r="B29" s="467" t="s">
        <v>130</v>
      </c>
      <c r="C29" s="469">
        <f>COLUMN()</f>
        <v>3</v>
      </c>
      <c r="D29" s="469">
        <f>COLUMN()</f>
        <v>4</v>
      </c>
      <c r="E29" s="469">
        <f>COLUMN()</f>
        <v>5</v>
      </c>
      <c r="F29" s="89" t="s">
        <v>378</v>
      </c>
      <c r="G29" s="89" t="s">
        <v>379</v>
      </c>
      <c r="H29" s="89" t="s">
        <v>380</v>
      </c>
      <c r="I29" s="89" t="s">
        <v>381</v>
      </c>
      <c r="J29" s="465" t="s">
        <v>382</v>
      </c>
      <c r="K29" s="97" t="s">
        <v>174</v>
      </c>
      <c r="L29" s="97" t="s">
        <v>175</v>
      </c>
      <c r="M29" s="469">
        <f>COLUMN()</f>
        <v>13</v>
      </c>
      <c r="N29" s="465" t="s">
        <v>383</v>
      </c>
      <c r="O29" s="465" t="s">
        <v>384</v>
      </c>
      <c r="P29" s="465" t="s">
        <v>385</v>
      </c>
      <c r="Q29" s="465" t="s">
        <v>386</v>
      </c>
      <c r="R29" s="469">
        <f>COLUMN()</f>
        <v>18</v>
      </c>
      <c r="S29" s="469">
        <f>COLUMN()</f>
        <v>19</v>
      </c>
      <c r="T29" s="469">
        <f>COLUMN()</f>
        <v>20</v>
      </c>
      <c r="U29" s="465" t="s">
        <v>179</v>
      </c>
      <c r="V29" s="469" t="s">
        <v>180</v>
      </c>
      <c r="W29" s="469" t="s">
        <v>181</v>
      </c>
      <c r="X29" s="469" t="s">
        <v>180</v>
      </c>
      <c r="Y29" s="469" t="s">
        <v>182</v>
      </c>
      <c r="AA29" s="87" t="s">
        <v>165</v>
      </c>
      <c r="AD29" t="str">
        <f>"בקרת "&amp;G29</f>
        <v>בקרת מספר שעות הפעילות</v>
      </c>
      <c r="AE29" t="str">
        <f>"בקרת "&amp;H29</f>
        <v>בקרת מקדם איכות הפעילות</v>
      </c>
      <c r="AF29" t="str">
        <f t="shared" ref="AF29:AV29" si="4">"בקרת "&amp;I29</f>
        <v>בקרת מספר משתתפים</v>
      </c>
      <c r="AG29" t="str">
        <f t="shared" si="4"/>
        <v>בקרת אחוז המשתתפים בפעילות מסך החברים במוסד</v>
      </c>
      <c r="AH29" t="str">
        <f t="shared" si="4"/>
        <v>בקרת טור הזנת  מספר שלם שאינו שלילי</v>
      </c>
      <c r="AI29" t="str">
        <f t="shared" si="4"/>
        <v>בקרת טור הזנת מספר חיובי</v>
      </c>
      <c r="AJ29" t="str">
        <f t="shared" si="4"/>
        <v>בקרת 13</v>
      </c>
      <c r="AK29" t="str">
        <f t="shared" si="4"/>
        <v>בקרת ניקוד שלב ראשון</v>
      </c>
      <c r="AL29" t="str">
        <f t="shared" si="4"/>
        <v>בקרת ניקוד שלב שני תוספת אחוז המשתתפים בפיעלות</v>
      </c>
      <c r="AM29" t="str">
        <f>"בקרת "&amp;P29</f>
        <v>בקרת ניקוד שלב שלישי הכפלה שעות פעילות</v>
      </c>
      <c r="AN29" t="str">
        <f t="shared" si="4"/>
        <v>בקרת ניקוד שלב רביעי  הכפלה במקדם איכות</v>
      </c>
      <c r="AO29" t="str">
        <f t="shared" si="4"/>
        <v>בקרת 18</v>
      </c>
      <c r="AP29" t="str">
        <f t="shared" si="4"/>
        <v>בקרת 19</v>
      </c>
      <c r="AQ29" t="str">
        <f t="shared" si="4"/>
        <v>בקרת 20</v>
      </c>
      <c r="AR29" t="str">
        <f t="shared" si="4"/>
        <v>בקרת סה"כ ניקוד</v>
      </c>
      <c r="AS29" t="str">
        <f t="shared" si="4"/>
        <v>בקרת נתון למכפיל1</v>
      </c>
      <c r="AT29" t="str">
        <f t="shared" si="4"/>
        <v>בקרת ניקוד לאחר מכפיל1</v>
      </c>
      <c r="AU29" t="str">
        <f t="shared" si="4"/>
        <v>בקרת נתון למכפיל1</v>
      </c>
      <c r="AV29" t="str">
        <f t="shared" si="4"/>
        <v>בקרת ניקוד לאחר מכפיל2</v>
      </c>
      <c r="BA29" t="s">
        <v>128</v>
      </c>
    </row>
    <row r="30" spans="1:62" ht="25.5" customHeight="1" thickBot="1" x14ac:dyDescent="0.3">
      <c r="A30" s="96"/>
      <c r="B30" s="468"/>
      <c r="C30" s="470"/>
      <c r="D30" s="470"/>
      <c r="E30" s="470"/>
      <c r="F30" s="88" t="s">
        <v>124</v>
      </c>
      <c r="G30" s="88" t="s">
        <v>120</v>
      </c>
      <c r="H30" s="88" t="s">
        <v>125</v>
      </c>
      <c r="I30" s="88" t="s">
        <v>121</v>
      </c>
      <c r="J30" s="466"/>
      <c r="K30" s="121"/>
      <c r="L30" s="121"/>
      <c r="M30" s="470"/>
      <c r="N30" s="466"/>
      <c r="O30" s="466"/>
      <c r="P30" s="466"/>
      <c r="Q30" s="466"/>
      <c r="R30" s="470"/>
      <c r="S30" s="470"/>
      <c r="T30" s="470"/>
      <c r="U30" s="466"/>
      <c r="V30" s="470"/>
      <c r="W30" s="470"/>
      <c r="X30" s="470"/>
      <c r="Y30" s="470"/>
      <c r="AB30">
        <v>0</v>
      </c>
      <c r="AC30">
        <v>1</v>
      </c>
      <c r="AD30" t="str">
        <f>G30</f>
        <v>מספר שאינו שלילי</v>
      </c>
      <c r="AE30" t="str">
        <f>H30</f>
        <v>טקסט מרשימה סגורה</v>
      </c>
      <c r="AF30" t="str">
        <f t="shared" ref="AF30:AV30" si="5">I30</f>
        <v>מספר שלם שאינו שלילי</v>
      </c>
      <c r="AG30">
        <f t="shared" si="5"/>
        <v>0</v>
      </c>
      <c r="AH30">
        <f t="shared" si="5"/>
        <v>0</v>
      </c>
      <c r="AI30">
        <f t="shared" si="5"/>
        <v>0</v>
      </c>
      <c r="AJ30">
        <f t="shared" si="5"/>
        <v>0</v>
      </c>
      <c r="AK30">
        <f t="shared" si="5"/>
        <v>0</v>
      </c>
      <c r="AL30">
        <f t="shared" si="5"/>
        <v>0</v>
      </c>
      <c r="AM30">
        <f>P30</f>
        <v>0</v>
      </c>
      <c r="AN30">
        <f t="shared" si="5"/>
        <v>0</v>
      </c>
      <c r="AO30">
        <f t="shared" si="5"/>
        <v>0</v>
      </c>
      <c r="AP30">
        <f t="shared" si="5"/>
        <v>0</v>
      </c>
      <c r="AQ30">
        <f t="shared" si="5"/>
        <v>0</v>
      </c>
      <c r="AR30">
        <f t="shared" si="5"/>
        <v>0</v>
      </c>
      <c r="AS30">
        <f t="shared" si="5"/>
        <v>0</v>
      </c>
      <c r="AT30">
        <f t="shared" si="5"/>
        <v>0</v>
      </c>
      <c r="AU30">
        <f t="shared" si="5"/>
        <v>0</v>
      </c>
      <c r="AV30">
        <f t="shared" si="5"/>
        <v>0</v>
      </c>
      <c r="BA30" t="str">
        <f>AE4</f>
        <v>רמה מקצועית בלתי נאותה</v>
      </c>
      <c r="BB30" t="str">
        <f t="shared" ref="BB30:BJ30" si="6">AF4</f>
        <v>רמה מקצועית נאותה</v>
      </c>
      <c r="BC30" t="str">
        <f t="shared" si="6"/>
        <v>רמה מקצועית טובה מאוד</v>
      </c>
      <c r="BD30" t="str">
        <f t="shared" si="6"/>
        <v>רמה מקצועית מעולה</v>
      </c>
      <c r="BE30">
        <f t="shared" si="6"/>
        <v>0</v>
      </c>
      <c r="BF30">
        <f t="shared" si="6"/>
        <v>0</v>
      </c>
      <c r="BG30">
        <f t="shared" si="6"/>
        <v>0</v>
      </c>
      <c r="BH30">
        <f t="shared" si="6"/>
        <v>0</v>
      </c>
      <c r="BI30">
        <f t="shared" si="6"/>
        <v>0</v>
      </c>
      <c r="BJ30">
        <f t="shared" si="6"/>
        <v>0</v>
      </c>
    </row>
    <row r="31" spans="1:62" x14ac:dyDescent="0.25">
      <c r="B31" s="122" t="str">
        <f t="shared" ref="B31:B94" si="7">IF(F31="","",ROW()-30)</f>
        <v/>
      </c>
      <c r="C31" s="124"/>
      <c r="D31" s="124"/>
      <c r="E31" s="124"/>
      <c r="F31" s="283"/>
      <c r="G31" s="236"/>
      <c r="H31" s="234"/>
      <c r="I31" s="232"/>
      <c r="J31" s="284" t="str">
        <f>IF($F31="","",I31/$G$11)</f>
        <v/>
      </c>
      <c r="K31" s="106"/>
      <c r="L31" s="123"/>
      <c r="M31" s="123"/>
      <c r="N31" s="123" t="str">
        <f>IF($F31="","",IF(F31="","",1))</f>
        <v/>
      </c>
      <c r="O31" s="123" t="str">
        <f>IF($F31="","",IF($AA31&lt;&gt;1,$AB$1,J31+1))</f>
        <v/>
      </c>
      <c r="P31" s="123" t="str">
        <f>IF($F31="","",IF($AA31&lt;&gt;1,$AB$1,G31*O31))</f>
        <v/>
      </c>
      <c r="Q31" s="123" t="str">
        <f>IF($F31="","",IF($AA31&lt;&gt;1,$AB$1,VLOOKUP(H31,$F$6:$G$9,2,0)*P31))</f>
        <v/>
      </c>
      <c r="R31" s="123"/>
      <c r="S31" s="123"/>
      <c r="T31" s="123"/>
      <c r="U31" s="123" t="str">
        <f>IFERROR(IF($F31="","",IF($AA31&lt;&gt;1,$AB$1,Q31)),$AB$1)</f>
        <v/>
      </c>
      <c r="V31" s="123">
        <v>1</v>
      </c>
      <c r="W31" s="123" t="str">
        <f>IF($F31="","",IF($AA31&lt;&gt;1,$AB$1,IFERROR(U31*V31,$AB$1)))</f>
        <v/>
      </c>
      <c r="X31" s="123">
        <v>1</v>
      </c>
      <c r="Y31" s="123" t="str">
        <f>IF($F31="","",IF($AA31&lt;&gt;1,$AB$1,IFERROR(W31*X31,$AB$1)))</f>
        <v/>
      </c>
      <c r="AA31">
        <f>IF(SUM(AD31:AV31)=COUNT(AD31:AV31),1,0)</f>
        <v>0</v>
      </c>
      <c r="AB31" t="str">
        <f>IF($F31="","",AB$30)</f>
        <v/>
      </c>
      <c r="AC31" t="str">
        <f>IF($F31="","",AC$30)</f>
        <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0</v>
      </c>
      <c r="AE31">
        <f t="shared" ref="AE31:AG46" si="8">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0</v>
      </c>
      <c r="AF31">
        <f t="shared" si="8"/>
        <v>0</v>
      </c>
      <c r="AG31">
        <f t="shared" si="8"/>
        <v>1</v>
      </c>
      <c r="BA31" t="str">
        <f>IF($F31="","",BA$30)</f>
        <v/>
      </c>
      <c r="BB31" t="str">
        <f t="shared" ref="BB31:BJ46" si="9">IF($F31="","",BB$30)</f>
        <v/>
      </c>
      <c r="BC31" t="str">
        <f t="shared" si="9"/>
        <v/>
      </c>
      <c r="BD31" t="str">
        <f t="shared" si="9"/>
        <v/>
      </c>
      <c r="BE31" t="str">
        <f t="shared" si="9"/>
        <v/>
      </c>
      <c r="BF31" t="str">
        <f t="shared" si="9"/>
        <v/>
      </c>
      <c r="BG31" t="str">
        <f t="shared" si="9"/>
        <v/>
      </c>
      <c r="BH31" t="str">
        <f t="shared" si="9"/>
        <v/>
      </c>
      <c r="BI31" t="str">
        <f t="shared" si="9"/>
        <v/>
      </c>
      <c r="BJ31" t="str">
        <f t="shared" si="9"/>
        <v/>
      </c>
    </row>
    <row r="32" spans="1:62" x14ac:dyDescent="0.25">
      <c r="B32" s="122" t="str">
        <f t="shared" si="7"/>
        <v/>
      </c>
      <c r="C32" s="124"/>
      <c r="D32" s="124"/>
      <c r="E32" s="124"/>
      <c r="F32" s="283"/>
      <c r="G32" s="236"/>
      <c r="H32" s="234"/>
      <c r="I32" s="232"/>
      <c r="J32" s="284" t="str">
        <f t="shared" ref="J32:J95" si="10">IF($F32="","",I32/$G$11)</f>
        <v/>
      </c>
      <c r="K32" s="106"/>
      <c r="L32" s="123"/>
      <c r="M32" s="123"/>
      <c r="N32" s="123" t="str">
        <f t="shared" ref="N32:N95" si="11">IF($F32="","",IF(F32="","",1))</f>
        <v/>
      </c>
      <c r="O32" s="123" t="str">
        <f t="shared" ref="O32:O95" si="12">IF($F32="","",IF($AA32&lt;&gt;1,$AB$1,J32+1))</f>
        <v/>
      </c>
      <c r="P32" s="123" t="str">
        <f t="shared" ref="P32:P95" si="13">IF($F32="","",IF($AA32&lt;&gt;1,$AB$1,G32*O32))</f>
        <v/>
      </c>
      <c r="Q32" s="123" t="str">
        <f t="shared" ref="Q32:Q95" si="14">IF($F32="","",IF($AA32&lt;&gt;1,$AB$1,VLOOKUP(H32,$F$6:$G$9,2,0)*P32))</f>
        <v/>
      </c>
      <c r="R32" s="123"/>
      <c r="S32" s="123"/>
      <c r="T32" s="123"/>
      <c r="U32" s="123" t="str">
        <f t="shared" ref="U32:U95" si="15">IFERROR(IF($F32="","",IF($AA32&lt;&gt;1,$AB$1,Q32)),$AB$1)</f>
        <v/>
      </c>
      <c r="V32" s="123">
        <v>2</v>
      </c>
      <c r="W32" s="123" t="str">
        <f t="shared" ref="W32:W95" si="16">IF($F32="","",IF($AA32&lt;&gt;1,$AB$1,IFERROR(U32*V32,$AB$1)))</f>
        <v/>
      </c>
      <c r="X32" s="123">
        <v>2</v>
      </c>
      <c r="Y32" s="123" t="str">
        <f t="shared" ref="Y32:Y95" si="17">IF($F32="","",IF($AA32&lt;&gt;1,$AB$1,IFERROR(W32*X32,$AB$1)))</f>
        <v/>
      </c>
      <c r="AA32">
        <f t="shared" ref="AA32:AA95" si="18">IF(SUM(AD32:AV32)=COUNT(AD32:AV32),1,0)</f>
        <v>0</v>
      </c>
      <c r="AB32" t="str">
        <f t="shared" ref="AB32:AC63" si="19">IF($F32="","",AB$30)</f>
        <v/>
      </c>
      <c r="AC32" t="str">
        <f t="shared" si="19"/>
        <v/>
      </c>
      <c r="AD32">
        <f t="shared" ref="AD32:AG95" si="20">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0</v>
      </c>
      <c r="AE32">
        <f t="shared" si="8"/>
        <v>0</v>
      </c>
      <c r="AF32">
        <f t="shared" si="8"/>
        <v>0</v>
      </c>
      <c r="AG32">
        <f t="shared" si="8"/>
        <v>1</v>
      </c>
      <c r="BA32" t="str">
        <f t="shared" ref="BA32:BJ63" si="21">IF($F32="","",BA$30)</f>
        <v/>
      </c>
      <c r="BB32" t="str">
        <f t="shared" si="9"/>
        <v/>
      </c>
      <c r="BC32" t="str">
        <f t="shared" si="9"/>
        <v/>
      </c>
      <c r="BD32" t="str">
        <f t="shared" si="9"/>
        <v/>
      </c>
      <c r="BE32" t="str">
        <f t="shared" si="9"/>
        <v/>
      </c>
      <c r="BF32" t="str">
        <f t="shared" si="9"/>
        <v/>
      </c>
      <c r="BG32" t="str">
        <f t="shared" si="9"/>
        <v/>
      </c>
      <c r="BH32" t="str">
        <f t="shared" si="9"/>
        <v/>
      </c>
      <c r="BI32" t="str">
        <f t="shared" si="9"/>
        <v/>
      </c>
      <c r="BJ32" t="str">
        <f t="shared" si="9"/>
        <v/>
      </c>
    </row>
    <row r="33" spans="2:62" x14ac:dyDescent="0.25">
      <c r="B33" s="122" t="str">
        <f t="shared" si="7"/>
        <v/>
      </c>
      <c r="C33" s="124"/>
      <c r="D33" s="124"/>
      <c r="E33" s="124"/>
      <c r="F33" s="283"/>
      <c r="G33" s="236"/>
      <c r="H33" s="234"/>
      <c r="I33" s="232"/>
      <c r="J33" s="284" t="str">
        <f t="shared" si="10"/>
        <v/>
      </c>
      <c r="K33" s="106"/>
      <c r="L33" s="123"/>
      <c r="M33" s="123"/>
      <c r="N33" s="123" t="str">
        <f t="shared" si="11"/>
        <v/>
      </c>
      <c r="O33" s="123" t="str">
        <f t="shared" si="12"/>
        <v/>
      </c>
      <c r="P33" s="123" t="str">
        <f t="shared" si="13"/>
        <v/>
      </c>
      <c r="Q33" s="123" t="str">
        <f t="shared" si="14"/>
        <v/>
      </c>
      <c r="R33" s="123"/>
      <c r="S33" s="123"/>
      <c r="T33" s="123"/>
      <c r="U33" s="123" t="str">
        <f t="shared" si="15"/>
        <v/>
      </c>
      <c r="V33" s="123">
        <v>3</v>
      </c>
      <c r="W33" s="123" t="str">
        <f t="shared" si="16"/>
        <v/>
      </c>
      <c r="X33" s="123">
        <v>3</v>
      </c>
      <c r="Y33" s="123" t="str">
        <f t="shared" si="17"/>
        <v/>
      </c>
      <c r="AA33">
        <f t="shared" si="18"/>
        <v>0</v>
      </c>
      <c r="AB33" t="str">
        <f t="shared" si="19"/>
        <v/>
      </c>
      <c r="AC33" t="str">
        <f t="shared" si="19"/>
        <v/>
      </c>
      <c r="AD33">
        <f t="shared" si="20"/>
        <v>0</v>
      </c>
      <c r="AE33">
        <f t="shared" si="8"/>
        <v>0</v>
      </c>
      <c r="AF33">
        <f t="shared" si="8"/>
        <v>0</v>
      </c>
      <c r="AG33">
        <f t="shared" si="8"/>
        <v>1</v>
      </c>
      <c r="BA33" t="str">
        <f t="shared" si="21"/>
        <v/>
      </c>
      <c r="BB33" t="str">
        <f t="shared" si="9"/>
        <v/>
      </c>
      <c r="BC33" t="str">
        <f t="shared" si="9"/>
        <v/>
      </c>
      <c r="BD33" t="str">
        <f t="shared" si="9"/>
        <v/>
      </c>
      <c r="BE33" t="str">
        <f t="shared" si="9"/>
        <v/>
      </c>
      <c r="BF33" t="str">
        <f t="shared" si="9"/>
        <v/>
      </c>
      <c r="BG33" t="str">
        <f t="shared" si="9"/>
        <v/>
      </c>
      <c r="BH33" t="str">
        <f t="shared" si="9"/>
        <v/>
      </c>
      <c r="BI33" t="str">
        <f t="shared" si="9"/>
        <v/>
      </c>
      <c r="BJ33" t="str">
        <f t="shared" si="9"/>
        <v/>
      </c>
    </row>
    <row r="34" spans="2:62" x14ac:dyDescent="0.25">
      <c r="B34" s="122" t="str">
        <f t="shared" si="7"/>
        <v/>
      </c>
      <c r="C34" s="124"/>
      <c r="D34" s="124"/>
      <c r="E34" s="124"/>
      <c r="F34" s="283"/>
      <c r="G34" s="236"/>
      <c r="H34" s="234"/>
      <c r="I34" s="232"/>
      <c r="J34" s="284" t="str">
        <f t="shared" si="10"/>
        <v/>
      </c>
      <c r="K34" s="106"/>
      <c r="L34" s="123"/>
      <c r="M34" s="123"/>
      <c r="N34" s="123" t="str">
        <f t="shared" si="11"/>
        <v/>
      </c>
      <c r="O34" s="123" t="str">
        <f t="shared" si="12"/>
        <v/>
      </c>
      <c r="P34" s="123" t="str">
        <f t="shared" si="13"/>
        <v/>
      </c>
      <c r="Q34" s="123" t="str">
        <f t="shared" si="14"/>
        <v/>
      </c>
      <c r="R34" s="123"/>
      <c r="S34" s="123"/>
      <c r="T34" s="123"/>
      <c r="U34" s="123" t="str">
        <f t="shared" si="15"/>
        <v/>
      </c>
      <c r="V34" s="123">
        <v>4</v>
      </c>
      <c r="W34" s="123" t="str">
        <f t="shared" si="16"/>
        <v/>
      </c>
      <c r="X34" s="123">
        <v>4</v>
      </c>
      <c r="Y34" s="123" t="str">
        <f t="shared" si="17"/>
        <v/>
      </c>
      <c r="AA34">
        <f t="shared" si="18"/>
        <v>0</v>
      </c>
      <c r="AB34" t="str">
        <f t="shared" si="19"/>
        <v/>
      </c>
      <c r="AC34" t="str">
        <f t="shared" si="19"/>
        <v/>
      </c>
      <c r="AD34">
        <f t="shared" si="20"/>
        <v>0</v>
      </c>
      <c r="AE34">
        <f t="shared" si="8"/>
        <v>0</v>
      </c>
      <c r="AF34">
        <f t="shared" si="8"/>
        <v>0</v>
      </c>
      <c r="AG34">
        <f t="shared" si="8"/>
        <v>1</v>
      </c>
      <c r="BA34" t="str">
        <f t="shared" si="21"/>
        <v/>
      </c>
      <c r="BB34" t="str">
        <f t="shared" si="9"/>
        <v/>
      </c>
      <c r="BC34" t="str">
        <f t="shared" si="9"/>
        <v/>
      </c>
      <c r="BD34" t="str">
        <f t="shared" si="9"/>
        <v/>
      </c>
      <c r="BE34" t="str">
        <f t="shared" si="9"/>
        <v/>
      </c>
      <c r="BF34" t="str">
        <f t="shared" si="9"/>
        <v/>
      </c>
      <c r="BG34" t="str">
        <f t="shared" si="9"/>
        <v/>
      </c>
      <c r="BH34" t="str">
        <f t="shared" si="9"/>
        <v/>
      </c>
      <c r="BI34" t="str">
        <f t="shared" si="9"/>
        <v/>
      </c>
      <c r="BJ34" t="str">
        <f t="shared" si="9"/>
        <v/>
      </c>
    </row>
    <row r="35" spans="2:62" x14ac:dyDescent="0.25">
      <c r="B35" s="122" t="str">
        <f t="shared" si="7"/>
        <v/>
      </c>
      <c r="C35" s="124"/>
      <c r="D35" s="124"/>
      <c r="E35" s="124"/>
      <c r="F35" s="283"/>
      <c r="G35" s="236"/>
      <c r="H35" s="234"/>
      <c r="I35" s="232"/>
      <c r="J35" s="284" t="str">
        <f t="shared" si="10"/>
        <v/>
      </c>
      <c r="K35" s="106"/>
      <c r="L35" s="123"/>
      <c r="M35" s="123"/>
      <c r="N35" s="123" t="str">
        <f t="shared" si="11"/>
        <v/>
      </c>
      <c r="O35" s="123" t="str">
        <f t="shared" si="12"/>
        <v/>
      </c>
      <c r="P35" s="123" t="str">
        <f t="shared" si="13"/>
        <v/>
      </c>
      <c r="Q35" s="123" t="str">
        <f t="shared" si="14"/>
        <v/>
      </c>
      <c r="R35" s="123"/>
      <c r="S35" s="123"/>
      <c r="T35" s="123"/>
      <c r="U35" s="123" t="str">
        <f t="shared" si="15"/>
        <v/>
      </c>
      <c r="V35" s="123">
        <v>5</v>
      </c>
      <c r="W35" s="123" t="str">
        <f t="shared" si="16"/>
        <v/>
      </c>
      <c r="X35" s="123">
        <v>5</v>
      </c>
      <c r="Y35" s="123" t="str">
        <f t="shared" si="17"/>
        <v/>
      </c>
      <c r="AA35">
        <f t="shared" si="18"/>
        <v>0</v>
      </c>
      <c r="AB35" t="str">
        <f t="shared" si="19"/>
        <v/>
      </c>
      <c r="AC35" t="str">
        <f t="shared" si="19"/>
        <v/>
      </c>
      <c r="AD35">
        <f t="shared" si="20"/>
        <v>0</v>
      </c>
      <c r="AE35">
        <f t="shared" si="8"/>
        <v>0</v>
      </c>
      <c r="AF35">
        <f t="shared" si="8"/>
        <v>0</v>
      </c>
      <c r="AG35">
        <f t="shared" si="8"/>
        <v>1</v>
      </c>
      <c r="BA35" t="str">
        <f t="shared" si="21"/>
        <v/>
      </c>
      <c r="BB35" t="str">
        <f t="shared" si="9"/>
        <v/>
      </c>
      <c r="BC35" t="str">
        <f t="shared" si="9"/>
        <v/>
      </c>
      <c r="BD35" t="str">
        <f t="shared" si="9"/>
        <v/>
      </c>
      <c r="BE35" t="str">
        <f t="shared" si="9"/>
        <v/>
      </c>
      <c r="BF35" t="str">
        <f t="shared" si="9"/>
        <v/>
      </c>
      <c r="BG35" t="str">
        <f t="shared" si="9"/>
        <v/>
      </c>
      <c r="BH35" t="str">
        <f t="shared" si="9"/>
        <v/>
      </c>
      <c r="BI35" t="str">
        <f t="shared" si="9"/>
        <v/>
      </c>
      <c r="BJ35" t="str">
        <f t="shared" si="9"/>
        <v/>
      </c>
    </row>
    <row r="36" spans="2:62" x14ac:dyDescent="0.25">
      <c r="B36" s="122" t="str">
        <f t="shared" si="7"/>
        <v/>
      </c>
      <c r="C36" s="124"/>
      <c r="D36" s="124"/>
      <c r="E36" s="124"/>
      <c r="F36" s="283"/>
      <c r="G36" s="236"/>
      <c r="H36" s="234"/>
      <c r="I36" s="232"/>
      <c r="J36" s="284" t="str">
        <f t="shared" si="10"/>
        <v/>
      </c>
      <c r="K36" s="106"/>
      <c r="L36" s="123"/>
      <c r="M36" s="123"/>
      <c r="N36" s="123" t="str">
        <f t="shared" si="11"/>
        <v/>
      </c>
      <c r="O36" s="123" t="str">
        <f t="shared" si="12"/>
        <v/>
      </c>
      <c r="P36" s="123" t="str">
        <f t="shared" si="13"/>
        <v/>
      </c>
      <c r="Q36" s="123" t="str">
        <f t="shared" si="14"/>
        <v/>
      </c>
      <c r="R36" s="123"/>
      <c r="S36" s="123"/>
      <c r="T36" s="123"/>
      <c r="U36" s="123" t="str">
        <f t="shared" si="15"/>
        <v/>
      </c>
      <c r="V36" s="123">
        <v>6</v>
      </c>
      <c r="W36" s="123" t="str">
        <f t="shared" si="16"/>
        <v/>
      </c>
      <c r="X36" s="123">
        <v>6</v>
      </c>
      <c r="Y36" s="123" t="str">
        <f t="shared" si="17"/>
        <v/>
      </c>
      <c r="AA36">
        <f t="shared" si="18"/>
        <v>0</v>
      </c>
      <c r="AB36" t="str">
        <f t="shared" si="19"/>
        <v/>
      </c>
      <c r="AC36" t="str">
        <f t="shared" si="19"/>
        <v/>
      </c>
      <c r="AD36">
        <f t="shared" si="20"/>
        <v>0</v>
      </c>
      <c r="AE36">
        <f t="shared" si="8"/>
        <v>0</v>
      </c>
      <c r="AF36">
        <f t="shared" si="8"/>
        <v>0</v>
      </c>
      <c r="AG36">
        <f t="shared" si="8"/>
        <v>1</v>
      </c>
      <c r="BA36" t="str">
        <f t="shared" si="21"/>
        <v/>
      </c>
      <c r="BB36" t="str">
        <f t="shared" si="9"/>
        <v/>
      </c>
      <c r="BC36" t="str">
        <f t="shared" si="9"/>
        <v/>
      </c>
      <c r="BD36" t="str">
        <f t="shared" si="9"/>
        <v/>
      </c>
      <c r="BE36" t="str">
        <f t="shared" si="9"/>
        <v/>
      </c>
      <c r="BF36" t="str">
        <f t="shared" si="9"/>
        <v/>
      </c>
      <c r="BG36" t="str">
        <f t="shared" si="9"/>
        <v/>
      </c>
      <c r="BH36" t="str">
        <f t="shared" si="9"/>
        <v/>
      </c>
      <c r="BI36" t="str">
        <f t="shared" si="9"/>
        <v/>
      </c>
      <c r="BJ36" t="str">
        <f t="shared" si="9"/>
        <v/>
      </c>
    </row>
    <row r="37" spans="2:62" x14ac:dyDescent="0.25">
      <c r="B37" s="122" t="str">
        <f t="shared" si="7"/>
        <v/>
      </c>
      <c r="C37" s="124"/>
      <c r="D37" s="124"/>
      <c r="E37" s="124"/>
      <c r="F37" s="283"/>
      <c r="G37" s="236"/>
      <c r="H37" s="234"/>
      <c r="I37" s="232"/>
      <c r="J37" s="284" t="str">
        <f t="shared" si="10"/>
        <v/>
      </c>
      <c r="K37" s="106"/>
      <c r="L37" s="123"/>
      <c r="M37" s="123"/>
      <c r="N37" s="123" t="str">
        <f t="shared" si="11"/>
        <v/>
      </c>
      <c r="O37" s="123" t="str">
        <f t="shared" si="12"/>
        <v/>
      </c>
      <c r="P37" s="123" t="str">
        <f t="shared" si="13"/>
        <v/>
      </c>
      <c r="Q37" s="123" t="str">
        <f t="shared" si="14"/>
        <v/>
      </c>
      <c r="R37" s="123"/>
      <c r="S37" s="123"/>
      <c r="T37" s="123"/>
      <c r="U37" s="123" t="str">
        <f t="shared" si="15"/>
        <v/>
      </c>
      <c r="V37" s="123">
        <v>7</v>
      </c>
      <c r="W37" s="123" t="str">
        <f t="shared" si="16"/>
        <v/>
      </c>
      <c r="X37" s="123">
        <v>7</v>
      </c>
      <c r="Y37" s="123" t="str">
        <f t="shared" si="17"/>
        <v/>
      </c>
      <c r="AA37">
        <f t="shared" si="18"/>
        <v>0</v>
      </c>
      <c r="AB37" t="str">
        <f t="shared" si="19"/>
        <v/>
      </c>
      <c r="AC37" t="str">
        <f t="shared" si="19"/>
        <v/>
      </c>
      <c r="AD37">
        <f t="shared" si="20"/>
        <v>0</v>
      </c>
      <c r="AE37">
        <f t="shared" si="8"/>
        <v>0</v>
      </c>
      <c r="AF37">
        <f t="shared" si="8"/>
        <v>0</v>
      </c>
      <c r="AG37">
        <f t="shared" si="8"/>
        <v>1</v>
      </c>
      <c r="BA37" t="str">
        <f t="shared" si="21"/>
        <v/>
      </c>
      <c r="BB37" t="str">
        <f t="shared" si="9"/>
        <v/>
      </c>
      <c r="BC37" t="str">
        <f t="shared" si="9"/>
        <v/>
      </c>
      <c r="BD37" t="str">
        <f t="shared" si="9"/>
        <v/>
      </c>
      <c r="BE37" t="str">
        <f t="shared" si="9"/>
        <v/>
      </c>
      <c r="BF37" t="str">
        <f t="shared" si="9"/>
        <v/>
      </c>
      <c r="BG37" t="str">
        <f t="shared" si="9"/>
        <v/>
      </c>
      <c r="BH37" t="str">
        <f t="shared" si="9"/>
        <v/>
      </c>
      <c r="BI37" t="str">
        <f t="shared" si="9"/>
        <v/>
      </c>
      <c r="BJ37" t="str">
        <f t="shared" si="9"/>
        <v/>
      </c>
    </row>
    <row r="38" spans="2:62" x14ac:dyDescent="0.25">
      <c r="B38" s="122" t="str">
        <f t="shared" si="7"/>
        <v/>
      </c>
      <c r="C38" s="124"/>
      <c r="D38" s="124"/>
      <c r="E38" s="124"/>
      <c r="F38" s="283"/>
      <c r="G38" s="236"/>
      <c r="H38" s="234"/>
      <c r="I38" s="232"/>
      <c r="J38" s="284" t="str">
        <f t="shared" si="10"/>
        <v/>
      </c>
      <c r="K38" s="106"/>
      <c r="L38" s="123"/>
      <c r="M38" s="123"/>
      <c r="N38" s="123" t="str">
        <f t="shared" si="11"/>
        <v/>
      </c>
      <c r="O38" s="123" t="str">
        <f t="shared" si="12"/>
        <v/>
      </c>
      <c r="P38" s="123" t="str">
        <f t="shared" si="13"/>
        <v/>
      </c>
      <c r="Q38" s="123" t="str">
        <f t="shared" si="14"/>
        <v/>
      </c>
      <c r="R38" s="123"/>
      <c r="S38" s="123"/>
      <c r="T38" s="123"/>
      <c r="U38" s="123" t="str">
        <f t="shared" si="15"/>
        <v/>
      </c>
      <c r="V38" s="123">
        <v>8</v>
      </c>
      <c r="W38" s="123" t="str">
        <f t="shared" si="16"/>
        <v/>
      </c>
      <c r="X38" s="123">
        <v>8</v>
      </c>
      <c r="Y38" s="123" t="str">
        <f t="shared" si="17"/>
        <v/>
      </c>
      <c r="AA38">
        <f t="shared" si="18"/>
        <v>0</v>
      </c>
      <c r="AB38" t="str">
        <f t="shared" si="19"/>
        <v/>
      </c>
      <c r="AC38" t="str">
        <f t="shared" si="19"/>
        <v/>
      </c>
      <c r="AD38">
        <f t="shared" si="20"/>
        <v>0</v>
      </c>
      <c r="AE38">
        <f t="shared" si="8"/>
        <v>0</v>
      </c>
      <c r="AF38">
        <f t="shared" si="8"/>
        <v>0</v>
      </c>
      <c r="AG38">
        <f t="shared" si="8"/>
        <v>1</v>
      </c>
      <c r="BA38" t="str">
        <f t="shared" si="21"/>
        <v/>
      </c>
      <c r="BB38" t="str">
        <f t="shared" si="9"/>
        <v/>
      </c>
      <c r="BC38" t="str">
        <f t="shared" si="9"/>
        <v/>
      </c>
      <c r="BD38" t="str">
        <f t="shared" si="9"/>
        <v/>
      </c>
      <c r="BE38" t="str">
        <f t="shared" si="9"/>
        <v/>
      </c>
      <c r="BF38" t="str">
        <f t="shared" si="9"/>
        <v/>
      </c>
      <c r="BG38" t="str">
        <f t="shared" si="9"/>
        <v/>
      </c>
      <c r="BH38" t="str">
        <f t="shared" si="9"/>
        <v/>
      </c>
      <c r="BI38" t="str">
        <f t="shared" si="9"/>
        <v/>
      </c>
      <c r="BJ38" t="str">
        <f t="shared" si="9"/>
        <v/>
      </c>
    </row>
    <row r="39" spans="2:62" x14ac:dyDescent="0.25">
      <c r="B39" s="122" t="str">
        <f t="shared" si="7"/>
        <v/>
      </c>
      <c r="C39" s="124"/>
      <c r="D39" s="124"/>
      <c r="E39" s="124"/>
      <c r="F39" s="283"/>
      <c r="G39" s="236"/>
      <c r="H39" s="234"/>
      <c r="I39" s="232"/>
      <c r="J39" s="284" t="str">
        <f t="shared" si="10"/>
        <v/>
      </c>
      <c r="K39" s="106"/>
      <c r="L39" s="123"/>
      <c r="M39" s="123"/>
      <c r="N39" s="123" t="str">
        <f t="shared" si="11"/>
        <v/>
      </c>
      <c r="O39" s="123" t="str">
        <f t="shared" si="12"/>
        <v/>
      </c>
      <c r="P39" s="123" t="str">
        <f t="shared" si="13"/>
        <v/>
      </c>
      <c r="Q39" s="123" t="str">
        <f t="shared" si="14"/>
        <v/>
      </c>
      <c r="R39" s="123"/>
      <c r="S39" s="123"/>
      <c r="T39" s="123"/>
      <c r="U39" s="123" t="str">
        <f t="shared" si="15"/>
        <v/>
      </c>
      <c r="V39" s="123">
        <v>9</v>
      </c>
      <c r="W39" s="123" t="str">
        <f t="shared" si="16"/>
        <v/>
      </c>
      <c r="X39" s="123">
        <v>9</v>
      </c>
      <c r="Y39" s="123" t="str">
        <f t="shared" si="17"/>
        <v/>
      </c>
      <c r="AA39">
        <f t="shared" si="18"/>
        <v>0</v>
      </c>
      <c r="AB39" t="str">
        <f t="shared" si="19"/>
        <v/>
      </c>
      <c r="AC39" t="str">
        <f t="shared" si="19"/>
        <v/>
      </c>
      <c r="AD39">
        <f t="shared" si="20"/>
        <v>0</v>
      </c>
      <c r="AE39">
        <f t="shared" si="8"/>
        <v>0</v>
      </c>
      <c r="AF39">
        <f t="shared" si="8"/>
        <v>0</v>
      </c>
      <c r="AG39">
        <f t="shared" si="8"/>
        <v>1</v>
      </c>
      <c r="BA39" t="str">
        <f t="shared" si="21"/>
        <v/>
      </c>
      <c r="BB39" t="str">
        <f t="shared" si="9"/>
        <v/>
      </c>
      <c r="BC39" t="str">
        <f t="shared" si="9"/>
        <v/>
      </c>
      <c r="BD39" t="str">
        <f t="shared" si="9"/>
        <v/>
      </c>
      <c r="BE39" t="str">
        <f t="shared" si="9"/>
        <v/>
      </c>
      <c r="BF39" t="str">
        <f t="shared" si="9"/>
        <v/>
      </c>
      <c r="BG39" t="str">
        <f t="shared" si="9"/>
        <v/>
      </c>
      <c r="BH39" t="str">
        <f t="shared" si="9"/>
        <v/>
      </c>
      <c r="BI39" t="str">
        <f t="shared" si="9"/>
        <v/>
      </c>
      <c r="BJ39" t="str">
        <f t="shared" si="9"/>
        <v/>
      </c>
    </row>
    <row r="40" spans="2:62" ht="16.5" thickBot="1" x14ac:dyDescent="0.3">
      <c r="B40" s="122" t="str">
        <f t="shared" si="7"/>
        <v/>
      </c>
      <c r="C40" s="124"/>
      <c r="D40" s="124"/>
      <c r="E40" s="124"/>
      <c r="F40" s="283"/>
      <c r="G40" s="236"/>
      <c r="H40" s="234"/>
      <c r="I40" s="232"/>
      <c r="J40" s="284" t="str">
        <f t="shared" si="10"/>
        <v/>
      </c>
      <c r="K40" s="106"/>
      <c r="L40" s="123"/>
      <c r="M40" s="123"/>
      <c r="N40" s="123" t="str">
        <f t="shared" si="11"/>
        <v/>
      </c>
      <c r="O40" s="123" t="str">
        <f t="shared" si="12"/>
        <v/>
      </c>
      <c r="P40" s="123" t="str">
        <f t="shared" si="13"/>
        <v/>
      </c>
      <c r="Q40" s="123" t="str">
        <f t="shared" si="14"/>
        <v/>
      </c>
      <c r="R40" s="123"/>
      <c r="S40" s="123"/>
      <c r="T40" s="123"/>
      <c r="U40" s="123" t="str">
        <f t="shared" si="15"/>
        <v/>
      </c>
      <c r="V40" s="123">
        <v>10</v>
      </c>
      <c r="W40" s="123" t="str">
        <f t="shared" si="16"/>
        <v/>
      </c>
      <c r="X40" s="123">
        <v>10</v>
      </c>
      <c r="Y40" s="123" t="str">
        <f t="shared" si="17"/>
        <v/>
      </c>
      <c r="AA40">
        <f t="shared" si="18"/>
        <v>0</v>
      </c>
      <c r="AB40" t="str">
        <f t="shared" si="19"/>
        <v/>
      </c>
      <c r="AC40" t="str">
        <f t="shared" si="19"/>
        <v/>
      </c>
      <c r="AD40">
        <f t="shared" si="20"/>
        <v>0</v>
      </c>
      <c r="AE40">
        <f t="shared" si="8"/>
        <v>0</v>
      </c>
      <c r="AF40">
        <f t="shared" si="8"/>
        <v>0</v>
      </c>
      <c r="AG40">
        <f t="shared" si="8"/>
        <v>1</v>
      </c>
      <c r="BA40" t="str">
        <f t="shared" si="21"/>
        <v/>
      </c>
      <c r="BB40" t="str">
        <f t="shared" si="9"/>
        <v/>
      </c>
      <c r="BC40" t="str">
        <f t="shared" si="9"/>
        <v/>
      </c>
      <c r="BD40" t="str">
        <f t="shared" si="9"/>
        <v/>
      </c>
      <c r="BE40" t="str">
        <f t="shared" si="9"/>
        <v/>
      </c>
      <c r="BF40" t="str">
        <f t="shared" si="9"/>
        <v/>
      </c>
      <c r="BG40" t="str">
        <f t="shared" si="9"/>
        <v/>
      </c>
      <c r="BH40" t="str">
        <f t="shared" si="9"/>
        <v/>
      </c>
      <c r="BI40" t="str">
        <f t="shared" si="9"/>
        <v/>
      </c>
      <c r="BJ40" t="str">
        <f t="shared" si="9"/>
        <v/>
      </c>
    </row>
    <row r="41" spans="2:62" hidden="1" x14ac:dyDescent="0.25">
      <c r="B41" s="122" t="str">
        <f t="shared" si="7"/>
        <v/>
      </c>
      <c r="C41" s="124"/>
      <c r="D41" s="124"/>
      <c r="E41" s="124"/>
      <c r="F41" s="283"/>
      <c r="G41" s="236"/>
      <c r="H41" s="234"/>
      <c r="I41" s="232"/>
      <c r="J41" s="284" t="str">
        <f t="shared" si="10"/>
        <v/>
      </c>
      <c r="K41" s="106"/>
      <c r="L41" s="123"/>
      <c r="M41" s="123"/>
      <c r="N41" s="123" t="str">
        <f t="shared" si="11"/>
        <v/>
      </c>
      <c r="O41" s="123" t="str">
        <f t="shared" si="12"/>
        <v/>
      </c>
      <c r="P41" s="123" t="str">
        <f t="shared" si="13"/>
        <v/>
      </c>
      <c r="Q41" s="123" t="str">
        <f t="shared" si="14"/>
        <v/>
      </c>
      <c r="R41" s="123"/>
      <c r="S41" s="123"/>
      <c r="T41" s="123"/>
      <c r="U41" s="123" t="str">
        <f t="shared" si="15"/>
        <v/>
      </c>
      <c r="V41" s="123">
        <v>11</v>
      </c>
      <c r="W41" s="123" t="str">
        <f t="shared" si="16"/>
        <v/>
      </c>
      <c r="X41" s="123">
        <v>11</v>
      </c>
      <c r="Y41" s="123" t="str">
        <f t="shared" si="17"/>
        <v/>
      </c>
      <c r="AA41">
        <f t="shared" si="18"/>
        <v>0</v>
      </c>
      <c r="AB41" t="str">
        <f t="shared" si="19"/>
        <v/>
      </c>
      <c r="AC41" t="str">
        <f t="shared" si="19"/>
        <v/>
      </c>
      <c r="AD41">
        <f t="shared" si="20"/>
        <v>0</v>
      </c>
      <c r="AE41">
        <f t="shared" si="8"/>
        <v>0</v>
      </c>
      <c r="AF41">
        <f t="shared" si="8"/>
        <v>0</v>
      </c>
      <c r="AG41">
        <f t="shared" si="8"/>
        <v>1</v>
      </c>
      <c r="BA41" t="str">
        <f t="shared" si="21"/>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2:62" hidden="1" x14ac:dyDescent="0.25">
      <c r="B42" s="122" t="str">
        <f t="shared" si="7"/>
        <v/>
      </c>
      <c r="C42" s="124"/>
      <c r="D42" s="124"/>
      <c r="E42" s="124"/>
      <c r="F42" s="283"/>
      <c r="G42" s="236"/>
      <c r="H42" s="234"/>
      <c r="I42" s="232"/>
      <c r="J42" s="284" t="str">
        <f t="shared" si="10"/>
        <v/>
      </c>
      <c r="K42" s="106"/>
      <c r="L42" s="123"/>
      <c r="M42" s="123"/>
      <c r="N42" s="123" t="str">
        <f t="shared" si="11"/>
        <v/>
      </c>
      <c r="O42" s="123" t="str">
        <f t="shared" si="12"/>
        <v/>
      </c>
      <c r="P42" s="123" t="str">
        <f t="shared" si="13"/>
        <v/>
      </c>
      <c r="Q42" s="123" t="str">
        <f t="shared" si="14"/>
        <v/>
      </c>
      <c r="R42" s="123"/>
      <c r="S42" s="123"/>
      <c r="T42" s="123"/>
      <c r="U42" s="123" t="str">
        <f t="shared" si="15"/>
        <v/>
      </c>
      <c r="V42" s="123">
        <v>12</v>
      </c>
      <c r="W42" s="123" t="str">
        <f t="shared" si="16"/>
        <v/>
      </c>
      <c r="X42" s="123">
        <v>12</v>
      </c>
      <c r="Y42" s="123" t="str">
        <f t="shared" si="17"/>
        <v/>
      </c>
      <c r="AA42">
        <f t="shared" si="18"/>
        <v>0</v>
      </c>
      <c r="AB42" t="str">
        <f t="shared" si="19"/>
        <v/>
      </c>
      <c r="AC42" t="str">
        <f t="shared" si="19"/>
        <v/>
      </c>
      <c r="AD42">
        <f t="shared" si="20"/>
        <v>0</v>
      </c>
      <c r="AE42">
        <f t="shared" si="8"/>
        <v>0</v>
      </c>
      <c r="AF42">
        <f t="shared" si="8"/>
        <v>0</v>
      </c>
      <c r="AG42">
        <f t="shared" si="8"/>
        <v>1</v>
      </c>
      <c r="BA42" t="str">
        <f t="shared" si="21"/>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2:62" hidden="1" x14ac:dyDescent="0.25">
      <c r="B43" s="122" t="str">
        <f t="shared" si="7"/>
        <v/>
      </c>
      <c r="C43" s="124"/>
      <c r="D43" s="124"/>
      <c r="E43" s="124"/>
      <c r="F43" s="283"/>
      <c r="G43" s="236"/>
      <c r="H43" s="234"/>
      <c r="I43" s="232"/>
      <c r="J43" s="284" t="str">
        <f t="shared" si="10"/>
        <v/>
      </c>
      <c r="K43" s="106"/>
      <c r="L43" s="123"/>
      <c r="M43" s="123"/>
      <c r="N43" s="123" t="str">
        <f t="shared" si="11"/>
        <v/>
      </c>
      <c r="O43" s="123" t="str">
        <f t="shared" si="12"/>
        <v/>
      </c>
      <c r="P43" s="123" t="str">
        <f t="shared" si="13"/>
        <v/>
      </c>
      <c r="Q43" s="123" t="str">
        <f t="shared" si="14"/>
        <v/>
      </c>
      <c r="R43" s="123"/>
      <c r="S43" s="123"/>
      <c r="T43" s="123"/>
      <c r="U43" s="123" t="str">
        <f t="shared" si="15"/>
        <v/>
      </c>
      <c r="V43" s="123">
        <v>13</v>
      </c>
      <c r="W43" s="123" t="str">
        <f t="shared" si="16"/>
        <v/>
      </c>
      <c r="X43" s="123">
        <v>13</v>
      </c>
      <c r="Y43" s="123" t="str">
        <f t="shared" si="17"/>
        <v/>
      </c>
      <c r="AA43">
        <f t="shared" si="18"/>
        <v>0</v>
      </c>
      <c r="AB43" t="str">
        <f t="shared" si="19"/>
        <v/>
      </c>
      <c r="AC43" t="str">
        <f t="shared" si="19"/>
        <v/>
      </c>
      <c r="AD43">
        <f t="shared" si="20"/>
        <v>0</v>
      </c>
      <c r="AE43">
        <f t="shared" si="8"/>
        <v>0</v>
      </c>
      <c r="AF43">
        <f t="shared" si="8"/>
        <v>0</v>
      </c>
      <c r="AG43">
        <f t="shared" si="8"/>
        <v>1</v>
      </c>
      <c r="BA43" t="str">
        <f t="shared" si="21"/>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2:62" hidden="1" x14ac:dyDescent="0.25">
      <c r="B44" s="122" t="str">
        <f t="shared" si="7"/>
        <v/>
      </c>
      <c r="C44" s="124"/>
      <c r="D44" s="124"/>
      <c r="E44" s="124"/>
      <c r="F44" s="283"/>
      <c r="G44" s="236"/>
      <c r="H44" s="234"/>
      <c r="I44" s="232"/>
      <c r="J44" s="284" t="str">
        <f t="shared" si="10"/>
        <v/>
      </c>
      <c r="K44" s="106"/>
      <c r="L44" s="123"/>
      <c r="M44" s="123"/>
      <c r="N44" s="123" t="str">
        <f t="shared" si="11"/>
        <v/>
      </c>
      <c r="O44" s="123" t="str">
        <f t="shared" si="12"/>
        <v/>
      </c>
      <c r="P44" s="123" t="str">
        <f t="shared" si="13"/>
        <v/>
      </c>
      <c r="Q44" s="123" t="str">
        <f t="shared" si="14"/>
        <v/>
      </c>
      <c r="R44" s="123"/>
      <c r="S44" s="123"/>
      <c r="T44" s="123"/>
      <c r="U44" s="123" t="str">
        <f t="shared" si="15"/>
        <v/>
      </c>
      <c r="V44" s="123">
        <v>14</v>
      </c>
      <c r="W44" s="123" t="str">
        <f t="shared" si="16"/>
        <v/>
      </c>
      <c r="X44" s="123">
        <v>14</v>
      </c>
      <c r="Y44" s="123" t="str">
        <f t="shared" si="17"/>
        <v/>
      </c>
      <c r="AA44">
        <f t="shared" si="18"/>
        <v>0</v>
      </c>
      <c r="AB44" t="str">
        <f t="shared" si="19"/>
        <v/>
      </c>
      <c r="AC44" t="str">
        <f t="shared" si="19"/>
        <v/>
      </c>
      <c r="AD44">
        <f t="shared" si="20"/>
        <v>0</v>
      </c>
      <c r="AE44">
        <f t="shared" si="8"/>
        <v>0</v>
      </c>
      <c r="AF44">
        <f t="shared" si="8"/>
        <v>0</v>
      </c>
      <c r="AG44">
        <f t="shared" si="8"/>
        <v>1</v>
      </c>
      <c r="BA44" t="str">
        <f t="shared" si="21"/>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2:62" hidden="1" x14ac:dyDescent="0.25">
      <c r="B45" s="122" t="str">
        <f t="shared" si="7"/>
        <v/>
      </c>
      <c r="C45" s="124"/>
      <c r="D45" s="124"/>
      <c r="E45" s="124"/>
      <c r="F45" s="283"/>
      <c r="G45" s="236"/>
      <c r="H45" s="234"/>
      <c r="I45" s="232"/>
      <c r="J45" s="284" t="str">
        <f t="shared" si="10"/>
        <v/>
      </c>
      <c r="K45" s="106"/>
      <c r="L45" s="123"/>
      <c r="M45" s="123"/>
      <c r="N45" s="123" t="str">
        <f t="shared" si="11"/>
        <v/>
      </c>
      <c r="O45" s="123" t="str">
        <f t="shared" si="12"/>
        <v/>
      </c>
      <c r="P45" s="123" t="str">
        <f t="shared" si="13"/>
        <v/>
      </c>
      <c r="Q45" s="123" t="str">
        <f t="shared" si="14"/>
        <v/>
      </c>
      <c r="R45" s="123"/>
      <c r="S45" s="123"/>
      <c r="T45" s="123"/>
      <c r="U45" s="123" t="str">
        <f t="shared" si="15"/>
        <v/>
      </c>
      <c r="V45" s="123">
        <v>15</v>
      </c>
      <c r="W45" s="123" t="str">
        <f t="shared" si="16"/>
        <v/>
      </c>
      <c r="X45" s="123">
        <v>15</v>
      </c>
      <c r="Y45" s="123" t="str">
        <f t="shared" si="17"/>
        <v/>
      </c>
      <c r="AA45">
        <f t="shared" si="18"/>
        <v>0</v>
      </c>
      <c r="AB45" t="str">
        <f t="shared" si="19"/>
        <v/>
      </c>
      <c r="AC45" t="str">
        <f t="shared" si="19"/>
        <v/>
      </c>
      <c r="AD45">
        <f t="shared" si="20"/>
        <v>0</v>
      </c>
      <c r="AE45">
        <f t="shared" si="8"/>
        <v>0</v>
      </c>
      <c r="AF45">
        <f t="shared" si="8"/>
        <v>0</v>
      </c>
      <c r="AG45">
        <f t="shared" si="8"/>
        <v>1</v>
      </c>
      <c r="BA45" t="str">
        <f t="shared" si="21"/>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2:62" hidden="1" x14ac:dyDescent="0.25">
      <c r="B46" s="122" t="str">
        <f t="shared" si="7"/>
        <v/>
      </c>
      <c r="C46" s="124"/>
      <c r="D46" s="124"/>
      <c r="E46" s="124"/>
      <c r="F46" s="283"/>
      <c r="G46" s="236"/>
      <c r="H46" s="234"/>
      <c r="I46" s="232"/>
      <c r="J46" s="284" t="str">
        <f t="shared" si="10"/>
        <v/>
      </c>
      <c r="K46" s="106"/>
      <c r="L46" s="123"/>
      <c r="M46" s="123"/>
      <c r="N46" s="123" t="str">
        <f t="shared" si="11"/>
        <v/>
      </c>
      <c r="O46" s="123" t="str">
        <f t="shared" si="12"/>
        <v/>
      </c>
      <c r="P46" s="123" t="str">
        <f t="shared" si="13"/>
        <v/>
      </c>
      <c r="Q46" s="123" t="str">
        <f t="shared" si="14"/>
        <v/>
      </c>
      <c r="R46" s="123"/>
      <c r="S46" s="123"/>
      <c r="T46" s="123"/>
      <c r="U46" s="123" t="str">
        <f t="shared" si="15"/>
        <v/>
      </c>
      <c r="V46" s="123">
        <v>16</v>
      </c>
      <c r="W46" s="123" t="str">
        <f t="shared" si="16"/>
        <v/>
      </c>
      <c r="X46" s="123">
        <v>16</v>
      </c>
      <c r="Y46" s="123" t="str">
        <f t="shared" si="17"/>
        <v/>
      </c>
      <c r="AA46">
        <f t="shared" si="18"/>
        <v>0</v>
      </c>
      <c r="AB46" t="str">
        <f t="shared" si="19"/>
        <v/>
      </c>
      <c r="AC46" t="str">
        <f t="shared" si="19"/>
        <v/>
      </c>
      <c r="AD46">
        <f t="shared" si="20"/>
        <v>0</v>
      </c>
      <c r="AE46">
        <f t="shared" si="8"/>
        <v>0</v>
      </c>
      <c r="AF46">
        <f t="shared" si="8"/>
        <v>0</v>
      </c>
      <c r="AG46">
        <f t="shared" si="8"/>
        <v>1</v>
      </c>
      <c r="BA46" t="str">
        <f t="shared" si="21"/>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2:62" hidden="1" x14ac:dyDescent="0.25">
      <c r="B47" s="122" t="str">
        <f t="shared" si="7"/>
        <v/>
      </c>
      <c r="C47" s="124"/>
      <c r="D47" s="124"/>
      <c r="E47" s="124"/>
      <c r="F47" s="283"/>
      <c r="G47" s="236"/>
      <c r="H47" s="234"/>
      <c r="I47" s="232"/>
      <c r="J47" s="284" t="str">
        <f t="shared" si="10"/>
        <v/>
      </c>
      <c r="K47" s="106"/>
      <c r="L47" s="123"/>
      <c r="M47" s="123"/>
      <c r="N47" s="123" t="str">
        <f t="shared" si="11"/>
        <v/>
      </c>
      <c r="O47" s="123" t="str">
        <f t="shared" si="12"/>
        <v/>
      </c>
      <c r="P47" s="123" t="str">
        <f t="shared" si="13"/>
        <v/>
      </c>
      <c r="Q47" s="123" t="str">
        <f t="shared" si="14"/>
        <v/>
      </c>
      <c r="R47" s="123"/>
      <c r="S47" s="123"/>
      <c r="T47" s="123"/>
      <c r="U47" s="123" t="str">
        <f t="shared" si="15"/>
        <v/>
      </c>
      <c r="V47" s="123">
        <v>17</v>
      </c>
      <c r="W47" s="123" t="str">
        <f t="shared" si="16"/>
        <v/>
      </c>
      <c r="X47" s="123">
        <v>17</v>
      </c>
      <c r="Y47" s="123" t="str">
        <f t="shared" si="17"/>
        <v/>
      </c>
      <c r="AA47">
        <f t="shared" si="18"/>
        <v>0</v>
      </c>
      <c r="AB47" t="str">
        <f t="shared" si="19"/>
        <v/>
      </c>
      <c r="AC47" t="str">
        <f t="shared" si="19"/>
        <v/>
      </c>
      <c r="AD47">
        <f t="shared" si="20"/>
        <v>0</v>
      </c>
      <c r="AE47">
        <f t="shared" si="20"/>
        <v>0</v>
      </c>
      <c r="AF47">
        <f t="shared" si="20"/>
        <v>0</v>
      </c>
      <c r="AG47">
        <f t="shared" si="20"/>
        <v>1</v>
      </c>
      <c r="BA47" t="str">
        <f t="shared" si="21"/>
        <v/>
      </c>
      <c r="BB47" t="str">
        <f t="shared" si="21"/>
        <v/>
      </c>
      <c r="BC47" t="str">
        <f t="shared" si="21"/>
        <v/>
      </c>
      <c r="BD47" t="str">
        <f t="shared" si="21"/>
        <v/>
      </c>
      <c r="BE47" t="str">
        <f t="shared" si="21"/>
        <v/>
      </c>
      <c r="BF47" t="str">
        <f t="shared" si="21"/>
        <v/>
      </c>
      <c r="BG47" t="str">
        <f t="shared" si="21"/>
        <v/>
      </c>
      <c r="BH47" t="str">
        <f t="shared" si="21"/>
        <v/>
      </c>
      <c r="BI47" t="str">
        <f t="shared" si="21"/>
        <v/>
      </c>
      <c r="BJ47" t="str">
        <f t="shared" si="21"/>
        <v/>
      </c>
    </row>
    <row r="48" spans="2:62" hidden="1" x14ac:dyDescent="0.25">
      <c r="B48" s="122" t="str">
        <f t="shared" si="7"/>
        <v/>
      </c>
      <c r="C48" s="124"/>
      <c r="D48" s="124"/>
      <c r="E48" s="124"/>
      <c r="F48" s="283"/>
      <c r="G48" s="236"/>
      <c r="H48" s="234"/>
      <c r="I48" s="232"/>
      <c r="J48" s="284" t="str">
        <f t="shared" si="10"/>
        <v/>
      </c>
      <c r="K48" s="106"/>
      <c r="L48" s="123"/>
      <c r="M48" s="123"/>
      <c r="N48" s="123" t="str">
        <f t="shared" si="11"/>
        <v/>
      </c>
      <c r="O48" s="123" t="str">
        <f t="shared" si="12"/>
        <v/>
      </c>
      <c r="P48" s="123" t="str">
        <f t="shared" si="13"/>
        <v/>
      </c>
      <c r="Q48" s="123" t="str">
        <f t="shared" si="14"/>
        <v/>
      </c>
      <c r="R48" s="123"/>
      <c r="S48" s="123"/>
      <c r="T48" s="123"/>
      <c r="U48" s="123" t="str">
        <f t="shared" si="15"/>
        <v/>
      </c>
      <c r="V48" s="123">
        <v>18</v>
      </c>
      <c r="W48" s="123" t="str">
        <f t="shared" si="16"/>
        <v/>
      </c>
      <c r="X48" s="123">
        <v>18</v>
      </c>
      <c r="Y48" s="123" t="str">
        <f t="shared" si="17"/>
        <v/>
      </c>
      <c r="AA48">
        <f t="shared" si="18"/>
        <v>0</v>
      </c>
      <c r="AB48" t="str">
        <f t="shared" si="19"/>
        <v/>
      </c>
      <c r="AC48" t="str">
        <f t="shared" si="19"/>
        <v/>
      </c>
      <c r="AD48">
        <f t="shared" si="20"/>
        <v>0</v>
      </c>
      <c r="AE48">
        <f t="shared" si="20"/>
        <v>0</v>
      </c>
      <c r="AF48">
        <f t="shared" si="20"/>
        <v>0</v>
      </c>
      <c r="AG48">
        <f t="shared" si="20"/>
        <v>1</v>
      </c>
      <c r="BA48" t="str">
        <f t="shared" si="21"/>
        <v/>
      </c>
      <c r="BB48" t="str">
        <f t="shared" si="21"/>
        <v/>
      </c>
      <c r="BC48" t="str">
        <f t="shared" si="21"/>
        <v/>
      </c>
      <c r="BD48" t="str">
        <f t="shared" si="21"/>
        <v/>
      </c>
      <c r="BE48" t="str">
        <f t="shared" si="21"/>
        <v/>
      </c>
      <c r="BF48" t="str">
        <f t="shared" si="21"/>
        <v/>
      </c>
      <c r="BG48" t="str">
        <f t="shared" si="21"/>
        <v/>
      </c>
      <c r="BH48" t="str">
        <f t="shared" si="21"/>
        <v/>
      </c>
      <c r="BI48" t="str">
        <f t="shared" si="21"/>
        <v/>
      </c>
      <c r="BJ48" t="str">
        <f t="shared" si="21"/>
        <v/>
      </c>
    </row>
    <row r="49" spans="2:62" hidden="1" x14ac:dyDescent="0.25">
      <c r="B49" s="122" t="str">
        <f t="shared" si="7"/>
        <v/>
      </c>
      <c r="C49" s="124"/>
      <c r="D49" s="124"/>
      <c r="E49" s="124"/>
      <c r="F49" s="283"/>
      <c r="G49" s="236"/>
      <c r="H49" s="234"/>
      <c r="I49" s="232"/>
      <c r="J49" s="284" t="str">
        <f t="shared" si="10"/>
        <v/>
      </c>
      <c r="K49" s="106"/>
      <c r="L49" s="123"/>
      <c r="M49" s="123"/>
      <c r="N49" s="123" t="str">
        <f t="shared" si="11"/>
        <v/>
      </c>
      <c r="O49" s="123" t="str">
        <f t="shared" si="12"/>
        <v/>
      </c>
      <c r="P49" s="123" t="str">
        <f t="shared" si="13"/>
        <v/>
      </c>
      <c r="Q49" s="123" t="str">
        <f t="shared" si="14"/>
        <v/>
      </c>
      <c r="R49" s="123"/>
      <c r="S49" s="123"/>
      <c r="T49" s="123"/>
      <c r="U49" s="123" t="str">
        <f t="shared" si="15"/>
        <v/>
      </c>
      <c r="V49" s="123">
        <v>19</v>
      </c>
      <c r="W49" s="123" t="str">
        <f t="shared" si="16"/>
        <v/>
      </c>
      <c r="X49" s="123">
        <v>19</v>
      </c>
      <c r="Y49" s="123" t="str">
        <f t="shared" si="17"/>
        <v/>
      </c>
      <c r="AA49">
        <f t="shared" si="18"/>
        <v>0</v>
      </c>
      <c r="AB49" t="str">
        <f t="shared" si="19"/>
        <v/>
      </c>
      <c r="AC49" t="str">
        <f t="shared" si="19"/>
        <v/>
      </c>
      <c r="AD49">
        <f t="shared" si="20"/>
        <v>0</v>
      </c>
      <c r="AE49">
        <f t="shared" si="20"/>
        <v>0</v>
      </c>
      <c r="AF49">
        <f t="shared" si="20"/>
        <v>0</v>
      </c>
      <c r="AG49">
        <f t="shared" si="20"/>
        <v>1</v>
      </c>
      <c r="BA49" t="str">
        <f t="shared" si="21"/>
        <v/>
      </c>
      <c r="BB49" t="str">
        <f t="shared" si="21"/>
        <v/>
      </c>
      <c r="BC49" t="str">
        <f t="shared" si="21"/>
        <v/>
      </c>
      <c r="BD49" t="str">
        <f t="shared" si="21"/>
        <v/>
      </c>
      <c r="BE49" t="str">
        <f t="shared" si="21"/>
        <v/>
      </c>
      <c r="BF49" t="str">
        <f t="shared" si="21"/>
        <v/>
      </c>
      <c r="BG49" t="str">
        <f t="shared" si="21"/>
        <v/>
      </c>
      <c r="BH49" t="str">
        <f t="shared" si="21"/>
        <v/>
      </c>
      <c r="BI49" t="str">
        <f t="shared" si="21"/>
        <v/>
      </c>
      <c r="BJ49" t="str">
        <f t="shared" si="21"/>
        <v/>
      </c>
    </row>
    <row r="50" spans="2:62" hidden="1" x14ac:dyDescent="0.25">
      <c r="B50" s="122" t="str">
        <f t="shared" si="7"/>
        <v/>
      </c>
      <c r="C50" s="124"/>
      <c r="D50" s="124"/>
      <c r="E50" s="124"/>
      <c r="F50" s="283"/>
      <c r="G50" s="236"/>
      <c r="H50" s="234"/>
      <c r="I50" s="232"/>
      <c r="J50" s="284" t="str">
        <f t="shared" si="10"/>
        <v/>
      </c>
      <c r="K50" s="106"/>
      <c r="L50" s="123"/>
      <c r="M50" s="123"/>
      <c r="N50" s="123" t="str">
        <f t="shared" si="11"/>
        <v/>
      </c>
      <c r="O50" s="123" t="str">
        <f t="shared" si="12"/>
        <v/>
      </c>
      <c r="P50" s="123" t="str">
        <f t="shared" si="13"/>
        <v/>
      </c>
      <c r="Q50" s="123" t="str">
        <f t="shared" si="14"/>
        <v/>
      </c>
      <c r="R50" s="123"/>
      <c r="S50" s="123"/>
      <c r="T50" s="123"/>
      <c r="U50" s="123" t="str">
        <f t="shared" si="15"/>
        <v/>
      </c>
      <c r="V50" s="123">
        <v>20</v>
      </c>
      <c r="W50" s="123" t="str">
        <f t="shared" si="16"/>
        <v/>
      </c>
      <c r="X50" s="123">
        <v>20</v>
      </c>
      <c r="Y50" s="123" t="str">
        <f t="shared" si="17"/>
        <v/>
      </c>
      <c r="AA50">
        <f t="shared" si="18"/>
        <v>0</v>
      </c>
      <c r="AB50" t="str">
        <f t="shared" si="19"/>
        <v/>
      </c>
      <c r="AC50" t="str">
        <f t="shared" si="19"/>
        <v/>
      </c>
      <c r="AD50">
        <f t="shared" si="20"/>
        <v>0</v>
      </c>
      <c r="AE50">
        <f t="shared" si="20"/>
        <v>0</v>
      </c>
      <c r="AF50">
        <f t="shared" si="20"/>
        <v>0</v>
      </c>
      <c r="AG50">
        <f t="shared" si="20"/>
        <v>1</v>
      </c>
      <c r="BA50" t="str">
        <f t="shared" si="21"/>
        <v/>
      </c>
      <c r="BB50" t="str">
        <f t="shared" si="21"/>
        <v/>
      </c>
      <c r="BC50" t="str">
        <f t="shared" si="21"/>
        <v/>
      </c>
      <c r="BD50" t="str">
        <f t="shared" si="21"/>
        <v/>
      </c>
      <c r="BE50" t="str">
        <f t="shared" si="21"/>
        <v/>
      </c>
      <c r="BF50" t="str">
        <f t="shared" si="21"/>
        <v/>
      </c>
      <c r="BG50" t="str">
        <f t="shared" si="21"/>
        <v/>
      </c>
      <c r="BH50" t="str">
        <f t="shared" si="21"/>
        <v/>
      </c>
      <c r="BI50" t="str">
        <f t="shared" si="21"/>
        <v/>
      </c>
      <c r="BJ50" t="str">
        <f t="shared" si="21"/>
        <v/>
      </c>
    </row>
    <row r="51" spans="2:62" hidden="1" x14ac:dyDescent="0.25">
      <c r="B51" s="122" t="str">
        <f t="shared" si="7"/>
        <v/>
      </c>
      <c r="C51" s="124"/>
      <c r="D51" s="124"/>
      <c r="E51" s="124"/>
      <c r="F51" s="283"/>
      <c r="G51" s="236"/>
      <c r="H51" s="234"/>
      <c r="I51" s="232"/>
      <c r="J51" s="284" t="str">
        <f t="shared" si="10"/>
        <v/>
      </c>
      <c r="K51" s="106"/>
      <c r="L51" s="123"/>
      <c r="M51" s="123"/>
      <c r="N51" s="123" t="str">
        <f t="shared" si="11"/>
        <v/>
      </c>
      <c r="O51" s="123" t="str">
        <f t="shared" si="12"/>
        <v/>
      </c>
      <c r="P51" s="123" t="str">
        <f t="shared" si="13"/>
        <v/>
      </c>
      <c r="Q51" s="123" t="str">
        <f t="shared" si="14"/>
        <v/>
      </c>
      <c r="R51" s="123"/>
      <c r="S51" s="123"/>
      <c r="T51" s="123"/>
      <c r="U51" s="123" t="str">
        <f t="shared" si="15"/>
        <v/>
      </c>
      <c r="V51" s="123">
        <v>21</v>
      </c>
      <c r="W51" s="123" t="str">
        <f t="shared" si="16"/>
        <v/>
      </c>
      <c r="X51" s="123">
        <v>21</v>
      </c>
      <c r="Y51" s="123" t="str">
        <f t="shared" si="17"/>
        <v/>
      </c>
      <c r="AA51">
        <f t="shared" si="18"/>
        <v>0</v>
      </c>
      <c r="AB51" t="str">
        <f t="shared" si="19"/>
        <v/>
      </c>
      <c r="AC51" t="str">
        <f t="shared" si="19"/>
        <v/>
      </c>
      <c r="AD51">
        <f t="shared" si="20"/>
        <v>0</v>
      </c>
      <c r="AE51">
        <f t="shared" si="20"/>
        <v>0</v>
      </c>
      <c r="AF51">
        <f t="shared" si="20"/>
        <v>0</v>
      </c>
      <c r="AG51">
        <f t="shared" si="20"/>
        <v>1</v>
      </c>
      <c r="BA51" t="str">
        <f t="shared" si="21"/>
        <v/>
      </c>
      <c r="BB51" t="str">
        <f t="shared" si="21"/>
        <v/>
      </c>
      <c r="BC51" t="str">
        <f t="shared" si="21"/>
        <v/>
      </c>
      <c r="BD51" t="str">
        <f t="shared" si="21"/>
        <v/>
      </c>
      <c r="BE51" t="str">
        <f t="shared" si="21"/>
        <v/>
      </c>
      <c r="BF51" t="str">
        <f t="shared" si="21"/>
        <v/>
      </c>
      <c r="BG51" t="str">
        <f t="shared" si="21"/>
        <v/>
      </c>
      <c r="BH51" t="str">
        <f t="shared" si="21"/>
        <v/>
      </c>
      <c r="BI51" t="str">
        <f t="shared" si="21"/>
        <v/>
      </c>
      <c r="BJ51" t="str">
        <f t="shared" si="21"/>
        <v/>
      </c>
    </row>
    <row r="52" spans="2:62" hidden="1" x14ac:dyDescent="0.25">
      <c r="B52" s="122" t="str">
        <f t="shared" si="7"/>
        <v/>
      </c>
      <c r="C52" s="124"/>
      <c r="D52" s="124"/>
      <c r="E52" s="124"/>
      <c r="F52" s="283"/>
      <c r="G52" s="236"/>
      <c r="H52" s="234"/>
      <c r="I52" s="232"/>
      <c r="J52" s="284" t="str">
        <f t="shared" si="10"/>
        <v/>
      </c>
      <c r="K52" s="106"/>
      <c r="L52" s="123"/>
      <c r="M52" s="123"/>
      <c r="N52" s="123" t="str">
        <f t="shared" si="11"/>
        <v/>
      </c>
      <c r="O52" s="123" t="str">
        <f t="shared" si="12"/>
        <v/>
      </c>
      <c r="P52" s="123" t="str">
        <f t="shared" si="13"/>
        <v/>
      </c>
      <c r="Q52" s="123" t="str">
        <f t="shared" si="14"/>
        <v/>
      </c>
      <c r="R52" s="123"/>
      <c r="S52" s="123"/>
      <c r="T52" s="123"/>
      <c r="U52" s="123" t="str">
        <f t="shared" si="15"/>
        <v/>
      </c>
      <c r="V52" s="123">
        <v>22</v>
      </c>
      <c r="W52" s="123" t="str">
        <f t="shared" si="16"/>
        <v/>
      </c>
      <c r="X52" s="123">
        <v>22</v>
      </c>
      <c r="Y52" s="123" t="str">
        <f t="shared" si="17"/>
        <v/>
      </c>
      <c r="AA52">
        <f t="shared" si="18"/>
        <v>0</v>
      </c>
      <c r="AB52" t="str">
        <f t="shared" si="19"/>
        <v/>
      </c>
      <c r="AC52" t="str">
        <f t="shared" si="19"/>
        <v/>
      </c>
      <c r="AD52">
        <f t="shared" si="20"/>
        <v>0</v>
      </c>
      <c r="AE52">
        <f t="shared" si="20"/>
        <v>0</v>
      </c>
      <c r="AF52">
        <f t="shared" si="20"/>
        <v>0</v>
      </c>
      <c r="AG52">
        <f t="shared" si="20"/>
        <v>1</v>
      </c>
      <c r="BA52" t="str">
        <f t="shared" si="21"/>
        <v/>
      </c>
      <c r="BB52" t="str">
        <f t="shared" si="21"/>
        <v/>
      </c>
      <c r="BC52" t="str">
        <f t="shared" si="21"/>
        <v/>
      </c>
      <c r="BD52" t="str">
        <f t="shared" si="21"/>
        <v/>
      </c>
      <c r="BE52" t="str">
        <f t="shared" si="21"/>
        <v/>
      </c>
      <c r="BF52" t="str">
        <f t="shared" si="21"/>
        <v/>
      </c>
      <c r="BG52" t="str">
        <f t="shared" si="21"/>
        <v/>
      </c>
      <c r="BH52" t="str">
        <f t="shared" si="21"/>
        <v/>
      </c>
      <c r="BI52" t="str">
        <f t="shared" si="21"/>
        <v/>
      </c>
      <c r="BJ52" t="str">
        <f t="shared" si="21"/>
        <v/>
      </c>
    </row>
    <row r="53" spans="2:62" hidden="1" x14ac:dyDescent="0.25">
      <c r="B53" s="122" t="str">
        <f t="shared" si="7"/>
        <v/>
      </c>
      <c r="C53" s="124"/>
      <c r="D53" s="124"/>
      <c r="E53" s="124"/>
      <c r="F53" s="283"/>
      <c r="G53" s="236"/>
      <c r="H53" s="234"/>
      <c r="I53" s="232"/>
      <c r="J53" s="284" t="str">
        <f t="shared" si="10"/>
        <v/>
      </c>
      <c r="K53" s="106"/>
      <c r="L53" s="123"/>
      <c r="M53" s="123"/>
      <c r="N53" s="123" t="str">
        <f t="shared" si="11"/>
        <v/>
      </c>
      <c r="O53" s="123" t="str">
        <f t="shared" si="12"/>
        <v/>
      </c>
      <c r="P53" s="123" t="str">
        <f t="shared" si="13"/>
        <v/>
      </c>
      <c r="Q53" s="123" t="str">
        <f t="shared" si="14"/>
        <v/>
      </c>
      <c r="R53" s="123"/>
      <c r="S53" s="123"/>
      <c r="T53" s="123"/>
      <c r="U53" s="123" t="str">
        <f t="shared" si="15"/>
        <v/>
      </c>
      <c r="V53" s="123">
        <v>23</v>
      </c>
      <c r="W53" s="123" t="str">
        <f t="shared" si="16"/>
        <v/>
      </c>
      <c r="X53" s="123">
        <v>23</v>
      </c>
      <c r="Y53" s="123" t="str">
        <f t="shared" si="17"/>
        <v/>
      </c>
      <c r="AA53">
        <f t="shared" si="18"/>
        <v>0</v>
      </c>
      <c r="AB53" t="str">
        <f t="shared" si="19"/>
        <v/>
      </c>
      <c r="AC53" t="str">
        <f t="shared" si="19"/>
        <v/>
      </c>
      <c r="AD53">
        <f t="shared" si="20"/>
        <v>0</v>
      </c>
      <c r="AE53">
        <f t="shared" si="20"/>
        <v>0</v>
      </c>
      <c r="AF53">
        <f t="shared" si="20"/>
        <v>0</v>
      </c>
      <c r="AG53">
        <f t="shared" si="20"/>
        <v>1</v>
      </c>
      <c r="BA53" t="str">
        <f t="shared" si="21"/>
        <v/>
      </c>
      <c r="BB53" t="str">
        <f t="shared" si="21"/>
        <v/>
      </c>
      <c r="BC53" t="str">
        <f t="shared" si="21"/>
        <v/>
      </c>
      <c r="BD53" t="str">
        <f t="shared" si="21"/>
        <v/>
      </c>
      <c r="BE53" t="str">
        <f t="shared" si="21"/>
        <v/>
      </c>
      <c r="BF53" t="str">
        <f t="shared" si="21"/>
        <v/>
      </c>
      <c r="BG53" t="str">
        <f t="shared" si="21"/>
        <v/>
      </c>
      <c r="BH53" t="str">
        <f t="shared" si="21"/>
        <v/>
      </c>
      <c r="BI53" t="str">
        <f t="shared" si="21"/>
        <v/>
      </c>
      <c r="BJ53" t="str">
        <f t="shared" si="21"/>
        <v/>
      </c>
    </row>
    <row r="54" spans="2:62" hidden="1" x14ac:dyDescent="0.25">
      <c r="B54" s="122" t="str">
        <f t="shared" si="7"/>
        <v/>
      </c>
      <c r="C54" s="124"/>
      <c r="D54" s="124"/>
      <c r="E54" s="124"/>
      <c r="F54" s="283"/>
      <c r="G54" s="236"/>
      <c r="H54" s="234"/>
      <c r="I54" s="232"/>
      <c r="J54" s="284" t="str">
        <f t="shared" si="10"/>
        <v/>
      </c>
      <c r="K54" s="106"/>
      <c r="L54" s="123"/>
      <c r="M54" s="123"/>
      <c r="N54" s="123" t="str">
        <f t="shared" si="11"/>
        <v/>
      </c>
      <c r="O54" s="123" t="str">
        <f t="shared" si="12"/>
        <v/>
      </c>
      <c r="P54" s="123" t="str">
        <f t="shared" si="13"/>
        <v/>
      </c>
      <c r="Q54" s="123" t="str">
        <f t="shared" si="14"/>
        <v/>
      </c>
      <c r="R54" s="123"/>
      <c r="S54" s="123"/>
      <c r="T54" s="123"/>
      <c r="U54" s="123" t="str">
        <f t="shared" si="15"/>
        <v/>
      </c>
      <c r="V54" s="123">
        <v>24</v>
      </c>
      <c r="W54" s="123" t="str">
        <f t="shared" si="16"/>
        <v/>
      </c>
      <c r="X54" s="123">
        <v>24</v>
      </c>
      <c r="Y54" s="123" t="str">
        <f t="shared" si="17"/>
        <v/>
      </c>
      <c r="AA54">
        <f t="shared" si="18"/>
        <v>0</v>
      </c>
      <c r="AB54" t="str">
        <f t="shared" si="19"/>
        <v/>
      </c>
      <c r="AC54" t="str">
        <f t="shared" si="19"/>
        <v/>
      </c>
      <c r="AD54">
        <f t="shared" si="20"/>
        <v>0</v>
      </c>
      <c r="AE54">
        <f t="shared" si="20"/>
        <v>0</v>
      </c>
      <c r="AF54">
        <f t="shared" si="20"/>
        <v>0</v>
      </c>
      <c r="AG54">
        <f t="shared" si="20"/>
        <v>1</v>
      </c>
      <c r="BA54" t="str">
        <f t="shared" si="21"/>
        <v/>
      </c>
      <c r="BB54" t="str">
        <f t="shared" si="21"/>
        <v/>
      </c>
      <c r="BC54" t="str">
        <f t="shared" si="21"/>
        <v/>
      </c>
      <c r="BD54" t="str">
        <f t="shared" si="21"/>
        <v/>
      </c>
      <c r="BE54" t="str">
        <f t="shared" si="21"/>
        <v/>
      </c>
      <c r="BF54" t="str">
        <f t="shared" si="21"/>
        <v/>
      </c>
      <c r="BG54" t="str">
        <f t="shared" si="21"/>
        <v/>
      </c>
      <c r="BH54" t="str">
        <f t="shared" si="21"/>
        <v/>
      </c>
      <c r="BI54" t="str">
        <f t="shared" si="21"/>
        <v/>
      </c>
      <c r="BJ54" t="str">
        <f t="shared" si="21"/>
        <v/>
      </c>
    </row>
    <row r="55" spans="2:62" hidden="1" x14ac:dyDescent="0.25">
      <c r="B55" s="122" t="str">
        <f t="shared" si="7"/>
        <v/>
      </c>
      <c r="C55" s="124"/>
      <c r="D55" s="124"/>
      <c r="E55" s="124"/>
      <c r="F55" s="283"/>
      <c r="G55" s="236"/>
      <c r="H55" s="234"/>
      <c r="I55" s="232"/>
      <c r="J55" s="284" t="str">
        <f t="shared" si="10"/>
        <v/>
      </c>
      <c r="K55" s="106"/>
      <c r="L55" s="123"/>
      <c r="M55" s="123"/>
      <c r="N55" s="123" t="str">
        <f t="shared" si="11"/>
        <v/>
      </c>
      <c r="O55" s="123" t="str">
        <f t="shared" si="12"/>
        <v/>
      </c>
      <c r="P55" s="123" t="str">
        <f t="shared" si="13"/>
        <v/>
      </c>
      <c r="Q55" s="123" t="str">
        <f t="shared" si="14"/>
        <v/>
      </c>
      <c r="R55" s="123"/>
      <c r="S55" s="123"/>
      <c r="T55" s="123"/>
      <c r="U55" s="123" t="str">
        <f t="shared" si="15"/>
        <v/>
      </c>
      <c r="V55" s="123">
        <v>25</v>
      </c>
      <c r="W55" s="123" t="str">
        <f t="shared" si="16"/>
        <v/>
      </c>
      <c r="X55" s="123">
        <v>25</v>
      </c>
      <c r="Y55" s="123" t="str">
        <f t="shared" si="17"/>
        <v/>
      </c>
      <c r="AA55">
        <f t="shared" si="18"/>
        <v>0</v>
      </c>
      <c r="AB55" t="str">
        <f t="shared" si="19"/>
        <v/>
      </c>
      <c r="AC55" t="str">
        <f t="shared" si="19"/>
        <v/>
      </c>
      <c r="AD55">
        <f t="shared" si="20"/>
        <v>0</v>
      </c>
      <c r="AE55">
        <f t="shared" si="20"/>
        <v>0</v>
      </c>
      <c r="AF55">
        <f t="shared" si="20"/>
        <v>0</v>
      </c>
      <c r="AG55">
        <f t="shared" si="20"/>
        <v>1</v>
      </c>
      <c r="BA55" t="str">
        <f t="shared" si="21"/>
        <v/>
      </c>
      <c r="BB55" t="str">
        <f t="shared" si="21"/>
        <v/>
      </c>
      <c r="BC55" t="str">
        <f t="shared" si="21"/>
        <v/>
      </c>
      <c r="BD55" t="str">
        <f t="shared" si="21"/>
        <v/>
      </c>
      <c r="BE55" t="str">
        <f t="shared" si="21"/>
        <v/>
      </c>
      <c r="BF55" t="str">
        <f t="shared" si="21"/>
        <v/>
      </c>
      <c r="BG55" t="str">
        <f t="shared" si="21"/>
        <v/>
      </c>
      <c r="BH55" t="str">
        <f t="shared" si="21"/>
        <v/>
      </c>
      <c r="BI55" t="str">
        <f t="shared" si="21"/>
        <v/>
      </c>
      <c r="BJ55" t="str">
        <f t="shared" si="21"/>
        <v/>
      </c>
    </row>
    <row r="56" spans="2:62" hidden="1" x14ac:dyDescent="0.25">
      <c r="B56" s="122" t="str">
        <f t="shared" si="7"/>
        <v/>
      </c>
      <c r="C56" s="124"/>
      <c r="D56" s="124"/>
      <c r="E56" s="124"/>
      <c r="F56" s="283"/>
      <c r="G56" s="236"/>
      <c r="H56" s="234"/>
      <c r="I56" s="232"/>
      <c r="J56" s="284" t="str">
        <f t="shared" si="10"/>
        <v/>
      </c>
      <c r="K56" s="106"/>
      <c r="L56" s="123"/>
      <c r="M56" s="123"/>
      <c r="N56" s="123" t="str">
        <f t="shared" si="11"/>
        <v/>
      </c>
      <c r="O56" s="123" t="str">
        <f t="shared" si="12"/>
        <v/>
      </c>
      <c r="P56" s="123" t="str">
        <f t="shared" si="13"/>
        <v/>
      </c>
      <c r="Q56" s="123" t="str">
        <f t="shared" si="14"/>
        <v/>
      </c>
      <c r="R56" s="123"/>
      <c r="S56" s="123"/>
      <c r="T56" s="123"/>
      <c r="U56" s="123" t="str">
        <f t="shared" si="15"/>
        <v/>
      </c>
      <c r="V56" s="123">
        <v>26</v>
      </c>
      <c r="W56" s="123" t="str">
        <f t="shared" si="16"/>
        <v/>
      </c>
      <c r="X56" s="123">
        <v>26</v>
      </c>
      <c r="Y56" s="123" t="str">
        <f t="shared" si="17"/>
        <v/>
      </c>
      <c r="AA56">
        <f t="shared" si="18"/>
        <v>0</v>
      </c>
      <c r="AB56" t="str">
        <f t="shared" si="19"/>
        <v/>
      </c>
      <c r="AC56" t="str">
        <f t="shared" si="19"/>
        <v/>
      </c>
      <c r="AD56">
        <f t="shared" si="20"/>
        <v>0</v>
      </c>
      <c r="AE56">
        <f t="shared" si="20"/>
        <v>0</v>
      </c>
      <c r="AF56">
        <f t="shared" si="20"/>
        <v>0</v>
      </c>
      <c r="AG56">
        <f t="shared" si="20"/>
        <v>1</v>
      </c>
      <c r="BA56" t="str">
        <f t="shared" si="21"/>
        <v/>
      </c>
      <c r="BB56" t="str">
        <f t="shared" si="21"/>
        <v/>
      </c>
      <c r="BC56" t="str">
        <f t="shared" si="21"/>
        <v/>
      </c>
      <c r="BD56" t="str">
        <f t="shared" si="21"/>
        <v/>
      </c>
      <c r="BE56" t="str">
        <f t="shared" si="21"/>
        <v/>
      </c>
      <c r="BF56" t="str">
        <f t="shared" si="21"/>
        <v/>
      </c>
      <c r="BG56" t="str">
        <f t="shared" si="21"/>
        <v/>
      </c>
      <c r="BH56" t="str">
        <f t="shared" si="21"/>
        <v/>
      </c>
      <c r="BI56" t="str">
        <f t="shared" si="21"/>
        <v/>
      </c>
      <c r="BJ56" t="str">
        <f t="shared" si="21"/>
        <v/>
      </c>
    </row>
    <row r="57" spans="2:62" hidden="1" x14ac:dyDescent="0.25">
      <c r="B57" s="122" t="str">
        <f t="shared" si="7"/>
        <v/>
      </c>
      <c r="C57" s="124"/>
      <c r="D57" s="124"/>
      <c r="E57" s="124"/>
      <c r="F57" s="283"/>
      <c r="G57" s="236"/>
      <c r="H57" s="234"/>
      <c r="I57" s="232"/>
      <c r="J57" s="284" t="str">
        <f t="shared" si="10"/>
        <v/>
      </c>
      <c r="K57" s="106"/>
      <c r="L57" s="123"/>
      <c r="M57" s="123"/>
      <c r="N57" s="123" t="str">
        <f t="shared" si="11"/>
        <v/>
      </c>
      <c r="O57" s="123" t="str">
        <f t="shared" si="12"/>
        <v/>
      </c>
      <c r="P57" s="123" t="str">
        <f t="shared" si="13"/>
        <v/>
      </c>
      <c r="Q57" s="123" t="str">
        <f t="shared" si="14"/>
        <v/>
      </c>
      <c r="R57" s="123"/>
      <c r="S57" s="123"/>
      <c r="T57" s="123"/>
      <c r="U57" s="123" t="str">
        <f t="shared" si="15"/>
        <v/>
      </c>
      <c r="V57" s="123">
        <v>27</v>
      </c>
      <c r="W57" s="123" t="str">
        <f t="shared" si="16"/>
        <v/>
      </c>
      <c r="X57" s="123">
        <v>27</v>
      </c>
      <c r="Y57" s="123" t="str">
        <f t="shared" si="17"/>
        <v/>
      </c>
      <c r="AA57">
        <f t="shared" si="18"/>
        <v>0</v>
      </c>
      <c r="AB57" t="str">
        <f t="shared" si="19"/>
        <v/>
      </c>
      <c r="AC57" t="str">
        <f t="shared" si="19"/>
        <v/>
      </c>
      <c r="AD57">
        <f t="shared" si="20"/>
        <v>0</v>
      </c>
      <c r="AE57">
        <f t="shared" si="20"/>
        <v>0</v>
      </c>
      <c r="AF57">
        <f t="shared" si="20"/>
        <v>0</v>
      </c>
      <c r="AG57">
        <f t="shared" si="20"/>
        <v>1</v>
      </c>
      <c r="BA57" t="str">
        <f t="shared" si="21"/>
        <v/>
      </c>
      <c r="BB57" t="str">
        <f t="shared" si="21"/>
        <v/>
      </c>
      <c r="BC57" t="str">
        <f t="shared" si="21"/>
        <v/>
      </c>
      <c r="BD57" t="str">
        <f t="shared" si="21"/>
        <v/>
      </c>
      <c r="BE57" t="str">
        <f t="shared" si="21"/>
        <v/>
      </c>
      <c r="BF57" t="str">
        <f t="shared" si="21"/>
        <v/>
      </c>
      <c r="BG57" t="str">
        <f t="shared" si="21"/>
        <v/>
      </c>
      <c r="BH57" t="str">
        <f t="shared" si="21"/>
        <v/>
      </c>
      <c r="BI57" t="str">
        <f t="shared" si="21"/>
        <v/>
      </c>
      <c r="BJ57" t="str">
        <f t="shared" si="21"/>
        <v/>
      </c>
    </row>
    <row r="58" spans="2:62" hidden="1" x14ac:dyDescent="0.25">
      <c r="B58" s="122" t="str">
        <f t="shared" si="7"/>
        <v/>
      </c>
      <c r="C58" s="124"/>
      <c r="D58" s="124"/>
      <c r="E58" s="124"/>
      <c r="F58" s="283"/>
      <c r="G58" s="236"/>
      <c r="H58" s="234"/>
      <c r="I58" s="232"/>
      <c r="J58" s="284" t="str">
        <f t="shared" si="10"/>
        <v/>
      </c>
      <c r="K58" s="106"/>
      <c r="L58" s="123"/>
      <c r="M58" s="123"/>
      <c r="N58" s="123" t="str">
        <f t="shared" si="11"/>
        <v/>
      </c>
      <c r="O58" s="123" t="str">
        <f t="shared" si="12"/>
        <v/>
      </c>
      <c r="P58" s="123" t="str">
        <f t="shared" si="13"/>
        <v/>
      </c>
      <c r="Q58" s="123" t="str">
        <f t="shared" si="14"/>
        <v/>
      </c>
      <c r="R58" s="123"/>
      <c r="S58" s="123"/>
      <c r="T58" s="123"/>
      <c r="U58" s="123" t="str">
        <f t="shared" si="15"/>
        <v/>
      </c>
      <c r="V58" s="123">
        <v>28</v>
      </c>
      <c r="W58" s="123" t="str">
        <f t="shared" si="16"/>
        <v/>
      </c>
      <c r="X58" s="123">
        <v>28</v>
      </c>
      <c r="Y58" s="123" t="str">
        <f t="shared" si="17"/>
        <v/>
      </c>
      <c r="AA58">
        <f t="shared" si="18"/>
        <v>0</v>
      </c>
      <c r="AB58" t="str">
        <f t="shared" si="19"/>
        <v/>
      </c>
      <c r="AC58" t="str">
        <f t="shared" si="19"/>
        <v/>
      </c>
      <c r="AD58">
        <f t="shared" si="20"/>
        <v>0</v>
      </c>
      <c r="AE58">
        <f t="shared" si="20"/>
        <v>0</v>
      </c>
      <c r="AF58">
        <f t="shared" si="20"/>
        <v>0</v>
      </c>
      <c r="AG58">
        <f t="shared" si="20"/>
        <v>1</v>
      </c>
      <c r="BA58" t="str">
        <f t="shared" si="21"/>
        <v/>
      </c>
      <c r="BB58" t="str">
        <f t="shared" si="21"/>
        <v/>
      </c>
      <c r="BC58" t="str">
        <f t="shared" si="21"/>
        <v/>
      </c>
      <c r="BD58" t="str">
        <f t="shared" si="21"/>
        <v/>
      </c>
      <c r="BE58" t="str">
        <f t="shared" si="21"/>
        <v/>
      </c>
      <c r="BF58" t="str">
        <f t="shared" si="21"/>
        <v/>
      </c>
      <c r="BG58" t="str">
        <f t="shared" si="21"/>
        <v/>
      </c>
      <c r="BH58" t="str">
        <f t="shared" si="21"/>
        <v/>
      </c>
      <c r="BI58" t="str">
        <f t="shared" si="21"/>
        <v/>
      </c>
      <c r="BJ58" t="str">
        <f t="shared" si="21"/>
        <v/>
      </c>
    </row>
    <row r="59" spans="2:62" hidden="1" x14ac:dyDescent="0.25">
      <c r="B59" s="122" t="str">
        <f t="shared" si="7"/>
        <v/>
      </c>
      <c r="C59" s="124"/>
      <c r="D59" s="124"/>
      <c r="E59" s="124"/>
      <c r="F59" s="283"/>
      <c r="G59" s="236"/>
      <c r="H59" s="234"/>
      <c r="I59" s="232"/>
      <c r="J59" s="284" t="str">
        <f t="shared" si="10"/>
        <v/>
      </c>
      <c r="K59" s="106"/>
      <c r="L59" s="123"/>
      <c r="M59" s="123"/>
      <c r="N59" s="123" t="str">
        <f t="shared" si="11"/>
        <v/>
      </c>
      <c r="O59" s="123" t="str">
        <f t="shared" si="12"/>
        <v/>
      </c>
      <c r="P59" s="123" t="str">
        <f t="shared" si="13"/>
        <v/>
      </c>
      <c r="Q59" s="123" t="str">
        <f t="shared" si="14"/>
        <v/>
      </c>
      <c r="R59" s="123"/>
      <c r="S59" s="123"/>
      <c r="T59" s="123"/>
      <c r="U59" s="123" t="str">
        <f t="shared" si="15"/>
        <v/>
      </c>
      <c r="V59" s="123">
        <v>29</v>
      </c>
      <c r="W59" s="123" t="str">
        <f t="shared" si="16"/>
        <v/>
      </c>
      <c r="X59" s="123">
        <v>29</v>
      </c>
      <c r="Y59" s="123" t="str">
        <f t="shared" si="17"/>
        <v/>
      </c>
      <c r="AA59">
        <f t="shared" si="18"/>
        <v>0</v>
      </c>
      <c r="AB59" t="str">
        <f t="shared" si="19"/>
        <v/>
      </c>
      <c r="AC59" t="str">
        <f t="shared" si="19"/>
        <v/>
      </c>
      <c r="AD59">
        <f t="shared" si="20"/>
        <v>0</v>
      </c>
      <c r="AE59">
        <f t="shared" si="20"/>
        <v>0</v>
      </c>
      <c r="AF59">
        <f t="shared" si="20"/>
        <v>0</v>
      </c>
      <c r="AG59">
        <f t="shared" si="20"/>
        <v>1</v>
      </c>
      <c r="BA59" t="str">
        <f t="shared" si="21"/>
        <v/>
      </c>
      <c r="BB59" t="str">
        <f t="shared" si="21"/>
        <v/>
      </c>
      <c r="BC59" t="str">
        <f t="shared" si="21"/>
        <v/>
      </c>
      <c r="BD59" t="str">
        <f t="shared" si="21"/>
        <v/>
      </c>
      <c r="BE59" t="str">
        <f t="shared" si="21"/>
        <v/>
      </c>
      <c r="BF59" t="str">
        <f t="shared" si="21"/>
        <v/>
      </c>
      <c r="BG59" t="str">
        <f t="shared" si="21"/>
        <v/>
      </c>
      <c r="BH59" t="str">
        <f t="shared" si="21"/>
        <v/>
      </c>
      <c r="BI59" t="str">
        <f t="shared" si="21"/>
        <v/>
      </c>
      <c r="BJ59" t="str">
        <f t="shared" si="21"/>
        <v/>
      </c>
    </row>
    <row r="60" spans="2:62" hidden="1" x14ac:dyDescent="0.25">
      <c r="B60" s="122" t="str">
        <f t="shared" si="7"/>
        <v/>
      </c>
      <c r="C60" s="124"/>
      <c r="D60" s="124"/>
      <c r="E60" s="124"/>
      <c r="F60" s="283"/>
      <c r="G60" s="236"/>
      <c r="H60" s="234"/>
      <c r="I60" s="232"/>
      <c r="J60" s="284" t="str">
        <f t="shared" si="10"/>
        <v/>
      </c>
      <c r="K60" s="106"/>
      <c r="L60" s="123"/>
      <c r="M60" s="123"/>
      <c r="N60" s="123" t="str">
        <f t="shared" si="11"/>
        <v/>
      </c>
      <c r="O60" s="123" t="str">
        <f t="shared" si="12"/>
        <v/>
      </c>
      <c r="P60" s="123" t="str">
        <f t="shared" si="13"/>
        <v/>
      </c>
      <c r="Q60" s="123" t="str">
        <f t="shared" si="14"/>
        <v/>
      </c>
      <c r="R60" s="123"/>
      <c r="S60" s="123"/>
      <c r="T60" s="123"/>
      <c r="U60" s="123" t="str">
        <f t="shared" si="15"/>
        <v/>
      </c>
      <c r="V60" s="123">
        <v>30</v>
      </c>
      <c r="W60" s="123" t="str">
        <f t="shared" si="16"/>
        <v/>
      </c>
      <c r="X60" s="123">
        <v>30</v>
      </c>
      <c r="Y60" s="123" t="str">
        <f t="shared" si="17"/>
        <v/>
      </c>
      <c r="AA60">
        <f t="shared" si="18"/>
        <v>0</v>
      </c>
      <c r="AB60" t="str">
        <f t="shared" si="19"/>
        <v/>
      </c>
      <c r="AC60" t="str">
        <f t="shared" si="19"/>
        <v/>
      </c>
      <c r="AD60">
        <f t="shared" si="20"/>
        <v>0</v>
      </c>
      <c r="AE60">
        <f t="shared" si="20"/>
        <v>0</v>
      </c>
      <c r="AF60">
        <f t="shared" si="20"/>
        <v>0</v>
      </c>
      <c r="AG60">
        <f t="shared" si="20"/>
        <v>1</v>
      </c>
      <c r="BA60" t="str">
        <f t="shared" si="21"/>
        <v/>
      </c>
      <c r="BB60" t="str">
        <f t="shared" si="21"/>
        <v/>
      </c>
      <c r="BC60" t="str">
        <f t="shared" si="21"/>
        <v/>
      </c>
      <c r="BD60" t="str">
        <f t="shared" si="21"/>
        <v/>
      </c>
      <c r="BE60" t="str">
        <f t="shared" si="21"/>
        <v/>
      </c>
      <c r="BF60" t="str">
        <f t="shared" si="21"/>
        <v/>
      </c>
      <c r="BG60" t="str">
        <f t="shared" si="21"/>
        <v/>
      </c>
      <c r="BH60" t="str">
        <f t="shared" si="21"/>
        <v/>
      </c>
      <c r="BI60" t="str">
        <f t="shared" si="21"/>
        <v/>
      </c>
      <c r="BJ60" t="str">
        <f t="shared" si="21"/>
        <v/>
      </c>
    </row>
    <row r="61" spans="2:62" hidden="1" x14ac:dyDescent="0.25">
      <c r="B61" s="122" t="str">
        <f t="shared" si="7"/>
        <v/>
      </c>
      <c r="C61" s="124"/>
      <c r="D61" s="124"/>
      <c r="E61" s="124"/>
      <c r="F61" s="283"/>
      <c r="G61" s="236"/>
      <c r="H61" s="234"/>
      <c r="I61" s="232"/>
      <c r="J61" s="284" t="str">
        <f t="shared" si="10"/>
        <v/>
      </c>
      <c r="K61" s="106"/>
      <c r="L61" s="123"/>
      <c r="M61" s="123"/>
      <c r="N61" s="123" t="str">
        <f t="shared" si="11"/>
        <v/>
      </c>
      <c r="O61" s="123" t="str">
        <f t="shared" si="12"/>
        <v/>
      </c>
      <c r="P61" s="123" t="str">
        <f t="shared" si="13"/>
        <v/>
      </c>
      <c r="Q61" s="123" t="str">
        <f t="shared" si="14"/>
        <v/>
      </c>
      <c r="R61" s="123"/>
      <c r="S61" s="123"/>
      <c r="T61" s="123"/>
      <c r="U61" s="123" t="str">
        <f t="shared" si="15"/>
        <v/>
      </c>
      <c r="V61" s="123">
        <v>31</v>
      </c>
      <c r="W61" s="123" t="str">
        <f t="shared" si="16"/>
        <v/>
      </c>
      <c r="X61" s="123">
        <v>31</v>
      </c>
      <c r="Y61" s="123" t="str">
        <f t="shared" si="17"/>
        <v/>
      </c>
      <c r="AA61">
        <f t="shared" si="18"/>
        <v>0</v>
      </c>
      <c r="AB61" t="str">
        <f t="shared" si="19"/>
        <v/>
      </c>
      <c r="AC61" t="str">
        <f t="shared" si="19"/>
        <v/>
      </c>
      <c r="AD61">
        <f t="shared" si="20"/>
        <v>0</v>
      </c>
      <c r="AE61">
        <f t="shared" si="20"/>
        <v>0</v>
      </c>
      <c r="AF61">
        <f t="shared" si="20"/>
        <v>0</v>
      </c>
      <c r="AG61">
        <f t="shared" si="20"/>
        <v>1</v>
      </c>
      <c r="BA61" t="str">
        <f t="shared" si="21"/>
        <v/>
      </c>
      <c r="BB61" t="str">
        <f t="shared" si="21"/>
        <v/>
      </c>
      <c r="BC61" t="str">
        <f t="shared" si="21"/>
        <v/>
      </c>
      <c r="BD61" t="str">
        <f t="shared" si="21"/>
        <v/>
      </c>
      <c r="BE61" t="str">
        <f t="shared" si="21"/>
        <v/>
      </c>
      <c r="BF61" t="str">
        <f t="shared" si="21"/>
        <v/>
      </c>
      <c r="BG61" t="str">
        <f t="shared" si="21"/>
        <v/>
      </c>
      <c r="BH61" t="str">
        <f t="shared" si="21"/>
        <v/>
      </c>
      <c r="BI61" t="str">
        <f t="shared" si="21"/>
        <v/>
      </c>
      <c r="BJ61" t="str">
        <f t="shared" si="21"/>
        <v/>
      </c>
    </row>
    <row r="62" spans="2:62" hidden="1" x14ac:dyDescent="0.25">
      <c r="B62" s="122" t="str">
        <f t="shared" si="7"/>
        <v/>
      </c>
      <c r="C62" s="124"/>
      <c r="D62" s="124"/>
      <c r="E62" s="124"/>
      <c r="F62" s="283"/>
      <c r="G62" s="236"/>
      <c r="H62" s="234"/>
      <c r="I62" s="232"/>
      <c r="J62" s="284" t="str">
        <f t="shared" si="10"/>
        <v/>
      </c>
      <c r="K62" s="106"/>
      <c r="L62" s="123"/>
      <c r="M62" s="123"/>
      <c r="N62" s="123" t="str">
        <f t="shared" si="11"/>
        <v/>
      </c>
      <c r="O62" s="123" t="str">
        <f t="shared" si="12"/>
        <v/>
      </c>
      <c r="P62" s="123" t="str">
        <f t="shared" si="13"/>
        <v/>
      </c>
      <c r="Q62" s="123" t="str">
        <f t="shared" si="14"/>
        <v/>
      </c>
      <c r="R62" s="123"/>
      <c r="S62" s="123"/>
      <c r="T62" s="123"/>
      <c r="U62" s="123" t="str">
        <f t="shared" si="15"/>
        <v/>
      </c>
      <c r="V62" s="123">
        <v>32</v>
      </c>
      <c r="W62" s="123" t="str">
        <f t="shared" si="16"/>
        <v/>
      </c>
      <c r="X62" s="123">
        <v>32</v>
      </c>
      <c r="Y62" s="123" t="str">
        <f t="shared" si="17"/>
        <v/>
      </c>
      <c r="AA62">
        <f t="shared" si="18"/>
        <v>0</v>
      </c>
      <c r="AB62" t="str">
        <f t="shared" si="19"/>
        <v/>
      </c>
      <c r="AC62" t="str">
        <f t="shared" si="19"/>
        <v/>
      </c>
      <c r="AD62">
        <f t="shared" si="20"/>
        <v>0</v>
      </c>
      <c r="AE62">
        <f t="shared" si="20"/>
        <v>0</v>
      </c>
      <c r="AF62">
        <f t="shared" si="20"/>
        <v>0</v>
      </c>
      <c r="AG62">
        <f t="shared" si="20"/>
        <v>1</v>
      </c>
      <c r="BA62" t="str">
        <f t="shared" si="21"/>
        <v/>
      </c>
      <c r="BB62" t="str">
        <f t="shared" si="21"/>
        <v/>
      </c>
      <c r="BC62" t="str">
        <f t="shared" si="21"/>
        <v/>
      </c>
      <c r="BD62" t="str">
        <f t="shared" si="21"/>
        <v/>
      </c>
      <c r="BE62" t="str">
        <f t="shared" si="21"/>
        <v/>
      </c>
      <c r="BF62" t="str">
        <f t="shared" si="21"/>
        <v/>
      </c>
      <c r="BG62" t="str">
        <f t="shared" si="21"/>
        <v/>
      </c>
      <c r="BH62" t="str">
        <f t="shared" si="21"/>
        <v/>
      </c>
      <c r="BI62" t="str">
        <f t="shared" si="21"/>
        <v/>
      </c>
      <c r="BJ62" t="str">
        <f t="shared" si="21"/>
        <v/>
      </c>
    </row>
    <row r="63" spans="2:62" hidden="1" x14ac:dyDescent="0.25">
      <c r="B63" s="122" t="str">
        <f t="shared" si="7"/>
        <v/>
      </c>
      <c r="C63" s="124"/>
      <c r="D63" s="124"/>
      <c r="E63" s="124"/>
      <c r="F63" s="283"/>
      <c r="G63" s="236"/>
      <c r="H63" s="234"/>
      <c r="I63" s="232"/>
      <c r="J63" s="284" t="str">
        <f t="shared" si="10"/>
        <v/>
      </c>
      <c r="K63" s="106"/>
      <c r="L63" s="123"/>
      <c r="M63" s="123"/>
      <c r="N63" s="123" t="str">
        <f t="shared" si="11"/>
        <v/>
      </c>
      <c r="O63" s="123" t="str">
        <f t="shared" si="12"/>
        <v/>
      </c>
      <c r="P63" s="123" t="str">
        <f t="shared" si="13"/>
        <v/>
      </c>
      <c r="Q63" s="123" t="str">
        <f t="shared" si="14"/>
        <v/>
      </c>
      <c r="R63" s="123"/>
      <c r="S63" s="123"/>
      <c r="T63" s="123"/>
      <c r="U63" s="123" t="str">
        <f t="shared" si="15"/>
        <v/>
      </c>
      <c r="V63" s="123">
        <v>33</v>
      </c>
      <c r="W63" s="123" t="str">
        <f t="shared" si="16"/>
        <v/>
      </c>
      <c r="X63" s="123">
        <v>33</v>
      </c>
      <c r="Y63" s="123" t="str">
        <f t="shared" si="17"/>
        <v/>
      </c>
      <c r="AA63">
        <f t="shared" si="18"/>
        <v>0</v>
      </c>
      <c r="AB63" t="str">
        <f t="shared" si="19"/>
        <v/>
      </c>
      <c r="AC63" t="str">
        <f t="shared" si="19"/>
        <v/>
      </c>
      <c r="AD63">
        <f t="shared" si="20"/>
        <v>0</v>
      </c>
      <c r="AE63">
        <f t="shared" si="20"/>
        <v>0</v>
      </c>
      <c r="AF63">
        <f t="shared" si="20"/>
        <v>0</v>
      </c>
      <c r="AG63">
        <f t="shared" si="20"/>
        <v>1</v>
      </c>
      <c r="BA63" t="str">
        <f t="shared" si="21"/>
        <v/>
      </c>
      <c r="BB63" t="str">
        <f t="shared" si="21"/>
        <v/>
      </c>
      <c r="BC63" t="str">
        <f t="shared" si="21"/>
        <v/>
      </c>
      <c r="BD63" t="str">
        <f t="shared" si="21"/>
        <v/>
      </c>
      <c r="BE63" t="str">
        <f t="shared" si="21"/>
        <v/>
      </c>
      <c r="BF63" t="str">
        <f t="shared" si="21"/>
        <v/>
      </c>
      <c r="BG63" t="str">
        <f t="shared" si="21"/>
        <v/>
      </c>
      <c r="BH63" t="str">
        <f t="shared" si="21"/>
        <v/>
      </c>
      <c r="BI63" t="str">
        <f t="shared" si="21"/>
        <v/>
      </c>
      <c r="BJ63" t="str">
        <f t="shared" si="21"/>
        <v/>
      </c>
    </row>
    <row r="64" spans="2:62" hidden="1" x14ac:dyDescent="0.25">
      <c r="B64" s="122" t="str">
        <f t="shared" si="7"/>
        <v/>
      </c>
      <c r="C64" s="124"/>
      <c r="D64" s="124"/>
      <c r="E64" s="124"/>
      <c r="F64" s="283"/>
      <c r="G64" s="236"/>
      <c r="H64" s="234"/>
      <c r="I64" s="232"/>
      <c r="J64" s="284" t="str">
        <f t="shared" si="10"/>
        <v/>
      </c>
      <c r="K64" s="106"/>
      <c r="L64" s="123"/>
      <c r="M64" s="123"/>
      <c r="N64" s="123" t="str">
        <f t="shared" si="11"/>
        <v/>
      </c>
      <c r="O64" s="123" t="str">
        <f t="shared" si="12"/>
        <v/>
      </c>
      <c r="P64" s="123" t="str">
        <f t="shared" si="13"/>
        <v/>
      </c>
      <c r="Q64" s="123" t="str">
        <f t="shared" si="14"/>
        <v/>
      </c>
      <c r="R64" s="123"/>
      <c r="S64" s="123"/>
      <c r="T64" s="123"/>
      <c r="U64" s="123" t="str">
        <f t="shared" si="15"/>
        <v/>
      </c>
      <c r="V64" s="123">
        <v>34</v>
      </c>
      <c r="W64" s="123" t="str">
        <f t="shared" si="16"/>
        <v/>
      </c>
      <c r="X64" s="123">
        <v>34</v>
      </c>
      <c r="Y64" s="123" t="str">
        <f t="shared" si="17"/>
        <v/>
      </c>
      <c r="AA64">
        <f t="shared" si="18"/>
        <v>0</v>
      </c>
      <c r="AB64" t="str">
        <f t="shared" ref="AB64:AC91" si="22">IF($F64="","",AB$30)</f>
        <v/>
      </c>
      <c r="AC64" t="str">
        <f t="shared" si="22"/>
        <v/>
      </c>
      <c r="AD64">
        <f t="shared" si="20"/>
        <v>0</v>
      </c>
      <c r="AE64">
        <f t="shared" si="20"/>
        <v>0</v>
      </c>
      <c r="AF64">
        <f t="shared" si="20"/>
        <v>0</v>
      </c>
      <c r="AG64">
        <f t="shared" si="20"/>
        <v>1</v>
      </c>
      <c r="BA64" t="str">
        <f t="shared" ref="BA64:BJ89" si="23">IF($F64="","",BA$30)</f>
        <v/>
      </c>
      <c r="BB64" t="str">
        <f t="shared" si="23"/>
        <v/>
      </c>
      <c r="BC64" t="str">
        <f t="shared" si="23"/>
        <v/>
      </c>
      <c r="BD64" t="str">
        <f t="shared" si="23"/>
        <v/>
      </c>
      <c r="BE64" t="str">
        <f t="shared" si="23"/>
        <v/>
      </c>
      <c r="BF64" t="str">
        <f t="shared" si="23"/>
        <v/>
      </c>
      <c r="BG64" t="str">
        <f t="shared" si="23"/>
        <v/>
      </c>
      <c r="BH64" t="str">
        <f t="shared" si="23"/>
        <v/>
      </c>
      <c r="BI64" t="str">
        <f t="shared" si="23"/>
        <v/>
      </c>
      <c r="BJ64" t="str">
        <f t="shared" si="23"/>
        <v/>
      </c>
    </row>
    <row r="65" spans="2:62" hidden="1" x14ac:dyDescent="0.25">
      <c r="B65" s="122" t="str">
        <f t="shared" si="7"/>
        <v/>
      </c>
      <c r="C65" s="124"/>
      <c r="D65" s="124"/>
      <c r="E65" s="124"/>
      <c r="F65" s="283"/>
      <c r="G65" s="236"/>
      <c r="H65" s="234"/>
      <c r="I65" s="232"/>
      <c r="J65" s="284" t="str">
        <f t="shared" si="10"/>
        <v/>
      </c>
      <c r="K65" s="106"/>
      <c r="L65" s="123"/>
      <c r="M65" s="123"/>
      <c r="N65" s="123" t="str">
        <f t="shared" si="11"/>
        <v/>
      </c>
      <c r="O65" s="123" t="str">
        <f t="shared" si="12"/>
        <v/>
      </c>
      <c r="P65" s="123" t="str">
        <f t="shared" si="13"/>
        <v/>
      </c>
      <c r="Q65" s="123" t="str">
        <f t="shared" si="14"/>
        <v/>
      </c>
      <c r="R65" s="123"/>
      <c r="S65" s="123"/>
      <c r="T65" s="123"/>
      <c r="U65" s="123" t="str">
        <f t="shared" si="15"/>
        <v/>
      </c>
      <c r="V65" s="123">
        <v>35</v>
      </c>
      <c r="W65" s="123" t="str">
        <f t="shared" si="16"/>
        <v/>
      </c>
      <c r="X65" s="123">
        <v>35</v>
      </c>
      <c r="Y65" s="123" t="str">
        <f t="shared" si="17"/>
        <v/>
      </c>
      <c r="AA65">
        <f t="shared" si="18"/>
        <v>0</v>
      </c>
      <c r="AB65" t="str">
        <f t="shared" si="22"/>
        <v/>
      </c>
      <c r="AC65" t="str">
        <f t="shared" si="22"/>
        <v/>
      </c>
      <c r="AD65">
        <f t="shared" si="20"/>
        <v>0</v>
      </c>
      <c r="AE65">
        <f t="shared" si="20"/>
        <v>0</v>
      </c>
      <c r="AF65">
        <f t="shared" si="20"/>
        <v>0</v>
      </c>
      <c r="AG65">
        <f t="shared" si="20"/>
        <v>1</v>
      </c>
      <c r="BA65" t="str">
        <f t="shared" si="23"/>
        <v/>
      </c>
      <c r="BB65" t="str">
        <f t="shared" si="23"/>
        <v/>
      </c>
      <c r="BC65" t="str">
        <f t="shared" si="23"/>
        <v/>
      </c>
      <c r="BD65" t="str">
        <f t="shared" si="23"/>
        <v/>
      </c>
      <c r="BE65" t="str">
        <f t="shared" si="23"/>
        <v/>
      </c>
      <c r="BF65" t="str">
        <f t="shared" si="23"/>
        <v/>
      </c>
      <c r="BG65" t="str">
        <f t="shared" si="23"/>
        <v/>
      </c>
      <c r="BH65" t="str">
        <f t="shared" si="23"/>
        <v/>
      </c>
      <c r="BI65" t="str">
        <f t="shared" si="23"/>
        <v/>
      </c>
      <c r="BJ65" t="str">
        <f t="shared" si="23"/>
        <v/>
      </c>
    </row>
    <row r="66" spans="2:62" hidden="1" x14ac:dyDescent="0.25">
      <c r="B66" s="122" t="str">
        <f t="shared" si="7"/>
        <v/>
      </c>
      <c r="C66" s="124"/>
      <c r="D66" s="124"/>
      <c r="E66" s="124"/>
      <c r="F66" s="283"/>
      <c r="G66" s="236"/>
      <c r="H66" s="234"/>
      <c r="I66" s="232"/>
      <c r="J66" s="284" t="str">
        <f t="shared" si="10"/>
        <v/>
      </c>
      <c r="K66" s="106"/>
      <c r="L66" s="123"/>
      <c r="M66" s="123"/>
      <c r="N66" s="123" t="str">
        <f t="shared" si="11"/>
        <v/>
      </c>
      <c r="O66" s="123" t="str">
        <f t="shared" si="12"/>
        <v/>
      </c>
      <c r="P66" s="123" t="str">
        <f t="shared" si="13"/>
        <v/>
      </c>
      <c r="Q66" s="123" t="str">
        <f t="shared" si="14"/>
        <v/>
      </c>
      <c r="R66" s="123"/>
      <c r="S66" s="123"/>
      <c r="T66" s="123"/>
      <c r="U66" s="123" t="str">
        <f t="shared" si="15"/>
        <v/>
      </c>
      <c r="V66" s="123">
        <v>36</v>
      </c>
      <c r="W66" s="123" t="str">
        <f t="shared" si="16"/>
        <v/>
      </c>
      <c r="X66" s="123">
        <v>36</v>
      </c>
      <c r="Y66" s="123" t="str">
        <f t="shared" si="17"/>
        <v/>
      </c>
      <c r="AA66">
        <f t="shared" si="18"/>
        <v>0</v>
      </c>
      <c r="AB66" t="str">
        <f t="shared" si="22"/>
        <v/>
      </c>
      <c r="AC66" t="str">
        <f t="shared" si="22"/>
        <v/>
      </c>
      <c r="AD66">
        <f t="shared" si="20"/>
        <v>0</v>
      </c>
      <c r="AE66">
        <f t="shared" si="20"/>
        <v>0</v>
      </c>
      <c r="AF66">
        <f t="shared" si="20"/>
        <v>0</v>
      </c>
      <c r="AG66">
        <f t="shared" si="20"/>
        <v>1</v>
      </c>
      <c r="BA66" t="str">
        <f t="shared" si="23"/>
        <v/>
      </c>
      <c r="BB66" t="str">
        <f t="shared" si="23"/>
        <v/>
      </c>
      <c r="BC66" t="str">
        <f t="shared" si="23"/>
        <v/>
      </c>
      <c r="BD66" t="str">
        <f t="shared" si="23"/>
        <v/>
      </c>
      <c r="BE66" t="str">
        <f t="shared" si="23"/>
        <v/>
      </c>
      <c r="BF66" t="str">
        <f t="shared" si="23"/>
        <v/>
      </c>
      <c r="BG66" t="str">
        <f t="shared" si="23"/>
        <v/>
      </c>
      <c r="BH66" t="str">
        <f t="shared" si="23"/>
        <v/>
      </c>
      <c r="BI66" t="str">
        <f t="shared" si="23"/>
        <v/>
      </c>
      <c r="BJ66" t="str">
        <f t="shared" si="23"/>
        <v/>
      </c>
    </row>
    <row r="67" spans="2:62" hidden="1" x14ac:dyDescent="0.25">
      <c r="B67" s="122" t="str">
        <f t="shared" si="7"/>
        <v/>
      </c>
      <c r="C67" s="124"/>
      <c r="D67" s="124"/>
      <c r="E67" s="124"/>
      <c r="F67" s="283"/>
      <c r="G67" s="236"/>
      <c r="H67" s="234"/>
      <c r="I67" s="232"/>
      <c r="J67" s="284" t="str">
        <f t="shared" si="10"/>
        <v/>
      </c>
      <c r="K67" s="106"/>
      <c r="L67" s="123"/>
      <c r="M67" s="123"/>
      <c r="N67" s="123" t="str">
        <f t="shared" si="11"/>
        <v/>
      </c>
      <c r="O67" s="123" t="str">
        <f t="shared" si="12"/>
        <v/>
      </c>
      <c r="P67" s="123" t="str">
        <f t="shared" si="13"/>
        <v/>
      </c>
      <c r="Q67" s="123" t="str">
        <f t="shared" si="14"/>
        <v/>
      </c>
      <c r="R67" s="123"/>
      <c r="S67" s="123"/>
      <c r="T67" s="123"/>
      <c r="U67" s="123" t="str">
        <f t="shared" si="15"/>
        <v/>
      </c>
      <c r="V67" s="123">
        <v>37</v>
      </c>
      <c r="W67" s="123" t="str">
        <f t="shared" si="16"/>
        <v/>
      </c>
      <c r="X67" s="123">
        <v>37</v>
      </c>
      <c r="Y67" s="123" t="str">
        <f t="shared" si="17"/>
        <v/>
      </c>
      <c r="AA67">
        <f t="shared" si="18"/>
        <v>0</v>
      </c>
      <c r="AB67" t="str">
        <f t="shared" si="22"/>
        <v/>
      </c>
      <c r="AC67" t="str">
        <f t="shared" si="22"/>
        <v/>
      </c>
      <c r="AD67">
        <f t="shared" si="20"/>
        <v>0</v>
      </c>
      <c r="AE67">
        <f t="shared" si="20"/>
        <v>0</v>
      </c>
      <c r="AF67">
        <f t="shared" si="20"/>
        <v>0</v>
      </c>
      <c r="AG67">
        <f t="shared" si="20"/>
        <v>1</v>
      </c>
      <c r="BA67" t="str">
        <f t="shared" si="23"/>
        <v/>
      </c>
      <c r="BB67" t="str">
        <f t="shared" si="23"/>
        <v/>
      </c>
      <c r="BC67" t="str">
        <f t="shared" si="23"/>
        <v/>
      </c>
      <c r="BD67" t="str">
        <f t="shared" si="23"/>
        <v/>
      </c>
      <c r="BE67" t="str">
        <f t="shared" si="23"/>
        <v/>
      </c>
      <c r="BF67" t="str">
        <f t="shared" si="23"/>
        <v/>
      </c>
      <c r="BG67" t="str">
        <f t="shared" si="23"/>
        <v/>
      </c>
      <c r="BH67" t="str">
        <f t="shared" si="23"/>
        <v/>
      </c>
      <c r="BI67" t="str">
        <f t="shared" si="23"/>
        <v/>
      </c>
      <c r="BJ67" t="str">
        <f t="shared" si="23"/>
        <v/>
      </c>
    </row>
    <row r="68" spans="2:62" hidden="1" x14ac:dyDescent="0.25">
      <c r="B68" s="122" t="str">
        <f t="shared" si="7"/>
        <v/>
      </c>
      <c r="C68" s="124"/>
      <c r="D68" s="124"/>
      <c r="E68" s="124"/>
      <c r="F68" s="283"/>
      <c r="G68" s="236"/>
      <c r="H68" s="234"/>
      <c r="I68" s="232"/>
      <c r="J68" s="284" t="str">
        <f t="shared" si="10"/>
        <v/>
      </c>
      <c r="K68" s="106"/>
      <c r="L68" s="123"/>
      <c r="M68" s="123"/>
      <c r="N68" s="123" t="str">
        <f t="shared" si="11"/>
        <v/>
      </c>
      <c r="O68" s="123" t="str">
        <f t="shared" si="12"/>
        <v/>
      </c>
      <c r="P68" s="123" t="str">
        <f t="shared" si="13"/>
        <v/>
      </c>
      <c r="Q68" s="123" t="str">
        <f t="shared" si="14"/>
        <v/>
      </c>
      <c r="R68" s="123"/>
      <c r="S68" s="123"/>
      <c r="T68" s="123"/>
      <c r="U68" s="123" t="str">
        <f t="shared" si="15"/>
        <v/>
      </c>
      <c r="V68" s="123">
        <v>38</v>
      </c>
      <c r="W68" s="123" t="str">
        <f t="shared" si="16"/>
        <v/>
      </c>
      <c r="X68" s="123">
        <v>38</v>
      </c>
      <c r="Y68" s="123" t="str">
        <f t="shared" si="17"/>
        <v/>
      </c>
      <c r="AA68">
        <f t="shared" si="18"/>
        <v>0</v>
      </c>
      <c r="AB68" t="str">
        <f t="shared" si="22"/>
        <v/>
      </c>
      <c r="AC68" t="str">
        <f t="shared" si="22"/>
        <v/>
      </c>
      <c r="AD68">
        <f t="shared" si="20"/>
        <v>0</v>
      </c>
      <c r="AE68">
        <f t="shared" si="20"/>
        <v>0</v>
      </c>
      <c r="AF68">
        <f t="shared" si="20"/>
        <v>0</v>
      </c>
      <c r="AG68">
        <f t="shared" si="20"/>
        <v>1</v>
      </c>
      <c r="BA68" t="str">
        <f t="shared" si="23"/>
        <v/>
      </c>
      <c r="BB68" t="str">
        <f t="shared" si="23"/>
        <v/>
      </c>
      <c r="BC68" t="str">
        <f t="shared" si="23"/>
        <v/>
      </c>
      <c r="BD68" t="str">
        <f t="shared" si="23"/>
        <v/>
      </c>
      <c r="BE68" t="str">
        <f t="shared" si="23"/>
        <v/>
      </c>
      <c r="BF68" t="str">
        <f t="shared" si="23"/>
        <v/>
      </c>
      <c r="BG68" t="str">
        <f t="shared" si="23"/>
        <v/>
      </c>
      <c r="BH68" t="str">
        <f t="shared" si="23"/>
        <v/>
      </c>
      <c r="BI68" t="str">
        <f t="shared" si="23"/>
        <v/>
      </c>
      <c r="BJ68" t="str">
        <f t="shared" si="23"/>
        <v/>
      </c>
    </row>
    <row r="69" spans="2:62" hidden="1" x14ac:dyDescent="0.25">
      <c r="B69" s="122" t="str">
        <f t="shared" si="7"/>
        <v/>
      </c>
      <c r="C69" s="124"/>
      <c r="D69" s="124"/>
      <c r="E69" s="124"/>
      <c r="F69" s="283"/>
      <c r="G69" s="236"/>
      <c r="H69" s="234"/>
      <c r="I69" s="232"/>
      <c r="J69" s="284" t="str">
        <f t="shared" si="10"/>
        <v/>
      </c>
      <c r="K69" s="106"/>
      <c r="L69" s="123"/>
      <c r="M69" s="123"/>
      <c r="N69" s="123" t="str">
        <f t="shared" si="11"/>
        <v/>
      </c>
      <c r="O69" s="123" t="str">
        <f t="shared" si="12"/>
        <v/>
      </c>
      <c r="P69" s="123" t="str">
        <f t="shared" si="13"/>
        <v/>
      </c>
      <c r="Q69" s="123" t="str">
        <f t="shared" si="14"/>
        <v/>
      </c>
      <c r="R69" s="123"/>
      <c r="S69" s="123"/>
      <c r="T69" s="123"/>
      <c r="U69" s="123" t="str">
        <f t="shared" si="15"/>
        <v/>
      </c>
      <c r="V69" s="123">
        <v>39</v>
      </c>
      <c r="W69" s="123" t="str">
        <f t="shared" si="16"/>
        <v/>
      </c>
      <c r="X69" s="123">
        <v>39</v>
      </c>
      <c r="Y69" s="123" t="str">
        <f t="shared" si="17"/>
        <v/>
      </c>
      <c r="AA69">
        <f t="shared" si="18"/>
        <v>0</v>
      </c>
      <c r="AB69" t="str">
        <f t="shared" si="22"/>
        <v/>
      </c>
      <c r="AC69" t="str">
        <f t="shared" si="22"/>
        <v/>
      </c>
      <c r="AD69">
        <f t="shared" si="20"/>
        <v>0</v>
      </c>
      <c r="AE69">
        <f t="shared" si="20"/>
        <v>0</v>
      </c>
      <c r="AF69">
        <f t="shared" si="20"/>
        <v>0</v>
      </c>
      <c r="AG69">
        <f t="shared" si="20"/>
        <v>1</v>
      </c>
      <c r="BA69" t="str">
        <f t="shared" si="23"/>
        <v/>
      </c>
      <c r="BB69" t="str">
        <f t="shared" si="23"/>
        <v/>
      </c>
      <c r="BC69" t="str">
        <f t="shared" si="23"/>
        <v/>
      </c>
      <c r="BD69" t="str">
        <f t="shared" si="23"/>
        <v/>
      </c>
      <c r="BE69" t="str">
        <f t="shared" si="23"/>
        <v/>
      </c>
      <c r="BF69" t="str">
        <f t="shared" si="23"/>
        <v/>
      </c>
      <c r="BG69" t="str">
        <f t="shared" si="23"/>
        <v/>
      </c>
      <c r="BH69" t="str">
        <f t="shared" si="23"/>
        <v/>
      </c>
      <c r="BI69" t="str">
        <f t="shared" si="23"/>
        <v/>
      </c>
      <c r="BJ69" t="str">
        <f t="shared" si="23"/>
        <v/>
      </c>
    </row>
    <row r="70" spans="2:62" hidden="1" x14ac:dyDescent="0.25">
      <c r="B70" s="122" t="str">
        <f t="shared" si="7"/>
        <v/>
      </c>
      <c r="C70" s="124"/>
      <c r="D70" s="124"/>
      <c r="E70" s="124"/>
      <c r="F70" s="283"/>
      <c r="G70" s="236"/>
      <c r="H70" s="234"/>
      <c r="I70" s="232"/>
      <c r="J70" s="284" t="str">
        <f t="shared" si="10"/>
        <v/>
      </c>
      <c r="K70" s="106"/>
      <c r="L70" s="123"/>
      <c r="M70" s="123"/>
      <c r="N70" s="123" t="str">
        <f t="shared" si="11"/>
        <v/>
      </c>
      <c r="O70" s="123" t="str">
        <f t="shared" si="12"/>
        <v/>
      </c>
      <c r="P70" s="123" t="str">
        <f t="shared" si="13"/>
        <v/>
      </c>
      <c r="Q70" s="123" t="str">
        <f t="shared" si="14"/>
        <v/>
      </c>
      <c r="R70" s="123"/>
      <c r="S70" s="123"/>
      <c r="T70" s="123"/>
      <c r="U70" s="123" t="str">
        <f t="shared" si="15"/>
        <v/>
      </c>
      <c r="V70" s="123">
        <v>40</v>
      </c>
      <c r="W70" s="123" t="str">
        <f t="shared" si="16"/>
        <v/>
      </c>
      <c r="X70" s="123">
        <v>40</v>
      </c>
      <c r="Y70" s="123" t="str">
        <f t="shared" si="17"/>
        <v/>
      </c>
      <c r="AA70">
        <f t="shared" si="18"/>
        <v>0</v>
      </c>
      <c r="AB70" t="str">
        <f t="shared" si="22"/>
        <v/>
      </c>
      <c r="AC70" t="str">
        <f t="shared" si="22"/>
        <v/>
      </c>
      <c r="AD70">
        <f t="shared" si="20"/>
        <v>0</v>
      </c>
      <c r="AE70">
        <f t="shared" si="20"/>
        <v>0</v>
      </c>
      <c r="AF70">
        <f t="shared" si="20"/>
        <v>0</v>
      </c>
      <c r="AG70">
        <f t="shared" si="20"/>
        <v>1</v>
      </c>
      <c r="BA70" t="str">
        <f t="shared" si="23"/>
        <v/>
      </c>
      <c r="BB70" t="str">
        <f t="shared" si="23"/>
        <v/>
      </c>
      <c r="BC70" t="str">
        <f t="shared" si="23"/>
        <v/>
      </c>
      <c r="BD70" t="str">
        <f t="shared" si="23"/>
        <v/>
      </c>
      <c r="BE70" t="str">
        <f t="shared" si="23"/>
        <v/>
      </c>
      <c r="BF70" t="str">
        <f t="shared" si="23"/>
        <v/>
      </c>
      <c r="BG70" t="str">
        <f t="shared" si="23"/>
        <v/>
      </c>
      <c r="BH70" t="str">
        <f t="shared" si="23"/>
        <v/>
      </c>
      <c r="BI70" t="str">
        <f t="shared" si="23"/>
        <v/>
      </c>
      <c r="BJ70" t="str">
        <f t="shared" si="23"/>
        <v/>
      </c>
    </row>
    <row r="71" spans="2:62" hidden="1" x14ac:dyDescent="0.25">
      <c r="B71" s="122" t="str">
        <f t="shared" si="7"/>
        <v/>
      </c>
      <c r="C71" s="124"/>
      <c r="D71" s="124"/>
      <c r="E71" s="124"/>
      <c r="F71" s="283"/>
      <c r="G71" s="236"/>
      <c r="H71" s="234"/>
      <c r="I71" s="232"/>
      <c r="J71" s="284" t="str">
        <f t="shared" si="10"/>
        <v/>
      </c>
      <c r="K71" s="106"/>
      <c r="L71" s="123"/>
      <c r="M71" s="123"/>
      <c r="N71" s="123" t="str">
        <f t="shared" si="11"/>
        <v/>
      </c>
      <c r="O71" s="123" t="str">
        <f t="shared" si="12"/>
        <v/>
      </c>
      <c r="P71" s="123" t="str">
        <f t="shared" si="13"/>
        <v/>
      </c>
      <c r="Q71" s="123" t="str">
        <f t="shared" si="14"/>
        <v/>
      </c>
      <c r="R71" s="123"/>
      <c r="S71" s="123"/>
      <c r="T71" s="123"/>
      <c r="U71" s="123" t="str">
        <f t="shared" si="15"/>
        <v/>
      </c>
      <c r="V71" s="123">
        <v>41</v>
      </c>
      <c r="W71" s="123" t="str">
        <f t="shared" si="16"/>
        <v/>
      </c>
      <c r="X71" s="123">
        <v>41</v>
      </c>
      <c r="Y71" s="123" t="str">
        <f t="shared" si="17"/>
        <v/>
      </c>
      <c r="AA71">
        <f t="shared" si="18"/>
        <v>0</v>
      </c>
      <c r="AB71" t="str">
        <f t="shared" si="22"/>
        <v/>
      </c>
      <c r="AC71" t="str">
        <f t="shared" si="22"/>
        <v/>
      </c>
      <c r="AD71">
        <f t="shared" si="20"/>
        <v>0</v>
      </c>
      <c r="AE71">
        <f t="shared" si="20"/>
        <v>0</v>
      </c>
      <c r="AF71">
        <f t="shared" si="20"/>
        <v>0</v>
      </c>
      <c r="AG71">
        <f t="shared" si="20"/>
        <v>1</v>
      </c>
      <c r="BA71" t="str">
        <f t="shared" si="23"/>
        <v/>
      </c>
      <c r="BB71" t="str">
        <f t="shared" si="23"/>
        <v/>
      </c>
      <c r="BC71" t="str">
        <f t="shared" si="23"/>
        <v/>
      </c>
      <c r="BD71" t="str">
        <f t="shared" si="23"/>
        <v/>
      </c>
      <c r="BE71" t="str">
        <f t="shared" si="23"/>
        <v/>
      </c>
      <c r="BF71" t="str">
        <f t="shared" si="23"/>
        <v/>
      </c>
      <c r="BG71" t="str">
        <f t="shared" si="23"/>
        <v/>
      </c>
      <c r="BH71" t="str">
        <f t="shared" si="23"/>
        <v/>
      </c>
      <c r="BI71" t="str">
        <f t="shared" si="23"/>
        <v/>
      </c>
      <c r="BJ71" t="str">
        <f t="shared" si="23"/>
        <v/>
      </c>
    </row>
    <row r="72" spans="2:62" hidden="1" x14ac:dyDescent="0.25">
      <c r="B72" s="122" t="str">
        <f t="shared" si="7"/>
        <v/>
      </c>
      <c r="C72" s="124"/>
      <c r="D72" s="124"/>
      <c r="E72" s="124"/>
      <c r="F72" s="283"/>
      <c r="G72" s="236"/>
      <c r="H72" s="234"/>
      <c r="I72" s="232"/>
      <c r="J72" s="284" t="str">
        <f t="shared" si="10"/>
        <v/>
      </c>
      <c r="K72" s="106"/>
      <c r="L72" s="123"/>
      <c r="M72" s="123"/>
      <c r="N72" s="123" t="str">
        <f t="shared" si="11"/>
        <v/>
      </c>
      <c r="O72" s="123" t="str">
        <f t="shared" si="12"/>
        <v/>
      </c>
      <c r="P72" s="123" t="str">
        <f t="shared" si="13"/>
        <v/>
      </c>
      <c r="Q72" s="123" t="str">
        <f t="shared" si="14"/>
        <v/>
      </c>
      <c r="R72" s="123"/>
      <c r="S72" s="123"/>
      <c r="T72" s="123"/>
      <c r="U72" s="123" t="str">
        <f t="shared" si="15"/>
        <v/>
      </c>
      <c r="V72" s="123">
        <v>42</v>
      </c>
      <c r="W72" s="123" t="str">
        <f t="shared" si="16"/>
        <v/>
      </c>
      <c r="X72" s="123">
        <v>42</v>
      </c>
      <c r="Y72" s="123" t="str">
        <f t="shared" si="17"/>
        <v/>
      </c>
      <c r="AA72">
        <f t="shared" si="18"/>
        <v>0</v>
      </c>
      <c r="AB72" t="str">
        <f t="shared" si="22"/>
        <v/>
      </c>
      <c r="AC72" t="str">
        <f t="shared" si="22"/>
        <v/>
      </c>
      <c r="AD72">
        <f t="shared" si="20"/>
        <v>0</v>
      </c>
      <c r="AE72">
        <f t="shared" si="20"/>
        <v>0</v>
      </c>
      <c r="AF72">
        <f t="shared" si="20"/>
        <v>0</v>
      </c>
      <c r="AG72">
        <f t="shared" si="20"/>
        <v>1</v>
      </c>
      <c r="BA72" t="str">
        <f t="shared" si="23"/>
        <v/>
      </c>
      <c r="BB72" t="str">
        <f t="shared" si="23"/>
        <v/>
      </c>
      <c r="BC72" t="str">
        <f t="shared" si="23"/>
        <v/>
      </c>
      <c r="BD72" t="str">
        <f t="shared" si="23"/>
        <v/>
      </c>
      <c r="BE72" t="str">
        <f t="shared" si="23"/>
        <v/>
      </c>
      <c r="BF72" t="str">
        <f t="shared" si="23"/>
        <v/>
      </c>
      <c r="BG72" t="str">
        <f t="shared" si="23"/>
        <v/>
      </c>
      <c r="BH72" t="str">
        <f t="shared" si="23"/>
        <v/>
      </c>
      <c r="BI72" t="str">
        <f t="shared" si="23"/>
        <v/>
      </c>
      <c r="BJ72" t="str">
        <f t="shared" si="23"/>
        <v/>
      </c>
    </row>
    <row r="73" spans="2:62" hidden="1" x14ac:dyDescent="0.25">
      <c r="B73" s="122" t="str">
        <f t="shared" si="7"/>
        <v/>
      </c>
      <c r="C73" s="124"/>
      <c r="D73" s="124"/>
      <c r="E73" s="124"/>
      <c r="F73" s="283"/>
      <c r="G73" s="236"/>
      <c r="H73" s="234"/>
      <c r="I73" s="232"/>
      <c r="J73" s="284" t="str">
        <f t="shared" si="10"/>
        <v/>
      </c>
      <c r="K73" s="106"/>
      <c r="L73" s="123"/>
      <c r="M73" s="123"/>
      <c r="N73" s="123" t="str">
        <f t="shared" si="11"/>
        <v/>
      </c>
      <c r="O73" s="123" t="str">
        <f t="shared" si="12"/>
        <v/>
      </c>
      <c r="P73" s="123" t="str">
        <f t="shared" si="13"/>
        <v/>
      </c>
      <c r="Q73" s="123" t="str">
        <f t="shared" si="14"/>
        <v/>
      </c>
      <c r="R73" s="123"/>
      <c r="S73" s="123"/>
      <c r="T73" s="123"/>
      <c r="U73" s="123" t="str">
        <f t="shared" si="15"/>
        <v/>
      </c>
      <c r="V73" s="123">
        <v>43</v>
      </c>
      <c r="W73" s="123" t="str">
        <f t="shared" si="16"/>
        <v/>
      </c>
      <c r="X73" s="123">
        <v>43</v>
      </c>
      <c r="Y73" s="123" t="str">
        <f t="shared" si="17"/>
        <v/>
      </c>
      <c r="AA73">
        <f t="shared" si="18"/>
        <v>0</v>
      </c>
      <c r="AB73" t="str">
        <f t="shared" si="22"/>
        <v/>
      </c>
      <c r="AC73" t="str">
        <f t="shared" si="22"/>
        <v/>
      </c>
      <c r="AD73">
        <f t="shared" si="20"/>
        <v>0</v>
      </c>
      <c r="AE73">
        <f t="shared" si="20"/>
        <v>0</v>
      </c>
      <c r="AF73">
        <f t="shared" si="20"/>
        <v>0</v>
      </c>
      <c r="AG73">
        <f t="shared" si="20"/>
        <v>1</v>
      </c>
      <c r="BA73" t="str">
        <f t="shared" si="23"/>
        <v/>
      </c>
      <c r="BB73" t="str">
        <f t="shared" si="23"/>
        <v/>
      </c>
      <c r="BC73" t="str">
        <f t="shared" si="23"/>
        <v/>
      </c>
      <c r="BD73" t="str">
        <f t="shared" si="23"/>
        <v/>
      </c>
      <c r="BE73" t="str">
        <f t="shared" si="23"/>
        <v/>
      </c>
      <c r="BF73" t="str">
        <f t="shared" si="23"/>
        <v/>
      </c>
      <c r="BG73" t="str">
        <f t="shared" si="23"/>
        <v/>
      </c>
      <c r="BH73" t="str">
        <f t="shared" si="23"/>
        <v/>
      </c>
      <c r="BI73" t="str">
        <f t="shared" si="23"/>
        <v/>
      </c>
      <c r="BJ73" t="str">
        <f t="shared" si="23"/>
        <v/>
      </c>
    </row>
    <row r="74" spans="2:62" hidden="1" x14ac:dyDescent="0.25">
      <c r="B74" s="122" t="str">
        <f t="shared" si="7"/>
        <v/>
      </c>
      <c r="C74" s="124"/>
      <c r="D74" s="124"/>
      <c r="E74" s="124"/>
      <c r="F74" s="283"/>
      <c r="G74" s="236"/>
      <c r="H74" s="234"/>
      <c r="I74" s="232"/>
      <c r="J74" s="284" t="str">
        <f t="shared" si="10"/>
        <v/>
      </c>
      <c r="K74" s="106"/>
      <c r="L74" s="123"/>
      <c r="M74" s="123"/>
      <c r="N74" s="123" t="str">
        <f t="shared" si="11"/>
        <v/>
      </c>
      <c r="O74" s="123" t="str">
        <f t="shared" si="12"/>
        <v/>
      </c>
      <c r="P74" s="123" t="str">
        <f t="shared" si="13"/>
        <v/>
      </c>
      <c r="Q74" s="123" t="str">
        <f t="shared" si="14"/>
        <v/>
      </c>
      <c r="R74" s="123"/>
      <c r="S74" s="123"/>
      <c r="T74" s="123"/>
      <c r="U74" s="123" t="str">
        <f t="shared" si="15"/>
        <v/>
      </c>
      <c r="V74" s="123">
        <v>44</v>
      </c>
      <c r="W74" s="123" t="str">
        <f t="shared" si="16"/>
        <v/>
      </c>
      <c r="X74" s="123">
        <v>44</v>
      </c>
      <c r="Y74" s="123" t="str">
        <f t="shared" si="17"/>
        <v/>
      </c>
      <c r="AA74">
        <f t="shared" si="18"/>
        <v>0</v>
      </c>
      <c r="AB74" t="str">
        <f t="shared" si="22"/>
        <v/>
      </c>
      <c r="AC74" t="str">
        <f t="shared" si="22"/>
        <v/>
      </c>
      <c r="AD74">
        <f t="shared" si="20"/>
        <v>0</v>
      </c>
      <c r="AE74">
        <f t="shared" si="20"/>
        <v>0</v>
      </c>
      <c r="AF74">
        <f t="shared" si="20"/>
        <v>0</v>
      </c>
      <c r="AG74">
        <f t="shared" si="20"/>
        <v>1</v>
      </c>
      <c r="BA74" t="str">
        <f t="shared" si="23"/>
        <v/>
      </c>
      <c r="BB74" t="str">
        <f t="shared" si="23"/>
        <v/>
      </c>
      <c r="BC74" t="str">
        <f t="shared" si="23"/>
        <v/>
      </c>
      <c r="BD74" t="str">
        <f t="shared" si="23"/>
        <v/>
      </c>
      <c r="BE74" t="str">
        <f t="shared" si="23"/>
        <v/>
      </c>
      <c r="BF74" t="str">
        <f t="shared" si="23"/>
        <v/>
      </c>
      <c r="BG74" t="str">
        <f t="shared" si="23"/>
        <v/>
      </c>
      <c r="BH74" t="str">
        <f t="shared" si="23"/>
        <v/>
      </c>
      <c r="BI74" t="str">
        <f t="shared" si="23"/>
        <v/>
      </c>
      <c r="BJ74" t="str">
        <f t="shared" si="23"/>
        <v/>
      </c>
    </row>
    <row r="75" spans="2:62" hidden="1" x14ac:dyDescent="0.25">
      <c r="B75" s="122" t="str">
        <f t="shared" si="7"/>
        <v/>
      </c>
      <c r="C75" s="124"/>
      <c r="D75" s="124"/>
      <c r="E75" s="124"/>
      <c r="F75" s="283"/>
      <c r="G75" s="236"/>
      <c r="H75" s="234"/>
      <c r="I75" s="232"/>
      <c r="J75" s="284" t="str">
        <f t="shared" si="10"/>
        <v/>
      </c>
      <c r="K75" s="106"/>
      <c r="L75" s="123"/>
      <c r="M75" s="123"/>
      <c r="N75" s="123" t="str">
        <f t="shared" si="11"/>
        <v/>
      </c>
      <c r="O75" s="123" t="str">
        <f t="shared" si="12"/>
        <v/>
      </c>
      <c r="P75" s="123" t="str">
        <f t="shared" si="13"/>
        <v/>
      </c>
      <c r="Q75" s="123" t="str">
        <f t="shared" si="14"/>
        <v/>
      </c>
      <c r="R75" s="123"/>
      <c r="S75" s="123"/>
      <c r="T75" s="123"/>
      <c r="U75" s="123" t="str">
        <f t="shared" si="15"/>
        <v/>
      </c>
      <c r="V75" s="123">
        <v>45</v>
      </c>
      <c r="W75" s="123" t="str">
        <f t="shared" si="16"/>
        <v/>
      </c>
      <c r="X75" s="123">
        <v>45</v>
      </c>
      <c r="Y75" s="123" t="str">
        <f t="shared" si="17"/>
        <v/>
      </c>
      <c r="AA75">
        <f t="shared" si="18"/>
        <v>0</v>
      </c>
      <c r="AB75" t="str">
        <f t="shared" si="22"/>
        <v/>
      </c>
      <c r="AC75" t="str">
        <f t="shared" si="22"/>
        <v/>
      </c>
      <c r="AD75">
        <f t="shared" si="20"/>
        <v>0</v>
      </c>
      <c r="AE75">
        <f t="shared" si="20"/>
        <v>0</v>
      </c>
      <c r="AF75">
        <f t="shared" si="20"/>
        <v>0</v>
      </c>
      <c r="AG75">
        <f t="shared" si="20"/>
        <v>1</v>
      </c>
      <c r="BA75" t="str">
        <f t="shared" si="23"/>
        <v/>
      </c>
      <c r="BB75" t="str">
        <f t="shared" si="23"/>
        <v/>
      </c>
      <c r="BC75" t="str">
        <f t="shared" si="23"/>
        <v/>
      </c>
      <c r="BD75" t="str">
        <f t="shared" si="23"/>
        <v/>
      </c>
      <c r="BE75" t="str">
        <f t="shared" si="23"/>
        <v/>
      </c>
      <c r="BF75" t="str">
        <f t="shared" si="23"/>
        <v/>
      </c>
      <c r="BG75" t="str">
        <f t="shared" si="23"/>
        <v/>
      </c>
      <c r="BH75" t="str">
        <f t="shared" si="23"/>
        <v/>
      </c>
      <c r="BI75" t="str">
        <f t="shared" si="23"/>
        <v/>
      </c>
      <c r="BJ75" t="str">
        <f t="shared" si="23"/>
        <v/>
      </c>
    </row>
    <row r="76" spans="2:62" hidden="1" x14ac:dyDescent="0.25">
      <c r="B76" s="122" t="str">
        <f t="shared" si="7"/>
        <v/>
      </c>
      <c r="C76" s="124"/>
      <c r="D76" s="124"/>
      <c r="E76" s="124"/>
      <c r="F76" s="283"/>
      <c r="G76" s="236"/>
      <c r="H76" s="234"/>
      <c r="I76" s="232"/>
      <c r="J76" s="284" t="str">
        <f t="shared" si="10"/>
        <v/>
      </c>
      <c r="K76" s="106"/>
      <c r="L76" s="123"/>
      <c r="M76" s="123"/>
      <c r="N76" s="123" t="str">
        <f t="shared" si="11"/>
        <v/>
      </c>
      <c r="O76" s="123" t="str">
        <f t="shared" si="12"/>
        <v/>
      </c>
      <c r="P76" s="123" t="str">
        <f t="shared" si="13"/>
        <v/>
      </c>
      <c r="Q76" s="123" t="str">
        <f t="shared" si="14"/>
        <v/>
      </c>
      <c r="R76" s="123"/>
      <c r="S76" s="123"/>
      <c r="T76" s="123"/>
      <c r="U76" s="123" t="str">
        <f t="shared" si="15"/>
        <v/>
      </c>
      <c r="V76" s="123">
        <v>46</v>
      </c>
      <c r="W76" s="123" t="str">
        <f t="shared" si="16"/>
        <v/>
      </c>
      <c r="X76" s="123">
        <v>46</v>
      </c>
      <c r="Y76" s="123" t="str">
        <f t="shared" si="17"/>
        <v/>
      </c>
      <c r="AA76">
        <f t="shared" si="18"/>
        <v>0</v>
      </c>
      <c r="AB76" t="str">
        <f t="shared" si="22"/>
        <v/>
      </c>
      <c r="AC76" t="str">
        <f t="shared" si="22"/>
        <v/>
      </c>
      <c r="AD76">
        <f t="shared" si="20"/>
        <v>0</v>
      </c>
      <c r="AE76">
        <f t="shared" si="20"/>
        <v>0</v>
      </c>
      <c r="AF76">
        <f t="shared" si="20"/>
        <v>0</v>
      </c>
      <c r="AG76">
        <f t="shared" si="20"/>
        <v>1</v>
      </c>
      <c r="BA76" t="str">
        <f t="shared" si="23"/>
        <v/>
      </c>
      <c r="BB76" t="str">
        <f t="shared" si="23"/>
        <v/>
      </c>
      <c r="BC76" t="str">
        <f t="shared" si="23"/>
        <v/>
      </c>
      <c r="BD76" t="str">
        <f t="shared" si="23"/>
        <v/>
      </c>
      <c r="BE76" t="str">
        <f t="shared" si="23"/>
        <v/>
      </c>
      <c r="BF76" t="str">
        <f t="shared" si="23"/>
        <v/>
      </c>
      <c r="BG76" t="str">
        <f t="shared" si="23"/>
        <v/>
      </c>
      <c r="BH76" t="str">
        <f t="shared" si="23"/>
        <v/>
      </c>
      <c r="BI76" t="str">
        <f t="shared" si="23"/>
        <v/>
      </c>
      <c r="BJ76" t="str">
        <f t="shared" si="23"/>
        <v/>
      </c>
    </row>
    <row r="77" spans="2:62" hidden="1" x14ac:dyDescent="0.25">
      <c r="B77" s="122" t="str">
        <f t="shared" si="7"/>
        <v/>
      </c>
      <c r="C77" s="124"/>
      <c r="D77" s="124"/>
      <c r="E77" s="124"/>
      <c r="F77" s="283"/>
      <c r="G77" s="236"/>
      <c r="H77" s="234"/>
      <c r="I77" s="232"/>
      <c r="J77" s="284" t="str">
        <f t="shared" si="10"/>
        <v/>
      </c>
      <c r="K77" s="106"/>
      <c r="L77" s="123"/>
      <c r="M77" s="123"/>
      <c r="N77" s="123" t="str">
        <f t="shared" si="11"/>
        <v/>
      </c>
      <c r="O77" s="123" t="str">
        <f t="shared" si="12"/>
        <v/>
      </c>
      <c r="P77" s="123" t="str">
        <f t="shared" si="13"/>
        <v/>
      </c>
      <c r="Q77" s="123" t="str">
        <f t="shared" si="14"/>
        <v/>
      </c>
      <c r="R77" s="123"/>
      <c r="S77" s="123"/>
      <c r="T77" s="123"/>
      <c r="U77" s="123" t="str">
        <f t="shared" si="15"/>
        <v/>
      </c>
      <c r="V77" s="123">
        <v>47</v>
      </c>
      <c r="W77" s="123" t="str">
        <f t="shared" si="16"/>
        <v/>
      </c>
      <c r="X77" s="123">
        <v>47</v>
      </c>
      <c r="Y77" s="123" t="str">
        <f t="shared" si="17"/>
        <v/>
      </c>
      <c r="AA77">
        <f t="shared" si="18"/>
        <v>0</v>
      </c>
      <c r="AB77" t="str">
        <f t="shared" si="22"/>
        <v/>
      </c>
      <c r="AC77" t="str">
        <f t="shared" si="22"/>
        <v/>
      </c>
      <c r="AD77">
        <f t="shared" si="20"/>
        <v>0</v>
      </c>
      <c r="AE77">
        <f t="shared" si="20"/>
        <v>0</v>
      </c>
      <c r="AF77">
        <f t="shared" si="20"/>
        <v>0</v>
      </c>
      <c r="AG77">
        <f t="shared" si="20"/>
        <v>1</v>
      </c>
      <c r="BA77" t="str">
        <f t="shared" si="23"/>
        <v/>
      </c>
      <c r="BB77" t="str">
        <f t="shared" si="23"/>
        <v/>
      </c>
      <c r="BC77" t="str">
        <f t="shared" si="23"/>
        <v/>
      </c>
      <c r="BD77" t="str">
        <f t="shared" si="23"/>
        <v/>
      </c>
      <c r="BE77" t="str">
        <f t="shared" si="23"/>
        <v/>
      </c>
      <c r="BF77" t="str">
        <f t="shared" si="23"/>
        <v/>
      </c>
      <c r="BG77" t="str">
        <f t="shared" si="23"/>
        <v/>
      </c>
      <c r="BH77" t="str">
        <f t="shared" si="23"/>
        <v/>
      </c>
      <c r="BI77" t="str">
        <f t="shared" si="23"/>
        <v/>
      </c>
      <c r="BJ77" t="str">
        <f t="shared" si="23"/>
        <v/>
      </c>
    </row>
    <row r="78" spans="2:62" hidden="1" x14ac:dyDescent="0.25">
      <c r="B78" s="122" t="str">
        <f t="shared" si="7"/>
        <v/>
      </c>
      <c r="C78" s="124"/>
      <c r="D78" s="124"/>
      <c r="E78" s="124"/>
      <c r="F78" s="283"/>
      <c r="G78" s="236"/>
      <c r="H78" s="234"/>
      <c r="I78" s="232"/>
      <c r="J78" s="284" t="str">
        <f t="shared" si="10"/>
        <v/>
      </c>
      <c r="K78" s="106"/>
      <c r="L78" s="123"/>
      <c r="M78" s="123"/>
      <c r="N78" s="123" t="str">
        <f t="shared" si="11"/>
        <v/>
      </c>
      <c r="O78" s="123" t="str">
        <f t="shared" si="12"/>
        <v/>
      </c>
      <c r="P78" s="123" t="str">
        <f t="shared" si="13"/>
        <v/>
      </c>
      <c r="Q78" s="123" t="str">
        <f t="shared" si="14"/>
        <v/>
      </c>
      <c r="R78" s="123"/>
      <c r="S78" s="123"/>
      <c r="T78" s="123"/>
      <c r="U78" s="123" t="str">
        <f t="shared" si="15"/>
        <v/>
      </c>
      <c r="V78" s="123">
        <v>48</v>
      </c>
      <c r="W78" s="123" t="str">
        <f t="shared" si="16"/>
        <v/>
      </c>
      <c r="X78" s="123">
        <v>48</v>
      </c>
      <c r="Y78" s="123" t="str">
        <f t="shared" si="17"/>
        <v/>
      </c>
      <c r="AA78">
        <f t="shared" si="18"/>
        <v>0</v>
      </c>
      <c r="AB78" t="str">
        <f t="shared" si="22"/>
        <v/>
      </c>
      <c r="AC78" t="str">
        <f t="shared" si="22"/>
        <v/>
      </c>
      <c r="AD78">
        <f t="shared" si="20"/>
        <v>0</v>
      </c>
      <c r="AE78">
        <f t="shared" si="20"/>
        <v>0</v>
      </c>
      <c r="AF78">
        <f t="shared" si="20"/>
        <v>0</v>
      </c>
      <c r="AG78">
        <f t="shared" si="20"/>
        <v>1</v>
      </c>
      <c r="BA78" t="str">
        <f t="shared" si="23"/>
        <v/>
      </c>
      <c r="BB78" t="str">
        <f t="shared" si="23"/>
        <v/>
      </c>
      <c r="BC78" t="str">
        <f t="shared" si="23"/>
        <v/>
      </c>
      <c r="BD78" t="str">
        <f t="shared" si="23"/>
        <v/>
      </c>
      <c r="BE78" t="str">
        <f t="shared" si="23"/>
        <v/>
      </c>
      <c r="BF78" t="str">
        <f t="shared" si="23"/>
        <v/>
      </c>
      <c r="BG78" t="str">
        <f t="shared" si="23"/>
        <v/>
      </c>
      <c r="BH78" t="str">
        <f t="shared" si="23"/>
        <v/>
      </c>
      <c r="BI78" t="str">
        <f t="shared" si="23"/>
        <v/>
      </c>
      <c r="BJ78" t="str">
        <f t="shared" si="23"/>
        <v/>
      </c>
    </row>
    <row r="79" spans="2:62" hidden="1" x14ac:dyDescent="0.25">
      <c r="B79" s="122" t="str">
        <f t="shared" si="7"/>
        <v/>
      </c>
      <c r="C79" s="124"/>
      <c r="D79" s="124"/>
      <c r="E79" s="124"/>
      <c r="F79" s="283"/>
      <c r="G79" s="236"/>
      <c r="H79" s="234"/>
      <c r="I79" s="232"/>
      <c r="J79" s="284" t="str">
        <f t="shared" si="10"/>
        <v/>
      </c>
      <c r="K79" s="106"/>
      <c r="L79" s="123"/>
      <c r="M79" s="123"/>
      <c r="N79" s="123" t="str">
        <f t="shared" si="11"/>
        <v/>
      </c>
      <c r="O79" s="123" t="str">
        <f t="shared" si="12"/>
        <v/>
      </c>
      <c r="P79" s="123" t="str">
        <f t="shared" si="13"/>
        <v/>
      </c>
      <c r="Q79" s="123" t="str">
        <f t="shared" si="14"/>
        <v/>
      </c>
      <c r="R79" s="123"/>
      <c r="S79" s="123"/>
      <c r="T79" s="123"/>
      <c r="U79" s="123" t="str">
        <f t="shared" si="15"/>
        <v/>
      </c>
      <c r="V79" s="123">
        <v>49</v>
      </c>
      <c r="W79" s="123" t="str">
        <f t="shared" si="16"/>
        <v/>
      </c>
      <c r="X79" s="123">
        <v>49</v>
      </c>
      <c r="Y79" s="123" t="str">
        <f t="shared" si="17"/>
        <v/>
      </c>
      <c r="AA79">
        <f t="shared" si="18"/>
        <v>0</v>
      </c>
      <c r="AB79" t="str">
        <f t="shared" si="22"/>
        <v/>
      </c>
      <c r="AC79" t="str">
        <f t="shared" si="22"/>
        <v/>
      </c>
      <c r="AD79">
        <f t="shared" si="20"/>
        <v>0</v>
      </c>
      <c r="AE79">
        <f t="shared" si="20"/>
        <v>0</v>
      </c>
      <c r="AF79">
        <f t="shared" si="20"/>
        <v>0</v>
      </c>
      <c r="AG79">
        <f t="shared" si="20"/>
        <v>1</v>
      </c>
      <c r="BA79" t="str">
        <f t="shared" si="23"/>
        <v/>
      </c>
      <c r="BB79" t="str">
        <f t="shared" si="23"/>
        <v/>
      </c>
      <c r="BC79" t="str">
        <f t="shared" si="23"/>
        <v/>
      </c>
      <c r="BD79" t="str">
        <f t="shared" si="23"/>
        <v/>
      </c>
      <c r="BE79" t="str">
        <f t="shared" si="23"/>
        <v/>
      </c>
      <c r="BF79" t="str">
        <f t="shared" si="23"/>
        <v/>
      </c>
      <c r="BG79" t="str">
        <f t="shared" si="23"/>
        <v/>
      </c>
      <c r="BH79" t="str">
        <f t="shared" si="23"/>
        <v/>
      </c>
      <c r="BI79" t="str">
        <f t="shared" si="23"/>
        <v/>
      </c>
      <c r="BJ79" t="str">
        <f t="shared" si="23"/>
        <v/>
      </c>
    </row>
    <row r="80" spans="2:62" hidden="1" x14ac:dyDescent="0.25">
      <c r="B80" s="122" t="str">
        <f t="shared" si="7"/>
        <v/>
      </c>
      <c r="C80" s="124"/>
      <c r="D80" s="124"/>
      <c r="E80" s="124"/>
      <c r="F80" s="283"/>
      <c r="G80" s="236"/>
      <c r="H80" s="234"/>
      <c r="I80" s="232"/>
      <c r="J80" s="284" t="str">
        <f t="shared" si="10"/>
        <v/>
      </c>
      <c r="K80" s="106"/>
      <c r="L80" s="123"/>
      <c r="M80" s="123"/>
      <c r="N80" s="123" t="str">
        <f t="shared" si="11"/>
        <v/>
      </c>
      <c r="O80" s="123" t="str">
        <f t="shared" si="12"/>
        <v/>
      </c>
      <c r="P80" s="123" t="str">
        <f t="shared" si="13"/>
        <v/>
      </c>
      <c r="Q80" s="123" t="str">
        <f t="shared" si="14"/>
        <v/>
      </c>
      <c r="R80" s="123"/>
      <c r="S80" s="123"/>
      <c r="T80" s="123"/>
      <c r="U80" s="123" t="str">
        <f t="shared" si="15"/>
        <v/>
      </c>
      <c r="V80" s="123">
        <v>50</v>
      </c>
      <c r="W80" s="123" t="str">
        <f t="shared" si="16"/>
        <v/>
      </c>
      <c r="X80" s="123">
        <v>50</v>
      </c>
      <c r="Y80" s="123" t="str">
        <f t="shared" si="17"/>
        <v/>
      </c>
      <c r="AA80">
        <f t="shared" si="18"/>
        <v>0</v>
      </c>
      <c r="AB80" t="str">
        <f t="shared" si="22"/>
        <v/>
      </c>
      <c r="AC80" t="str">
        <f t="shared" si="22"/>
        <v/>
      </c>
      <c r="AD80">
        <f t="shared" si="20"/>
        <v>0</v>
      </c>
      <c r="AE80">
        <f t="shared" si="20"/>
        <v>0</v>
      </c>
      <c r="AF80">
        <f t="shared" si="20"/>
        <v>0</v>
      </c>
      <c r="AG80">
        <f t="shared" si="20"/>
        <v>1</v>
      </c>
      <c r="BA80" t="str">
        <f t="shared" si="23"/>
        <v/>
      </c>
      <c r="BB80" t="str">
        <f t="shared" si="23"/>
        <v/>
      </c>
      <c r="BC80" t="str">
        <f t="shared" si="23"/>
        <v/>
      </c>
      <c r="BD80" t="str">
        <f t="shared" si="23"/>
        <v/>
      </c>
      <c r="BE80" t="str">
        <f t="shared" si="23"/>
        <v/>
      </c>
      <c r="BF80" t="str">
        <f t="shared" si="23"/>
        <v/>
      </c>
      <c r="BG80" t="str">
        <f t="shared" si="23"/>
        <v/>
      </c>
      <c r="BH80" t="str">
        <f t="shared" si="23"/>
        <v/>
      </c>
      <c r="BI80" t="str">
        <f t="shared" si="23"/>
        <v/>
      </c>
      <c r="BJ80" t="str">
        <f t="shared" si="23"/>
        <v/>
      </c>
    </row>
    <row r="81" spans="2:62" hidden="1" x14ac:dyDescent="0.25">
      <c r="B81" s="122" t="str">
        <f t="shared" si="7"/>
        <v/>
      </c>
      <c r="C81" s="124"/>
      <c r="D81" s="124"/>
      <c r="E81" s="124"/>
      <c r="F81" s="283"/>
      <c r="G81" s="236"/>
      <c r="H81" s="234"/>
      <c r="I81" s="232"/>
      <c r="J81" s="284" t="str">
        <f t="shared" si="10"/>
        <v/>
      </c>
      <c r="K81" s="106"/>
      <c r="L81" s="123"/>
      <c r="M81" s="123"/>
      <c r="N81" s="123" t="str">
        <f t="shared" si="11"/>
        <v/>
      </c>
      <c r="O81" s="123" t="str">
        <f t="shared" si="12"/>
        <v/>
      </c>
      <c r="P81" s="123" t="str">
        <f t="shared" si="13"/>
        <v/>
      </c>
      <c r="Q81" s="123" t="str">
        <f t="shared" si="14"/>
        <v/>
      </c>
      <c r="R81" s="123"/>
      <c r="S81" s="123"/>
      <c r="T81" s="123"/>
      <c r="U81" s="123" t="str">
        <f t="shared" si="15"/>
        <v/>
      </c>
      <c r="V81" s="123">
        <v>51</v>
      </c>
      <c r="W81" s="123" t="str">
        <f t="shared" si="16"/>
        <v/>
      </c>
      <c r="X81" s="123">
        <v>51</v>
      </c>
      <c r="Y81" s="123" t="str">
        <f t="shared" si="17"/>
        <v/>
      </c>
      <c r="AA81">
        <f t="shared" si="18"/>
        <v>0</v>
      </c>
      <c r="AB81" t="str">
        <f t="shared" si="22"/>
        <v/>
      </c>
      <c r="AC81" t="str">
        <f t="shared" si="22"/>
        <v/>
      </c>
      <c r="AD81">
        <f t="shared" si="20"/>
        <v>0</v>
      </c>
      <c r="AE81">
        <f t="shared" si="20"/>
        <v>0</v>
      </c>
      <c r="AF81">
        <f t="shared" si="20"/>
        <v>0</v>
      </c>
      <c r="AG81">
        <f t="shared" si="20"/>
        <v>1</v>
      </c>
      <c r="BA81" t="str">
        <f t="shared" si="23"/>
        <v/>
      </c>
      <c r="BB81" t="str">
        <f t="shared" si="23"/>
        <v/>
      </c>
      <c r="BC81" t="str">
        <f t="shared" si="23"/>
        <v/>
      </c>
      <c r="BD81" t="str">
        <f t="shared" si="23"/>
        <v/>
      </c>
      <c r="BE81" t="str">
        <f t="shared" si="23"/>
        <v/>
      </c>
      <c r="BF81" t="str">
        <f t="shared" si="23"/>
        <v/>
      </c>
      <c r="BG81" t="str">
        <f t="shared" si="23"/>
        <v/>
      </c>
      <c r="BH81" t="str">
        <f t="shared" si="23"/>
        <v/>
      </c>
      <c r="BI81" t="str">
        <f t="shared" si="23"/>
        <v/>
      </c>
      <c r="BJ81" t="str">
        <f t="shared" si="23"/>
        <v/>
      </c>
    </row>
    <row r="82" spans="2:62" hidden="1" x14ac:dyDescent="0.25">
      <c r="B82" s="122" t="str">
        <f t="shared" si="7"/>
        <v/>
      </c>
      <c r="C82" s="124"/>
      <c r="D82" s="124"/>
      <c r="E82" s="124"/>
      <c r="F82" s="283"/>
      <c r="G82" s="236"/>
      <c r="H82" s="234"/>
      <c r="I82" s="232"/>
      <c r="J82" s="284" t="str">
        <f t="shared" si="10"/>
        <v/>
      </c>
      <c r="K82" s="106"/>
      <c r="L82" s="123"/>
      <c r="M82" s="123"/>
      <c r="N82" s="123" t="str">
        <f t="shared" si="11"/>
        <v/>
      </c>
      <c r="O82" s="123" t="str">
        <f t="shared" si="12"/>
        <v/>
      </c>
      <c r="P82" s="123" t="str">
        <f t="shared" si="13"/>
        <v/>
      </c>
      <c r="Q82" s="123" t="str">
        <f t="shared" si="14"/>
        <v/>
      </c>
      <c r="R82" s="123"/>
      <c r="S82" s="123"/>
      <c r="T82" s="123"/>
      <c r="U82" s="123" t="str">
        <f t="shared" si="15"/>
        <v/>
      </c>
      <c r="V82" s="123">
        <v>52</v>
      </c>
      <c r="W82" s="123" t="str">
        <f t="shared" si="16"/>
        <v/>
      </c>
      <c r="X82" s="123">
        <v>52</v>
      </c>
      <c r="Y82" s="123" t="str">
        <f t="shared" si="17"/>
        <v/>
      </c>
      <c r="AA82">
        <f t="shared" si="18"/>
        <v>0</v>
      </c>
      <c r="AB82" t="str">
        <f t="shared" si="22"/>
        <v/>
      </c>
      <c r="AC82" t="str">
        <f t="shared" si="22"/>
        <v/>
      </c>
      <c r="AD82">
        <f t="shared" si="20"/>
        <v>0</v>
      </c>
      <c r="AE82">
        <f t="shared" si="20"/>
        <v>0</v>
      </c>
      <c r="AF82">
        <f t="shared" si="20"/>
        <v>0</v>
      </c>
      <c r="AG82">
        <f t="shared" si="20"/>
        <v>1</v>
      </c>
      <c r="BA82" t="str">
        <f t="shared" si="23"/>
        <v/>
      </c>
      <c r="BB82" t="str">
        <f t="shared" si="23"/>
        <v/>
      </c>
      <c r="BC82" t="str">
        <f t="shared" si="23"/>
        <v/>
      </c>
      <c r="BD82" t="str">
        <f t="shared" si="23"/>
        <v/>
      </c>
      <c r="BE82" t="str">
        <f t="shared" si="23"/>
        <v/>
      </c>
      <c r="BF82" t="str">
        <f t="shared" si="23"/>
        <v/>
      </c>
      <c r="BG82" t="str">
        <f t="shared" si="23"/>
        <v/>
      </c>
      <c r="BH82" t="str">
        <f t="shared" si="23"/>
        <v/>
      </c>
      <c r="BI82" t="str">
        <f t="shared" si="23"/>
        <v/>
      </c>
      <c r="BJ82" t="str">
        <f t="shared" si="23"/>
        <v/>
      </c>
    </row>
    <row r="83" spans="2:62" hidden="1" x14ac:dyDescent="0.25">
      <c r="B83" s="122" t="str">
        <f t="shared" si="7"/>
        <v/>
      </c>
      <c r="C83" s="124"/>
      <c r="D83" s="124"/>
      <c r="E83" s="124"/>
      <c r="F83" s="283"/>
      <c r="G83" s="236"/>
      <c r="H83" s="234"/>
      <c r="I83" s="232"/>
      <c r="J83" s="284" t="str">
        <f t="shared" si="10"/>
        <v/>
      </c>
      <c r="K83" s="106"/>
      <c r="L83" s="123"/>
      <c r="M83" s="123"/>
      <c r="N83" s="123" t="str">
        <f t="shared" si="11"/>
        <v/>
      </c>
      <c r="O83" s="123" t="str">
        <f t="shared" si="12"/>
        <v/>
      </c>
      <c r="P83" s="123" t="str">
        <f t="shared" si="13"/>
        <v/>
      </c>
      <c r="Q83" s="123" t="str">
        <f t="shared" si="14"/>
        <v/>
      </c>
      <c r="R83" s="123"/>
      <c r="S83" s="123"/>
      <c r="T83" s="123"/>
      <c r="U83" s="123" t="str">
        <f t="shared" si="15"/>
        <v/>
      </c>
      <c r="V83" s="123">
        <v>53</v>
      </c>
      <c r="W83" s="123" t="str">
        <f t="shared" si="16"/>
        <v/>
      </c>
      <c r="X83" s="123">
        <v>53</v>
      </c>
      <c r="Y83" s="123" t="str">
        <f t="shared" si="17"/>
        <v/>
      </c>
      <c r="AA83">
        <f t="shared" si="18"/>
        <v>0</v>
      </c>
      <c r="AB83" t="str">
        <f t="shared" si="22"/>
        <v/>
      </c>
      <c r="AC83" t="str">
        <f t="shared" si="22"/>
        <v/>
      </c>
      <c r="AD83">
        <f t="shared" si="20"/>
        <v>0</v>
      </c>
      <c r="AE83">
        <f t="shared" si="20"/>
        <v>0</v>
      </c>
      <c r="AF83">
        <f t="shared" si="20"/>
        <v>0</v>
      </c>
      <c r="AG83">
        <f t="shared" si="20"/>
        <v>1</v>
      </c>
      <c r="BA83" t="str">
        <f t="shared" si="23"/>
        <v/>
      </c>
      <c r="BB83" t="str">
        <f t="shared" si="23"/>
        <v/>
      </c>
      <c r="BC83" t="str">
        <f t="shared" si="23"/>
        <v/>
      </c>
      <c r="BD83" t="str">
        <f t="shared" si="23"/>
        <v/>
      </c>
      <c r="BE83" t="str">
        <f t="shared" si="23"/>
        <v/>
      </c>
      <c r="BF83" t="str">
        <f t="shared" si="23"/>
        <v/>
      </c>
      <c r="BG83" t="str">
        <f t="shared" si="23"/>
        <v/>
      </c>
      <c r="BH83" t="str">
        <f t="shared" si="23"/>
        <v/>
      </c>
      <c r="BI83" t="str">
        <f t="shared" si="23"/>
        <v/>
      </c>
      <c r="BJ83" t="str">
        <f t="shared" si="23"/>
        <v/>
      </c>
    </row>
    <row r="84" spans="2:62" hidden="1" x14ac:dyDescent="0.25">
      <c r="B84" s="122" t="str">
        <f t="shared" si="7"/>
        <v/>
      </c>
      <c r="C84" s="124"/>
      <c r="D84" s="124"/>
      <c r="E84" s="124"/>
      <c r="F84" s="283"/>
      <c r="G84" s="236"/>
      <c r="H84" s="234"/>
      <c r="I84" s="232"/>
      <c r="J84" s="284" t="str">
        <f t="shared" si="10"/>
        <v/>
      </c>
      <c r="K84" s="106"/>
      <c r="L84" s="123"/>
      <c r="M84" s="123"/>
      <c r="N84" s="123" t="str">
        <f t="shared" si="11"/>
        <v/>
      </c>
      <c r="O84" s="123" t="str">
        <f t="shared" si="12"/>
        <v/>
      </c>
      <c r="P84" s="123" t="str">
        <f t="shared" si="13"/>
        <v/>
      </c>
      <c r="Q84" s="123" t="str">
        <f t="shared" si="14"/>
        <v/>
      </c>
      <c r="R84" s="123"/>
      <c r="S84" s="123"/>
      <c r="T84" s="123"/>
      <c r="U84" s="123" t="str">
        <f t="shared" si="15"/>
        <v/>
      </c>
      <c r="V84" s="123">
        <v>54</v>
      </c>
      <c r="W84" s="123" t="str">
        <f t="shared" si="16"/>
        <v/>
      </c>
      <c r="X84" s="123">
        <v>54</v>
      </c>
      <c r="Y84" s="123" t="str">
        <f t="shared" si="17"/>
        <v/>
      </c>
      <c r="AA84">
        <f t="shared" si="18"/>
        <v>0</v>
      </c>
      <c r="AB84" t="str">
        <f t="shared" si="22"/>
        <v/>
      </c>
      <c r="AC84" t="str">
        <f t="shared" si="22"/>
        <v/>
      </c>
      <c r="AD84">
        <f t="shared" si="20"/>
        <v>0</v>
      </c>
      <c r="AE84">
        <f t="shared" si="20"/>
        <v>0</v>
      </c>
      <c r="AF84">
        <f t="shared" si="20"/>
        <v>0</v>
      </c>
      <c r="AG84">
        <f t="shared" si="20"/>
        <v>1</v>
      </c>
      <c r="BA84" t="str">
        <f t="shared" si="23"/>
        <v/>
      </c>
      <c r="BB84" t="str">
        <f t="shared" si="23"/>
        <v/>
      </c>
      <c r="BC84" t="str">
        <f t="shared" si="23"/>
        <v/>
      </c>
      <c r="BD84" t="str">
        <f t="shared" si="23"/>
        <v/>
      </c>
      <c r="BE84" t="str">
        <f t="shared" si="23"/>
        <v/>
      </c>
      <c r="BF84" t="str">
        <f t="shared" si="23"/>
        <v/>
      </c>
      <c r="BG84" t="str">
        <f t="shared" si="23"/>
        <v/>
      </c>
      <c r="BH84" t="str">
        <f t="shared" si="23"/>
        <v/>
      </c>
      <c r="BI84" t="str">
        <f t="shared" si="23"/>
        <v/>
      </c>
      <c r="BJ84" t="str">
        <f t="shared" si="23"/>
        <v/>
      </c>
    </row>
    <row r="85" spans="2:62" hidden="1" x14ac:dyDescent="0.25">
      <c r="B85" s="122" t="str">
        <f t="shared" si="7"/>
        <v/>
      </c>
      <c r="C85" s="124"/>
      <c r="D85" s="124"/>
      <c r="E85" s="124"/>
      <c r="F85" s="283"/>
      <c r="G85" s="236"/>
      <c r="H85" s="234"/>
      <c r="I85" s="232"/>
      <c r="J85" s="284" t="str">
        <f t="shared" si="10"/>
        <v/>
      </c>
      <c r="K85" s="106"/>
      <c r="L85" s="123"/>
      <c r="M85" s="123"/>
      <c r="N85" s="123" t="str">
        <f t="shared" si="11"/>
        <v/>
      </c>
      <c r="O85" s="123" t="str">
        <f t="shared" si="12"/>
        <v/>
      </c>
      <c r="P85" s="123" t="str">
        <f t="shared" si="13"/>
        <v/>
      </c>
      <c r="Q85" s="123" t="str">
        <f t="shared" si="14"/>
        <v/>
      </c>
      <c r="R85" s="123"/>
      <c r="S85" s="123"/>
      <c r="T85" s="123"/>
      <c r="U85" s="123" t="str">
        <f t="shared" si="15"/>
        <v/>
      </c>
      <c r="V85" s="123">
        <v>55</v>
      </c>
      <c r="W85" s="123" t="str">
        <f t="shared" si="16"/>
        <v/>
      </c>
      <c r="X85" s="123">
        <v>55</v>
      </c>
      <c r="Y85" s="123" t="str">
        <f t="shared" si="17"/>
        <v/>
      </c>
      <c r="AA85">
        <f t="shared" si="18"/>
        <v>0</v>
      </c>
      <c r="AB85" t="str">
        <f t="shared" si="22"/>
        <v/>
      </c>
      <c r="AC85" t="str">
        <f t="shared" si="22"/>
        <v/>
      </c>
      <c r="AD85">
        <f t="shared" si="20"/>
        <v>0</v>
      </c>
      <c r="AE85">
        <f t="shared" si="20"/>
        <v>0</v>
      </c>
      <c r="AF85">
        <f t="shared" si="20"/>
        <v>0</v>
      </c>
      <c r="AG85">
        <f t="shared" si="20"/>
        <v>1</v>
      </c>
      <c r="BA85" t="str">
        <f t="shared" si="23"/>
        <v/>
      </c>
      <c r="BB85" t="str">
        <f t="shared" si="23"/>
        <v/>
      </c>
      <c r="BC85" t="str">
        <f t="shared" si="23"/>
        <v/>
      </c>
      <c r="BD85" t="str">
        <f t="shared" si="23"/>
        <v/>
      </c>
      <c r="BE85" t="str">
        <f t="shared" si="23"/>
        <v/>
      </c>
      <c r="BF85" t="str">
        <f t="shared" si="23"/>
        <v/>
      </c>
      <c r="BG85" t="str">
        <f t="shared" si="23"/>
        <v/>
      </c>
      <c r="BH85" t="str">
        <f t="shared" si="23"/>
        <v/>
      </c>
      <c r="BI85" t="str">
        <f t="shared" si="23"/>
        <v/>
      </c>
      <c r="BJ85" t="str">
        <f t="shared" si="23"/>
        <v/>
      </c>
    </row>
    <row r="86" spans="2:62" hidden="1" x14ac:dyDescent="0.25">
      <c r="B86" s="122" t="str">
        <f t="shared" si="7"/>
        <v/>
      </c>
      <c r="C86" s="124"/>
      <c r="D86" s="124"/>
      <c r="E86" s="124"/>
      <c r="F86" s="283"/>
      <c r="G86" s="236"/>
      <c r="H86" s="234"/>
      <c r="I86" s="232"/>
      <c r="J86" s="284" t="str">
        <f t="shared" si="10"/>
        <v/>
      </c>
      <c r="K86" s="106"/>
      <c r="L86" s="123"/>
      <c r="M86" s="123"/>
      <c r="N86" s="123" t="str">
        <f t="shared" si="11"/>
        <v/>
      </c>
      <c r="O86" s="123" t="str">
        <f t="shared" si="12"/>
        <v/>
      </c>
      <c r="P86" s="123" t="str">
        <f t="shared" si="13"/>
        <v/>
      </c>
      <c r="Q86" s="123" t="str">
        <f t="shared" si="14"/>
        <v/>
      </c>
      <c r="R86" s="123"/>
      <c r="S86" s="123"/>
      <c r="T86" s="123"/>
      <c r="U86" s="123" t="str">
        <f t="shared" si="15"/>
        <v/>
      </c>
      <c r="V86" s="123">
        <v>56</v>
      </c>
      <c r="W86" s="123" t="str">
        <f t="shared" si="16"/>
        <v/>
      </c>
      <c r="X86" s="123">
        <v>56</v>
      </c>
      <c r="Y86" s="123" t="str">
        <f t="shared" si="17"/>
        <v/>
      </c>
      <c r="AA86">
        <f t="shared" si="18"/>
        <v>0</v>
      </c>
      <c r="AB86" t="str">
        <f t="shared" si="22"/>
        <v/>
      </c>
      <c r="AC86" t="str">
        <f t="shared" si="22"/>
        <v/>
      </c>
      <c r="AD86">
        <f t="shared" si="20"/>
        <v>0</v>
      </c>
      <c r="AE86">
        <f t="shared" si="20"/>
        <v>0</v>
      </c>
      <c r="AF86">
        <f t="shared" si="20"/>
        <v>0</v>
      </c>
      <c r="AG86">
        <f t="shared" si="20"/>
        <v>1</v>
      </c>
      <c r="BA86" t="str">
        <f t="shared" si="23"/>
        <v/>
      </c>
      <c r="BB86" t="str">
        <f t="shared" si="23"/>
        <v/>
      </c>
      <c r="BC86" t="str">
        <f t="shared" si="23"/>
        <v/>
      </c>
      <c r="BD86" t="str">
        <f t="shared" si="23"/>
        <v/>
      </c>
      <c r="BE86" t="str">
        <f t="shared" si="23"/>
        <v/>
      </c>
      <c r="BF86" t="str">
        <f t="shared" si="23"/>
        <v/>
      </c>
      <c r="BG86" t="str">
        <f t="shared" si="23"/>
        <v/>
      </c>
      <c r="BH86" t="str">
        <f t="shared" si="23"/>
        <v/>
      </c>
      <c r="BI86" t="str">
        <f t="shared" si="23"/>
        <v/>
      </c>
      <c r="BJ86" t="str">
        <f t="shared" si="23"/>
        <v/>
      </c>
    </row>
    <row r="87" spans="2:62" hidden="1" x14ac:dyDescent="0.25">
      <c r="B87" s="122" t="str">
        <f t="shared" si="7"/>
        <v/>
      </c>
      <c r="C87" s="124"/>
      <c r="D87" s="124"/>
      <c r="E87" s="124"/>
      <c r="F87" s="283"/>
      <c r="G87" s="236"/>
      <c r="H87" s="234"/>
      <c r="I87" s="232"/>
      <c r="J87" s="284" t="str">
        <f t="shared" si="10"/>
        <v/>
      </c>
      <c r="K87" s="106"/>
      <c r="L87" s="123"/>
      <c r="M87" s="123"/>
      <c r="N87" s="123" t="str">
        <f t="shared" si="11"/>
        <v/>
      </c>
      <c r="O87" s="123" t="str">
        <f t="shared" si="12"/>
        <v/>
      </c>
      <c r="P87" s="123" t="str">
        <f t="shared" si="13"/>
        <v/>
      </c>
      <c r="Q87" s="123" t="str">
        <f t="shared" si="14"/>
        <v/>
      </c>
      <c r="R87" s="123"/>
      <c r="S87" s="123"/>
      <c r="T87" s="123"/>
      <c r="U87" s="123" t="str">
        <f t="shared" si="15"/>
        <v/>
      </c>
      <c r="V87" s="123">
        <v>57</v>
      </c>
      <c r="W87" s="123" t="str">
        <f t="shared" si="16"/>
        <v/>
      </c>
      <c r="X87" s="123">
        <v>57</v>
      </c>
      <c r="Y87" s="123" t="str">
        <f t="shared" si="17"/>
        <v/>
      </c>
      <c r="AA87">
        <f t="shared" si="18"/>
        <v>0</v>
      </c>
      <c r="AB87" t="str">
        <f t="shared" si="22"/>
        <v/>
      </c>
      <c r="AC87" t="str">
        <f t="shared" si="22"/>
        <v/>
      </c>
      <c r="AD87">
        <f t="shared" si="20"/>
        <v>0</v>
      </c>
      <c r="AE87">
        <f t="shared" si="20"/>
        <v>0</v>
      </c>
      <c r="AF87">
        <f t="shared" si="20"/>
        <v>0</v>
      </c>
      <c r="AG87">
        <f t="shared" si="20"/>
        <v>1</v>
      </c>
      <c r="BA87" t="str">
        <f t="shared" si="23"/>
        <v/>
      </c>
      <c r="BB87" t="str">
        <f t="shared" si="23"/>
        <v/>
      </c>
      <c r="BC87" t="str">
        <f t="shared" si="23"/>
        <v/>
      </c>
      <c r="BD87" t="str">
        <f t="shared" si="23"/>
        <v/>
      </c>
      <c r="BE87" t="str">
        <f t="shared" si="23"/>
        <v/>
      </c>
      <c r="BF87" t="str">
        <f t="shared" si="23"/>
        <v/>
      </c>
      <c r="BG87" t="str">
        <f t="shared" si="23"/>
        <v/>
      </c>
      <c r="BH87" t="str">
        <f t="shared" si="23"/>
        <v/>
      </c>
      <c r="BI87" t="str">
        <f t="shared" si="23"/>
        <v/>
      </c>
      <c r="BJ87" t="str">
        <f t="shared" si="23"/>
        <v/>
      </c>
    </row>
    <row r="88" spans="2:62" hidden="1" x14ac:dyDescent="0.25">
      <c r="B88" s="122" t="str">
        <f t="shared" si="7"/>
        <v/>
      </c>
      <c r="C88" s="124"/>
      <c r="D88" s="124"/>
      <c r="E88" s="124"/>
      <c r="F88" s="283"/>
      <c r="G88" s="236"/>
      <c r="H88" s="234"/>
      <c r="I88" s="232"/>
      <c r="J88" s="284" t="str">
        <f t="shared" si="10"/>
        <v/>
      </c>
      <c r="K88" s="106"/>
      <c r="L88" s="123"/>
      <c r="M88" s="123"/>
      <c r="N88" s="123" t="str">
        <f t="shared" si="11"/>
        <v/>
      </c>
      <c r="O88" s="123" t="str">
        <f t="shared" si="12"/>
        <v/>
      </c>
      <c r="P88" s="123" t="str">
        <f t="shared" si="13"/>
        <v/>
      </c>
      <c r="Q88" s="123" t="str">
        <f t="shared" si="14"/>
        <v/>
      </c>
      <c r="R88" s="123"/>
      <c r="S88" s="123"/>
      <c r="T88" s="123"/>
      <c r="U88" s="123" t="str">
        <f t="shared" si="15"/>
        <v/>
      </c>
      <c r="V88" s="123">
        <v>58</v>
      </c>
      <c r="W88" s="123" t="str">
        <f t="shared" si="16"/>
        <v/>
      </c>
      <c r="X88" s="123">
        <v>58</v>
      </c>
      <c r="Y88" s="123" t="str">
        <f t="shared" si="17"/>
        <v/>
      </c>
      <c r="AA88">
        <f t="shared" si="18"/>
        <v>0</v>
      </c>
      <c r="AB88" t="str">
        <f t="shared" si="22"/>
        <v/>
      </c>
      <c r="AC88" t="str">
        <f t="shared" si="22"/>
        <v/>
      </c>
      <c r="AD88">
        <f t="shared" si="20"/>
        <v>0</v>
      </c>
      <c r="AE88">
        <f t="shared" si="20"/>
        <v>0</v>
      </c>
      <c r="AF88">
        <f t="shared" si="20"/>
        <v>0</v>
      </c>
      <c r="AG88">
        <f t="shared" si="20"/>
        <v>1</v>
      </c>
      <c r="BA88" t="str">
        <f t="shared" si="23"/>
        <v/>
      </c>
      <c r="BB88" t="str">
        <f t="shared" si="23"/>
        <v/>
      </c>
      <c r="BC88" t="str">
        <f t="shared" si="23"/>
        <v/>
      </c>
      <c r="BD88" t="str">
        <f t="shared" si="23"/>
        <v/>
      </c>
      <c r="BE88" t="str">
        <f t="shared" si="23"/>
        <v/>
      </c>
      <c r="BF88" t="str">
        <f t="shared" si="23"/>
        <v/>
      </c>
      <c r="BG88" t="str">
        <f t="shared" si="23"/>
        <v/>
      </c>
      <c r="BH88" t="str">
        <f t="shared" si="23"/>
        <v/>
      </c>
      <c r="BI88" t="str">
        <f t="shared" si="23"/>
        <v/>
      </c>
      <c r="BJ88" t="str">
        <f t="shared" si="23"/>
        <v/>
      </c>
    </row>
    <row r="89" spans="2:62" hidden="1" x14ac:dyDescent="0.25">
      <c r="B89" s="122" t="str">
        <f t="shared" si="7"/>
        <v/>
      </c>
      <c r="C89" s="124"/>
      <c r="D89" s="124"/>
      <c r="E89" s="124"/>
      <c r="F89" s="283"/>
      <c r="G89" s="236"/>
      <c r="H89" s="234"/>
      <c r="I89" s="232"/>
      <c r="J89" s="284" t="str">
        <f t="shared" si="10"/>
        <v/>
      </c>
      <c r="K89" s="106"/>
      <c r="L89" s="123"/>
      <c r="M89" s="123"/>
      <c r="N89" s="123" t="str">
        <f t="shared" si="11"/>
        <v/>
      </c>
      <c r="O89" s="123" t="str">
        <f t="shared" si="12"/>
        <v/>
      </c>
      <c r="P89" s="123" t="str">
        <f t="shared" si="13"/>
        <v/>
      </c>
      <c r="Q89" s="123" t="str">
        <f t="shared" si="14"/>
        <v/>
      </c>
      <c r="R89" s="123"/>
      <c r="S89" s="123"/>
      <c r="T89" s="123"/>
      <c r="U89" s="123" t="str">
        <f t="shared" si="15"/>
        <v/>
      </c>
      <c r="V89" s="123">
        <v>59</v>
      </c>
      <c r="W89" s="123" t="str">
        <f t="shared" si="16"/>
        <v/>
      </c>
      <c r="X89" s="123">
        <v>59</v>
      </c>
      <c r="Y89" s="123" t="str">
        <f t="shared" si="17"/>
        <v/>
      </c>
      <c r="AA89">
        <f t="shared" si="18"/>
        <v>0</v>
      </c>
      <c r="AB89" t="str">
        <f t="shared" si="22"/>
        <v/>
      </c>
      <c r="AC89" t="str">
        <f t="shared" si="22"/>
        <v/>
      </c>
      <c r="AD89">
        <f t="shared" si="20"/>
        <v>0</v>
      </c>
      <c r="AE89">
        <f t="shared" si="20"/>
        <v>0</v>
      </c>
      <c r="AF89">
        <f t="shared" si="20"/>
        <v>0</v>
      </c>
      <c r="AG89">
        <f t="shared" si="20"/>
        <v>1</v>
      </c>
      <c r="BA89" t="str">
        <f t="shared" si="23"/>
        <v/>
      </c>
      <c r="BB89" t="str">
        <f t="shared" si="23"/>
        <v/>
      </c>
      <c r="BC89" t="str">
        <f t="shared" si="23"/>
        <v/>
      </c>
      <c r="BD89" t="str">
        <f t="shared" si="23"/>
        <v/>
      </c>
      <c r="BE89" t="str">
        <f t="shared" si="23"/>
        <v/>
      </c>
      <c r="BF89" t="str">
        <f>IF($F89="","",BF$30)</f>
        <v/>
      </c>
      <c r="BG89" t="str">
        <f>IF($F89="","",BG$30)</f>
        <v/>
      </c>
      <c r="BH89" t="str">
        <f>IF($F89="","",BH$30)</f>
        <v/>
      </c>
      <c r="BI89" t="str">
        <f>IF($F89="","",BI$30)</f>
        <v/>
      </c>
      <c r="BJ89" t="str">
        <f>IF($F89="","",BJ$30)</f>
        <v/>
      </c>
    </row>
    <row r="90" spans="2:62" hidden="1" x14ac:dyDescent="0.25">
      <c r="B90" s="122" t="str">
        <f t="shared" si="7"/>
        <v/>
      </c>
      <c r="C90" s="124"/>
      <c r="D90" s="124"/>
      <c r="E90" s="124"/>
      <c r="F90" s="283"/>
      <c r="G90" s="236"/>
      <c r="H90" s="234"/>
      <c r="I90" s="232"/>
      <c r="J90" s="284" t="str">
        <f t="shared" si="10"/>
        <v/>
      </c>
      <c r="K90" s="106"/>
      <c r="L90" s="123"/>
      <c r="M90" s="123"/>
      <c r="N90" s="123" t="str">
        <f t="shared" si="11"/>
        <v/>
      </c>
      <c r="O90" s="123" t="str">
        <f t="shared" si="12"/>
        <v/>
      </c>
      <c r="P90" s="123" t="str">
        <f t="shared" si="13"/>
        <v/>
      </c>
      <c r="Q90" s="123" t="str">
        <f t="shared" si="14"/>
        <v/>
      </c>
      <c r="R90" s="123"/>
      <c r="S90" s="123"/>
      <c r="T90" s="123"/>
      <c r="U90" s="123" t="str">
        <f t="shared" si="15"/>
        <v/>
      </c>
      <c r="V90" s="123">
        <v>60</v>
      </c>
      <c r="W90" s="123" t="str">
        <f t="shared" si="16"/>
        <v/>
      </c>
      <c r="X90" s="123">
        <v>60</v>
      </c>
      <c r="Y90" s="123" t="str">
        <f t="shared" si="17"/>
        <v/>
      </c>
      <c r="AA90">
        <f t="shared" si="18"/>
        <v>0</v>
      </c>
      <c r="AB90" t="str">
        <f t="shared" si="22"/>
        <v/>
      </c>
      <c r="AC90" t="str">
        <f t="shared" si="22"/>
        <v/>
      </c>
      <c r="AD90">
        <f t="shared" si="20"/>
        <v>0</v>
      </c>
      <c r="AE90">
        <f t="shared" si="20"/>
        <v>0</v>
      </c>
      <c r="AF90">
        <f t="shared" si="20"/>
        <v>0</v>
      </c>
      <c r="AG90">
        <f t="shared" si="20"/>
        <v>1</v>
      </c>
      <c r="BA90" t="str">
        <f t="shared" ref="BA90:BJ115" si="24">IF($F90="","",BA$30)</f>
        <v/>
      </c>
      <c r="BB90" t="str">
        <f t="shared" si="24"/>
        <v/>
      </c>
      <c r="BC90" t="str">
        <f t="shared" si="24"/>
        <v/>
      </c>
      <c r="BD90" t="str">
        <f t="shared" si="24"/>
        <v/>
      </c>
      <c r="BE90" t="str">
        <f t="shared" si="24"/>
        <v/>
      </c>
      <c r="BF90" t="str">
        <f t="shared" si="24"/>
        <v/>
      </c>
      <c r="BG90" t="str">
        <f t="shared" si="24"/>
        <v/>
      </c>
      <c r="BH90" t="str">
        <f t="shared" si="24"/>
        <v/>
      </c>
      <c r="BI90" t="str">
        <f t="shared" si="24"/>
        <v/>
      </c>
      <c r="BJ90" t="str">
        <f t="shared" si="24"/>
        <v/>
      </c>
    </row>
    <row r="91" spans="2:62" hidden="1" x14ac:dyDescent="0.25">
      <c r="B91" s="122" t="str">
        <f t="shared" si="7"/>
        <v/>
      </c>
      <c r="C91" s="124"/>
      <c r="D91" s="124"/>
      <c r="E91" s="124"/>
      <c r="F91" s="283"/>
      <c r="G91" s="236"/>
      <c r="H91" s="234"/>
      <c r="I91" s="232"/>
      <c r="J91" s="284" t="str">
        <f t="shared" si="10"/>
        <v/>
      </c>
      <c r="K91" s="106"/>
      <c r="L91" s="123"/>
      <c r="M91" s="123"/>
      <c r="N91" s="123" t="str">
        <f t="shared" si="11"/>
        <v/>
      </c>
      <c r="O91" s="123" t="str">
        <f t="shared" si="12"/>
        <v/>
      </c>
      <c r="P91" s="123" t="str">
        <f t="shared" si="13"/>
        <v/>
      </c>
      <c r="Q91" s="123" t="str">
        <f t="shared" si="14"/>
        <v/>
      </c>
      <c r="R91" s="123"/>
      <c r="S91" s="123"/>
      <c r="T91" s="123"/>
      <c r="U91" s="123" t="str">
        <f t="shared" si="15"/>
        <v/>
      </c>
      <c r="V91" s="123">
        <v>61</v>
      </c>
      <c r="W91" s="123" t="str">
        <f t="shared" si="16"/>
        <v/>
      </c>
      <c r="X91" s="123">
        <v>61</v>
      </c>
      <c r="Y91" s="123" t="str">
        <f t="shared" si="17"/>
        <v/>
      </c>
      <c r="AA91">
        <f t="shared" si="18"/>
        <v>0</v>
      </c>
      <c r="AB91" t="str">
        <f t="shared" si="22"/>
        <v/>
      </c>
      <c r="AC91" t="str">
        <f t="shared" si="22"/>
        <v/>
      </c>
      <c r="AD91">
        <f t="shared" si="20"/>
        <v>0</v>
      </c>
      <c r="AE91">
        <f t="shared" si="20"/>
        <v>0</v>
      </c>
      <c r="AF91">
        <f t="shared" si="20"/>
        <v>0</v>
      </c>
      <c r="AG91">
        <f t="shared" si="20"/>
        <v>1</v>
      </c>
      <c r="BA91" t="str">
        <f t="shared" si="24"/>
        <v/>
      </c>
      <c r="BB91" t="str">
        <f t="shared" si="24"/>
        <v/>
      </c>
      <c r="BC91" t="str">
        <f t="shared" si="24"/>
        <v/>
      </c>
      <c r="BD91" t="str">
        <f t="shared" si="24"/>
        <v/>
      </c>
      <c r="BE91" t="str">
        <f t="shared" si="24"/>
        <v/>
      </c>
      <c r="BF91" t="str">
        <f t="shared" si="24"/>
        <v/>
      </c>
      <c r="BG91" t="str">
        <f t="shared" si="24"/>
        <v/>
      </c>
      <c r="BH91" t="str">
        <f t="shared" si="24"/>
        <v/>
      </c>
      <c r="BI91" t="str">
        <f t="shared" si="24"/>
        <v/>
      </c>
      <c r="BJ91" t="str">
        <f t="shared" si="24"/>
        <v/>
      </c>
    </row>
    <row r="92" spans="2:62" hidden="1" x14ac:dyDescent="0.25">
      <c r="B92" s="122" t="str">
        <f t="shared" si="7"/>
        <v/>
      </c>
      <c r="C92" s="124"/>
      <c r="D92" s="124"/>
      <c r="E92" s="124"/>
      <c r="F92" s="283"/>
      <c r="G92" s="236"/>
      <c r="H92" s="234"/>
      <c r="I92" s="232"/>
      <c r="J92" s="284" t="str">
        <f t="shared" si="10"/>
        <v/>
      </c>
      <c r="K92" s="106"/>
      <c r="L92" s="123"/>
      <c r="M92" s="123"/>
      <c r="N92" s="123" t="str">
        <f t="shared" si="11"/>
        <v/>
      </c>
      <c r="O92" s="123" t="str">
        <f t="shared" si="12"/>
        <v/>
      </c>
      <c r="P92" s="123" t="str">
        <f t="shared" si="13"/>
        <v/>
      </c>
      <c r="Q92" s="123" t="str">
        <f t="shared" si="14"/>
        <v/>
      </c>
      <c r="R92" s="123"/>
      <c r="S92" s="123"/>
      <c r="T92" s="123"/>
      <c r="U92" s="123" t="str">
        <f t="shared" si="15"/>
        <v/>
      </c>
      <c r="V92" s="123">
        <v>62</v>
      </c>
      <c r="W92" s="123" t="str">
        <f t="shared" si="16"/>
        <v/>
      </c>
      <c r="X92" s="123">
        <v>62</v>
      </c>
      <c r="Y92" s="123" t="str">
        <f t="shared" si="17"/>
        <v/>
      </c>
      <c r="AA92">
        <f t="shared" si="18"/>
        <v>0</v>
      </c>
      <c r="AB92" t="str">
        <f t="shared" ref="AB92:AC130" si="25">IF($F92="","",AB$30)</f>
        <v/>
      </c>
      <c r="AC92" t="str">
        <f t="shared" si="25"/>
        <v/>
      </c>
      <c r="AD92">
        <f t="shared" si="20"/>
        <v>0</v>
      </c>
      <c r="AE92">
        <f t="shared" si="20"/>
        <v>0</v>
      </c>
      <c r="AF92">
        <f t="shared" si="20"/>
        <v>0</v>
      </c>
      <c r="AG92">
        <f t="shared" si="20"/>
        <v>1</v>
      </c>
      <c r="BA92" t="str">
        <f t="shared" si="24"/>
        <v/>
      </c>
      <c r="BB92" t="str">
        <f t="shared" si="24"/>
        <v/>
      </c>
      <c r="BC92" t="str">
        <f t="shared" si="24"/>
        <v/>
      </c>
      <c r="BD92" t="str">
        <f t="shared" si="24"/>
        <v/>
      </c>
      <c r="BE92" t="str">
        <f t="shared" si="24"/>
        <v/>
      </c>
      <c r="BF92" t="str">
        <f t="shared" si="24"/>
        <v/>
      </c>
      <c r="BG92" t="str">
        <f t="shared" si="24"/>
        <v/>
      </c>
      <c r="BH92" t="str">
        <f t="shared" si="24"/>
        <v/>
      </c>
      <c r="BI92" t="str">
        <f t="shared" si="24"/>
        <v/>
      </c>
      <c r="BJ92" t="str">
        <f t="shared" si="24"/>
        <v/>
      </c>
    </row>
    <row r="93" spans="2:62" hidden="1" x14ac:dyDescent="0.25">
      <c r="B93" s="122" t="str">
        <f t="shared" si="7"/>
        <v/>
      </c>
      <c r="C93" s="124"/>
      <c r="D93" s="124"/>
      <c r="E93" s="124"/>
      <c r="F93" s="283"/>
      <c r="G93" s="236"/>
      <c r="H93" s="234"/>
      <c r="I93" s="232"/>
      <c r="J93" s="284" t="str">
        <f t="shared" si="10"/>
        <v/>
      </c>
      <c r="K93" s="106"/>
      <c r="L93" s="123"/>
      <c r="M93" s="123"/>
      <c r="N93" s="123" t="str">
        <f t="shared" si="11"/>
        <v/>
      </c>
      <c r="O93" s="123" t="str">
        <f t="shared" si="12"/>
        <v/>
      </c>
      <c r="P93" s="123" t="str">
        <f t="shared" si="13"/>
        <v/>
      </c>
      <c r="Q93" s="123" t="str">
        <f t="shared" si="14"/>
        <v/>
      </c>
      <c r="R93" s="123"/>
      <c r="S93" s="123"/>
      <c r="T93" s="123"/>
      <c r="U93" s="123" t="str">
        <f t="shared" si="15"/>
        <v/>
      </c>
      <c r="V93" s="123">
        <v>63</v>
      </c>
      <c r="W93" s="123" t="str">
        <f t="shared" si="16"/>
        <v/>
      </c>
      <c r="X93" s="123">
        <v>63</v>
      </c>
      <c r="Y93" s="123" t="str">
        <f t="shared" si="17"/>
        <v/>
      </c>
      <c r="AA93">
        <f t="shared" si="18"/>
        <v>0</v>
      </c>
      <c r="AB93" t="str">
        <f t="shared" si="25"/>
        <v/>
      </c>
      <c r="AC93" t="str">
        <f t="shared" si="25"/>
        <v/>
      </c>
      <c r="AD93">
        <f t="shared" si="20"/>
        <v>0</v>
      </c>
      <c r="AE93">
        <f t="shared" si="20"/>
        <v>0</v>
      </c>
      <c r="AF93">
        <f t="shared" si="20"/>
        <v>0</v>
      </c>
      <c r="AG93">
        <f t="shared" si="20"/>
        <v>1</v>
      </c>
      <c r="BA93" t="str">
        <f t="shared" si="24"/>
        <v/>
      </c>
      <c r="BB93" t="str">
        <f t="shared" si="24"/>
        <v/>
      </c>
      <c r="BC93" t="str">
        <f t="shared" si="24"/>
        <v/>
      </c>
      <c r="BD93" t="str">
        <f t="shared" si="24"/>
        <v/>
      </c>
      <c r="BE93" t="str">
        <f t="shared" si="24"/>
        <v/>
      </c>
      <c r="BF93" t="str">
        <f t="shared" si="24"/>
        <v/>
      </c>
      <c r="BG93" t="str">
        <f t="shared" si="24"/>
        <v/>
      </c>
      <c r="BH93" t="str">
        <f t="shared" si="24"/>
        <v/>
      </c>
      <c r="BI93" t="str">
        <f t="shared" si="24"/>
        <v/>
      </c>
      <c r="BJ93" t="str">
        <f t="shared" si="24"/>
        <v/>
      </c>
    </row>
    <row r="94" spans="2:62" hidden="1" x14ac:dyDescent="0.25">
      <c r="B94" s="122" t="str">
        <f t="shared" si="7"/>
        <v/>
      </c>
      <c r="C94" s="124"/>
      <c r="D94" s="124"/>
      <c r="E94" s="124"/>
      <c r="F94" s="283"/>
      <c r="G94" s="236"/>
      <c r="H94" s="234"/>
      <c r="I94" s="232"/>
      <c r="J94" s="284" t="str">
        <f t="shared" si="10"/>
        <v/>
      </c>
      <c r="K94" s="106"/>
      <c r="L94" s="123"/>
      <c r="M94" s="123"/>
      <c r="N94" s="123" t="str">
        <f t="shared" si="11"/>
        <v/>
      </c>
      <c r="O94" s="123" t="str">
        <f t="shared" si="12"/>
        <v/>
      </c>
      <c r="P94" s="123" t="str">
        <f t="shared" si="13"/>
        <v/>
      </c>
      <c r="Q94" s="123" t="str">
        <f t="shared" si="14"/>
        <v/>
      </c>
      <c r="R94" s="123"/>
      <c r="S94" s="123"/>
      <c r="T94" s="123"/>
      <c r="U94" s="123" t="str">
        <f t="shared" si="15"/>
        <v/>
      </c>
      <c r="V94" s="123">
        <v>64</v>
      </c>
      <c r="W94" s="123" t="str">
        <f t="shared" si="16"/>
        <v/>
      </c>
      <c r="X94" s="123">
        <v>64</v>
      </c>
      <c r="Y94" s="123" t="str">
        <f t="shared" si="17"/>
        <v/>
      </c>
      <c r="AA94">
        <f t="shared" si="18"/>
        <v>0</v>
      </c>
      <c r="AB94" t="str">
        <f t="shared" si="25"/>
        <v/>
      </c>
      <c r="AC94" t="str">
        <f t="shared" si="25"/>
        <v/>
      </c>
      <c r="AD94">
        <f t="shared" si="20"/>
        <v>0</v>
      </c>
      <c r="AE94">
        <f t="shared" si="20"/>
        <v>0</v>
      </c>
      <c r="AF94">
        <f t="shared" si="20"/>
        <v>0</v>
      </c>
      <c r="AG94">
        <f t="shared" si="20"/>
        <v>1</v>
      </c>
      <c r="BA94" t="str">
        <f t="shared" si="24"/>
        <v/>
      </c>
      <c r="BB94" t="str">
        <f t="shared" si="24"/>
        <v/>
      </c>
      <c r="BC94" t="str">
        <f t="shared" si="24"/>
        <v/>
      </c>
      <c r="BD94" t="str">
        <f t="shared" si="24"/>
        <v/>
      </c>
      <c r="BE94" t="str">
        <f t="shared" si="24"/>
        <v/>
      </c>
      <c r="BF94" t="str">
        <f t="shared" si="24"/>
        <v/>
      </c>
      <c r="BG94" t="str">
        <f t="shared" si="24"/>
        <v/>
      </c>
      <c r="BH94" t="str">
        <f t="shared" si="24"/>
        <v/>
      </c>
      <c r="BI94" t="str">
        <f t="shared" si="24"/>
        <v/>
      </c>
      <c r="BJ94" t="str">
        <f t="shared" si="24"/>
        <v/>
      </c>
    </row>
    <row r="95" spans="2:62" hidden="1" x14ac:dyDescent="0.25">
      <c r="B95" s="122" t="str">
        <f t="shared" ref="B95:B130" si="26">IF(F95="","",ROW()-30)</f>
        <v/>
      </c>
      <c r="C95" s="124"/>
      <c r="D95" s="124"/>
      <c r="E95" s="124"/>
      <c r="F95" s="283"/>
      <c r="G95" s="236"/>
      <c r="H95" s="234"/>
      <c r="I95" s="232"/>
      <c r="J95" s="284" t="str">
        <f t="shared" si="10"/>
        <v/>
      </c>
      <c r="K95" s="106"/>
      <c r="L95" s="123"/>
      <c r="M95" s="123"/>
      <c r="N95" s="123" t="str">
        <f t="shared" si="11"/>
        <v/>
      </c>
      <c r="O95" s="123" t="str">
        <f t="shared" si="12"/>
        <v/>
      </c>
      <c r="P95" s="123" t="str">
        <f t="shared" si="13"/>
        <v/>
      </c>
      <c r="Q95" s="123" t="str">
        <f t="shared" si="14"/>
        <v/>
      </c>
      <c r="R95" s="123"/>
      <c r="S95" s="123"/>
      <c r="T95" s="123"/>
      <c r="U95" s="123" t="str">
        <f t="shared" si="15"/>
        <v/>
      </c>
      <c r="V95" s="123">
        <v>65</v>
      </c>
      <c r="W95" s="123" t="str">
        <f t="shared" si="16"/>
        <v/>
      </c>
      <c r="X95" s="123">
        <v>65</v>
      </c>
      <c r="Y95" s="123" t="str">
        <f t="shared" si="17"/>
        <v/>
      </c>
      <c r="AA95">
        <f t="shared" si="18"/>
        <v>0</v>
      </c>
      <c r="AB95" t="str">
        <f t="shared" si="25"/>
        <v/>
      </c>
      <c r="AC95" t="str">
        <f t="shared" si="25"/>
        <v/>
      </c>
      <c r="AD95">
        <f t="shared" si="20"/>
        <v>0</v>
      </c>
      <c r="AE95">
        <f t="shared" si="20"/>
        <v>0</v>
      </c>
      <c r="AF95">
        <f t="shared" si="20"/>
        <v>0</v>
      </c>
      <c r="AG95">
        <f t="shared" si="20"/>
        <v>1</v>
      </c>
      <c r="BA95" t="str">
        <f t="shared" si="24"/>
        <v/>
      </c>
      <c r="BB95" t="str">
        <f t="shared" si="24"/>
        <v/>
      </c>
      <c r="BC95" t="str">
        <f t="shared" si="24"/>
        <v/>
      </c>
      <c r="BD95" t="str">
        <f t="shared" si="24"/>
        <v/>
      </c>
      <c r="BE95" t="str">
        <f t="shared" si="24"/>
        <v/>
      </c>
      <c r="BF95" t="str">
        <f t="shared" si="24"/>
        <v/>
      </c>
      <c r="BG95" t="str">
        <f t="shared" si="24"/>
        <v/>
      </c>
      <c r="BH95" t="str">
        <f t="shared" si="24"/>
        <v/>
      </c>
      <c r="BI95" t="str">
        <f t="shared" si="24"/>
        <v/>
      </c>
      <c r="BJ95" t="str">
        <f t="shared" si="24"/>
        <v/>
      </c>
    </row>
    <row r="96" spans="2:62" hidden="1" x14ac:dyDescent="0.25">
      <c r="B96" s="122" t="str">
        <f t="shared" si="26"/>
        <v/>
      </c>
      <c r="C96" s="124"/>
      <c r="D96" s="124"/>
      <c r="E96" s="124"/>
      <c r="F96" s="283"/>
      <c r="G96" s="236"/>
      <c r="H96" s="234"/>
      <c r="I96" s="232"/>
      <c r="J96" s="284" t="str">
        <f t="shared" ref="J96:J130" si="27">IF($F96="","",I96/$G$11)</f>
        <v/>
      </c>
      <c r="K96" s="106"/>
      <c r="L96" s="123"/>
      <c r="M96" s="123"/>
      <c r="N96" s="123" t="str">
        <f t="shared" ref="N96:N130" si="28">IF($F96="","",IF(F96="","",1))</f>
        <v/>
      </c>
      <c r="O96" s="123" t="str">
        <f t="shared" ref="O96:O130" si="29">IF($F96="","",IF($AA96&lt;&gt;1,$AB$1,J96+1))</f>
        <v/>
      </c>
      <c r="P96" s="123" t="str">
        <f t="shared" ref="P96:P130" si="30">IF($F96="","",IF($AA96&lt;&gt;1,$AB$1,G96*O96))</f>
        <v/>
      </c>
      <c r="Q96" s="123" t="str">
        <f t="shared" ref="Q96:Q130" si="31">IF($F96="","",IF($AA96&lt;&gt;1,$AB$1,VLOOKUP(H96,$F$6:$G$9,2,0)*P96))</f>
        <v/>
      </c>
      <c r="R96" s="123"/>
      <c r="S96" s="123"/>
      <c r="T96" s="123"/>
      <c r="U96" s="123" t="str">
        <f t="shared" ref="U96:U130" si="32">IFERROR(IF($F96="","",IF($AA96&lt;&gt;1,$AB$1,Q96)),$AB$1)</f>
        <v/>
      </c>
      <c r="V96" s="123">
        <v>66</v>
      </c>
      <c r="W96" s="123" t="str">
        <f t="shared" ref="W96:W130" si="33">IF($F96="","",IF($AA96&lt;&gt;1,$AB$1,IFERROR(U96*V96,$AB$1)))</f>
        <v/>
      </c>
      <c r="X96" s="123">
        <v>66</v>
      </c>
      <c r="Y96" s="123" t="str">
        <f t="shared" ref="Y96:Y130" si="34">IF($F96="","",IF($AA96&lt;&gt;1,$AB$1,IFERROR(W96*X96,$AB$1)))</f>
        <v/>
      </c>
      <c r="AA96">
        <f t="shared" ref="AA96:AA130" si="35">IF(SUM(AD96:AV96)=COUNT(AD96:AV96),1,0)</f>
        <v>0</v>
      </c>
      <c r="AB96" t="str">
        <f t="shared" si="25"/>
        <v/>
      </c>
      <c r="AC96" t="str">
        <f t="shared" si="25"/>
        <v/>
      </c>
      <c r="AD96">
        <f t="shared" ref="AD96:AG130" si="36">IF(G$30="",1,IF(G96="",0,IF(G$30=$AE$1,IF(ISNA(MATCH(G96,$AB$30:$AC$30,0)),0,1),IF(G$30=$AF$1,IF(IFERROR(G96*1,"bad")="bad",0,1),IF(G$30=$AG$1,IF(IFERROR(IF(G96=TRUNC(G96),1,"bad"),"bad")="bad",0,1),IF(G$30=$AH$1,IF(AND(IF(IFERROR(G96*1,"bad")="bad",0,1)=1,G96&gt;=0),1,0),IF(G$30=$AI$1,IF(AND(IF(IFERROR(IF(G96=TRUNC(G96),1,"bad"),"bad")="bad",0,1)=1,G96&gt;=0),1,0),IF(G$30=$AJ$1,IF(AND(IF(IFERROR(G96*1,"bad")="bad",0,1)=1,G96&gt;0),1,0),IF(G$30=$AK$1,IF(AND(IF(IFERROR(IF(G96=TRUNC(G96),1,"bad"),"bad")="bad",0,1)=1,G96&gt;0),1,0),IF(G$30=$AL$1,1,IF(G$30=$AM$1,IF(IFERROR(HLOOKUP(G96,$AE$4:$AN$4,1,0),"bad")="bad",0,1),0)))))))))))</f>
        <v>0</v>
      </c>
      <c r="AE96">
        <f t="shared" si="36"/>
        <v>0</v>
      </c>
      <c r="AF96">
        <f t="shared" si="36"/>
        <v>0</v>
      </c>
      <c r="AG96">
        <f t="shared" si="36"/>
        <v>1</v>
      </c>
      <c r="BA96" t="str">
        <f t="shared" si="24"/>
        <v/>
      </c>
      <c r="BB96" t="str">
        <f t="shared" si="24"/>
        <v/>
      </c>
      <c r="BC96" t="str">
        <f t="shared" si="24"/>
        <v/>
      </c>
      <c r="BD96" t="str">
        <f t="shared" si="24"/>
        <v/>
      </c>
      <c r="BE96" t="str">
        <f t="shared" si="24"/>
        <v/>
      </c>
      <c r="BF96" t="str">
        <f t="shared" si="24"/>
        <v/>
      </c>
      <c r="BG96" t="str">
        <f t="shared" si="24"/>
        <v/>
      </c>
      <c r="BH96" t="str">
        <f t="shared" si="24"/>
        <v/>
      </c>
      <c r="BI96" t="str">
        <f t="shared" si="24"/>
        <v/>
      </c>
      <c r="BJ96" t="str">
        <f t="shared" si="24"/>
        <v/>
      </c>
    </row>
    <row r="97" spans="2:62" hidden="1" x14ac:dyDescent="0.25">
      <c r="B97" s="122" t="str">
        <f t="shared" si="26"/>
        <v/>
      </c>
      <c r="C97" s="124"/>
      <c r="D97" s="124"/>
      <c r="E97" s="124"/>
      <c r="F97" s="283"/>
      <c r="G97" s="236"/>
      <c r="H97" s="234"/>
      <c r="I97" s="232"/>
      <c r="J97" s="284" t="str">
        <f t="shared" si="27"/>
        <v/>
      </c>
      <c r="K97" s="106"/>
      <c r="L97" s="123"/>
      <c r="M97" s="123"/>
      <c r="N97" s="123" t="str">
        <f t="shared" si="28"/>
        <v/>
      </c>
      <c r="O97" s="123" t="str">
        <f t="shared" si="29"/>
        <v/>
      </c>
      <c r="P97" s="123" t="str">
        <f t="shared" si="30"/>
        <v/>
      </c>
      <c r="Q97" s="123" t="str">
        <f t="shared" si="31"/>
        <v/>
      </c>
      <c r="R97" s="123"/>
      <c r="S97" s="123"/>
      <c r="T97" s="123"/>
      <c r="U97" s="123" t="str">
        <f t="shared" si="32"/>
        <v/>
      </c>
      <c r="V97" s="123">
        <v>67</v>
      </c>
      <c r="W97" s="123" t="str">
        <f t="shared" si="33"/>
        <v/>
      </c>
      <c r="X97" s="123">
        <v>67</v>
      </c>
      <c r="Y97" s="123" t="str">
        <f t="shared" si="34"/>
        <v/>
      </c>
      <c r="AA97">
        <f t="shared" si="35"/>
        <v>0</v>
      </c>
      <c r="AB97" t="str">
        <f t="shared" si="25"/>
        <v/>
      </c>
      <c r="AC97" t="str">
        <f t="shared" si="25"/>
        <v/>
      </c>
      <c r="AD97">
        <f t="shared" si="36"/>
        <v>0</v>
      </c>
      <c r="AE97">
        <f t="shared" si="36"/>
        <v>0</v>
      </c>
      <c r="AF97">
        <f t="shared" si="36"/>
        <v>0</v>
      </c>
      <c r="AG97">
        <f t="shared" si="36"/>
        <v>1</v>
      </c>
      <c r="BA97" t="str">
        <f t="shared" si="24"/>
        <v/>
      </c>
      <c r="BB97" t="str">
        <f t="shared" si="24"/>
        <v/>
      </c>
      <c r="BC97" t="str">
        <f t="shared" si="24"/>
        <v/>
      </c>
      <c r="BD97" t="str">
        <f t="shared" si="24"/>
        <v/>
      </c>
      <c r="BE97" t="str">
        <f t="shared" si="24"/>
        <v/>
      </c>
      <c r="BF97" t="str">
        <f t="shared" si="24"/>
        <v/>
      </c>
      <c r="BG97" t="str">
        <f t="shared" si="24"/>
        <v/>
      </c>
      <c r="BH97" t="str">
        <f t="shared" si="24"/>
        <v/>
      </c>
      <c r="BI97" t="str">
        <f t="shared" si="24"/>
        <v/>
      </c>
      <c r="BJ97" t="str">
        <f t="shared" si="24"/>
        <v/>
      </c>
    </row>
    <row r="98" spans="2:62" hidden="1" x14ac:dyDescent="0.25">
      <c r="B98" s="122" t="str">
        <f t="shared" si="26"/>
        <v/>
      </c>
      <c r="C98" s="124"/>
      <c r="D98" s="124"/>
      <c r="E98" s="124"/>
      <c r="F98" s="283"/>
      <c r="G98" s="236"/>
      <c r="H98" s="234"/>
      <c r="I98" s="232"/>
      <c r="J98" s="284" t="str">
        <f t="shared" si="27"/>
        <v/>
      </c>
      <c r="K98" s="106"/>
      <c r="L98" s="123"/>
      <c r="M98" s="123"/>
      <c r="N98" s="123" t="str">
        <f t="shared" si="28"/>
        <v/>
      </c>
      <c r="O98" s="123" t="str">
        <f t="shared" si="29"/>
        <v/>
      </c>
      <c r="P98" s="123" t="str">
        <f t="shared" si="30"/>
        <v/>
      </c>
      <c r="Q98" s="123" t="str">
        <f t="shared" si="31"/>
        <v/>
      </c>
      <c r="R98" s="123"/>
      <c r="S98" s="123"/>
      <c r="T98" s="123"/>
      <c r="U98" s="123" t="str">
        <f t="shared" si="32"/>
        <v/>
      </c>
      <c r="V98" s="123">
        <v>68</v>
      </c>
      <c r="W98" s="123" t="str">
        <f t="shared" si="33"/>
        <v/>
      </c>
      <c r="X98" s="123">
        <v>68</v>
      </c>
      <c r="Y98" s="123" t="str">
        <f t="shared" si="34"/>
        <v/>
      </c>
      <c r="AA98">
        <f t="shared" si="35"/>
        <v>0</v>
      </c>
      <c r="AB98" t="str">
        <f t="shared" si="25"/>
        <v/>
      </c>
      <c r="AC98" t="str">
        <f t="shared" si="25"/>
        <v/>
      </c>
      <c r="AD98">
        <f t="shared" si="36"/>
        <v>0</v>
      </c>
      <c r="AE98">
        <f t="shared" si="36"/>
        <v>0</v>
      </c>
      <c r="AF98">
        <f t="shared" si="36"/>
        <v>0</v>
      </c>
      <c r="AG98">
        <f t="shared" si="36"/>
        <v>1</v>
      </c>
      <c r="BA98" t="str">
        <f t="shared" si="24"/>
        <v/>
      </c>
      <c r="BB98" t="str">
        <f t="shared" si="24"/>
        <v/>
      </c>
      <c r="BC98" t="str">
        <f t="shared" si="24"/>
        <v/>
      </c>
      <c r="BD98" t="str">
        <f t="shared" si="24"/>
        <v/>
      </c>
      <c r="BE98" t="str">
        <f t="shared" si="24"/>
        <v/>
      </c>
      <c r="BF98" t="str">
        <f t="shared" si="24"/>
        <v/>
      </c>
      <c r="BG98" t="str">
        <f t="shared" si="24"/>
        <v/>
      </c>
      <c r="BH98" t="str">
        <f t="shared" si="24"/>
        <v/>
      </c>
      <c r="BI98" t="str">
        <f t="shared" si="24"/>
        <v/>
      </c>
      <c r="BJ98" t="str">
        <f t="shared" si="24"/>
        <v/>
      </c>
    </row>
    <row r="99" spans="2:62" hidden="1" x14ac:dyDescent="0.25">
      <c r="B99" s="122" t="str">
        <f t="shared" si="26"/>
        <v/>
      </c>
      <c r="C99" s="124"/>
      <c r="D99" s="124"/>
      <c r="E99" s="124"/>
      <c r="F99" s="283"/>
      <c r="G99" s="236"/>
      <c r="H99" s="234"/>
      <c r="I99" s="232"/>
      <c r="J99" s="284" t="str">
        <f t="shared" si="27"/>
        <v/>
      </c>
      <c r="K99" s="106"/>
      <c r="L99" s="123"/>
      <c r="M99" s="123"/>
      <c r="N99" s="123" t="str">
        <f t="shared" si="28"/>
        <v/>
      </c>
      <c r="O99" s="123" t="str">
        <f t="shared" si="29"/>
        <v/>
      </c>
      <c r="P99" s="123" t="str">
        <f t="shared" si="30"/>
        <v/>
      </c>
      <c r="Q99" s="123" t="str">
        <f t="shared" si="31"/>
        <v/>
      </c>
      <c r="R99" s="123"/>
      <c r="S99" s="123"/>
      <c r="T99" s="123"/>
      <c r="U99" s="123" t="str">
        <f t="shared" si="32"/>
        <v/>
      </c>
      <c r="V99" s="123">
        <v>69</v>
      </c>
      <c r="W99" s="123" t="str">
        <f t="shared" si="33"/>
        <v/>
      </c>
      <c r="X99" s="123">
        <v>69</v>
      </c>
      <c r="Y99" s="123" t="str">
        <f t="shared" si="34"/>
        <v/>
      </c>
      <c r="AA99">
        <f t="shared" si="35"/>
        <v>0</v>
      </c>
      <c r="AB99" t="str">
        <f t="shared" si="25"/>
        <v/>
      </c>
      <c r="AC99" t="str">
        <f t="shared" si="25"/>
        <v/>
      </c>
      <c r="AD99">
        <f t="shared" si="36"/>
        <v>0</v>
      </c>
      <c r="AE99">
        <f t="shared" si="36"/>
        <v>0</v>
      </c>
      <c r="AF99">
        <f t="shared" si="36"/>
        <v>0</v>
      </c>
      <c r="AG99">
        <f t="shared" si="36"/>
        <v>1</v>
      </c>
      <c r="BA99" t="str">
        <f t="shared" si="24"/>
        <v/>
      </c>
      <c r="BB99" t="str">
        <f t="shared" si="24"/>
        <v/>
      </c>
      <c r="BC99" t="str">
        <f t="shared" si="24"/>
        <v/>
      </c>
      <c r="BD99" t="str">
        <f t="shared" si="24"/>
        <v/>
      </c>
      <c r="BE99" t="str">
        <f t="shared" si="24"/>
        <v/>
      </c>
      <c r="BF99" t="str">
        <f t="shared" si="24"/>
        <v/>
      </c>
      <c r="BG99" t="str">
        <f t="shared" si="24"/>
        <v/>
      </c>
      <c r="BH99" t="str">
        <f t="shared" si="24"/>
        <v/>
      </c>
      <c r="BI99" t="str">
        <f t="shared" si="24"/>
        <v/>
      </c>
      <c r="BJ99" t="str">
        <f t="shared" si="24"/>
        <v/>
      </c>
    </row>
    <row r="100" spans="2:62" hidden="1" x14ac:dyDescent="0.25">
      <c r="B100" s="122" t="str">
        <f t="shared" si="26"/>
        <v/>
      </c>
      <c r="C100" s="124"/>
      <c r="D100" s="124"/>
      <c r="E100" s="124"/>
      <c r="F100" s="283"/>
      <c r="G100" s="236"/>
      <c r="H100" s="234"/>
      <c r="I100" s="232"/>
      <c r="J100" s="284" t="str">
        <f t="shared" si="27"/>
        <v/>
      </c>
      <c r="K100" s="106"/>
      <c r="L100" s="123"/>
      <c r="M100" s="123"/>
      <c r="N100" s="123" t="str">
        <f t="shared" si="28"/>
        <v/>
      </c>
      <c r="O100" s="123" t="str">
        <f t="shared" si="29"/>
        <v/>
      </c>
      <c r="P100" s="123" t="str">
        <f t="shared" si="30"/>
        <v/>
      </c>
      <c r="Q100" s="123" t="str">
        <f t="shared" si="31"/>
        <v/>
      </c>
      <c r="R100" s="123"/>
      <c r="S100" s="123"/>
      <c r="T100" s="123"/>
      <c r="U100" s="123" t="str">
        <f t="shared" si="32"/>
        <v/>
      </c>
      <c r="V100" s="123">
        <v>70</v>
      </c>
      <c r="W100" s="123" t="str">
        <f t="shared" si="33"/>
        <v/>
      </c>
      <c r="X100" s="123">
        <v>70</v>
      </c>
      <c r="Y100" s="123" t="str">
        <f t="shared" si="34"/>
        <v/>
      </c>
      <c r="AA100">
        <f t="shared" si="35"/>
        <v>0</v>
      </c>
      <c r="AB100" t="str">
        <f t="shared" si="25"/>
        <v/>
      </c>
      <c r="AC100" t="str">
        <f t="shared" si="25"/>
        <v/>
      </c>
      <c r="AD100">
        <f t="shared" si="36"/>
        <v>0</v>
      </c>
      <c r="AE100">
        <f t="shared" si="36"/>
        <v>0</v>
      </c>
      <c r="AF100">
        <f t="shared" si="36"/>
        <v>0</v>
      </c>
      <c r="AG100">
        <f t="shared" si="36"/>
        <v>1</v>
      </c>
      <c r="BA100" t="str">
        <f t="shared" si="24"/>
        <v/>
      </c>
      <c r="BB100" t="str">
        <f t="shared" si="24"/>
        <v/>
      </c>
      <c r="BC100" t="str">
        <f t="shared" si="24"/>
        <v/>
      </c>
      <c r="BD100" t="str">
        <f t="shared" si="24"/>
        <v/>
      </c>
      <c r="BE100" t="str">
        <f t="shared" si="24"/>
        <v/>
      </c>
      <c r="BF100" t="str">
        <f t="shared" si="24"/>
        <v/>
      </c>
      <c r="BG100" t="str">
        <f t="shared" si="24"/>
        <v/>
      </c>
      <c r="BH100" t="str">
        <f t="shared" si="24"/>
        <v/>
      </c>
      <c r="BI100" t="str">
        <f t="shared" si="24"/>
        <v/>
      </c>
      <c r="BJ100" t="str">
        <f t="shared" si="24"/>
        <v/>
      </c>
    </row>
    <row r="101" spans="2:62" hidden="1" x14ac:dyDescent="0.25">
      <c r="B101" s="122" t="str">
        <f t="shared" si="26"/>
        <v/>
      </c>
      <c r="C101" s="124"/>
      <c r="D101" s="124"/>
      <c r="E101" s="124"/>
      <c r="F101" s="283"/>
      <c r="G101" s="236"/>
      <c r="H101" s="234"/>
      <c r="I101" s="232"/>
      <c r="J101" s="284" t="str">
        <f t="shared" si="27"/>
        <v/>
      </c>
      <c r="K101" s="106"/>
      <c r="L101" s="123"/>
      <c r="M101" s="123"/>
      <c r="N101" s="123" t="str">
        <f t="shared" si="28"/>
        <v/>
      </c>
      <c r="O101" s="123" t="str">
        <f t="shared" si="29"/>
        <v/>
      </c>
      <c r="P101" s="123" t="str">
        <f t="shared" si="30"/>
        <v/>
      </c>
      <c r="Q101" s="123" t="str">
        <f t="shared" si="31"/>
        <v/>
      </c>
      <c r="R101" s="123"/>
      <c r="S101" s="123"/>
      <c r="T101" s="123"/>
      <c r="U101" s="123" t="str">
        <f t="shared" si="32"/>
        <v/>
      </c>
      <c r="V101" s="123">
        <v>71</v>
      </c>
      <c r="W101" s="123" t="str">
        <f t="shared" si="33"/>
        <v/>
      </c>
      <c r="X101" s="123">
        <v>71</v>
      </c>
      <c r="Y101" s="123" t="str">
        <f t="shared" si="34"/>
        <v/>
      </c>
      <c r="AA101">
        <f t="shared" si="35"/>
        <v>0</v>
      </c>
      <c r="AB101" t="str">
        <f t="shared" si="25"/>
        <v/>
      </c>
      <c r="AC101" t="str">
        <f t="shared" si="25"/>
        <v/>
      </c>
      <c r="AD101">
        <f t="shared" si="36"/>
        <v>0</v>
      </c>
      <c r="AE101">
        <f t="shared" si="36"/>
        <v>0</v>
      </c>
      <c r="AF101">
        <f t="shared" si="36"/>
        <v>0</v>
      </c>
      <c r="AG101">
        <f t="shared" si="36"/>
        <v>1</v>
      </c>
      <c r="BA101" t="str">
        <f t="shared" si="24"/>
        <v/>
      </c>
      <c r="BB101" t="str">
        <f t="shared" si="24"/>
        <v/>
      </c>
      <c r="BC101" t="str">
        <f t="shared" si="24"/>
        <v/>
      </c>
      <c r="BD101" t="str">
        <f t="shared" si="24"/>
        <v/>
      </c>
      <c r="BE101" t="str">
        <f t="shared" si="24"/>
        <v/>
      </c>
      <c r="BF101" t="str">
        <f t="shared" si="24"/>
        <v/>
      </c>
      <c r="BG101" t="str">
        <f t="shared" si="24"/>
        <v/>
      </c>
      <c r="BH101" t="str">
        <f t="shared" si="24"/>
        <v/>
      </c>
      <c r="BI101" t="str">
        <f t="shared" si="24"/>
        <v/>
      </c>
      <c r="BJ101" t="str">
        <f t="shared" si="24"/>
        <v/>
      </c>
    </row>
    <row r="102" spans="2:62" hidden="1" x14ac:dyDescent="0.25">
      <c r="B102" s="122" t="str">
        <f t="shared" si="26"/>
        <v/>
      </c>
      <c r="C102" s="124"/>
      <c r="D102" s="124"/>
      <c r="E102" s="124"/>
      <c r="F102" s="283"/>
      <c r="G102" s="236"/>
      <c r="H102" s="234"/>
      <c r="I102" s="232"/>
      <c r="J102" s="284" t="str">
        <f t="shared" si="27"/>
        <v/>
      </c>
      <c r="K102" s="106"/>
      <c r="L102" s="123"/>
      <c r="M102" s="123"/>
      <c r="N102" s="123" t="str">
        <f t="shared" si="28"/>
        <v/>
      </c>
      <c r="O102" s="123" t="str">
        <f t="shared" si="29"/>
        <v/>
      </c>
      <c r="P102" s="123" t="str">
        <f t="shared" si="30"/>
        <v/>
      </c>
      <c r="Q102" s="123" t="str">
        <f t="shared" si="31"/>
        <v/>
      </c>
      <c r="R102" s="123"/>
      <c r="S102" s="123"/>
      <c r="T102" s="123"/>
      <c r="U102" s="123" t="str">
        <f t="shared" si="32"/>
        <v/>
      </c>
      <c r="V102" s="123">
        <v>72</v>
      </c>
      <c r="W102" s="123" t="str">
        <f t="shared" si="33"/>
        <v/>
      </c>
      <c r="X102" s="123">
        <v>72</v>
      </c>
      <c r="Y102" s="123" t="str">
        <f t="shared" si="34"/>
        <v/>
      </c>
      <c r="AA102">
        <f t="shared" si="35"/>
        <v>0</v>
      </c>
      <c r="AB102" t="str">
        <f t="shared" si="25"/>
        <v/>
      </c>
      <c r="AC102" t="str">
        <f t="shared" si="25"/>
        <v/>
      </c>
      <c r="AD102">
        <f t="shared" si="36"/>
        <v>0</v>
      </c>
      <c r="AE102">
        <f t="shared" si="36"/>
        <v>0</v>
      </c>
      <c r="AF102">
        <f t="shared" si="36"/>
        <v>0</v>
      </c>
      <c r="AG102">
        <f t="shared" si="36"/>
        <v>1</v>
      </c>
      <c r="BA102" t="str">
        <f t="shared" si="24"/>
        <v/>
      </c>
      <c r="BB102" t="str">
        <f t="shared" si="24"/>
        <v/>
      </c>
      <c r="BC102" t="str">
        <f t="shared" si="24"/>
        <v/>
      </c>
      <c r="BD102" t="str">
        <f t="shared" si="24"/>
        <v/>
      </c>
      <c r="BE102" t="str">
        <f t="shared" si="24"/>
        <v/>
      </c>
      <c r="BF102" t="str">
        <f t="shared" si="24"/>
        <v/>
      </c>
      <c r="BG102" t="str">
        <f t="shared" si="24"/>
        <v/>
      </c>
      <c r="BH102" t="str">
        <f t="shared" si="24"/>
        <v/>
      </c>
      <c r="BI102" t="str">
        <f t="shared" si="24"/>
        <v/>
      </c>
      <c r="BJ102" t="str">
        <f t="shared" si="24"/>
        <v/>
      </c>
    </row>
    <row r="103" spans="2:62" hidden="1" x14ac:dyDescent="0.25">
      <c r="B103" s="122" t="str">
        <f t="shared" si="26"/>
        <v/>
      </c>
      <c r="C103" s="124"/>
      <c r="D103" s="124"/>
      <c r="E103" s="124"/>
      <c r="F103" s="283"/>
      <c r="G103" s="236"/>
      <c r="H103" s="234"/>
      <c r="I103" s="232"/>
      <c r="J103" s="284" t="str">
        <f t="shared" si="27"/>
        <v/>
      </c>
      <c r="K103" s="106"/>
      <c r="L103" s="123"/>
      <c r="M103" s="123"/>
      <c r="N103" s="123" t="str">
        <f t="shared" si="28"/>
        <v/>
      </c>
      <c r="O103" s="123" t="str">
        <f t="shared" si="29"/>
        <v/>
      </c>
      <c r="P103" s="123" t="str">
        <f t="shared" si="30"/>
        <v/>
      </c>
      <c r="Q103" s="123" t="str">
        <f t="shared" si="31"/>
        <v/>
      </c>
      <c r="R103" s="123"/>
      <c r="S103" s="123"/>
      <c r="T103" s="123"/>
      <c r="U103" s="123" t="str">
        <f t="shared" si="32"/>
        <v/>
      </c>
      <c r="V103" s="123">
        <v>73</v>
      </c>
      <c r="W103" s="123" t="str">
        <f t="shared" si="33"/>
        <v/>
      </c>
      <c r="X103" s="123">
        <v>73</v>
      </c>
      <c r="Y103" s="123" t="str">
        <f t="shared" si="34"/>
        <v/>
      </c>
      <c r="AA103">
        <f t="shared" si="35"/>
        <v>0</v>
      </c>
      <c r="AB103" t="str">
        <f t="shared" si="25"/>
        <v/>
      </c>
      <c r="AC103" t="str">
        <f t="shared" si="25"/>
        <v/>
      </c>
      <c r="AD103">
        <f t="shared" si="36"/>
        <v>0</v>
      </c>
      <c r="AE103">
        <f t="shared" si="36"/>
        <v>0</v>
      </c>
      <c r="AF103">
        <f t="shared" si="36"/>
        <v>0</v>
      </c>
      <c r="AG103">
        <f t="shared" si="36"/>
        <v>1</v>
      </c>
      <c r="BA103" t="str">
        <f t="shared" si="24"/>
        <v/>
      </c>
      <c r="BB103" t="str">
        <f t="shared" si="24"/>
        <v/>
      </c>
      <c r="BC103" t="str">
        <f t="shared" si="24"/>
        <v/>
      </c>
      <c r="BD103" t="str">
        <f t="shared" si="24"/>
        <v/>
      </c>
      <c r="BE103" t="str">
        <f t="shared" si="24"/>
        <v/>
      </c>
      <c r="BF103" t="str">
        <f t="shared" si="24"/>
        <v/>
      </c>
      <c r="BG103" t="str">
        <f t="shared" si="24"/>
        <v/>
      </c>
      <c r="BH103" t="str">
        <f t="shared" si="24"/>
        <v/>
      </c>
      <c r="BI103" t="str">
        <f t="shared" si="24"/>
        <v/>
      </c>
      <c r="BJ103" t="str">
        <f t="shared" si="24"/>
        <v/>
      </c>
    </row>
    <row r="104" spans="2:62" hidden="1" x14ac:dyDescent="0.25">
      <c r="B104" s="122" t="str">
        <f t="shared" si="26"/>
        <v/>
      </c>
      <c r="C104" s="124"/>
      <c r="D104" s="124"/>
      <c r="E104" s="124"/>
      <c r="F104" s="283"/>
      <c r="G104" s="236"/>
      <c r="H104" s="234"/>
      <c r="I104" s="232"/>
      <c r="J104" s="284" t="str">
        <f t="shared" si="27"/>
        <v/>
      </c>
      <c r="K104" s="106"/>
      <c r="L104" s="123"/>
      <c r="M104" s="123"/>
      <c r="N104" s="123" t="str">
        <f t="shared" si="28"/>
        <v/>
      </c>
      <c r="O104" s="123" t="str">
        <f t="shared" si="29"/>
        <v/>
      </c>
      <c r="P104" s="123" t="str">
        <f t="shared" si="30"/>
        <v/>
      </c>
      <c r="Q104" s="123" t="str">
        <f t="shared" si="31"/>
        <v/>
      </c>
      <c r="R104" s="123"/>
      <c r="S104" s="123"/>
      <c r="T104" s="123"/>
      <c r="U104" s="123" t="str">
        <f t="shared" si="32"/>
        <v/>
      </c>
      <c r="V104" s="123">
        <v>74</v>
      </c>
      <c r="W104" s="123" t="str">
        <f t="shared" si="33"/>
        <v/>
      </c>
      <c r="X104" s="123">
        <v>74</v>
      </c>
      <c r="Y104" s="123" t="str">
        <f t="shared" si="34"/>
        <v/>
      </c>
      <c r="AA104">
        <f t="shared" si="35"/>
        <v>0</v>
      </c>
      <c r="AB104" t="str">
        <f t="shared" si="25"/>
        <v/>
      </c>
      <c r="AC104" t="str">
        <f t="shared" si="25"/>
        <v/>
      </c>
      <c r="AD104">
        <f t="shared" si="36"/>
        <v>0</v>
      </c>
      <c r="AE104">
        <f t="shared" si="36"/>
        <v>0</v>
      </c>
      <c r="AF104">
        <f t="shared" si="36"/>
        <v>0</v>
      </c>
      <c r="AG104">
        <f t="shared" si="36"/>
        <v>1</v>
      </c>
      <c r="BA104" t="str">
        <f t="shared" si="24"/>
        <v/>
      </c>
      <c r="BB104" t="str">
        <f t="shared" si="24"/>
        <v/>
      </c>
      <c r="BC104" t="str">
        <f t="shared" si="24"/>
        <v/>
      </c>
      <c r="BD104" t="str">
        <f t="shared" si="24"/>
        <v/>
      </c>
      <c r="BE104" t="str">
        <f t="shared" si="24"/>
        <v/>
      </c>
      <c r="BF104" t="str">
        <f t="shared" si="24"/>
        <v/>
      </c>
      <c r="BG104" t="str">
        <f t="shared" si="24"/>
        <v/>
      </c>
      <c r="BH104" t="str">
        <f t="shared" si="24"/>
        <v/>
      </c>
      <c r="BI104" t="str">
        <f t="shared" si="24"/>
        <v/>
      </c>
      <c r="BJ104" t="str">
        <f t="shared" si="24"/>
        <v/>
      </c>
    </row>
    <row r="105" spans="2:62" hidden="1" x14ac:dyDescent="0.25">
      <c r="B105" s="122" t="str">
        <f t="shared" si="26"/>
        <v/>
      </c>
      <c r="C105" s="124"/>
      <c r="D105" s="124"/>
      <c r="E105" s="124"/>
      <c r="F105" s="283"/>
      <c r="G105" s="236"/>
      <c r="H105" s="234"/>
      <c r="I105" s="232"/>
      <c r="J105" s="284" t="str">
        <f t="shared" si="27"/>
        <v/>
      </c>
      <c r="K105" s="106"/>
      <c r="L105" s="123"/>
      <c r="M105" s="123"/>
      <c r="N105" s="123" t="str">
        <f t="shared" si="28"/>
        <v/>
      </c>
      <c r="O105" s="123" t="str">
        <f t="shared" si="29"/>
        <v/>
      </c>
      <c r="P105" s="123" t="str">
        <f t="shared" si="30"/>
        <v/>
      </c>
      <c r="Q105" s="123" t="str">
        <f t="shared" si="31"/>
        <v/>
      </c>
      <c r="R105" s="123"/>
      <c r="S105" s="123"/>
      <c r="T105" s="123"/>
      <c r="U105" s="123" t="str">
        <f t="shared" si="32"/>
        <v/>
      </c>
      <c r="V105" s="123">
        <v>75</v>
      </c>
      <c r="W105" s="123" t="str">
        <f t="shared" si="33"/>
        <v/>
      </c>
      <c r="X105" s="123">
        <v>75</v>
      </c>
      <c r="Y105" s="123" t="str">
        <f t="shared" si="34"/>
        <v/>
      </c>
      <c r="AA105">
        <f t="shared" si="35"/>
        <v>0</v>
      </c>
      <c r="AB105" t="str">
        <f t="shared" si="25"/>
        <v/>
      </c>
      <c r="AC105" t="str">
        <f t="shared" si="25"/>
        <v/>
      </c>
      <c r="AD105">
        <f t="shared" si="36"/>
        <v>0</v>
      </c>
      <c r="AE105">
        <f t="shared" si="36"/>
        <v>0</v>
      </c>
      <c r="AF105">
        <f t="shared" si="36"/>
        <v>0</v>
      </c>
      <c r="AG105">
        <f t="shared" si="36"/>
        <v>1</v>
      </c>
      <c r="BA105" t="str">
        <f t="shared" si="24"/>
        <v/>
      </c>
      <c r="BB105" t="str">
        <f t="shared" si="24"/>
        <v/>
      </c>
      <c r="BC105" t="str">
        <f t="shared" si="24"/>
        <v/>
      </c>
      <c r="BD105" t="str">
        <f t="shared" si="24"/>
        <v/>
      </c>
      <c r="BE105" t="str">
        <f t="shared" si="24"/>
        <v/>
      </c>
      <c r="BF105" t="str">
        <f t="shared" si="24"/>
        <v/>
      </c>
      <c r="BG105" t="str">
        <f t="shared" si="24"/>
        <v/>
      </c>
      <c r="BH105" t="str">
        <f t="shared" si="24"/>
        <v/>
      </c>
      <c r="BI105" t="str">
        <f t="shared" si="24"/>
        <v/>
      </c>
      <c r="BJ105" t="str">
        <f t="shared" si="24"/>
        <v/>
      </c>
    </row>
    <row r="106" spans="2:62" hidden="1" x14ac:dyDescent="0.25">
      <c r="B106" s="122" t="str">
        <f t="shared" si="26"/>
        <v/>
      </c>
      <c r="C106" s="124"/>
      <c r="D106" s="124"/>
      <c r="E106" s="124"/>
      <c r="F106" s="283"/>
      <c r="G106" s="236"/>
      <c r="H106" s="234"/>
      <c r="I106" s="232"/>
      <c r="J106" s="284" t="str">
        <f t="shared" si="27"/>
        <v/>
      </c>
      <c r="K106" s="106"/>
      <c r="L106" s="123"/>
      <c r="M106" s="123"/>
      <c r="N106" s="123" t="str">
        <f t="shared" si="28"/>
        <v/>
      </c>
      <c r="O106" s="123" t="str">
        <f t="shared" si="29"/>
        <v/>
      </c>
      <c r="P106" s="123" t="str">
        <f t="shared" si="30"/>
        <v/>
      </c>
      <c r="Q106" s="123" t="str">
        <f t="shared" si="31"/>
        <v/>
      </c>
      <c r="R106" s="123"/>
      <c r="S106" s="123"/>
      <c r="T106" s="123"/>
      <c r="U106" s="123" t="str">
        <f t="shared" si="32"/>
        <v/>
      </c>
      <c r="V106" s="123">
        <v>76</v>
      </c>
      <c r="W106" s="123" t="str">
        <f t="shared" si="33"/>
        <v/>
      </c>
      <c r="X106" s="123">
        <v>76</v>
      </c>
      <c r="Y106" s="123" t="str">
        <f t="shared" si="34"/>
        <v/>
      </c>
      <c r="AA106">
        <f t="shared" si="35"/>
        <v>0</v>
      </c>
      <c r="AB106" t="str">
        <f t="shared" si="25"/>
        <v/>
      </c>
      <c r="AC106" t="str">
        <f t="shared" si="25"/>
        <v/>
      </c>
      <c r="AD106">
        <f t="shared" si="36"/>
        <v>0</v>
      </c>
      <c r="AE106">
        <f t="shared" si="36"/>
        <v>0</v>
      </c>
      <c r="AF106">
        <f t="shared" si="36"/>
        <v>0</v>
      </c>
      <c r="AG106">
        <f t="shared" si="36"/>
        <v>1</v>
      </c>
      <c r="BA106" t="str">
        <f t="shared" si="24"/>
        <v/>
      </c>
      <c r="BB106" t="str">
        <f t="shared" si="24"/>
        <v/>
      </c>
      <c r="BC106" t="str">
        <f t="shared" si="24"/>
        <v/>
      </c>
      <c r="BD106" t="str">
        <f t="shared" si="24"/>
        <v/>
      </c>
      <c r="BE106" t="str">
        <f t="shared" si="24"/>
        <v/>
      </c>
      <c r="BF106" t="str">
        <f t="shared" si="24"/>
        <v/>
      </c>
      <c r="BG106" t="str">
        <f t="shared" si="24"/>
        <v/>
      </c>
      <c r="BH106" t="str">
        <f t="shared" si="24"/>
        <v/>
      </c>
      <c r="BI106" t="str">
        <f t="shared" si="24"/>
        <v/>
      </c>
      <c r="BJ106" t="str">
        <f t="shared" si="24"/>
        <v/>
      </c>
    </row>
    <row r="107" spans="2:62" hidden="1" x14ac:dyDescent="0.25">
      <c r="B107" s="122" t="str">
        <f t="shared" si="26"/>
        <v/>
      </c>
      <c r="C107" s="124"/>
      <c r="D107" s="124"/>
      <c r="E107" s="124"/>
      <c r="F107" s="283"/>
      <c r="G107" s="236"/>
      <c r="H107" s="234"/>
      <c r="I107" s="232"/>
      <c r="J107" s="284" t="str">
        <f t="shared" si="27"/>
        <v/>
      </c>
      <c r="K107" s="106"/>
      <c r="L107" s="123"/>
      <c r="M107" s="123"/>
      <c r="N107" s="123" t="str">
        <f t="shared" si="28"/>
        <v/>
      </c>
      <c r="O107" s="123" t="str">
        <f t="shared" si="29"/>
        <v/>
      </c>
      <c r="P107" s="123" t="str">
        <f t="shared" si="30"/>
        <v/>
      </c>
      <c r="Q107" s="123" t="str">
        <f t="shared" si="31"/>
        <v/>
      </c>
      <c r="R107" s="123"/>
      <c r="S107" s="123"/>
      <c r="T107" s="123"/>
      <c r="U107" s="123" t="str">
        <f t="shared" si="32"/>
        <v/>
      </c>
      <c r="V107" s="123">
        <v>77</v>
      </c>
      <c r="W107" s="123" t="str">
        <f t="shared" si="33"/>
        <v/>
      </c>
      <c r="X107" s="123">
        <v>77</v>
      </c>
      <c r="Y107" s="123" t="str">
        <f t="shared" si="34"/>
        <v/>
      </c>
      <c r="AA107">
        <f t="shared" si="35"/>
        <v>0</v>
      </c>
      <c r="AB107" t="str">
        <f t="shared" si="25"/>
        <v/>
      </c>
      <c r="AC107" t="str">
        <f t="shared" si="25"/>
        <v/>
      </c>
      <c r="AD107">
        <f t="shared" si="36"/>
        <v>0</v>
      </c>
      <c r="AE107">
        <f t="shared" si="36"/>
        <v>0</v>
      </c>
      <c r="AF107">
        <f t="shared" si="36"/>
        <v>0</v>
      </c>
      <c r="AG107">
        <f t="shared" si="36"/>
        <v>1</v>
      </c>
      <c r="BA107" t="str">
        <f t="shared" si="24"/>
        <v/>
      </c>
      <c r="BB107" t="str">
        <f t="shared" si="24"/>
        <v/>
      </c>
      <c r="BC107" t="str">
        <f t="shared" si="24"/>
        <v/>
      </c>
      <c r="BD107" t="str">
        <f t="shared" si="24"/>
        <v/>
      </c>
      <c r="BE107" t="str">
        <f t="shared" si="24"/>
        <v/>
      </c>
      <c r="BF107" t="str">
        <f t="shared" si="24"/>
        <v/>
      </c>
      <c r="BG107" t="str">
        <f t="shared" si="24"/>
        <v/>
      </c>
      <c r="BH107" t="str">
        <f t="shared" si="24"/>
        <v/>
      </c>
      <c r="BI107" t="str">
        <f t="shared" si="24"/>
        <v/>
      </c>
      <c r="BJ107" t="str">
        <f t="shared" si="24"/>
        <v/>
      </c>
    </row>
    <row r="108" spans="2:62" hidden="1" x14ac:dyDescent="0.25">
      <c r="B108" s="122" t="str">
        <f t="shared" si="26"/>
        <v/>
      </c>
      <c r="C108" s="124"/>
      <c r="D108" s="124"/>
      <c r="E108" s="124"/>
      <c r="F108" s="283"/>
      <c r="G108" s="236"/>
      <c r="H108" s="234"/>
      <c r="I108" s="232"/>
      <c r="J108" s="284" t="str">
        <f t="shared" si="27"/>
        <v/>
      </c>
      <c r="K108" s="106"/>
      <c r="L108" s="123"/>
      <c r="M108" s="123"/>
      <c r="N108" s="123" t="str">
        <f t="shared" si="28"/>
        <v/>
      </c>
      <c r="O108" s="123" t="str">
        <f t="shared" si="29"/>
        <v/>
      </c>
      <c r="P108" s="123" t="str">
        <f t="shared" si="30"/>
        <v/>
      </c>
      <c r="Q108" s="123" t="str">
        <f t="shared" si="31"/>
        <v/>
      </c>
      <c r="R108" s="123"/>
      <c r="S108" s="123"/>
      <c r="T108" s="123"/>
      <c r="U108" s="123" t="str">
        <f t="shared" si="32"/>
        <v/>
      </c>
      <c r="V108" s="123">
        <v>78</v>
      </c>
      <c r="W108" s="123" t="str">
        <f t="shared" si="33"/>
        <v/>
      </c>
      <c r="X108" s="123">
        <v>78</v>
      </c>
      <c r="Y108" s="123" t="str">
        <f t="shared" si="34"/>
        <v/>
      </c>
      <c r="AA108">
        <f t="shared" si="35"/>
        <v>0</v>
      </c>
      <c r="AB108" t="str">
        <f t="shared" si="25"/>
        <v/>
      </c>
      <c r="AC108" t="str">
        <f t="shared" si="25"/>
        <v/>
      </c>
      <c r="AD108">
        <f t="shared" si="36"/>
        <v>0</v>
      </c>
      <c r="AE108">
        <f t="shared" si="36"/>
        <v>0</v>
      </c>
      <c r="AF108">
        <f t="shared" si="36"/>
        <v>0</v>
      </c>
      <c r="AG108">
        <f t="shared" si="36"/>
        <v>1</v>
      </c>
      <c r="BA108" t="str">
        <f t="shared" si="24"/>
        <v/>
      </c>
      <c r="BB108" t="str">
        <f t="shared" si="24"/>
        <v/>
      </c>
      <c r="BC108" t="str">
        <f t="shared" si="24"/>
        <v/>
      </c>
      <c r="BD108" t="str">
        <f t="shared" si="24"/>
        <v/>
      </c>
      <c r="BE108" t="str">
        <f t="shared" si="24"/>
        <v/>
      </c>
      <c r="BF108" t="str">
        <f t="shared" si="24"/>
        <v/>
      </c>
      <c r="BG108" t="str">
        <f t="shared" si="24"/>
        <v/>
      </c>
      <c r="BH108" t="str">
        <f t="shared" si="24"/>
        <v/>
      </c>
      <c r="BI108" t="str">
        <f t="shared" si="24"/>
        <v/>
      </c>
      <c r="BJ108" t="str">
        <f t="shared" si="24"/>
        <v/>
      </c>
    </row>
    <row r="109" spans="2:62" hidden="1" x14ac:dyDescent="0.25">
      <c r="B109" s="122" t="str">
        <f t="shared" si="26"/>
        <v/>
      </c>
      <c r="C109" s="124"/>
      <c r="D109" s="124"/>
      <c r="E109" s="124"/>
      <c r="F109" s="283"/>
      <c r="G109" s="236"/>
      <c r="H109" s="234"/>
      <c r="I109" s="232"/>
      <c r="J109" s="284" t="str">
        <f t="shared" si="27"/>
        <v/>
      </c>
      <c r="K109" s="106"/>
      <c r="L109" s="123"/>
      <c r="M109" s="123"/>
      <c r="N109" s="123" t="str">
        <f t="shared" si="28"/>
        <v/>
      </c>
      <c r="O109" s="123" t="str">
        <f t="shared" si="29"/>
        <v/>
      </c>
      <c r="P109" s="123" t="str">
        <f t="shared" si="30"/>
        <v/>
      </c>
      <c r="Q109" s="123" t="str">
        <f t="shared" si="31"/>
        <v/>
      </c>
      <c r="R109" s="123"/>
      <c r="S109" s="123"/>
      <c r="T109" s="123"/>
      <c r="U109" s="123" t="str">
        <f t="shared" si="32"/>
        <v/>
      </c>
      <c r="V109" s="123">
        <v>79</v>
      </c>
      <c r="W109" s="123" t="str">
        <f t="shared" si="33"/>
        <v/>
      </c>
      <c r="X109" s="123">
        <v>79</v>
      </c>
      <c r="Y109" s="123" t="str">
        <f t="shared" si="34"/>
        <v/>
      </c>
      <c r="AA109">
        <f t="shared" si="35"/>
        <v>0</v>
      </c>
      <c r="AB109" t="str">
        <f t="shared" si="25"/>
        <v/>
      </c>
      <c r="AC109" t="str">
        <f t="shared" si="25"/>
        <v/>
      </c>
      <c r="AD109">
        <f t="shared" si="36"/>
        <v>0</v>
      </c>
      <c r="AE109">
        <f t="shared" si="36"/>
        <v>0</v>
      </c>
      <c r="AF109">
        <f t="shared" si="36"/>
        <v>0</v>
      </c>
      <c r="AG109">
        <f t="shared" si="36"/>
        <v>1</v>
      </c>
      <c r="BA109" t="str">
        <f t="shared" si="24"/>
        <v/>
      </c>
      <c r="BB109" t="str">
        <f t="shared" si="24"/>
        <v/>
      </c>
      <c r="BC109" t="str">
        <f t="shared" si="24"/>
        <v/>
      </c>
      <c r="BD109" t="str">
        <f t="shared" si="24"/>
        <v/>
      </c>
      <c r="BE109" t="str">
        <f t="shared" si="24"/>
        <v/>
      </c>
      <c r="BF109" t="str">
        <f t="shared" si="24"/>
        <v/>
      </c>
      <c r="BG109" t="str">
        <f t="shared" si="24"/>
        <v/>
      </c>
      <c r="BH109" t="str">
        <f t="shared" si="24"/>
        <v/>
      </c>
      <c r="BI109" t="str">
        <f t="shared" si="24"/>
        <v/>
      </c>
      <c r="BJ109" t="str">
        <f t="shared" si="24"/>
        <v/>
      </c>
    </row>
    <row r="110" spans="2:62" hidden="1" x14ac:dyDescent="0.25">
      <c r="B110" s="122" t="str">
        <f t="shared" si="26"/>
        <v/>
      </c>
      <c r="C110" s="124"/>
      <c r="D110" s="124"/>
      <c r="E110" s="124"/>
      <c r="F110" s="283"/>
      <c r="G110" s="236"/>
      <c r="H110" s="234"/>
      <c r="I110" s="232"/>
      <c r="J110" s="284" t="str">
        <f t="shared" si="27"/>
        <v/>
      </c>
      <c r="K110" s="106"/>
      <c r="L110" s="123"/>
      <c r="M110" s="123"/>
      <c r="N110" s="123" t="str">
        <f t="shared" si="28"/>
        <v/>
      </c>
      <c r="O110" s="123" t="str">
        <f t="shared" si="29"/>
        <v/>
      </c>
      <c r="P110" s="123" t="str">
        <f t="shared" si="30"/>
        <v/>
      </c>
      <c r="Q110" s="123" t="str">
        <f t="shared" si="31"/>
        <v/>
      </c>
      <c r="R110" s="123"/>
      <c r="S110" s="123"/>
      <c r="T110" s="123"/>
      <c r="U110" s="123" t="str">
        <f t="shared" si="32"/>
        <v/>
      </c>
      <c r="V110" s="123">
        <v>80</v>
      </c>
      <c r="W110" s="123" t="str">
        <f t="shared" si="33"/>
        <v/>
      </c>
      <c r="X110" s="123">
        <v>80</v>
      </c>
      <c r="Y110" s="123" t="str">
        <f t="shared" si="34"/>
        <v/>
      </c>
      <c r="AA110">
        <f t="shared" si="35"/>
        <v>0</v>
      </c>
      <c r="AB110" t="str">
        <f t="shared" si="25"/>
        <v/>
      </c>
      <c r="AC110" t="str">
        <f t="shared" si="25"/>
        <v/>
      </c>
      <c r="AD110">
        <f t="shared" si="36"/>
        <v>0</v>
      </c>
      <c r="AE110">
        <f t="shared" si="36"/>
        <v>0</v>
      </c>
      <c r="AF110">
        <f t="shared" si="36"/>
        <v>0</v>
      </c>
      <c r="AG110">
        <f t="shared" si="36"/>
        <v>1</v>
      </c>
      <c r="BA110" t="str">
        <f t="shared" si="24"/>
        <v/>
      </c>
      <c r="BB110" t="str">
        <f t="shared" si="24"/>
        <v/>
      </c>
      <c r="BC110" t="str">
        <f t="shared" si="24"/>
        <v/>
      </c>
      <c r="BD110" t="str">
        <f t="shared" si="24"/>
        <v/>
      </c>
      <c r="BE110" t="str">
        <f t="shared" si="24"/>
        <v/>
      </c>
      <c r="BF110" t="str">
        <f t="shared" si="24"/>
        <v/>
      </c>
      <c r="BG110" t="str">
        <f t="shared" si="24"/>
        <v/>
      </c>
      <c r="BH110" t="str">
        <f t="shared" si="24"/>
        <v/>
      </c>
      <c r="BI110" t="str">
        <f t="shared" si="24"/>
        <v/>
      </c>
      <c r="BJ110" t="str">
        <f t="shared" si="24"/>
        <v/>
      </c>
    </row>
    <row r="111" spans="2:62" hidden="1" x14ac:dyDescent="0.25">
      <c r="B111" s="122" t="str">
        <f t="shared" si="26"/>
        <v/>
      </c>
      <c r="C111" s="124"/>
      <c r="D111" s="124"/>
      <c r="E111" s="124"/>
      <c r="F111" s="283"/>
      <c r="G111" s="236"/>
      <c r="H111" s="234"/>
      <c r="I111" s="232"/>
      <c r="J111" s="284" t="str">
        <f t="shared" si="27"/>
        <v/>
      </c>
      <c r="K111" s="106"/>
      <c r="L111" s="123"/>
      <c r="M111" s="123"/>
      <c r="N111" s="123" t="str">
        <f t="shared" si="28"/>
        <v/>
      </c>
      <c r="O111" s="123" t="str">
        <f t="shared" si="29"/>
        <v/>
      </c>
      <c r="P111" s="123" t="str">
        <f t="shared" si="30"/>
        <v/>
      </c>
      <c r="Q111" s="123" t="str">
        <f t="shared" si="31"/>
        <v/>
      </c>
      <c r="R111" s="123"/>
      <c r="S111" s="123"/>
      <c r="T111" s="123"/>
      <c r="U111" s="123" t="str">
        <f t="shared" si="32"/>
        <v/>
      </c>
      <c r="V111" s="123">
        <v>81</v>
      </c>
      <c r="W111" s="123" t="str">
        <f t="shared" si="33"/>
        <v/>
      </c>
      <c r="X111" s="123">
        <v>81</v>
      </c>
      <c r="Y111" s="123" t="str">
        <f t="shared" si="34"/>
        <v/>
      </c>
      <c r="AA111">
        <f t="shared" si="35"/>
        <v>0</v>
      </c>
      <c r="AB111" t="str">
        <f t="shared" si="25"/>
        <v/>
      </c>
      <c r="AC111" t="str">
        <f t="shared" si="25"/>
        <v/>
      </c>
      <c r="AD111">
        <f t="shared" si="36"/>
        <v>0</v>
      </c>
      <c r="AE111">
        <f t="shared" si="36"/>
        <v>0</v>
      </c>
      <c r="AF111">
        <f t="shared" si="36"/>
        <v>0</v>
      </c>
      <c r="AG111">
        <f t="shared" si="36"/>
        <v>1</v>
      </c>
      <c r="BA111" t="str">
        <f t="shared" si="24"/>
        <v/>
      </c>
      <c r="BB111" t="str">
        <f t="shared" si="24"/>
        <v/>
      </c>
      <c r="BC111" t="str">
        <f t="shared" si="24"/>
        <v/>
      </c>
      <c r="BD111" t="str">
        <f t="shared" si="24"/>
        <v/>
      </c>
      <c r="BE111" t="str">
        <f t="shared" si="24"/>
        <v/>
      </c>
      <c r="BF111" t="str">
        <f t="shared" si="24"/>
        <v/>
      </c>
      <c r="BG111" t="str">
        <f t="shared" si="24"/>
        <v/>
      </c>
      <c r="BH111" t="str">
        <f t="shared" si="24"/>
        <v/>
      </c>
      <c r="BI111" t="str">
        <f t="shared" si="24"/>
        <v/>
      </c>
      <c r="BJ111" t="str">
        <f t="shared" si="24"/>
        <v/>
      </c>
    </row>
    <row r="112" spans="2:62" hidden="1" x14ac:dyDescent="0.25">
      <c r="B112" s="122" t="str">
        <f t="shared" si="26"/>
        <v/>
      </c>
      <c r="C112" s="124"/>
      <c r="D112" s="124"/>
      <c r="E112" s="124"/>
      <c r="F112" s="283"/>
      <c r="G112" s="236"/>
      <c r="H112" s="234"/>
      <c r="I112" s="232"/>
      <c r="J112" s="284" t="str">
        <f t="shared" si="27"/>
        <v/>
      </c>
      <c r="K112" s="106"/>
      <c r="L112" s="123"/>
      <c r="M112" s="123"/>
      <c r="N112" s="123" t="str">
        <f t="shared" si="28"/>
        <v/>
      </c>
      <c r="O112" s="123" t="str">
        <f t="shared" si="29"/>
        <v/>
      </c>
      <c r="P112" s="123" t="str">
        <f t="shared" si="30"/>
        <v/>
      </c>
      <c r="Q112" s="123" t="str">
        <f t="shared" si="31"/>
        <v/>
      </c>
      <c r="R112" s="123"/>
      <c r="S112" s="123"/>
      <c r="T112" s="123"/>
      <c r="U112" s="123" t="str">
        <f t="shared" si="32"/>
        <v/>
      </c>
      <c r="V112" s="123">
        <v>82</v>
      </c>
      <c r="W112" s="123" t="str">
        <f t="shared" si="33"/>
        <v/>
      </c>
      <c r="X112" s="123">
        <v>82</v>
      </c>
      <c r="Y112" s="123" t="str">
        <f t="shared" si="34"/>
        <v/>
      </c>
      <c r="AA112">
        <f t="shared" si="35"/>
        <v>0</v>
      </c>
      <c r="AB112" t="str">
        <f t="shared" si="25"/>
        <v/>
      </c>
      <c r="AC112" t="str">
        <f t="shared" si="25"/>
        <v/>
      </c>
      <c r="AD112">
        <f t="shared" si="36"/>
        <v>0</v>
      </c>
      <c r="AE112">
        <f t="shared" si="36"/>
        <v>0</v>
      </c>
      <c r="AF112">
        <f t="shared" si="36"/>
        <v>0</v>
      </c>
      <c r="AG112">
        <f t="shared" si="36"/>
        <v>1</v>
      </c>
      <c r="BA112" t="str">
        <f t="shared" si="24"/>
        <v/>
      </c>
      <c r="BB112" t="str">
        <f t="shared" si="24"/>
        <v/>
      </c>
      <c r="BC112" t="str">
        <f t="shared" si="24"/>
        <v/>
      </c>
      <c r="BD112" t="str">
        <f t="shared" si="24"/>
        <v/>
      </c>
      <c r="BE112" t="str">
        <f t="shared" si="24"/>
        <v/>
      </c>
      <c r="BF112" t="str">
        <f t="shared" si="24"/>
        <v/>
      </c>
      <c r="BG112" t="str">
        <f t="shared" si="24"/>
        <v/>
      </c>
      <c r="BH112" t="str">
        <f t="shared" si="24"/>
        <v/>
      </c>
      <c r="BI112" t="str">
        <f t="shared" si="24"/>
        <v/>
      </c>
      <c r="BJ112" t="str">
        <f t="shared" si="24"/>
        <v/>
      </c>
    </row>
    <row r="113" spans="2:62" hidden="1" x14ac:dyDescent="0.25">
      <c r="B113" s="122" t="str">
        <f t="shared" si="26"/>
        <v/>
      </c>
      <c r="C113" s="124"/>
      <c r="D113" s="124"/>
      <c r="E113" s="124"/>
      <c r="F113" s="283"/>
      <c r="G113" s="236"/>
      <c r="H113" s="234"/>
      <c r="I113" s="232"/>
      <c r="J113" s="284" t="str">
        <f t="shared" si="27"/>
        <v/>
      </c>
      <c r="K113" s="106"/>
      <c r="L113" s="123"/>
      <c r="M113" s="123"/>
      <c r="N113" s="123" t="str">
        <f t="shared" si="28"/>
        <v/>
      </c>
      <c r="O113" s="123" t="str">
        <f t="shared" si="29"/>
        <v/>
      </c>
      <c r="P113" s="123" t="str">
        <f t="shared" si="30"/>
        <v/>
      </c>
      <c r="Q113" s="123" t="str">
        <f t="shared" si="31"/>
        <v/>
      </c>
      <c r="R113" s="123"/>
      <c r="S113" s="123"/>
      <c r="T113" s="123"/>
      <c r="U113" s="123" t="str">
        <f t="shared" si="32"/>
        <v/>
      </c>
      <c r="V113" s="123">
        <v>83</v>
      </c>
      <c r="W113" s="123" t="str">
        <f t="shared" si="33"/>
        <v/>
      </c>
      <c r="X113" s="123">
        <v>83</v>
      </c>
      <c r="Y113" s="123" t="str">
        <f t="shared" si="34"/>
        <v/>
      </c>
      <c r="AA113">
        <f t="shared" si="35"/>
        <v>0</v>
      </c>
      <c r="AB113" t="str">
        <f t="shared" si="25"/>
        <v/>
      </c>
      <c r="AC113" t="str">
        <f t="shared" si="25"/>
        <v/>
      </c>
      <c r="AD113">
        <f t="shared" si="36"/>
        <v>0</v>
      </c>
      <c r="AE113">
        <f t="shared" si="36"/>
        <v>0</v>
      </c>
      <c r="AF113">
        <f t="shared" si="36"/>
        <v>0</v>
      </c>
      <c r="AG113">
        <f t="shared" si="36"/>
        <v>1</v>
      </c>
      <c r="BA113" t="str">
        <f t="shared" si="24"/>
        <v/>
      </c>
      <c r="BB113" t="str">
        <f t="shared" si="24"/>
        <v/>
      </c>
      <c r="BC113" t="str">
        <f t="shared" si="24"/>
        <v/>
      </c>
      <c r="BD113" t="str">
        <f t="shared" si="24"/>
        <v/>
      </c>
      <c r="BE113" t="str">
        <f t="shared" si="24"/>
        <v/>
      </c>
      <c r="BF113" t="str">
        <f t="shared" si="24"/>
        <v/>
      </c>
      <c r="BG113" t="str">
        <f t="shared" si="24"/>
        <v/>
      </c>
      <c r="BH113" t="str">
        <f t="shared" si="24"/>
        <v/>
      </c>
      <c r="BI113" t="str">
        <f t="shared" si="24"/>
        <v/>
      </c>
      <c r="BJ113" t="str">
        <f t="shared" si="24"/>
        <v/>
      </c>
    </row>
    <row r="114" spans="2:62" hidden="1" x14ac:dyDescent="0.25">
      <c r="B114" s="122" t="str">
        <f t="shared" si="26"/>
        <v/>
      </c>
      <c r="C114" s="124"/>
      <c r="D114" s="124"/>
      <c r="E114" s="124"/>
      <c r="F114" s="283"/>
      <c r="G114" s="236"/>
      <c r="H114" s="234"/>
      <c r="I114" s="232"/>
      <c r="J114" s="284" t="str">
        <f t="shared" si="27"/>
        <v/>
      </c>
      <c r="K114" s="106"/>
      <c r="L114" s="123"/>
      <c r="M114" s="123"/>
      <c r="N114" s="123" t="str">
        <f t="shared" si="28"/>
        <v/>
      </c>
      <c r="O114" s="123" t="str">
        <f t="shared" si="29"/>
        <v/>
      </c>
      <c r="P114" s="123" t="str">
        <f t="shared" si="30"/>
        <v/>
      </c>
      <c r="Q114" s="123" t="str">
        <f t="shared" si="31"/>
        <v/>
      </c>
      <c r="R114" s="123"/>
      <c r="S114" s="123"/>
      <c r="T114" s="123"/>
      <c r="U114" s="123" t="str">
        <f t="shared" si="32"/>
        <v/>
      </c>
      <c r="V114" s="123">
        <v>84</v>
      </c>
      <c r="W114" s="123" t="str">
        <f t="shared" si="33"/>
        <v/>
      </c>
      <c r="X114" s="123">
        <v>84</v>
      </c>
      <c r="Y114" s="123" t="str">
        <f t="shared" si="34"/>
        <v/>
      </c>
      <c r="AA114">
        <f t="shared" si="35"/>
        <v>0</v>
      </c>
      <c r="AB114" t="str">
        <f t="shared" si="25"/>
        <v/>
      </c>
      <c r="AC114" t="str">
        <f t="shared" si="25"/>
        <v/>
      </c>
      <c r="AD114">
        <f t="shared" si="36"/>
        <v>0</v>
      </c>
      <c r="AE114">
        <f t="shared" si="36"/>
        <v>0</v>
      </c>
      <c r="AF114">
        <f t="shared" si="36"/>
        <v>0</v>
      </c>
      <c r="AG114">
        <f t="shared" si="36"/>
        <v>1</v>
      </c>
      <c r="BA114" t="str">
        <f t="shared" si="24"/>
        <v/>
      </c>
      <c r="BB114" t="str">
        <f t="shared" si="24"/>
        <v/>
      </c>
      <c r="BC114" t="str">
        <f t="shared" si="24"/>
        <v/>
      </c>
      <c r="BD114" t="str">
        <f t="shared" si="24"/>
        <v/>
      </c>
      <c r="BE114" t="str">
        <f t="shared" si="24"/>
        <v/>
      </c>
      <c r="BF114" t="str">
        <f t="shared" si="24"/>
        <v/>
      </c>
      <c r="BG114" t="str">
        <f t="shared" si="24"/>
        <v/>
      </c>
      <c r="BH114" t="str">
        <f t="shared" si="24"/>
        <v/>
      </c>
      <c r="BI114" t="str">
        <f t="shared" si="24"/>
        <v/>
      </c>
      <c r="BJ114" t="str">
        <f t="shared" si="24"/>
        <v/>
      </c>
    </row>
    <row r="115" spans="2:62" hidden="1" x14ac:dyDescent="0.25">
      <c r="B115" s="122" t="str">
        <f t="shared" si="26"/>
        <v/>
      </c>
      <c r="C115" s="124"/>
      <c r="D115" s="124"/>
      <c r="E115" s="124"/>
      <c r="F115" s="283"/>
      <c r="G115" s="236"/>
      <c r="H115" s="234"/>
      <c r="I115" s="232"/>
      <c r="J115" s="284" t="str">
        <f t="shared" si="27"/>
        <v/>
      </c>
      <c r="K115" s="106"/>
      <c r="L115" s="123"/>
      <c r="M115" s="123"/>
      <c r="N115" s="123" t="str">
        <f t="shared" si="28"/>
        <v/>
      </c>
      <c r="O115" s="123" t="str">
        <f t="shared" si="29"/>
        <v/>
      </c>
      <c r="P115" s="123" t="str">
        <f t="shared" si="30"/>
        <v/>
      </c>
      <c r="Q115" s="123" t="str">
        <f t="shared" si="31"/>
        <v/>
      </c>
      <c r="R115" s="123"/>
      <c r="S115" s="123"/>
      <c r="T115" s="123"/>
      <c r="U115" s="123" t="str">
        <f t="shared" si="32"/>
        <v/>
      </c>
      <c r="V115" s="123">
        <v>85</v>
      </c>
      <c r="W115" s="123" t="str">
        <f t="shared" si="33"/>
        <v/>
      </c>
      <c r="X115" s="123">
        <v>85</v>
      </c>
      <c r="Y115" s="123" t="str">
        <f t="shared" si="34"/>
        <v/>
      </c>
      <c r="AA115">
        <f t="shared" si="35"/>
        <v>0</v>
      </c>
      <c r="AB115" t="str">
        <f t="shared" si="25"/>
        <v/>
      </c>
      <c r="AC115" t="str">
        <f t="shared" si="25"/>
        <v/>
      </c>
      <c r="AD115">
        <f t="shared" si="36"/>
        <v>0</v>
      </c>
      <c r="AE115">
        <f t="shared" si="36"/>
        <v>0</v>
      </c>
      <c r="AF115">
        <f t="shared" si="36"/>
        <v>0</v>
      </c>
      <c r="AG115">
        <f t="shared" si="36"/>
        <v>1</v>
      </c>
      <c r="BA115" t="str">
        <f t="shared" si="24"/>
        <v/>
      </c>
      <c r="BB115" t="str">
        <f t="shared" si="24"/>
        <v/>
      </c>
      <c r="BC115" t="str">
        <f t="shared" si="24"/>
        <v/>
      </c>
      <c r="BD115" t="str">
        <f t="shared" si="24"/>
        <v/>
      </c>
      <c r="BE115" t="str">
        <f t="shared" si="24"/>
        <v/>
      </c>
      <c r="BF115" t="str">
        <f>IF($F115="","",BF$30)</f>
        <v/>
      </c>
      <c r="BG115" t="str">
        <f>IF($F115="","",BG$30)</f>
        <v/>
      </c>
      <c r="BH115" t="str">
        <f>IF($F115="","",BH$30)</f>
        <v/>
      </c>
      <c r="BI115" t="str">
        <f>IF($F115="","",BI$30)</f>
        <v/>
      </c>
      <c r="BJ115" t="str">
        <f>IF($F115="","",BJ$30)</f>
        <v/>
      </c>
    </row>
    <row r="116" spans="2:62" hidden="1" x14ac:dyDescent="0.25">
      <c r="B116" s="122" t="str">
        <f t="shared" si="26"/>
        <v/>
      </c>
      <c r="C116" s="124"/>
      <c r="D116" s="124"/>
      <c r="E116" s="124"/>
      <c r="F116" s="283"/>
      <c r="G116" s="236"/>
      <c r="H116" s="234"/>
      <c r="I116" s="232"/>
      <c r="J116" s="284" t="str">
        <f t="shared" si="27"/>
        <v/>
      </c>
      <c r="K116" s="106"/>
      <c r="L116" s="123"/>
      <c r="M116" s="123"/>
      <c r="N116" s="123" t="str">
        <f t="shared" si="28"/>
        <v/>
      </c>
      <c r="O116" s="123" t="str">
        <f t="shared" si="29"/>
        <v/>
      </c>
      <c r="P116" s="123" t="str">
        <f t="shared" si="30"/>
        <v/>
      </c>
      <c r="Q116" s="123" t="str">
        <f t="shared" si="31"/>
        <v/>
      </c>
      <c r="R116" s="123"/>
      <c r="S116" s="123"/>
      <c r="T116" s="123"/>
      <c r="U116" s="123" t="str">
        <f t="shared" si="32"/>
        <v/>
      </c>
      <c r="V116" s="123">
        <v>86</v>
      </c>
      <c r="W116" s="123" t="str">
        <f t="shared" si="33"/>
        <v/>
      </c>
      <c r="X116" s="123">
        <v>86</v>
      </c>
      <c r="Y116" s="123" t="str">
        <f t="shared" si="34"/>
        <v/>
      </c>
      <c r="AA116">
        <f t="shared" si="35"/>
        <v>0</v>
      </c>
      <c r="AB116" t="str">
        <f t="shared" si="25"/>
        <v/>
      </c>
      <c r="AC116" t="str">
        <f t="shared" si="25"/>
        <v/>
      </c>
      <c r="AD116">
        <f t="shared" si="36"/>
        <v>0</v>
      </c>
      <c r="AE116">
        <f t="shared" si="36"/>
        <v>0</v>
      </c>
      <c r="AF116">
        <f t="shared" si="36"/>
        <v>0</v>
      </c>
      <c r="AG116">
        <f t="shared" si="36"/>
        <v>1</v>
      </c>
      <c r="BA116" t="str">
        <f t="shared" ref="BA116:BJ130" si="37">IF($F116="","",BA$30)</f>
        <v/>
      </c>
      <c r="BB116" t="str">
        <f t="shared" si="37"/>
        <v/>
      </c>
      <c r="BC116" t="str">
        <f t="shared" si="37"/>
        <v/>
      </c>
      <c r="BD116" t="str">
        <f t="shared" si="37"/>
        <v/>
      </c>
      <c r="BE116" t="str">
        <f t="shared" si="37"/>
        <v/>
      </c>
      <c r="BF116" t="str">
        <f t="shared" si="37"/>
        <v/>
      </c>
      <c r="BG116" t="str">
        <f t="shared" si="37"/>
        <v/>
      </c>
      <c r="BH116" t="str">
        <f t="shared" si="37"/>
        <v/>
      </c>
      <c r="BI116" t="str">
        <f t="shared" si="37"/>
        <v/>
      </c>
      <c r="BJ116" t="str">
        <f t="shared" si="37"/>
        <v/>
      </c>
    </row>
    <row r="117" spans="2:62" hidden="1" x14ac:dyDescent="0.25">
      <c r="B117" s="122" t="str">
        <f t="shared" si="26"/>
        <v/>
      </c>
      <c r="C117" s="124"/>
      <c r="D117" s="124"/>
      <c r="E117" s="124"/>
      <c r="F117" s="283"/>
      <c r="G117" s="236"/>
      <c r="H117" s="234"/>
      <c r="I117" s="232"/>
      <c r="J117" s="284" t="str">
        <f t="shared" si="27"/>
        <v/>
      </c>
      <c r="K117" s="106"/>
      <c r="L117" s="123"/>
      <c r="M117" s="123"/>
      <c r="N117" s="123" t="str">
        <f t="shared" si="28"/>
        <v/>
      </c>
      <c r="O117" s="123" t="str">
        <f t="shared" si="29"/>
        <v/>
      </c>
      <c r="P117" s="123" t="str">
        <f t="shared" si="30"/>
        <v/>
      </c>
      <c r="Q117" s="123" t="str">
        <f t="shared" si="31"/>
        <v/>
      </c>
      <c r="R117" s="123"/>
      <c r="S117" s="123"/>
      <c r="T117" s="123"/>
      <c r="U117" s="123" t="str">
        <f t="shared" si="32"/>
        <v/>
      </c>
      <c r="V117" s="123">
        <v>87</v>
      </c>
      <c r="W117" s="123" t="str">
        <f t="shared" si="33"/>
        <v/>
      </c>
      <c r="X117" s="123">
        <v>87</v>
      </c>
      <c r="Y117" s="123" t="str">
        <f t="shared" si="34"/>
        <v/>
      </c>
      <c r="AA117">
        <f t="shared" si="35"/>
        <v>0</v>
      </c>
      <c r="AB117" t="str">
        <f t="shared" si="25"/>
        <v/>
      </c>
      <c r="AC117" t="str">
        <f t="shared" si="25"/>
        <v/>
      </c>
      <c r="AD117">
        <f t="shared" si="36"/>
        <v>0</v>
      </c>
      <c r="AE117">
        <f t="shared" si="36"/>
        <v>0</v>
      </c>
      <c r="AF117">
        <f t="shared" si="36"/>
        <v>0</v>
      </c>
      <c r="AG117">
        <f t="shared" si="36"/>
        <v>1</v>
      </c>
      <c r="BA117" t="str">
        <f t="shared" si="37"/>
        <v/>
      </c>
      <c r="BB117" t="str">
        <f t="shared" si="37"/>
        <v/>
      </c>
      <c r="BC117" t="str">
        <f t="shared" si="37"/>
        <v/>
      </c>
      <c r="BD117" t="str">
        <f t="shared" si="37"/>
        <v/>
      </c>
      <c r="BE117" t="str">
        <f t="shared" si="37"/>
        <v/>
      </c>
      <c r="BF117" t="str">
        <f t="shared" si="37"/>
        <v/>
      </c>
      <c r="BG117" t="str">
        <f t="shared" si="37"/>
        <v/>
      </c>
      <c r="BH117" t="str">
        <f t="shared" si="37"/>
        <v/>
      </c>
      <c r="BI117" t="str">
        <f t="shared" si="37"/>
        <v/>
      </c>
      <c r="BJ117" t="str">
        <f t="shared" si="37"/>
        <v/>
      </c>
    </row>
    <row r="118" spans="2:62" hidden="1" x14ac:dyDescent="0.25">
      <c r="B118" s="122" t="str">
        <f t="shared" si="26"/>
        <v/>
      </c>
      <c r="C118" s="124"/>
      <c r="D118" s="124"/>
      <c r="E118" s="124"/>
      <c r="F118" s="283"/>
      <c r="G118" s="236"/>
      <c r="H118" s="234"/>
      <c r="I118" s="232"/>
      <c r="J118" s="284" t="str">
        <f t="shared" si="27"/>
        <v/>
      </c>
      <c r="K118" s="106"/>
      <c r="L118" s="123"/>
      <c r="M118" s="123"/>
      <c r="N118" s="123" t="str">
        <f t="shared" si="28"/>
        <v/>
      </c>
      <c r="O118" s="123" t="str">
        <f t="shared" si="29"/>
        <v/>
      </c>
      <c r="P118" s="123" t="str">
        <f t="shared" si="30"/>
        <v/>
      </c>
      <c r="Q118" s="123" t="str">
        <f t="shared" si="31"/>
        <v/>
      </c>
      <c r="R118" s="123"/>
      <c r="S118" s="123"/>
      <c r="T118" s="123"/>
      <c r="U118" s="123" t="str">
        <f t="shared" si="32"/>
        <v/>
      </c>
      <c r="V118" s="123">
        <v>88</v>
      </c>
      <c r="W118" s="123" t="str">
        <f t="shared" si="33"/>
        <v/>
      </c>
      <c r="X118" s="123">
        <v>88</v>
      </c>
      <c r="Y118" s="123" t="str">
        <f t="shared" si="34"/>
        <v/>
      </c>
      <c r="AA118">
        <f t="shared" si="35"/>
        <v>0</v>
      </c>
      <c r="AB118" t="str">
        <f t="shared" si="25"/>
        <v/>
      </c>
      <c r="AC118" t="str">
        <f t="shared" si="25"/>
        <v/>
      </c>
      <c r="AD118">
        <f t="shared" si="36"/>
        <v>0</v>
      </c>
      <c r="AE118">
        <f t="shared" si="36"/>
        <v>0</v>
      </c>
      <c r="AF118">
        <f t="shared" si="36"/>
        <v>0</v>
      </c>
      <c r="AG118">
        <f t="shared" si="36"/>
        <v>1</v>
      </c>
      <c r="BA118" t="str">
        <f t="shared" si="37"/>
        <v/>
      </c>
      <c r="BB118" t="str">
        <f t="shared" si="37"/>
        <v/>
      </c>
      <c r="BC118" t="str">
        <f t="shared" si="37"/>
        <v/>
      </c>
      <c r="BD118" t="str">
        <f t="shared" si="37"/>
        <v/>
      </c>
      <c r="BE118" t="str">
        <f t="shared" si="37"/>
        <v/>
      </c>
      <c r="BF118" t="str">
        <f t="shared" si="37"/>
        <v/>
      </c>
      <c r="BG118" t="str">
        <f t="shared" si="37"/>
        <v/>
      </c>
      <c r="BH118" t="str">
        <f t="shared" si="37"/>
        <v/>
      </c>
      <c r="BI118" t="str">
        <f t="shared" si="37"/>
        <v/>
      </c>
      <c r="BJ118" t="str">
        <f t="shared" si="37"/>
        <v/>
      </c>
    </row>
    <row r="119" spans="2:62" hidden="1" x14ac:dyDescent="0.25">
      <c r="B119" s="122" t="str">
        <f t="shared" si="26"/>
        <v/>
      </c>
      <c r="C119" s="124"/>
      <c r="D119" s="124"/>
      <c r="E119" s="124"/>
      <c r="F119" s="283"/>
      <c r="G119" s="236"/>
      <c r="H119" s="234"/>
      <c r="I119" s="232"/>
      <c r="J119" s="284" t="str">
        <f t="shared" si="27"/>
        <v/>
      </c>
      <c r="K119" s="106"/>
      <c r="L119" s="123"/>
      <c r="M119" s="123"/>
      <c r="N119" s="123" t="str">
        <f t="shared" si="28"/>
        <v/>
      </c>
      <c r="O119" s="123" t="str">
        <f t="shared" si="29"/>
        <v/>
      </c>
      <c r="P119" s="123" t="str">
        <f t="shared" si="30"/>
        <v/>
      </c>
      <c r="Q119" s="123" t="str">
        <f t="shared" si="31"/>
        <v/>
      </c>
      <c r="R119" s="123"/>
      <c r="S119" s="123"/>
      <c r="T119" s="123"/>
      <c r="U119" s="123" t="str">
        <f t="shared" si="32"/>
        <v/>
      </c>
      <c r="V119" s="123">
        <v>89</v>
      </c>
      <c r="W119" s="123" t="str">
        <f t="shared" si="33"/>
        <v/>
      </c>
      <c r="X119" s="123">
        <v>89</v>
      </c>
      <c r="Y119" s="123" t="str">
        <f t="shared" si="34"/>
        <v/>
      </c>
      <c r="AA119">
        <f t="shared" si="35"/>
        <v>0</v>
      </c>
      <c r="AB119" t="str">
        <f t="shared" si="25"/>
        <v/>
      </c>
      <c r="AC119" t="str">
        <f t="shared" si="25"/>
        <v/>
      </c>
      <c r="AD119">
        <f t="shared" si="36"/>
        <v>0</v>
      </c>
      <c r="AE119">
        <f t="shared" si="36"/>
        <v>0</v>
      </c>
      <c r="AF119">
        <f t="shared" si="36"/>
        <v>0</v>
      </c>
      <c r="AG119">
        <f t="shared" si="36"/>
        <v>1</v>
      </c>
      <c r="BA119" t="str">
        <f t="shared" si="37"/>
        <v/>
      </c>
      <c r="BB119" t="str">
        <f t="shared" si="37"/>
        <v/>
      </c>
      <c r="BC119" t="str">
        <f t="shared" si="37"/>
        <v/>
      </c>
      <c r="BD119" t="str">
        <f t="shared" si="37"/>
        <v/>
      </c>
      <c r="BE119" t="str">
        <f t="shared" si="37"/>
        <v/>
      </c>
      <c r="BF119" t="str">
        <f t="shared" si="37"/>
        <v/>
      </c>
      <c r="BG119" t="str">
        <f t="shared" si="37"/>
        <v/>
      </c>
      <c r="BH119" t="str">
        <f t="shared" si="37"/>
        <v/>
      </c>
      <c r="BI119" t="str">
        <f t="shared" si="37"/>
        <v/>
      </c>
      <c r="BJ119" t="str">
        <f t="shared" si="37"/>
        <v/>
      </c>
    </row>
    <row r="120" spans="2:62" hidden="1" x14ac:dyDescent="0.25">
      <c r="B120" s="122" t="str">
        <f t="shared" si="26"/>
        <v/>
      </c>
      <c r="C120" s="124"/>
      <c r="D120" s="124"/>
      <c r="E120" s="124"/>
      <c r="F120" s="283"/>
      <c r="G120" s="236"/>
      <c r="H120" s="234"/>
      <c r="I120" s="232"/>
      <c r="J120" s="284" t="str">
        <f t="shared" si="27"/>
        <v/>
      </c>
      <c r="K120" s="106"/>
      <c r="L120" s="123"/>
      <c r="M120" s="123"/>
      <c r="N120" s="123" t="str">
        <f t="shared" si="28"/>
        <v/>
      </c>
      <c r="O120" s="123" t="str">
        <f t="shared" si="29"/>
        <v/>
      </c>
      <c r="P120" s="123" t="str">
        <f t="shared" si="30"/>
        <v/>
      </c>
      <c r="Q120" s="123" t="str">
        <f t="shared" si="31"/>
        <v/>
      </c>
      <c r="R120" s="123"/>
      <c r="S120" s="123"/>
      <c r="T120" s="123"/>
      <c r="U120" s="123" t="str">
        <f t="shared" si="32"/>
        <v/>
      </c>
      <c r="V120" s="123">
        <v>90</v>
      </c>
      <c r="W120" s="123" t="str">
        <f t="shared" si="33"/>
        <v/>
      </c>
      <c r="X120" s="123">
        <v>90</v>
      </c>
      <c r="Y120" s="123" t="str">
        <f t="shared" si="34"/>
        <v/>
      </c>
      <c r="AA120">
        <f t="shared" si="35"/>
        <v>0</v>
      </c>
      <c r="AB120" t="str">
        <f t="shared" si="25"/>
        <v/>
      </c>
      <c r="AC120" t="str">
        <f t="shared" si="25"/>
        <v/>
      </c>
      <c r="AD120">
        <f t="shared" si="36"/>
        <v>0</v>
      </c>
      <c r="AE120">
        <f t="shared" si="36"/>
        <v>0</v>
      </c>
      <c r="AF120">
        <f t="shared" si="36"/>
        <v>0</v>
      </c>
      <c r="AG120">
        <f t="shared" si="36"/>
        <v>1</v>
      </c>
      <c r="BA120" t="str">
        <f t="shared" si="37"/>
        <v/>
      </c>
      <c r="BB120" t="str">
        <f t="shared" si="37"/>
        <v/>
      </c>
      <c r="BC120" t="str">
        <f t="shared" si="37"/>
        <v/>
      </c>
      <c r="BD120" t="str">
        <f t="shared" si="37"/>
        <v/>
      </c>
      <c r="BE120" t="str">
        <f t="shared" si="37"/>
        <v/>
      </c>
      <c r="BF120" t="str">
        <f t="shared" si="37"/>
        <v/>
      </c>
      <c r="BG120" t="str">
        <f t="shared" si="37"/>
        <v/>
      </c>
      <c r="BH120" t="str">
        <f t="shared" si="37"/>
        <v/>
      </c>
      <c r="BI120" t="str">
        <f t="shared" si="37"/>
        <v/>
      </c>
      <c r="BJ120" t="str">
        <f t="shared" si="37"/>
        <v/>
      </c>
    </row>
    <row r="121" spans="2:62" hidden="1" x14ac:dyDescent="0.25">
      <c r="B121" s="122" t="str">
        <f t="shared" si="26"/>
        <v/>
      </c>
      <c r="C121" s="124"/>
      <c r="D121" s="124"/>
      <c r="E121" s="124"/>
      <c r="F121" s="283"/>
      <c r="G121" s="236"/>
      <c r="H121" s="234"/>
      <c r="I121" s="232"/>
      <c r="J121" s="284" t="str">
        <f t="shared" si="27"/>
        <v/>
      </c>
      <c r="K121" s="106"/>
      <c r="L121" s="123"/>
      <c r="M121" s="123"/>
      <c r="N121" s="123" t="str">
        <f t="shared" si="28"/>
        <v/>
      </c>
      <c r="O121" s="123" t="str">
        <f t="shared" si="29"/>
        <v/>
      </c>
      <c r="P121" s="123" t="str">
        <f t="shared" si="30"/>
        <v/>
      </c>
      <c r="Q121" s="123" t="str">
        <f t="shared" si="31"/>
        <v/>
      </c>
      <c r="R121" s="123"/>
      <c r="S121" s="123"/>
      <c r="T121" s="123"/>
      <c r="U121" s="123" t="str">
        <f t="shared" si="32"/>
        <v/>
      </c>
      <c r="V121" s="123">
        <v>91</v>
      </c>
      <c r="W121" s="123" t="str">
        <f t="shared" si="33"/>
        <v/>
      </c>
      <c r="X121" s="123">
        <v>91</v>
      </c>
      <c r="Y121" s="123" t="str">
        <f t="shared" si="34"/>
        <v/>
      </c>
      <c r="AA121">
        <f t="shared" si="35"/>
        <v>0</v>
      </c>
      <c r="AB121" t="str">
        <f t="shared" si="25"/>
        <v/>
      </c>
      <c r="AC121" t="str">
        <f t="shared" si="25"/>
        <v/>
      </c>
      <c r="AD121">
        <f t="shared" si="36"/>
        <v>0</v>
      </c>
      <c r="AE121">
        <f t="shared" si="36"/>
        <v>0</v>
      </c>
      <c r="AF121">
        <f t="shared" si="36"/>
        <v>0</v>
      </c>
      <c r="AG121">
        <f t="shared" si="36"/>
        <v>1</v>
      </c>
      <c r="BA121" t="str">
        <f t="shared" si="37"/>
        <v/>
      </c>
      <c r="BB121" t="str">
        <f t="shared" si="37"/>
        <v/>
      </c>
      <c r="BC121" t="str">
        <f t="shared" si="37"/>
        <v/>
      </c>
      <c r="BD121" t="str">
        <f t="shared" si="37"/>
        <v/>
      </c>
      <c r="BE121" t="str">
        <f t="shared" si="37"/>
        <v/>
      </c>
      <c r="BF121" t="str">
        <f t="shared" si="37"/>
        <v/>
      </c>
      <c r="BG121" t="str">
        <f t="shared" si="37"/>
        <v/>
      </c>
      <c r="BH121" t="str">
        <f t="shared" si="37"/>
        <v/>
      </c>
      <c r="BI121" t="str">
        <f t="shared" si="37"/>
        <v/>
      </c>
      <c r="BJ121" t="str">
        <f t="shared" si="37"/>
        <v/>
      </c>
    </row>
    <row r="122" spans="2:62" hidden="1" x14ac:dyDescent="0.25">
      <c r="B122" s="122" t="str">
        <f t="shared" si="26"/>
        <v/>
      </c>
      <c r="C122" s="124"/>
      <c r="D122" s="124"/>
      <c r="E122" s="124"/>
      <c r="F122" s="283"/>
      <c r="G122" s="236"/>
      <c r="H122" s="234"/>
      <c r="I122" s="232"/>
      <c r="J122" s="284" t="str">
        <f t="shared" si="27"/>
        <v/>
      </c>
      <c r="K122" s="106"/>
      <c r="L122" s="123"/>
      <c r="M122" s="123"/>
      <c r="N122" s="123" t="str">
        <f t="shared" si="28"/>
        <v/>
      </c>
      <c r="O122" s="123" t="str">
        <f t="shared" si="29"/>
        <v/>
      </c>
      <c r="P122" s="123" t="str">
        <f t="shared" si="30"/>
        <v/>
      </c>
      <c r="Q122" s="123" t="str">
        <f t="shared" si="31"/>
        <v/>
      </c>
      <c r="R122" s="123"/>
      <c r="S122" s="123"/>
      <c r="T122" s="123"/>
      <c r="U122" s="123" t="str">
        <f t="shared" si="32"/>
        <v/>
      </c>
      <c r="V122" s="123">
        <v>92</v>
      </c>
      <c r="W122" s="123" t="str">
        <f t="shared" si="33"/>
        <v/>
      </c>
      <c r="X122" s="123">
        <v>92</v>
      </c>
      <c r="Y122" s="123" t="str">
        <f t="shared" si="34"/>
        <v/>
      </c>
      <c r="AA122">
        <f t="shared" si="35"/>
        <v>0</v>
      </c>
      <c r="AB122" t="str">
        <f t="shared" si="25"/>
        <v/>
      </c>
      <c r="AC122" t="str">
        <f t="shared" si="25"/>
        <v/>
      </c>
      <c r="AD122">
        <f t="shared" si="36"/>
        <v>0</v>
      </c>
      <c r="AE122">
        <f t="shared" si="36"/>
        <v>0</v>
      </c>
      <c r="AF122">
        <f t="shared" si="36"/>
        <v>0</v>
      </c>
      <c r="AG122">
        <f t="shared" si="36"/>
        <v>1</v>
      </c>
      <c r="BA122" t="str">
        <f t="shared" si="37"/>
        <v/>
      </c>
      <c r="BB122" t="str">
        <f t="shared" si="37"/>
        <v/>
      </c>
      <c r="BC122" t="str">
        <f t="shared" si="37"/>
        <v/>
      </c>
      <c r="BD122" t="str">
        <f t="shared" si="37"/>
        <v/>
      </c>
      <c r="BE122" t="str">
        <f t="shared" si="37"/>
        <v/>
      </c>
      <c r="BF122" t="str">
        <f t="shared" si="37"/>
        <v/>
      </c>
      <c r="BG122" t="str">
        <f t="shared" si="37"/>
        <v/>
      </c>
      <c r="BH122" t="str">
        <f t="shared" si="37"/>
        <v/>
      </c>
      <c r="BI122" t="str">
        <f t="shared" si="37"/>
        <v/>
      </c>
      <c r="BJ122" t="str">
        <f t="shared" si="37"/>
        <v/>
      </c>
    </row>
    <row r="123" spans="2:62" hidden="1" x14ac:dyDescent="0.25">
      <c r="B123" s="122" t="str">
        <f t="shared" si="26"/>
        <v/>
      </c>
      <c r="C123" s="124"/>
      <c r="D123" s="124"/>
      <c r="E123" s="124"/>
      <c r="F123" s="283"/>
      <c r="G123" s="236"/>
      <c r="H123" s="234"/>
      <c r="I123" s="232"/>
      <c r="J123" s="284" t="str">
        <f t="shared" si="27"/>
        <v/>
      </c>
      <c r="K123" s="106"/>
      <c r="L123" s="123"/>
      <c r="M123" s="123"/>
      <c r="N123" s="123" t="str">
        <f t="shared" si="28"/>
        <v/>
      </c>
      <c r="O123" s="123" t="str">
        <f t="shared" si="29"/>
        <v/>
      </c>
      <c r="P123" s="123" t="str">
        <f t="shared" si="30"/>
        <v/>
      </c>
      <c r="Q123" s="123" t="str">
        <f t="shared" si="31"/>
        <v/>
      </c>
      <c r="R123" s="123"/>
      <c r="S123" s="123"/>
      <c r="T123" s="123"/>
      <c r="U123" s="123" t="str">
        <f t="shared" si="32"/>
        <v/>
      </c>
      <c r="V123" s="123">
        <v>93</v>
      </c>
      <c r="W123" s="123" t="str">
        <f t="shared" si="33"/>
        <v/>
      </c>
      <c r="X123" s="123">
        <v>93</v>
      </c>
      <c r="Y123" s="123" t="str">
        <f t="shared" si="34"/>
        <v/>
      </c>
      <c r="AA123">
        <f t="shared" si="35"/>
        <v>0</v>
      </c>
      <c r="AB123" t="str">
        <f t="shared" si="25"/>
        <v/>
      </c>
      <c r="AC123" t="str">
        <f t="shared" si="25"/>
        <v/>
      </c>
      <c r="AD123">
        <f t="shared" si="36"/>
        <v>0</v>
      </c>
      <c r="AE123">
        <f t="shared" si="36"/>
        <v>0</v>
      </c>
      <c r="AF123">
        <f t="shared" si="36"/>
        <v>0</v>
      </c>
      <c r="AG123">
        <f t="shared" si="36"/>
        <v>1</v>
      </c>
      <c r="BA123" t="str">
        <f t="shared" si="37"/>
        <v/>
      </c>
      <c r="BB123" t="str">
        <f t="shared" si="37"/>
        <v/>
      </c>
      <c r="BC123" t="str">
        <f t="shared" si="37"/>
        <v/>
      </c>
      <c r="BD123" t="str">
        <f t="shared" si="37"/>
        <v/>
      </c>
      <c r="BE123" t="str">
        <f t="shared" si="37"/>
        <v/>
      </c>
      <c r="BF123" t="str">
        <f t="shared" si="37"/>
        <v/>
      </c>
      <c r="BG123" t="str">
        <f t="shared" si="37"/>
        <v/>
      </c>
      <c r="BH123" t="str">
        <f t="shared" si="37"/>
        <v/>
      </c>
      <c r="BI123" t="str">
        <f t="shared" si="37"/>
        <v/>
      </c>
      <c r="BJ123" t="str">
        <f t="shared" si="37"/>
        <v/>
      </c>
    </row>
    <row r="124" spans="2:62" hidden="1" x14ac:dyDescent="0.25">
      <c r="B124" s="122" t="str">
        <f t="shared" si="26"/>
        <v/>
      </c>
      <c r="C124" s="124"/>
      <c r="D124" s="124"/>
      <c r="E124" s="124"/>
      <c r="F124" s="283"/>
      <c r="G124" s="236"/>
      <c r="H124" s="234"/>
      <c r="I124" s="232"/>
      <c r="J124" s="284" t="str">
        <f t="shared" si="27"/>
        <v/>
      </c>
      <c r="K124" s="106"/>
      <c r="L124" s="123"/>
      <c r="M124" s="123"/>
      <c r="N124" s="123" t="str">
        <f t="shared" si="28"/>
        <v/>
      </c>
      <c r="O124" s="123" t="str">
        <f t="shared" si="29"/>
        <v/>
      </c>
      <c r="P124" s="123" t="str">
        <f t="shared" si="30"/>
        <v/>
      </c>
      <c r="Q124" s="123" t="str">
        <f t="shared" si="31"/>
        <v/>
      </c>
      <c r="R124" s="123"/>
      <c r="S124" s="123"/>
      <c r="T124" s="123"/>
      <c r="U124" s="123" t="str">
        <f t="shared" si="32"/>
        <v/>
      </c>
      <c r="V124" s="123">
        <v>94</v>
      </c>
      <c r="W124" s="123" t="str">
        <f t="shared" si="33"/>
        <v/>
      </c>
      <c r="X124" s="123">
        <v>94</v>
      </c>
      <c r="Y124" s="123" t="str">
        <f t="shared" si="34"/>
        <v/>
      </c>
      <c r="AA124">
        <f t="shared" si="35"/>
        <v>0</v>
      </c>
      <c r="AB124" t="str">
        <f t="shared" si="25"/>
        <v/>
      </c>
      <c r="AC124" t="str">
        <f t="shared" si="25"/>
        <v/>
      </c>
      <c r="AD124">
        <f t="shared" si="36"/>
        <v>0</v>
      </c>
      <c r="AE124">
        <f t="shared" si="36"/>
        <v>0</v>
      </c>
      <c r="AF124">
        <f t="shared" si="36"/>
        <v>0</v>
      </c>
      <c r="AG124">
        <f t="shared" si="36"/>
        <v>1</v>
      </c>
      <c r="BA124" t="str">
        <f t="shared" si="37"/>
        <v/>
      </c>
      <c r="BB124" t="str">
        <f t="shared" si="37"/>
        <v/>
      </c>
      <c r="BC124" t="str">
        <f t="shared" si="37"/>
        <v/>
      </c>
      <c r="BD124" t="str">
        <f t="shared" si="37"/>
        <v/>
      </c>
      <c r="BE124" t="str">
        <f t="shared" si="37"/>
        <v/>
      </c>
      <c r="BF124" t="str">
        <f t="shared" si="37"/>
        <v/>
      </c>
      <c r="BG124" t="str">
        <f t="shared" si="37"/>
        <v/>
      </c>
      <c r="BH124" t="str">
        <f t="shared" si="37"/>
        <v/>
      </c>
      <c r="BI124" t="str">
        <f t="shared" si="37"/>
        <v/>
      </c>
      <c r="BJ124" t="str">
        <f t="shared" si="37"/>
        <v/>
      </c>
    </row>
    <row r="125" spans="2:62" hidden="1" x14ac:dyDescent="0.25">
      <c r="B125" s="122" t="str">
        <f t="shared" si="26"/>
        <v/>
      </c>
      <c r="C125" s="124"/>
      <c r="D125" s="124"/>
      <c r="E125" s="124"/>
      <c r="F125" s="283"/>
      <c r="G125" s="236"/>
      <c r="H125" s="234"/>
      <c r="I125" s="232"/>
      <c r="J125" s="284" t="str">
        <f t="shared" si="27"/>
        <v/>
      </c>
      <c r="K125" s="106"/>
      <c r="L125" s="123"/>
      <c r="M125" s="123"/>
      <c r="N125" s="123" t="str">
        <f t="shared" si="28"/>
        <v/>
      </c>
      <c r="O125" s="123" t="str">
        <f t="shared" si="29"/>
        <v/>
      </c>
      <c r="P125" s="123" t="str">
        <f t="shared" si="30"/>
        <v/>
      </c>
      <c r="Q125" s="123" t="str">
        <f t="shared" si="31"/>
        <v/>
      </c>
      <c r="R125" s="123"/>
      <c r="S125" s="123"/>
      <c r="T125" s="123"/>
      <c r="U125" s="123" t="str">
        <f t="shared" si="32"/>
        <v/>
      </c>
      <c r="V125" s="123">
        <v>95</v>
      </c>
      <c r="W125" s="123" t="str">
        <f t="shared" si="33"/>
        <v/>
      </c>
      <c r="X125" s="123">
        <v>95</v>
      </c>
      <c r="Y125" s="123" t="str">
        <f t="shared" si="34"/>
        <v/>
      </c>
      <c r="AA125">
        <f t="shared" si="35"/>
        <v>0</v>
      </c>
      <c r="AB125" t="str">
        <f t="shared" si="25"/>
        <v/>
      </c>
      <c r="AC125" t="str">
        <f t="shared" si="25"/>
        <v/>
      </c>
      <c r="AD125">
        <f t="shared" si="36"/>
        <v>0</v>
      </c>
      <c r="AE125">
        <f t="shared" si="36"/>
        <v>0</v>
      </c>
      <c r="AF125">
        <f t="shared" si="36"/>
        <v>0</v>
      </c>
      <c r="AG125">
        <f t="shared" si="36"/>
        <v>1</v>
      </c>
      <c r="BA125" t="str">
        <f t="shared" si="37"/>
        <v/>
      </c>
      <c r="BB125" t="str">
        <f t="shared" si="37"/>
        <v/>
      </c>
      <c r="BC125" t="str">
        <f t="shared" si="37"/>
        <v/>
      </c>
      <c r="BD125" t="str">
        <f t="shared" si="37"/>
        <v/>
      </c>
      <c r="BE125" t="str">
        <f t="shared" si="37"/>
        <v/>
      </c>
      <c r="BF125" t="str">
        <f t="shared" si="37"/>
        <v/>
      </c>
      <c r="BG125" t="str">
        <f t="shared" si="37"/>
        <v/>
      </c>
      <c r="BH125" t="str">
        <f t="shared" si="37"/>
        <v/>
      </c>
      <c r="BI125" t="str">
        <f t="shared" si="37"/>
        <v/>
      </c>
      <c r="BJ125" t="str">
        <f t="shared" si="37"/>
        <v/>
      </c>
    </row>
    <row r="126" spans="2:62" hidden="1" x14ac:dyDescent="0.25">
      <c r="B126" s="122" t="str">
        <f t="shared" si="26"/>
        <v/>
      </c>
      <c r="C126" s="124"/>
      <c r="D126" s="124"/>
      <c r="E126" s="124"/>
      <c r="F126" s="283"/>
      <c r="G126" s="236"/>
      <c r="H126" s="234"/>
      <c r="I126" s="232"/>
      <c r="J126" s="284" t="str">
        <f t="shared" si="27"/>
        <v/>
      </c>
      <c r="K126" s="106"/>
      <c r="L126" s="123"/>
      <c r="M126" s="123"/>
      <c r="N126" s="123" t="str">
        <f t="shared" si="28"/>
        <v/>
      </c>
      <c r="O126" s="123" t="str">
        <f t="shared" si="29"/>
        <v/>
      </c>
      <c r="P126" s="123" t="str">
        <f t="shared" si="30"/>
        <v/>
      </c>
      <c r="Q126" s="123" t="str">
        <f t="shared" si="31"/>
        <v/>
      </c>
      <c r="R126" s="123"/>
      <c r="S126" s="123"/>
      <c r="T126" s="123"/>
      <c r="U126" s="123" t="str">
        <f t="shared" si="32"/>
        <v/>
      </c>
      <c r="V126" s="123">
        <v>96</v>
      </c>
      <c r="W126" s="123" t="str">
        <f t="shared" si="33"/>
        <v/>
      </c>
      <c r="X126" s="123">
        <v>96</v>
      </c>
      <c r="Y126" s="123" t="str">
        <f t="shared" si="34"/>
        <v/>
      </c>
      <c r="AA126">
        <f t="shared" si="35"/>
        <v>0</v>
      </c>
      <c r="AB126" t="str">
        <f t="shared" si="25"/>
        <v/>
      </c>
      <c r="AC126" t="str">
        <f t="shared" si="25"/>
        <v/>
      </c>
      <c r="AD126">
        <f t="shared" si="36"/>
        <v>0</v>
      </c>
      <c r="AE126">
        <f t="shared" si="36"/>
        <v>0</v>
      </c>
      <c r="AF126">
        <f t="shared" si="36"/>
        <v>0</v>
      </c>
      <c r="AG126">
        <f t="shared" si="36"/>
        <v>1</v>
      </c>
      <c r="BA126" t="str">
        <f t="shared" si="37"/>
        <v/>
      </c>
      <c r="BB126" t="str">
        <f t="shared" si="37"/>
        <v/>
      </c>
      <c r="BC126" t="str">
        <f t="shared" si="37"/>
        <v/>
      </c>
      <c r="BD126" t="str">
        <f t="shared" si="37"/>
        <v/>
      </c>
      <c r="BE126" t="str">
        <f t="shared" si="37"/>
        <v/>
      </c>
      <c r="BF126" t="str">
        <f t="shared" si="37"/>
        <v/>
      </c>
      <c r="BG126" t="str">
        <f t="shared" si="37"/>
        <v/>
      </c>
      <c r="BH126" t="str">
        <f t="shared" si="37"/>
        <v/>
      </c>
      <c r="BI126" t="str">
        <f t="shared" si="37"/>
        <v/>
      </c>
      <c r="BJ126" t="str">
        <f t="shared" si="37"/>
        <v/>
      </c>
    </row>
    <row r="127" spans="2:62" hidden="1" x14ac:dyDescent="0.25">
      <c r="B127" s="122" t="str">
        <f t="shared" si="26"/>
        <v/>
      </c>
      <c r="C127" s="124"/>
      <c r="D127" s="124"/>
      <c r="E127" s="124"/>
      <c r="F127" s="283"/>
      <c r="G127" s="236"/>
      <c r="H127" s="234"/>
      <c r="I127" s="232"/>
      <c r="J127" s="284" t="str">
        <f t="shared" si="27"/>
        <v/>
      </c>
      <c r="K127" s="106"/>
      <c r="L127" s="123"/>
      <c r="M127" s="123"/>
      <c r="N127" s="123" t="str">
        <f t="shared" si="28"/>
        <v/>
      </c>
      <c r="O127" s="123" t="str">
        <f t="shared" si="29"/>
        <v/>
      </c>
      <c r="P127" s="123" t="str">
        <f t="shared" si="30"/>
        <v/>
      </c>
      <c r="Q127" s="123" t="str">
        <f t="shared" si="31"/>
        <v/>
      </c>
      <c r="R127" s="123"/>
      <c r="S127" s="123"/>
      <c r="T127" s="123"/>
      <c r="U127" s="123" t="str">
        <f t="shared" si="32"/>
        <v/>
      </c>
      <c r="V127" s="123">
        <v>97</v>
      </c>
      <c r="W127" s="123" t="str">
        <f t="shared" si="33"/>
        <v/>
      </c>
      <c r="X127" s="123">
        <v>97</v>
      </c>
      <c r="Y127" s="123" t="str">
        <f t="shared" si="34"/>
        <v/>
      </c>
      <c r="AA127">
        <f t="shared" si="35"/>
        <v>0</v>
      </c>
      <c r="AB127" t="str">
        <f t="shared" si="25"/>
        <v/>
      </c>
      <c r="AC127" t="str">
        <f t="shared" si="25"/>
        <v/>
      </c>
      <c r="AD127">
        <f t="shared" si="36"/>
        <v>0</v>
      </c>
      <c r="AE127">
        <f t="shared" si="36"/>
        <v>0</v>
      </c>
      <c r="AF127">
        <f t="shared" si="36"/>
        <v>0</v>
      </c>
      <c r="AG127">
        <f t="shared" si="36"/>
        <v>1</v>
      </c>
      <c r="BA127" t="str">
        <f t="shared" si="37"/>
        <v/>
      </c>
      <c r="BB127" t="str">
        <f t="shared" si="37"/>
        <v/>
      </c>
      <c r="BC127" t="str">
        <f t="shared" si="37"/>
        <v/>
      </c>
      <c r="BD127" t="str">
        <f t="shared" si="37"/>
        <v/>
      </c>
      <c r="BE127" t="str">
        <f t="shared" si="37"/>
        <v/>
      </c>
      <c r="BF127" t="str">
        <f t="shared" si="37"/>
        <v/>
      </c>
      <c r="BG127" t="str">
        <f t="shared" si="37"/>
        <v/>
      </c>
      <c r="BH127" t="str">
        <f t="shared" si="37"/>
        <v/>
      </c>
      <c r="BI127" t="str">
        <f t="shared" si="37"/>
        <v/>
      </c>
      <c r="BJ127" t="str">
        <f t="shared" si="37"/>
        <v/>
      </c>
    </row>
    <row r="128" spans="2:62" hidden="1" x14ac:dyDescent="0.25">
      <c r="B128" s="122" t="str">
        <f t="shared" si="26"/>
        <v/>
      </c>
      <c r="C128" s="124"/>
      <c r="D128" s="124"/>
      <c r="E128" s="124"/>
      <c r="F128" s="283"/>
      <c r="G128" s="236"/>
      <c r="H128" s="234"/>
      <c r="I128" s="232"/>
      <c r="J128" s="284" t="str">
        <f t="shared" si="27"/>
        <v/>
      </c>
      <c r="K128" s="106"/>
      <c r="L128" s="123"/>
      <c r="M128" s="123"/>
      <c r="N128" s="123" t="str">
        <f t="shared" si="28"/>
        <v/>
      </c>
      <c r="O128" s="123" t="str">
        <f t="shared" si="29"/>
        <v/>
      </c>
      <c r="P128" s="123" t="str">
        <f t="shared" si="30"/>
        <v/>
      </c>
      <c r="Q128" s="123" t="str">
        <f t="shared" si="31"/>
        <v/>
      </c>
      <c r="R128" s="123"/>
      <c r="S128" s="123"/>
      <c r="T128" s="123"/>
      <c r="U128" s="123" t="str">
        <f t="shared" si="32"/>
        <v/>
      </c>
      <c r="V128" s="123">
        <v>98</v>
      </c>
      <c r="W128" s="123" t="str">
        <f t="shared" si="33"/>
        <v/>
      </c>
      <c r="X128" s="123">
        <v>98</v>
      </c>
      <c r="Y128" s="123" t="str">
        <f t="shared" si="34"/>
        <v/>
      </c>
      <c r="AA128">
        <f t="shared" si="35"/>
        <v>0</v>
      </c>
      <c r="AB128" t="str">
        <f t="shared" si="25"/>
        <v/>
      </c>
      <c r="AC128" t="str">
        <f t="shared" si="25"/>
        <v/>
      </c>
      <c r="AD128">
        <f t="shared" si="36"/>
        <v>0</v>
      </c>
      <c r="AE128">
        <f t="shared" si="36"/>
        <v>0</v>
      </c>
      <c r="AF128">
        <f t="shared" si="36"/>
        <v>0</v>
      </c>
      <c r="AG128">
        <f t="shared" si="36"/>
        <v>1</v>
      </c>
      <c r="BA128" t="str">
        <f t="shared" si="37"/>
        <v/>
      </c>
      <c r="BB128" t="str">
        <f t="shared" si="37"/>
        <v/>
      </c>
      <c r="BC128" t="str">
        <f t="shared" si="37"/>
        <v/>
      </c>
      <c r="BD128" t="str">
        <f t="shared" si="37"/>
        <v/>
      </c>
      <c r="BE128" t="str">
        <f t="shared" si="37"/>
        <v/>
      </c>
      <c r="BF128" t="str">
        <f t="shared" si="37"/>
        <v/>
      </c>
      <c r="BG128" t="str">
        <f t="shared" si="37"/>
        <v/>
      </c>
      <c r="BH128" t="str">
        <f t="shared" si="37"/>
        <v/>
      </c>
      <c r="BI128" t="str">
        <f t="shared" si="37"/>
        <v/>
      </c>
      <c r="BJ128" t="str">
        <f t="shared" si="37"/>
        <v/>
      </c>
    </row>
    <row r="129" spans="2:62" hidden="1" x14ac:dyDescent="0.25">
      <c r="B129" s="122" t="str">
        <f t="shared" si="26"/>
        <v/>
      </c>
      <c r="C129" s="124"/>
      <c r="D129" s="124"/>
      <c r="E129" s="124"/>
      <c r="F129" s="283"/>
      <c r="G129" s="236"/>
      <c r="H129" s="234"/>
      <c r="I129" s="232"/>
      <c r="J129" s="284" t="str">
        <f t="shared" si="27"/>
        <v/>
      </c>
      <c r="K129" s="106"/>
      <c r="L129" s="123"/>
      <c r="M129" s="123"/>
      <c r="N129" s="123" t="str">
        <f t="shared" si="28"/>
        <v/>
      </c>
      <c r="O129" s="123" t="str">
        <f t="shared" si="29"/>
        <v/>
      </c>
      <c r="P129" s="123" t="str">
        <f t="shared" si="30"/>
        <v/>
      </c>
      <c r="Q129" s="123" t="str">
        <f t="shared" si="31"/>
        <v/>
      </c>
      <c r="R129" s="123"/>
      <c r="S129" s="123"/>
      <c r="T129" s="123"/>
      <c r="U129" s="123" t="str">
        <f t="shared" si="32"/>
        <v/>
      </c>
      <c r="V129" s="123">
        <v>99</v>
      </c>
      <c r="W129" s="123" t="str">
        <f t="shared" si="33"/>
        <v/>
      </c>
      <c r="X129" s="123">
        <v>99</v>
      </c>
      <c r="Y129" s="123" t="str">
        <f t="shared" si="34"/>
        <v/>
      </c>
      <c r="AA129">
        <f t="shared" si="35"/>
        <v>0</v>
      </c>
      <c r="AB129" t="str">
        <f t="shared" si="25"/>
        <v/>
      </c>
      <c r="AC129" t="str">
        <f t="shared" si="25"/>
        <v/>
      </c>
      <c r="AD129">
        <f t="shared" si="36"/>
        <v>0</v>
      </c>
      <c r="AE129">
        <f t="shared" si="36"/>
        <v>0</v>
      </c>
      <c r="AF129">
        <f t="shared" si="36"/>
        <v>0</v>
      </c>
      <c r="AG129">
        <f t="shared" si="36"/>
        <v>1</v>
      </c>
      <c r="BA129" t="str">
        <f t="shared" si="37"/>
        <v/>
      </c>
      <c r="BB129" t="str">
        <f t="shared" si="37"/>
        <v/>
      </c>
      <c r="BC129" t="str">
        <f t="shared" si="37"/>
        <v/>
      </c>
      <c r="BD129" t="str">
        <f t="shared" si="37"/>
        <v/>
      </c>
      <c r="BE129" t="str">
        <f t="shared" si="37"/>
        <v/>
      </c>
      <c r="BF129" t="str">
        <f t="shared" si="37"/>
        <v/>
      </c>
      <c r="BG129" t="str">
        <f t="shared" si="37"/>
        <v/>
      </c>
      <c r="BH129" t="str">
        <f t="shared" si="37"/>
        <v/>
      </c>
      <c r="BI129" t="str">
        <f t="shared" si="37"/>
        <v/>
      </c>
      <c r="BJ129" t="str">
        <f t="shared" si="37"/>
        <v/>
      </c>
    </row>
    <row r="130" spans="2:62" ht="16.5" hidden="1" thickBot="1" x14ac:dyDescent="0.3">
      <c r="B130" s="122" t="str">
        <f t="shared" si="26"/>
        <v/>
      </c>
      <c r="C130" s="124"/>
      <c r="D130" s="124"/>
      <c r="E130" s="124"/>
      <c r="F130" s="283"/>
      <c r="G130" s="236"/>
      <c r="H130" s="234"/>
      <c r="I130" s="232"/>
      <c r="J130" s="284" t="str">
        <f t="shared" si="27"/>
        <v/>
      </c>
      <c r="K130" s="106"/>
      <c r="L130" s="123"/>
      <c r="M130" s="123"/>
      <c r="N130" s="123" t="str">
        <f t="shared" si="28"/>
        <v/>
      </c>
      <c r="O130" s="123" t="str">
        <f t="shared" si="29"/>
        <v/>
      </c>
      <c r="P130" s="123" t="str">
        <f t="shared" si="30"/>
        <v/>
      </c>
      <c r="Q130" s="123" t="str">
        <f t="shared" si="31"/>
        <v/>
      </c>
      <c r="R130" s="123"/>
      <c r="S130" s="123"/>
      <c r="T130" s="123"/>
      <c r="U130" s="123" t="str">
        <f t="shared" si="32"/>
        <v/>
      </c>
      <c r="V130" s="123">
        <v>100</v>
      </c>
      <c r="W130" s="123" t="str">
        <f t="shared" si="33"/>
        <v/>
      </c>
      <c r="X130" s="123">
        <v>100</v>
      </c>
      <c r="Y130" s="123" t="str">
        <f t="shared" si="34"/>
        <v/>
      </c>
      <c r="AA130">
        <f t="shared" si="35"/>
        <v>0</v>
      </c>
      <c r="AB130" t="str">
        <f t="shared" si="25"/>
        <v/>
      </c>
      <c r="AC130" t="str">
        <f t="shared" si="25"/>
        <v/>
      </c>
      <c r="AD130">
        <f t="shared" si="36"/>
        <v>0</v>
      </c>
      <c r="AE130">
        <f t="shared" si="36"/>
        <v>0</v>
      </c>
      <c r="AF130">
        <f t="shared" si="36"/>
        <v>0</v>
      </c>
      <c r="AG130">
        <f t="shared" si="36"/>
        <v>1</v>
      </c>
      <c r="BA130" t="str">
        <f t="shared" si="37"/>
        <v/>
      </c>
      <c r="BB130" t="str">
        <f t="shared" si="37"/>
        <v/>
      </c>
      <c r="BC130" t="str">
        <f t="shared" si="37"/>
        <v/>
      </c>
      <c r="BD130" t="str">
        <f t="shared" si="37"/>
        <v/>
      </c>
      <c r="BE130" t="str">
        <f t="shared" si="37"/>
        <v/>
      </c>
      <c r="BF130" t="str">
        <f t="shared" si="37"/>
        <v/>
      </c>
      <c r="BG130" t="str">
        <f t="shared" si="37"/>
        <v/>
      </c>
      <c r="BH130" t="str">
        <f t="shared" si="37"/>
        <v/>
      </c>
      <c r="BI130" t="str">
        <f t="shared" si="37"/>
        <v/>
      </c>
      <c r="BJ130" t="str">
        <f t="shared" si="37"/>
        <v/>
      </c>
    </row>
    <row r="131" spans="2:62" ht="19.5" thickBot="1" x14ac:dyDescent="0.35">
      <c r="B131" s="477" t="s">
        <v>73</v>
      </c>
      <c r="C131" s="478"/>
      <c r="D131" s="478"/>
      <c r="E131" s="478"/>
      <c r="F131" s="478"/>
      <c r="G131" s="118">
        <f>SUM(G31:G130)</f>
        <v>0</v>
      </c>
      <c r="H131" s="118">
        <f t="shared" ref="H131:Y131" si="38">SUM(H31:H130)</f>
        <v>0</v>
      </c>
      <c r="I131" s="118">
        <f t="shared" si="38"/>
        <v>0</v>
      </c>
      <c r="J131" s="285">
        <f t="shared" si="38"/>
        <v>0</v>
      </c>
      <c r="K131" s="118">
        <f t="shared" si="38"/>
        <v>0</v>
      </c>
      <c r="L131" s="118">
        <f t="shared" si="38"/>
        <v>0</v>
      </c>
      <c r="M131" s="118">
        <f t="shared" si="38"/>
        <v>0</v>
      </c>
      <c r="N131" s="286">
        <f t="shared" si="38"/>
        <v>0</v>
      </c>
      <c r="O131" s="286">
        <f t="shared" si="38"/>
        <v>0</v>
      </c>
      <c r="P131" s="286">
        <f t="shared" si="38"/>
        <v>0</v>
      </c>
      <c r="Q131" s="286">
        <f t="shared" si="38"/>
        <v>0</v>
      </c>
      <c r="R131" s="286">
        <f t="shared" si="38"/>
        <v>0</v>
      </c>
      <c r="S131" s="286">
        <f t="shared" si="38"/>
        <v>0</v>
      </c>
      <c r="T131" s="286">
        <f t="shared" si="38"/>
        <v>0</v>
      </c>
      <c r="U131" s="286">
        <f t="shared" si="38"/>
        <v>0</v>
      </c>
      <c r="V131" s="118">
        <f t="shared" si="38"/>
        <v>5050</v>
      </c>
      <c r="W131" s="118">
        <f t="shared" si="38"/>
        <v>0</v>
      </c>
      <c r="X131" s="118">
        <f t="shared" si="38"/>
        <v>5050</v>
      </c>
      <c r="Y131" s="118">
        <f t="shared" si="38"/>
        <v>0</v>
      </c>
    </row>
  </sheetData>
  <sheetProtection algorithmName="SHA-512" hashValue="gq5MzZGy4GAFKV5Ou/6unR4pIgvIx6n0IeVKpxEGZfeXjTxenG46EddUrA9BhuVFMtT+SndGlarl3T4uN4hEcQ==" saltValue="FiCqzFB+VFuGVjuRAMlk5A==" spinCount="100000" sheet="1" scenarios="1" formatColumns="0" formatRows="0"/>
  <mergeCells count="21">
    <mergeCell ref="V29:V30"/>
    <mergeCell ref="W29:W30"/>
    <mergeCell ref="X29:X30"/>
    <mergeCell ref="Y29:Y30"/>
    <mergeCell ref="B131:F131"/>
    <mergeCell ref="O29:O30"/>
    <mergeCell ref="P29:P30"/>
    <mergeCell ref="Q29:Q30"/>
    <mergeCell ref="R29:R30"/>
    <mergeCell ref="B29:B30"/>
    <mergeCell ref="C29:C30"/>
    <mergeCell ref="D29:D30"/>
    <mergeCell ref="E29:E30"/>
    <mergeCell ref="S29:S30"/>
    <mergeCell ref="T29:T30"/>
    <mergeCell ref="F4:G4"/>
    <mergeCell ref="Q5:U5"/>
    <mergeCell ref="J29:J30"/>
    <mergeCell ref="M29:M30"/>
    <mergeCell ref="N29:N30"/>
    <mergeCell ref="U29:U30"/>
  </mergeCells>
  <conditionalFormatting sqref="B31:E130">
    <cfRule type="expression" dxfId="11" priority="29" stopIfTrue="1">
      <formula>AND($F31="",B31&lt;&gt;"")</formula>
    </cfRule>
    <cfRule type="expression" dxfId="10" priority="30">
      <formula>$F31=""</formula>
    </cfRule>
    <cfRule type="expression" dxfId="9" priority="31">
      <formula>B$30&lt;&gt;""</formula>
    </cfRule>
  </conditionalFormatting>
  <conditionalFormatting sqref="G31:Y130">
    <cfRule type="expression" dxfId="8" priority="1" stopIfTrue="1">
      <formula>AND($F31="",G31&lt;&gt;"")</formula>
    </cfRule>
    <cfRule type="expression" dxfId="7" priority="2">
      <formula>$F31=""</formula>
    </cfRule>
    <cfRule type="expression" dxfId="6" priority="3">
      <formula>G$30&lt;&gt;""</formula>
    </cfRule>
  </conditionalFormatting>
  <dataValidations count="7">
    <dataValidation type="decimal" operator="greaterThan" allowBlank="1" showInputMessage="1" showErrorMessage="1" errorTitle="נתון שגוי." error="ניתן להזין רק מספר גדול מ-0" sqref="L31:L130" xr:uid="{00000000-0002-0000-2300-000000000000}">
      <formula1>0</formula1>
    </dataValidation>
    <dataValidation type="whole" operator="greaterThanOrEqual" allowBlank="1" showInputMessage="1" showErrorMessage="1" errorTitle="נתון שגוי." error="ניתן להזין רק מספר שלם גדול או שווה ל-0." sqref="K31:K130" xr:uid="{00000000-0002-0000-2300-000001000000}">
      <formula1>0</formula1>
    </dataValidation>
    <dataValidation type="decimal" operator="greaterThanOrEqual" allowBlank="1" showInputMessage="1" showErrorMessage="1" errorTitle="נתון שגוי." error="ניתן להזין רק מספר גדול או שווה ל-0." sqref="G31:G130" xr:uid="{00000000-0002-0000-2300-000002000000}">
      <formula1>0</formula1>
    </dataValidation>
    <dataValidation type="list" allowBlank="1" showInputMessage="1" showErrorMessage="1" sqref="F30:I30 K30:L30" xr:uid="{00000000-0002-0000-2300-000003000000}">
      <formula1>$AF$1:$AZ$1</formula1>
    </dataValidation>
    <dataValidation type="list" allowBlank="1" showInputMessage="1" showErrorMessage="1" errorTitle="נתון שגוי." error="יתן להזין רק טקסט מתוך רשימה סגורה בלחיצה על החץ משמאל למשבצת" sqref="H31:H130" xr:uid="{00000000-0002-0000-2300-000004000000}">
      <formula1>$BA31:$BD31</formula1>
    </dataValidation>
    <dataValidation type="whole" operator="greaterThanOrEqual" allowBlank="1" showInputMessage="1" showErrorMessage="1" errorTitle="נתון שגוי." error="ניתן להזין רק מספר שלום גדול או שווה ל-0." sqref="I31:I130" xr:uid="{00000000-0002-0000-2300-000005000000}">
      <formula1>0</formula1>
    </dataValidation>
    <dataValidation operator="greaterThanOrEqual" allowBlank="1" showInputMessage="1" showErrorMessage="1" errorTitle="נתון שגוי." error="ניתן להזין רק מספר גדול או שווה ל-0." sqref="J31:J130" xr:uid="{00000000-0002-0000-2300-000006000000}"/>
  </dataValidations>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32" operator="containsText" id="{002FE85D-3E4E-4BD1-BD7F-65649B54A276}">
            <xm:f>NOT(ISERROR(SEARCH($AB$1,B31)))</xm:f>
            <xm:f>$AB$1</xm:f>
            <x14:dxf>
              <fill>
                <patternFill>
                  <bgColor rgb="FFFF0000"/>
                </patternFill>
              </fill>
            </x14:dxf>
          </x14:cfRule>
          <xm:sqref>B31:E130</xm:sqref>
        </x14:conditionalFormatting>
        <x14:conditionalFormatting xmlns:xm="http://schemas.microsoft.com/office/excel/2006/main">
          <x14:cfRule type="containsText" priority="4" operator="containsText" id="{054FCA09-9C4B-4B57-82D5-499B262505F8}">
            <xm:f>NOT(ISERROR(SEARCH($AB$1,G31)))</xm:f>
            <xm:f>$AB$1</xm:f>
            <x14:dxf>
              <fill>
                <patternFill>
                  <bgColor rgb="FFFF0000"/>
                </patternFill>
              </fill>
            </x14:dxf>
          </x14:cfRule>
          <xm:sqref>G31:Y130</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Worksheet______1">
    <tabColor theme="9" tint="0.39997558519241921"/>
  </sheetPr>
  <dimension ref="A1:BJ131"/>
  <sheetViews>
    <sheetView rightToLeft="1" view="pageBreakPreview" topLeftCell="B1" zoomScale="115" zoomScaleNormal="100" zoomScaleSheetLayoutView="115" workbookViewId="0">
      <selection activeCell="BQ141" sqref="BQ141"/>
    </sheetView>
  </sheetViews>
  <sheetFormatPr defaultColWidth="9.140625" defaultRowHeight="15.75" outlineLevelRow="1" x14ac:dyDescent="0.25"/>
  <cols>
    <col min="1" max="1" width="9.140625" hidden="1" customWidth="1"/>
    <col min="2" max="2" width="6.85546875" customWidth="1"/>
    <col min="3" max="5" width="10.42578125" hidden="1" customWidth="1"/>
    <col min="6" max="6" width="26.85546875" customWidth="1"/>
    <col min="7" max="7" width="14.140625" customWidth="1"/>
    <col min="8" max="25" width="10" hidden="1" customWidth="1"/>
    <col min="26" max="26" width="10" customWidth="1"/>
    <col min="27" max="29" width="9.140625" hidden="1" customWidth="1"/>
    <col min="30" max="30" width="11.85546875" hidden="1" customWidth="1"/>
    <col min="31" max="32" width="9.140625" hidden="1" customWidth="1"/>
    <col min="33" max="33" width="10.140625" hidden="1" customWidth="1"/>
    <col min="34" max="34" width="16.85546875" hidden="1" customWidth="1"/>
    <col min="35" max="35" width="8.85546875" hidden="1" customWidth="1"/>
    <col min="36" max="36" width="11.85546875" hidden="1" customWidth="1"/>
    <col min="37" max="37" width="17.85546875" hidden="1" customWidth="1"/>
    <col min="38" max="48" width="9.140625" hidden="1" customWidth="1"/>
    <col min="49" max="49" width="10.85546875" hidden="1" customWidth="1"/>
    <col min="50" max="62" width="9.140625" hidden="1" customWidth="1"/>
  </cols>
  <sheetData>
    <row r="1" spans="1:52" ht="25.5" customHeight="1" thickBot="1" x14ac:dyDescent="0.3">
      <c r="A1" s="594" t="str">
        <f ca="1">MID(CELL("filename",AC2),FIND("]",CELL("filename",AC2),1)+1,99)</f>
        <v>ריכוז גיליונות עזר</v>
      </c>
      <c r="B1" s="594"/>
      <c r="C1" s="594"/>
      <c r="D1" s="594"/>
      <c r="E1" s="594"/>
      <c r="F1" s="594"/>
      <c r="G1" s="594"/>
      <c r="H1" s="594"/>
      <c r="I1" s="594"/>
      <c r="J1" s="594"/>
      <c r="K1" s="594"/>
      <c r="L1" s="594"/>
      <c r="M1" s="594"/>
      <c r="N1" s="594"/>
      <c r="O1" s="594"/>
      <c r="P1" s="594"/>
      <c r="Q1" s="594"/>
      <c r="R1" s="594"/>
      <c r="S1" s="594"/>
      <c r="T1" s="594"/>
      <c r="U1" s="594"/>
      <c r="V1" s="594"/>
      <c r="W1" s="594"/>
      <c r="X1" s="594"/>
      <c r="Y1" s="594"/>
      <c r="AB1" t="s">
        <v>115</v>
      </c>
      <c r="AD1" s="91" t="s">
        <v>116</v>
      </c>
      <c r="AE1" s="91" t="s">
        <v>117</v>
      </c>
      <c r="AF1" s="92" t="s">
        <v>118</v>
      </c>
      <c r="AG1" s="92" t="s">
        <v>119</v>
      </c>
      <c r="AH1" s="92" t="s">
        <v>120</v>
      </c>
      <c r="AI1" s="92" t="s">
        <v>121</v>
      </c>
      <c r="AJ1" s="92" t="s">
        <v>122</v>
      </c>
      <c r="AK1" s="92" t="s">
        <v>123</v>
      </c>
      <c r="AL1" s="92" t="s">
        <v>124</v>
      </c>
      <c r="AM1" s="92" t="s">
        <v>125</v>
      </c>
      <c r="AN1" s="92"/>
      <c r="AO1" s="92"/>
      <c r="AP1" s="92"/>
      <c r="AQ1" s="92"/>
      <c r="AR1" s="92"/>
      <c r="AS1" s="92"/>
      <c r="AT1" s="92"/>
      <c r="AU1" s="92"/>
      <c r="AV1" s="92"/>
      <c r="AW1" s="92"/>
      <c r="AX1" s="92"/>
      <c r="AY1" s="92"/>
      <c r="AZ1" s="93"/>
    </row>
    <row r="2" spans="1:52" ht="20.25" hidden="1" customHeight="1" x14ac:dyDescent="0.25">
      <c r="U2" s="85" t="str">
        <f>'פרמטרים לקריטריונים'!$B$4</f>
        <v>שנת תקציב</v>
      </c>
      <c r="Y2" s="85" t="str">
        <f>'פרמטרים לקריטריונים'!$B$4</f>
        <v>שנת תקציב</v>
      </c>
      <c r="AE2">
        <f ca="1">IF(ISNA(MATCH(G31,$AB$30:$AC$30,0)),0,1)</f>
        <v>0</v>
      </c>
      <c r="AF2">
        <f ca="1">IF(IFERROR(G31*1,"bad")="bad",0,1)</f>
        <v>1</v>
      </c>
      <c r="AG2">
        <f ca="1">IF(IFERROR(IF(G31=TRUNC(G31),1,"bad"),"bad")="bad",0,1)</f>
        <v>0</v>
      </c>
      <c r="AH2">
        <f ca="1">IF(AND(IF(IFERROR(G31*1,"bad")="bad",0,1)=1,G31&gt;=0),1,0)</f>
        <v>1</v>
      </c>
      <c r="AI2">
        <f ca="1">IF(AND(IF(IFERROR(IF(G31=TRUNC(G31),1,"bad"),"bad")="bad",0,1)=1,G31&gt;=0),1,0)</f>
        <v>0</v>
      </c>
      <c r="AJ2">
        <f ca="1">IF(AND(IF(IFERROR(G31*1,"bad")="bad",0,1)=1,G31&gt;0),1,0)</f>
        <v>1</v>
      </c>
      <c r="AK2">
        <f ca="1">IF(AND(IF(IFERROR(IF(G31=TRUNC(G31),1,"bad"),"bad")="bad",0,1)=1,G31&gt;0),1,0)</f>
        <v>0</v>
      </c>
      <c r="AL2">
        <v>1</v>
      </c>
      <c r="AM2">
        <f ca="1">IF(IFERROR(HLOOKUP(G31,$BA$30:$BK$30,1,0),"bad")="bad",0,1)</f>
        <v>0</v>
      </c>
    </row>
    <row r="3" spans="1:52" ht="38.25" hidden="1" thickBot="1" x14ac:dyDescent="0.3">
      <c r="U3" s="86" t="str">
        <f>'פרמטרים לקריטריונים'!$B$5</f>
        <v>תקציב התמיכה</v>
      </c>
      <c r="Y3" s="86" t="str">
        <f>'פרמטרים לקריטריונים'!$B$5</f>
        <v>תקציב התמיכה</v>
      </c>
      <c r="AC3">
        <f>IF(G$30="",1,IF(G31="",0,IF(G$30=$AE$1,11,IF(G$30=$AF$1,12,IF(G$30=$AEG1,13,IF(G$30=$AH$1,14,IF(G$30=$AI$1,15,IF(G$30=$AJ$1,16,IF(G$30=$AK$1,17,IF(G$30=$AL$1,18,IF(G$30=$AM$1,19,0)))))))))))</f>
        <v>1</v>
      </c>
      <c r="AD3" t="s">
        <v>126</v>
      </c>
      <c r="AE3">
        <v>1</v>
      </c>
      <c r="AF3">
        <v>2</v>
      </c>
      <c r="AG3">
        <v>3</v>
      </c>
      <c r="AH3">
        <v>4</v>
      </c>
      <c r="AI3">
        <v>5</v>
      </c>
      <c r="AJ3">
        <v>6</v>
      </c>
      <c r="AK3">
        <v>7</v>
      </c>
      <c r="AL3">
        <v>8</v>
      </c>
      <c r="AM3">
        <v>9</v>
      </c>
    </row>
    <row r="4" spans="1:52" ht="16.5" hidden="1" outlineLevel="1" thickBot="1" x14ac:dyDescent="0.3">
      <c r="AD4" t="s">
        <v>128</v>
      </c>
      <c r="AE4" s="91">
        <f t="array" ref="AE4:AN4">TRANSPOSE(F5:F14)</f>
        <v>0</v>
      </c>
      <c r="AF4" s="92">
        <v>0</v>
      </c>
      <c r="AG4" s="92">
        <v>0</v>
      </c>
      <c r="AH4" s="92">
        <v>0</v>
      </c>
      <c r="AI4" s="92">
        <v>0</v>
      </c>
      <c r="AJ4" s="92">
        <v>0</v>
      </c>
      <c r="AK4" s="92">
        <v>0</v>
      </c>
      <c r="AL4" s="92">
        <v>0</v>
      </c>
      <c r="AM4" s="92">
        <v>0</v>
      </c>
      <c r="AN4" s="93">
        <v>0</v>
      </c>
    </row>
    <row r="5" spans="1:52" ht="16.5" hidden="1" outlineLevel="1" thickBot="1" x14ac:dyDescent="0.3"/>
    <row r="6" spans="1:52" ht="16.5" hidden="1" outlineLevel="1" thickBot="1" x14ac:dyDescent="0.3"/>
    <row r="7" spans="1:52" ht="16.5" hidden="1" outlineLevel="1" thickBot="1" x14ac:dyDescent="0.3"/>
    <row r="8" spans="1:52" ht="16.5" hidden="1" outlineLevel="1" thickBot="1" x14ac:dyDescent="0.3"/>
    <row r="9" spans="1:52" ht="16.5" hidden="1" outlineLevel="1" thickBot="1" x14ac:dyDescent="0.3"/>
    <row r="10" spans="1:52" ht="16.5" hidden="1" outlineLevel="1" thickBot="1" x14ac:dyDescent="0.3"/>
    <row r="11" spans="1:52" ht="16.5" hidden="1" outlineLevel="1" thickBot="1" x14ac:dyDescent="0.3"/>
    <row r="12" spans="1:52" ht="16.5" hidden="1" outlineLevel="1" thickBot="1" x14ac:dyDescent="0.3"/>
    <row r="13" spans="1:52" ht="16.5" hidden="1" outlineLevel="1" thickBot="1" x14ac:dyDescent="0.3"/>
    <row r="14" spans="1:52" ht="16.5" hidden="1" outlineLevel="1" thickBot="1" x14ac:dyDescent="0.3"/>
    <row r="15" spans="1:52" ht="16.5" hidden="1" outlineLevel="1" thickBot="1" x14ac:dyDescent="0.3"/>
    <row r="16" spans="1:52" ht="16.5" hidden="1" outlineLevel="1" thickBot="1" x14ac:dyDescent="0.3"/>
    <row r="17" spans="1:62" ht="16.5" hidden="1" outlineLevel="1" thickBot="1" x14ac:dyDescent="0.3"/>
    <row r="18" spans="1:62" ht="16.5" hidden="1" outlineLevel="1" thickBot="1" x14ac:dyDescent="0.3"/>
    <row r="19" spans="1:62" ht="16.5" hidden="1" outlineLevel="1" thickBot="1" x14ac:dyDescent="0.3"/>
    <row r="20" spans="1:62" ht="16.5" hidden="1" outlineLevel="1" thickBot="1" x14ac:dyDescent="0.3"/>
    <row r="21" spans="1:62" ht="16.5" hidden="1" thickBot="1" x14ac:dyDescent="0.3"/>
    <row r="22" spans="1:62" ht="16.5" hidden="1" thickBot="1" x14ac:dyDescent="0.3"/>
    <row r="23" spans="1:62" ht="16.5" hidden="1" thickBot="1" x14ac:dyDescent="0.3"/>
    <row r="24" spans="1:62" ht="16.5" hidden="1" thickBot="1" x14ac:dyDescent="0.3">
      <c r="B24" t="s">
        <v>73</v>
      </c>
      <c r="C24" s="90" t="s">
        <v>73</v>
      </c>
      <c r="D24" s="90"/>
      <c r="E24" s="90"/>
      <c r="F24" s="90"/>
      <c r="G24" s="94">
        <f ca="1">SUM(G31:G130)</f>
        <v>1683.4388851974911</v>
      </c>
      <c r="H24" s="94">
        <f ca="1">SUM(H31:H130)</f>
        <v>0</v>
      </c>
      <c r="I24" s="94">
        <f t="shared" ref="I24:Y24" ca="1" si="0">SUM(I31:I130)</f>
        <v>0</v>
      </c>
      <c r="J24" s="94">
        <f t="shared" ca="1" si="0"/>
        <v>0</v>
      </c>
      <c r="K24" s="94">
        <f t="shared" ca="1" si="0"/>
        <v>0</v>
      </c>
      <c r="L24" s="94">
        <f t="shared" ca="1" si="0"/>
        <v>0</v>
      </c>
      <c r="M24" s="94">
        <f t="shared" ca="1" si="0"/>
        <v>0</v>
      </c>
      <c r="N24" s="94">
        <f t="shared" ca="1" si="0"/>
        <v>0</v>
      </c>
      <c r="O24" s="94">
        <f t="shared" ca="1" si="0"/>
        <v>0</v>
      </c>
      <c r="P24" s="94">
        <f t="shared" ca="1" si="0"/>
        <v>0</v>
      </c>
      <c r="Q24" s="94">
        <f t="shared" ca="1" si="0"/>
        <v>0</v>
      </c>
      <c r="R24" s="94">
        <f t="shared" ca="1" si="0"/>
        <v>0</v>
      </c>
      <c r="S24" s="94">
        <f t="shared" ca="1" si="0"/>
        <v>0</v>
      </c>
      <c r="T24" s="94">
        <f t="shared" ca="1" si="0"/>
        <v>0</v>
      </c>
      <c r="U24" s="94">
        <f t="shared" ca="1" si="0"/>
        <v>0</v>
      </c>
      <c r="V24" s="94">
        <f t="shared" ca="1" si="0"/>
        <v>0</v>
      </c>
      <c r="W24" s="94">
        <f t="shared" ca="1" si="0"/>
        <v>0</v>
      </c>
      <c r="X24" s="94">
        <f t="shared" ca="1" si="0"/>
        <v>0</v>
      </c>
      <c r="Y24" s="94">
        <f t="shared" ca="1" si="0"/>
        <v>0</v>
      </c>
    </row>
    <row r="25" spans="1:62" ht="16.5" hidden="1" thickBot="1" x14ac:dyDescent="0.3">
      <c r="B25" t="s">
        <v>167</v>
      </c>
      <c r="G25">
        <f>IF(G30="",1,IF(IFERROR(HLOOKUP(G30,$AD$1:$AZ$2,1,0),0)=0,0,1))</f>
        <v>1</v>
      </c>
      <c r="H25">
        <f>IF(H30="",1,IF(IFERROR(HLOOKUP(H30,$AD$1:$AZ$2,1,0),0)=0,0,1))</f>
        <v>1</v>
      </c>
      <c r="I25">
        <f t="shared" ref="I25:Y25" si="1">IF(I30="",1,IF(IFERROR(HLOOKUP(I30,$AD$1:$AZ$2,1,0),0)=0,0,1))</f>
        <v>1</v>
      </c>
      <c r="J25">
        <f t="shared" si="1"/>
        <v>1</v>
      </c>
      <c r="K25">
        <f t="shared" si="1"/>
        <v>1</v>
      </c>
      <c r="L25">
        <f t="shared" si="1"/>
        <v>1</v>
      </c>
      <c r="M25">
        <f t="shared" si="1"/>
        <v>1</v>
      </c>
      <c r="N25">
        <f t="shared" si="1"/>
        <v>1</v>
      </c>
      <c r="O25">
        <f t="shared" si="1"/>
        <v>1</v>
      </c>
      <c r="P25">
        <f t="shared" si="1"/>
        <v>1</v>
      </c>
      <c r="Q25">
        <f t="shared" si="1"/>
        <v>1</v>
      </c>
      <c r="R25">
        <f t="shared" si="1"/>
        <v>1</v>
      </c>
      <c r="S25">
        <f t="shared" si="1"/>
        <v>1</v>
      </c>
      <c r="T25">
        <f t="shared" si="1"/>
        <v>1</v>
      </c>
      <c r="U25">
        <f t="shared" si="1"/>
        <v>1</v>
      </c>
      <c r="V25">
        <f t="shared" si="1"/>
        <v>1</v>
      </c>
      <c r="W25">
        <f t="shared" si="1"/>
        <v>1</v>
      </c>
      <c r="X25">
        <f t="shared" si="1"/>
        <v>1</v>
      </c>
      <c r="Y25">
        <f t="shared" si="1"/>
        <v>1</v>
      </c>
    </row>
    <row r="26" spans="1:62" ht="16.5" hidden="1" thickBot="1" x14ac:dyDescent="0.3">
      <c r="B26" t="s">
        <v>168</v>
      </c>
      <c r="F26" s="94">
        <f ca="1">$A$29-COUNTBLANK(F31:F130)</f>
        <v>3</v>
      </c>
      <c r="G26" s="94">
        <f ca="1">$A$29-COUNTBLANK(G31:G130)</f>
        <v>3</v>
      </c>
      <c r="H26" s="94">
        <f t="shared" ref="H26:Y26" ca="1" si="2">$A$29-COUNTBLANK(H31:H130)</f>
        <v>3</v>
      </c>
      <c r="I26" s="94">
        <f t="shared" ca="1" si="2"/>
        <v>3</v>
      </c>
      <c r="J26" s="94">
        <f t="shared" ca="1" si="2"/>
        <v>3</v>
      </c>
      <c r="K26" s="94">
        <f t="shared" ca="1" si="2"/>
        <v>3</v>
      </c>
      <c r="L26" s="94">
        <f t="shared" ca="1" si="2"/>
        <v>3</v>
      </c>
      <c r="M26" s="94">
        <f t="shared" ca="1" si="2"/>
        <v>3</v>
      </c>
      <c r="N26" s="94">
        <f t="shared" ca="1" si="2"/>
        <v>3</v>
      </c>
      <c r="O26" s="94">
        <f t="shared" ca="1" si="2"/>
        <v>3</v>
      </c>
      <c r="P26" s="94">
        <f t="shared" ca="1" si="2"/>
        <v>3</v>
      </c>
      <c r="Q26" s="94">
        <f t="shared" ca="1" si="2"/>
        <v>3</v>
      </c>
      <c r="R26" s="94">
        <f t="shared" ca="1" si="2"/>
        <v>3</v>
      </c>
      <c r="S26" s="94">
        <f t="shared" ca="1" si="2"/>
        <v>3</v>
      </c>
      <c r="T26" s="94">
        <f t="shared" ca="1" si="2"/>
        <v>3</v>
      </c>
      <c r="U26" s="94">
        <f t="shared" ca="1" si="2"/>
        <v>3</v>
      </c>
      <c r="V26" s="94">
        <f t="shared" ca="1" si="2"/>
        <v>3</v>
      </c>
      <c r="W26" s="94">
        <f t="shared" ca="1" si="2"/>
        <v>3</v>
      </c>
      <c r="X26" s="94">
        <f t="shared" ca="1" si="2"/>
        <v>3</v>
      </c>
      <c r="Y26" s="94">
        <f t="shared" ca="1" si="2"/>
        <v>3</v>
      </c>
    </row>
    <row r="27" spans="1:62" ht="16.5" hidden="1" thickBot="1" x14ac:dyDescent="0.3">
      <c r="B27" s="90" t="s">
        <v>169</v>
      </c>
      <c r="C27" s="90"/>
      <c r="D27" s="90"/>
      <c r="E27" s="90"/>
      <c r="F27" s="90"/>
      <c r="G27" s="94">
        <f ca="1">AVERAGE(G31:G130)</f>
        <v>561.14629506583037</v>
      </c>
      <c r="H27" s="94">
        <f t="shared" ref="H27:Y27" ca="1" si="3">AVERAGE(H31:H130)</f>
        <v>0</v>
      </c>
      <c r="I27" s="94">
        <f t="shared" ca="1" si="3"/>
        <v>0</v>
      </c>
      <c r="J27" s="94">
        <f t="shared" ca="1" si="3"/>
        <v>0</v>
      </c>
      <c r="K27" s="94">
        <f t="shared" ca="1" si="3"/>
        <v>0</v>
      </c>
      <c r="L27" s="94">
        <f t="shared" ca="1" si="3"/>
        <v>0</v>
      </c>
      <c r="M27" s="94">
        <f t="shared" ca="1" si="3"/>
        <v>0</v>
      </c>
      <c r="N27" s="94">
        <f t="shared" ca="1" si="3"/>
        <v>0</v>
      </c>
      <c r="O27" s="94">
        <f t="shared" ca="1" si="3"/>
        <v>0</v>
      </c>
      <c r="P27" s="94">
        <f t="shared" ca="1" si="3"/>
        <v>0</v>
      </c>
      <c r="Q27" s="94">
        <f t="shared" ca="1" si="3"/>
        <v>0</v>
      </c>
      <c r="R27" s="94">
        <f t="shared" ca="1" si="3"/>
        <v>0</v>
      </c>
      <c r="S27" s="94">
        <f t="shared" ca="1" si="3"/>
        <v>0</v>
      </c>
      <c r="T27" s="94">
        <f t="shared" ca="1" si="3"/>
        <v>0</v>
      </c>
      <c r="U27" s="94">
        <f t="shared" ca="1" si="3"/>
        <v>0</v>
      </c>
      <c r="V27" s="94">
        <f t="shared" ca="1" si="3"/>
        <v>0</v>
      </c>
      <c r="W27" s="94">
        <f t="shared" ca="1" si="3"/>
        <v>0</v>
      </c>
      <c r="X27" s="94">
        <f t="shared" ca="1" si="3"/>
        <v>0</v>
      </c>
      <c r="Y27" s="94">
        <f t="shared" ca="1" si="3"/>
        <v>0</v>
      </c>
    </row>
    <row r="28" spans="1:62" ht="16.5" hidden="1" thickBot="1" x14ac:dyDescent="0.3">
      <c r="B28" s="90" t="s">
        <v>400</v>
      </c>
      <c r="C28" s="90"/>
      <c r="D28" s="90"/>
      <c r="E28" s="90"/>
      <c r="F28" s="90"/>
      <c r="G28" s="94"/>
      <c r="H28" s="94"/>
      <c r="I28" s="94"/>
      <c r="J28" s="94"/>
      <c r="K28" s="94"/>
      <c r="L28" s="94"/>
      <c r="M28" s="94"/>
      <c r="N28" s="94"/>
      <c r="O28" s="94"/>
      <c r="P28" s="94"/>
      <c r="Q28" s="94"/>
      <c r="R28" s="94"/>
      <c r="S28" s="94"/>
      <c r="T28" s="94"/>
      <c r="U28" s="94">
        <f ca="1">SUM(U31:U130)</f>
        <v>0</v>
      </c>
      <c r="V28" s="94">
        <f ca="1">SUM(V31:V130)</f>
        <v>0</v>
      </c>
      <c r="W28" s="94">
        <f ca="1">SUM(W31:W130)</f>
        <v>0</v>
      </c>
      <c r="X28" s="94">
        <f ca="1">SUM(X31:X130)</f>
        <v>0</v>
      </c>
      <c r="Y28" s="94">
        <f ca="1">SUM(Y31:Y130)</f>
        <v>0</v>
      </c>
      <c r="AA28" s="94">
        <f>IF(SUM(AA31:AA130)=COUNT(AA31:AA130),1,0)</f>
        <v>1</v>
      </c>
    </row>
    <row r="29" spans="1:62" ht="35.25" customHeight="1" x14ac:dyDescent="0.25">
      <c r="A29" s="95">
        <v>100</v>
      </c>
      <c r="B29" s="467" t="s">
        <v>130</v>
      </c>
      <c r="C29" s="469">
        <f>COLUMN()</f>
        <v>3</v>
      </c>
      <c r="D29" s="469">
        <f>COLUMN()</f>
        <v>4</v>
      </c>
      <c r="E29" s="469">
        <f>COLUMN()</f>
        <v>5</v>
      </c>
      <c r="F29" s="471" t="s">
        <v>131</v>
      </c>
      <c r="G29" s="471" t="s">
        <v>401</v>
      </c>
      <c r="H29" s="592" t="s">
        <v>179</v>
      </c>
      <c r="I29" s="592" t="s">
        <v>179</v>
      </c>
      <c r="J29" s="592" t="s">
        <v>179</v>
      </c>
      <c r="K29" s="592" t="s">
        <v>179</v>
      </c>
      <c r="L29" s="592" t="s">
        <v>179</v>
      </c>
      <c r="M29" s="592" t="s">
        <v>179</v>
      </c>
      <c r="N29" s="592" t="s">
        <v>179</v>
      </c>
      <c r="O29" s="592" t="s">
        <v>179</v>
      </c>
      <c r="P29" s="592" t="s">
        <v>179</v>
      </c>
      <c r="Q29" s="592" t="s">
        <v>179</v>
      </c>
      <c r="R29" s="592" t="s">
        <v>179</v>
      </c>
      <c r="S29" s="592" t="s">
        <v>179</v>
      </c>
      <c r="T29" s="592" t="s">
        <v>179</v>
      </c>
      <c r="U29" s="592" t="s">
        <v>179</v>
      </c>
      <c r="V29" s="592" t="s">
        <v>179</v>
      </c>
      <c r="W29" s="592" t="s">
        <v>179</v>
      </c>
      <c r="X29" s="592" t="s">
        <v>179</v>
      </c>
      <c r="Y29" s="590" t="s">
        <v>179</v>
      </c>
      <c r="AA29" s="87" t="s">
        <v>165</v>
      </c>
      <c r="AD29" t="str">
        <f>"בקרת "&amp;G29</f>
        <v>בקרת סה"כ ניקוד קריטריון פעילות</v>
      </c>
      <c r="AE29" t="str">
        <f t="shared" ref="AE29:AV29" si="4">"בקרת "&amp;H29</f>
        <v>בקרת סה"כ ניקוד</v>
      </c>
      <c r="AF29" t="str">
        <f t="shared" si="4"/>
        <v>בקרת סה"כ ניקוד</v>
      </c>
      <c r="AG29" t="str">
        <f t="shared" si="4"/>
        <v>בקרת סה"כ ניקוד</v>
      </c>
      <c r="AH29" t="str">
        <f t="shared" si="4"/>
        <v>בקרת סה"כ ניקוד</v>
      </c>
      <c r="AI29" t="str">
        <f t="shared" si="4"/>
        <v>בקרת סה"כ ניקוד</v>
      </c>
      <c r="AJ29" t="str">
        <f t="shared" si="4"/>
        <v>בקרת סה"כ ניקוד</v>
      </c>
      <c r="AK29" t="str">
        <f t="shared" si="4"/>
        <v>בקרת סה"כ ניקוד</v>
      </c>
      <c r="AL29" t="str">
        <f t="shared" si="4"/>
        <v>בקרת סה"כ ניקוד</v>
      </c>
      <c r="AM29" t="str">
        <f t="shared" si="4"/>
        <v>בקרת סה"כ ניקוד</v>
      </c>
      <c r="AN29" t="str">
        <f t="shared" si="4"/>
        <v>בקרת סה"כ ניקוד</v>
      </c>
      <c r="AO29" t="str">
        <f t="shared" si="4"/>
        <v>בקרת סה"כ ניקוד</v>
      </c>
      <c r="AP29" t="str">
        <f t="shared" si="4"/>
        <v>בקרת סה"כ ניקוד</v>
      </c>
      <c r="AQ29" t="str">
        <f t="shared" si="4"/>
        <v>בקרת סה"כ ניקוד</v>
      </c>
      <c r="AR29" t="str">
        <f t="shared" si="4"/>
        <v>בקרת סה"כ ניקוד</v>
      </c>
      <c r="AS29" t="str">
        <f t="shared" si="4"/>
        <v>בקרת סה"כ ניקוד</v>
      </c>
      <c r="AT29" t="str">
        <f t="shared" si="4"/>
        <v>בקרת סה"כ ניקוד</v>
      </c>
      <c r="AU29" t="str">
        <f t="shared" si="4"/>
        <v>בקרת סה"כ ניקוד</v>
      </c>
      <c r="AV29" t="str">
        <f t="shared" si="4"/>
        <v>בקרת סה"כ ניקוד</v>
      </c>
      <c r="BA29" t="s">
        <v>128</v>
      </c>
    </row>
    <row r="30" spans="1:62" ht="35.25" customHeight="1" thickBot="1" x14ac:dyDescent="0.3">
      <c r="A30" s="96"/>
      <c r="B30" s="468"/>
      <c r="C30" s="470"/>
      <c r="D30" s="470"/>
      <c r="E30" s="470"/>
      <c r="F30" s="472"/>
      <c r="G30" s="472"/>
      <c r="H30" s="593"/>
      <c r="I30" s="593"/>
      <c r="J30" s="593"/>
      <c r="K30" s="593"/>
      <c r="L30" s="593"/>
      <c r="M30" s="593"/>
      <c r="N30" s="593"/>
      <c r="O30" s="593"/>
      <c r="P30" s="593"/>
      <c r="Q30" s="593"/>
      <c r="R30" s="593"/>
      <c r="S30" s="593"/>
      <c r="T30" s="593"/>
      <c r="U30" s="593"/>
      <c r="V30" s="593"/>
      <c r="W30" s="593"/>
      <c r="X30" s="593"/>
      <c r="Y30" s="591"/>
      <c r="AB30">
        <v>0</v>
      </c>
      <c r="AC30">
        <v>1</v>
      </c>
      <c r="AD30">
        <f>G30</f>
        <v>0</v>
      </c>
      <c r="AE30">
        <f t="shared" ref="AE30:AV30" si="5">H30</f>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BA30">
        <f>AE4</f>
        <v>0</v>
      </c>
      <c r="BB30">
        <f t="shared" ref="BB30:BJ30" si="6">AF4</f>
        <v>0</v>
      </c>
      <c r="BC30">
        <f t="shared" si="6"/>
        <v>0</v>
      </c>
      <c r="BD30">
        <f t="shared" si="6"/>
        <v>0</v>
      </c>
      <c r="BE30">
        <f t="shared" si="6"/>
        <v>0</v>
      </c>
      <c r="BF30">
        <f t="shared" si="6"/>
        <v>0</v>
      </c>
      <c r="BG30">
        <f t="shared" si="6"/>
        <v>0</v>
      </c>
      <c r="BH30">
        <f t="shared" si="6"/>
        <v>0</v>
      </c>
      <c r="BI30">
        <f t="shared" si="6"/>
        <v>0</v>
      </c>
      <c r="BJ30">
        <f t="shared" si="6"/>
        <v>0</v>
      </c>
    </row>
    <row r="31" spans="1:62" x14ac:dyDescent="0.25">
      <c r="A31" s="106"/>
      <c r="B31" s="106">
        <f ca="1">IF(F31="","",ROW()-30)</f>
        <v>1</v>
      </c>
      <c r="C31" s="125"/>
      <c r="D31" s="125"/>
      <c r="E31" s="125"/>
      <c r="F31" s="272" t="str">
        <f ca="1">IF('תנאי סף'!AR31&lt;&gt;1,"",'תנאי סף'!F31)</f>
        <v>כוריאוגרפים</v>
      </c>
      <c r="G31" s="123">
        <f ca="1">IF($F31="","",INDIRECT("'"&amp;$F31&amp;"'"&amp;"!u6"))</f>
        <v>1356.1600000000012</v>
      </c>
      <c r="H31" s="123">
        <f ca="1">IF($F31="","",INDIRECT("'"&amp;$F31&amp;"'"&amp;"!u7"))</f>
        <v>0</v>
      </c>
      <c r="I31" s="123">
        <f ca="1">IF($F31="","",INDIRECT("'"&amp;$F31&amp;"'"&amp;"!u8"))</f>
        <v>0</v>
      </c>
      <c r="J31" s="123">
        <f ca="1">IF($F31="","",INDIRECT("'"&amp;$F31&amp;"'"&amp;"!u9"))</f>
        <v>0</v>
      </c>
      <c r="K31" s="123">
        <f ca="1">IF($F31="","",INDIRECT("'"&amp;$F31&amp;"'"&amp;"!u10"))</f>
        <v>0</v>
      </c>
      <c r="L31" s="123">
        <f ca="1">IF($F31="","",INDIRECT("'"&amp;$F31&amp;"'"&amp;"!u11"))</f>
        <v>0</v>
      </c>
      <c r="M31" s="123">
        <f ca="1">IF($F31="","",INDIRECT("'"&amp;$F31&amp;"'"&amp;"!u12"))</f>
        <v>0</v>
      </c>
      <c r="N31" s="123">
        <f ca="1">IF($F31="","",INDIRECT("'"&amp;$F31&amp;"'"&amp;"!u13"))</f>
        <v>0</v>
      </c>
      <c r="O31" s="123">
        <f ca="1">IF($F31="","",INDIRECT("'"&amp;$F31&amp;"'"&amp;"!u14"))</f>
        <v>0</v>
      </c>
      <c r="P31" s="123">
        <f ca="1">IF($F31="","",INDIRECT("'"&amp;$F31&amp;"'"&amp;"!u15"))</f>
        <v>0</v>
      </c>
      <c r="Q31" s="123">
        <f ca="1">IF($F31="","",INDIRECT("'"&amp;$F31&amp;"'"&amp;"!u16"))</f>
        <v>0</v>
      </c>
      <c r="R31" s="123">
        <f ca="1">IF($F31="","",INDIRECT("'"&amp;$F31&amp;"'"&amp;"!u17"))</f>
        <v>0</v>
      </c>
      <c r="S31" s="123">
        <f ca="1">IF($F31="","",INDIRECT("'"&amp;$F31&amp;"'"&amp;"!u18"))</f>
        <v>0</v>
      </c>
      <c r="T31" s="123">
        <f ca="1">IF($F31="","",INDIRECT("'"&amp;$F31&amp;"'"&amp;"!u19"))</f>
        <v>0</v>
      </c>
      <c r="U31" s="123">
        <f ca="1">IF($F31="","",INDIRECT("'"&amp;$F31&amp;"'"&amp;"!u20"))</f>
        <v>0</v>
      </c>
      <c r="V31" s="123">
        <f ca="1">IF($F31="","",INDIRECT("'"&amp;$F31&amp;"'"&amp;"!u21"))</f>
        <v>0</v>
      </c>
      <c r="W31" s="123">
        <f ca="1">IF($F31="","",INDIRECT("'"&amp;$F31&amp;"'"&amp;"!u22"))</f>
        <v>0</v>
      </c>
      <c r="X31" s="123">
        <f ca="1">IF($F31="","",INDIRECT("'"&amp;$F31&amp;"'"&amp;"!u23"))</f>
        <v>0</v>
      </c>
      <c r="Y31" s="123">
        <f ca="1">IF($F31="","",INDIRECT("'"&amp;$F31&amp;"'"&amp;"!u24"))</f>
        <v>0</v>
      </c>
      <c r="AA31">
        <f>IF(SUM(AD31:AV31)=COUNT(AD31:AV31),1,0)</f>
        <v>1</v>
      </c>
      <c r="AB31">
        <f ca="1">IF($F31="","",AB$30)</f>
        <v>0</v>
      </c>
      <c r="AC31">
        <f ca="1">IF($F31="","",AC$30)</f>
        <v>1</v>
      </c>
      <c r="AD31">
        <f>IF(G$30="",1,IF(G31="",0,IF(G$30=$AE$1,IF(ISNA(MATCH(G31,$AB$30:$AC$30,0)),0,1),IF(G$30=$AF$1,IF(IFERROR(G31*1,"bad")="bad",0,1),IF(G$30=$AG$1,IF(IFERROR(IF(G31=TRUNC(G31),1,"bad"),"bad")="bad",0,1),IF(G$30=$AH$1,IF(AND(IF(IFERROR(G31*1,"bad")="bad",0,1)=1,G31&gt;=0),1,0),IF(G$30=$AI$1,IF(AND(IF(IFERROR(IF(G31=TRUNC(G31),1,"bad"),"bad")="bad",0,1)=1,G31&gt;=0),1,0),IF(G$30=$AJ$1,IF(AND(IF(IFERROR(G31*1,"bad")="bad",0,1)=1,G31&gt;0),1,0),IF(G$30=$AK$1,IF(AND(IF(IFERROR(IF(G31=TRUNC(G31),1,"bad"),"bad")="bad",0,1)=1,G31&gt;0),1,0),IF(G$30=$AL$1,1,IF(G$30=$AM$1,IF(IFERROR(HLOOKUP(G31,$AE$4:$AN$4,1,0),"bad")="bad",0,1),0)))))))))))</f>
        <v>1</v>
      </c>
      <c r="AE31">
        <f t="shared" ref="AE31:AT46" si="7">IF(H$30="",1,IF(H31="",0,IF(H$30=$AE$1,IF(ISNA(MATCH(H31,$AB$30:$AC$30,0)),0,1),IF(H$30=$AF$1,IF(IFERROR(H31*1,"bad")="bad",0,1),IF(H$30=$AG$1,IF(IFERROR(IF(H31=TRUNC(H31),1,"bad"),"bad")="bad",0,1),IF(H$30=$AH$1,IF(AND(IF(IFERROR(H31*1,"bad")="bad",0,1)=1,H31&gt;=0),1,0),IF(H$30=$AI$1,IF(AND(IF(IFERROR(IF(H31=TRUNC(H31),1,"bad"),"bad")="bad",0,1)=1,H31&gt;=0),1,0),IF(H$30=$AJ$1,IF(AND(IF(IFERROR(H31*1,"bad")="bad",0,1)=1,H31&gt;0),1,0),IF(H$30=$AK$1,IF(AND(IF(IFERROR(IF(H31=TRUNC(H31),1,"bad"),"bad")="bad",0,1)=1,H31&gt;0),1,0),IF(H$30=$AL$1,1,IF(H$30=$AM$1,IF(IFERROR(HLOOKUP(H31,$AE$4:$AN$4,1,0),"bad")="bad",0,1),0)))))))))))</f>
        <v>1</v>
      </c>
      <c r="AF31">
        <f t="shared" si="7"/>
        <v>1</v>
      </c>
      <c r="AG31">
        <f t="shared" si="7"/>
        <v>1</v>
      </c>
      <c r="AH31">
        <f t="shared" si="7"/>
        <v>1</v>
      </c>
      <c r="AI31">
        <f t="shared" si="7"/>
        <v>1</v>
      </c>
      <c r="AJ31">
        <f t="shared" si="7"/>
        <v>1</v>
      </c>
      <c r="AK31">
        <f t="shared" si="7"/>
        <v>1</v>
      </c>
      <c r="AL31">
        <f t="shared" si="7"/>
        <v>1</v>
      </c>
      <c r="AM31">
        <f t="shared" si="7"/>
        <v>1</v>
      </c>
      <c r="AN31">
        <f t="shared" si="7"/>
        <v>1</v>
      </c>
      <c r="AO31">
        <f t="shared" si="7"/>
        <v>1</v>
      </c>
      <c r="AP31">
        <f t="shared" si="7"/>
        <v>1</v>
      </c>
      <c r="AQ31">
        <f t="shared" si="7"/>
        <v>1</v>
      </c>
      <c r="AR31">
        <f t="shared" si="7"/>
        <v>1</v>
      </c>
      <c r="AS31">
        <f t="shared" si="7"/>
        <v>1</v>
      </c>
      <c r="AT31">
        <f t="shared" si="7"/>
        <v>1</v>
      </c>
      <c r="AU31">
        <f t="shared" ref="AU31:AV46" si="8">IF(X$30="",1,IF(X31="",0,IF(X$30=$AE$1,IF(ISNA(MATCH(X31,$AB$30:$AC$30,0)),0,1),IF(X$30=$AF$1,IF(IFERROR(X31*1,"bad")="bad",0,1),IF(X$30=$AG$1,IF(IFERROR(IF(X31=TRUNC(X31),1,"bad"),"bad")="bad",0,1),IF(X$30=$AH$1,IF(AND(IF(IFERROR(X31*1,"bad")="bad",0,1)=1,X31&gt;=0),1,0),IF(X$30=$AI$1,IF(AND(IF(IFERROR(IF(X31=TRUNC(X31),1,"bad"),"bad")="bad",0,1)=1,X31&gt;=0),1,0),IF(X$30=$AJ$1,IF(AND(IF(IFERROR(X31*1,"bad")="bad",0,1)=1,X31&gt;0),1,0),IF(X$30=$AK$1,IF(AND(IF(IFERROR(IF(X31=TRUNC(X31),1,"bad"),"bad")="bad",0,1)=1,X31&gt;0),1,0),IF(X$30=$AL$1,1,IF(X$30=$AM$1,IF(IFERROR(HLOOKUP(X31,$AE$4:$AN$4,1,0),"bad")="bad",0,1),0)))))))))))</f>
        <v>1</v>
      </c>
      <c r="AV31">
        <f t="shared" si="8"/>
        <v>1</v>
      </c>
      <c r="BA31">
        <f ca="1">IF($F31="","",BA$30)</f>
        <v>0</v>
      </c>
      <c r="BB31">
        <f t="shared" ref="BB31:BJ46" ca="1" si="9">IF($F31="","",BB$30)</f>
        <v>0</v>
      </c>
      <c r="BC31">
        <f t="shared" ca="1" si="9"/>
        <v>0</v>
      </c>
      <c r="BD31">
        <f t="shared" ca="1" si="9"/>
        <v>0</v>
      </c>
      <c r="BE31">
        <f t="shared" ca="1" si="9"/>
        <v>0</v>
      </c>
      <c r="BF31">
        <f t="shared" ca="1" si="9"/>
        <v>0</v>
      </c>
      <c r="BG31">
        <f t="shared" ca="1" si="9"/>
        <v>0</v>
      </c>
      <c r="BH31">
        <f t="shared" ca="1" si="9"/>
        <v>0</v>
      </c>
      <c r="BI31">
        <f t="shared" ca="1" si="9"/>
        <v>0</v>
      </c>
      <c r="BJ31">
        <f t="shared" ca="1" si="9"/>
        <v>0</v>
      </c>
    </row>
    <row r="32" spans="1:62" x14ac:dyDescent="0.25">
      <c r="A32" s="106"/>
      <c r="B32" s="106">
        <f t="shared" ref="B32:B95" ca="1" si="10">IF(F32="","",ROW()-30)</f>
        <v>2</v>
      </c>
      <c r="C32" s="125"/>
      <c r="D32" s="125"/>
      <c r="E32" s="125"/>
      <c r="F32" s="272" t="str">
        <f ca="1">IF('תנאי סף'!AR32&lt;&gt;1,"",'תנאי סף'!F32)</f>
        <v>פ. בלומנטל</v>
      </c>
      <c r="G32" s="123">
        <f t="shared" ref="G32:G95" ca="1" si="11">IF($F32="","",INDIRECT("'"&amp;$F32&amp;"'"&amp;"!u6"))</f>
        <v>98.453488372093005</v>
      </c>
      <c r="H32" s="123">
        <f t="shared" ref="H32:H95" ca="1" si="12">IF($F32="","",INDIRECT("'"&amp;$F32&amp;"'"&amp;"!u7"))</f>
        <v>0</v>
      </c>
      <c r="I32" s="123">
        <f t="shared" ref="I32:I95" ca="1" si="13">IF($F32="","",INDIRECT("'"&amp;$F32&amp;"'"&amp;"!u8"))</f>
        <v>0</v>
      </c>
      <c r="J32" s="123">
        <f t="shared" ref="J32:J95" ca="1" si="14">IF($F32="","",INDIRECT("'"&amp;$F32&amp;"'"&amp;"!u9"))</f>
        <v>0</v>
      </c>
      <c r="K32" s="123">
        <f t="shared" ref="K32:K95" ca="1" si="15">IF($F32="","",INDIRECT("'"&amp;$F32&amp;"'"&amp;"!u10"))</f>
        <v>0</v>
      </c>
      <c r="L32" s="123">
        <f t="shared" ref="L32:L95" ca="1" si="16">IF($F32="","",INDIRECT("'"&amp;$F32&amp;"'"&amp;"!u11"))</f>
        <v>0</v>
      </c>
      <c r="M32" s="123">
        <f t="shared" ref="M32:M95" ca="1" si="17">IF($F32="","",INDIRECT("'"&amp;$F32&amp;"'"&amp;"!u12"))</f>
        <v>0</v>
      </c>
      <c r="N32" s="123">
        <f t="shared" ref="N32:N95" ca="1" si="18">IF($F32="","",INDIRECT("'"&amp;$F32&amp;"'"&amp;"!u13"))</f>
        <v>0</v>
      </c>
      <c r="O32" s="123">
        <f t="shared" ref="O32:O95" ca="1" si="19">IF($F32="","",INDIRECT("'"&amp;$F32&amp;"'"&amp;"!u14"))</f>
        <v>0</v>
      </c>
      <c r="P32" s="123">
        <f t="shared" ref="P32:P95" ca="1" si="20">IF($F32="","",INDIRECT("'"&amp;$F32&amp;"'"&amp;"!u15"))</f>
        <v>0</v>
      </c>
      <c r="Q32" s="123">
        <f t="shared" ref="Q32:Q95" ca="1" si="21">IF($F32="","",INDIRECT("'"&amp;$F32&amp;"'"&amp;"!u16"))</f>
        <v>0</v>
      </c>
      <c r="R32" s="123">
        <f t="shared" ref="R32:R95" ca="1" si="22">IF($F32="","",INDIRECT("'"&amp;$F32&amp;"'"&amp;"!u17"))</f>
        <v>0</v>
      </c>
      <c r="S32" s="123">
        <f t="shared" ref="S32:S95" ca="1" si="23">IF($F32="","",INDIRECT("'"&amp;$F32&amp;"'"&amp;"!u18"))</f>
        <v>0</v>
      </c>
      <c r="T32" s="123">
        <f t="shared" ref="T32:T95" ca="1" si="24">IF($F32="","",INDIRECT("'"&amp;$F32&amp;"'"&amp;"!u19"))</f>
        <v>0</v>
      </c>
      <c r="U32" s="123">
        <f t="shared" ref="U32:U95" ca="1" si="25">IF($F32="","",INDIRECT("'"&amp;$F32&amp;"'"&amp;"!u20"))</f>
        <v>0</v>
      </c>
      <c r="V32" s="123">
        <f t="shared" ref="V32:V95" ca="1" si="26">IF($F32="","",INDIRECT("'"&amp;$F32&amp;"'"&amp;"!u21"))</f>
        <v>0</v>
      </c>
      <c r="W32" s="123">
        <f t="shared" ref="W32:W95" ca="1" si="27">IF($F32="","",INDIRECT("'"&amp;$F32&amp;"'"&amp;"!u22"))</f>
        <v>0</v>
      </c>
      <c r="X32" s="123">
        <f t="shared" ref="X32:X95" ca="1" si="28">IF($F32="","",INDIRECT("'"&amp;$F32&amp;"'"&amp;"!u23"))</f>
        <v>0</v>
      </c>
      <c r="Y32" s="123">
        <f t="shared" ref="Y32:Y95" ca="1" si="29">IF($F32="","",INDIRECT("'"&amp;$F32&amp;"'"&amp;"!u24"))</f>
        <v>0</v>
      </c>
      <c r="AA32">
        <f t="shared" ref="AA32:AA95" si="30">IF(SUM(AD32:AV32)=COUNT(AD32:AV32),1,0)</f>
        <v>1</v>
      </c>
      <c r="AB32">
        <f t="shared" ref="AB32:AC63" ca="1" si="31">IF($F32="","",AB$30)</f>
        <v>0</v>
      </c>
      <c r="AC32">
        <f t="shared" ca="1" si="31"/>
        <v>1</v>
      </c>
      <c r="AD32">
        <f t="shared" ref="AD32:AS61" si="32">IF(G$30="",1,IF(G32="",0,IF(G$30=$AE$1,IF(ISNA(MATCH(G32,$AB$30:$AC$30,0)),0,1),IF(G$30=$AF$1,IF(IFERROR(G32*1,"bad")="bad",0,1),IF(G$30=$AG$1,IF(IFERROR(IF(G32=TRUNC(G32),1,"bad"),"bad")="bad",0,1),IF(G$30=$AH$1,IF(AND(IF(IFERROR(G32*1,"bad")="bad",0,1)=1,G32&gt;=0),1,0),IF(G$30=$AI$1,IF(AND(IF(IFERROR(IF(G32=TRUNC(G32),1,"bad"),"bad")="bad",0,1)=1,G32&gt;=0),1,0),IF(G$30=$AJ$1,IF(AND(IF(IFERROR(G32*1,"bad")="bad",0,1)=1,G32&gt;0),1,0),IF(G$30=$AK$1,IF(AND(IF(IFERROR(IF(G32=TRUNC(G32),1,"bad"),"bad")="bad",0,1)=1,G32&gt;0),1,0),IF(G$30=$AL$1,1,IF(G$30=$AM$1,IF(IFERROR(HLOOKUP(G32,$AE$4:$AN$4,1,0),"bad")="bad",0,1),0)))))))))))</f>
        <v>1</v>
      </c>
      <c r="AE32">
        <f t="shared" si="7"/>
        <v>1</v>
      </c>
      <c r="AF32">
        <f t="shared" si="7"/>
        <v>1</v>
      </c>
      <c r="AG32">
        <f t="shared" si="7"/>
        <v>1</v>
      </c>
      <c r="AH32">
        <f t="shared" si="7"/>
        <v>1</v>
      </c>
      <c r="AI32">
        <f t="shared" si="7"/>
        <v>1</v>
      </c>
      <c r="AJ32">
        <f t="shared" si="7"/>
        <v>1</v>
      </c>
      <c r="AK32">
        <f t="shared" si="7"/>
        <v>1</v>
      </c>
      <c r="AL32">
        <f t="shared" si="7"/>
        <v>1</v>
      </c>
      <c r="AM32">
        <f t="shared" si="7"/>
        <v>1</v>
      </c>
      <c r="AN32">
        <f t="shared" si="7"/>
        <v>1</v>
      </c>
      <c r="AO32">
        <f t="shared" si="7"/>
        <v>1</v>
      </c>
      <c r="AP32">
        <f t="shared" si="7"/>
        <v>1</v>
      </c>
      <c r="AQ32">
        <f t="shared" si="7"/>
        <v>1</v>
      </c>
      <c r="AR32">
        <f t="shared" si="7"/>
        <v>1</v>
      </c>
      <c r="AS32">
        <f t="shared" si="7"/>
        <v>1</v>
      </c>
      <c r="AT32">
        <f t="shared" si="7"/>
        <v>1</v>
      </c>
      <c r="AU32">
        <f t="shared" si="8"/>
        <v>1</v>
      </c>
      <c r="AV32">
        <f t="shared" si="8"/>
        <v>1</v>
      </c>
      <c r="BA32">
        <f t="shared" ref="BA32:BJ63" ca="1" si="33">IF($F32="","",BA$30)</f>
        <v>0</v>
      </c>
      <c r="BB32">
        <f t="shared" ca="1" si="9"/>
        <v>0</v>
      </c>
      <c r="BC32">
        <f t="shared" ca="1" si="9"/>
        <v>0</v>
      </c>
      <c r="BD32">
        <f t="shared" ca="1" si="9"/>
        <v>0</v>
      </c>
      <c r="BE32">
        <f t="shared" ca="1" si="9"/>
        <v>0</v>
      </c>
      <c r="BF32">
        <f t="shared" ca="1" si="9"/>
        <v>0</v>
      </c>
      <c r="BG32">
        <f t="shared" ca="1" si="9"/>
        <v>0</v>
      </c>
      <c r="BH32">
        <f t="shared" ca="1" si="9"/>
        <v>0</v>
      </c>
      <c r="BI32">
        <f t="shared" ca="1" si="9"/>
        <v>0</v>
      </c>
      <c r="BJ32">
        <f t="shared" ca="1" si="9"/>
        <v>0</v>
      </c>
    </row>
    <row r="33" spans="1:62" x14ac:dyDescent="0.25">
      <c r="A33" s="106"/>
      <c r="B33" s="106">
        <f t="shared" ca="1" si="10"/>
        <v>3</v>
      </c>
      <c r="C33" s="125"/>
      <c r="D33" s="125"/>
      <c r="E33" s="125"/>
      <c r="F33" s="272" t="str">
        <f ca="1">IF('תנאי סף'!AR33&lt;&gt;1,"",'תנאי סף'!F33)</f>
        <v>איב</v>
      </c>
      <c r="G33" s="123">
        <f t="shared" ca="1" si="11"/>
        <v>228.82539682539681</v>
      </c>
      <c r="H33" s="123">
        <f t="shared" ca="1" si="12"/>
        <v>0</v>
      </c>
      <c r="I33" s="123">
        <f t="shared" ca="1" si="13"/>
        <v>0</v>
      </c>
      <c r="J33" s="123">
        <f t="shared" ca="1" si="14"/>
        <v>0</v>
      </c>
      <c r="K33" s="123">
        <f t="shared" ca="1" si="15"/>
        <v>0</v>
      </c>
      <c r="L33" s="123">
        <f t="shared" ca="1" si="16"/>
        <v>0</v>
      </c>
      <c r="M33" s="123">
        <f t="shared" ca="1" si="17"/>
        <v>0</v>
      </c>
      <c r="N33" s="123">
        <f t="shared" ca="1" si="18"/>
        <v>0</v>
      </c>
      <c r="O33" s="123">
        <f t="shared" ca="1" si="19"/>
        <v>0</v>
      </c>
      <c r="P33" s="123">
        <f t="shared" ca="1" si="20"/>
        <v>0</v>
      </c>
      <c r="Q33" s="123">
        <f t="shared" ca="1" si="21"/>
        <v>0</v>
      </c>
      <c r="R33" s="123">
        <f t="shared" ca="1" si="22"/>
        <v>0</v>
      </c>
      <c r="S33" s="123">
        <f t="shared" ca="1" si="23"/>
        <v>0</v>
      </c>
      <c r="T33" s="123">
        <f t="shared" ca="1" si="24"/>
        <v>0</v>
      </c>
      <c r="U33" s="123">
        <f t="shared" ca="1" si="25"/>
        <v>0</v>
      </c>
      <c r="V33" s="123">
        <f t="shared" ca="1" si="26"/>
        <v>0</v>
      </c>
      <c r="W33" s="123">
        <f t="shared" ca="1" si="27"/>
        <v>0</v>
      </c>
      <c r="X33" s="123">
        <f t="shared" ca="1" si="28"/>
        <v>0</v>
      </c>
      <c r="Y33" s="123">
        <f t="shared" ca="1" si="29"/>
        <v>0</v>
      </c>
      <c r="AA33">
        <f t="shared" si="30"/>
        <v>1</v>
      </c>
      <c r="AB33">
        <f t="shared" ca="1" si="31"/>
        <v>0</v>
      </c>
      <c r="AC33">
        <f t="shared" ca="1" si="31"/>
        <v>1</v>
      </c>
      <c r="AD33">
        <f t="shared" si="32"/>
        <v>1</v>
      </c>
      <c r="AE33">
        <f t="shared" si="7"/>
        <v>1</v>
      </c>
      <c r="AF33">
        <f t="shared" si="7"/>
        <v>1</v>
      </c>
      <c r="AG33">
        <f t="shared" si="7"/>
        <v>1</v>
      </c>
      <c r="AH33">
        <f t="shared" si="7"/>
        <v>1</v>
      </c>
      <c r="AI33">
        <f t="shared" si="7"/>
        <v>1</v>
      </c>
      <c r="AJ33">
        <f t="shared" si="7"/>
        <v>1</v>
      </c>
      <c r="AK33">
        <f t="shared" si="7"/>
        <v>1</v>
      </c>
      <c r="AL33">
        <f t="shared" si="7"/>
        <v>1</v>
      </c>
      <c r="AM33">
        <f t="shared" si="7"/>
        <v>1</v>
      </c>
      <c r="AN33">
        <f t="shared" si="7"/>
        <v>1</v>
      </c>
      <c r="AO33">
        <f t="shared" si="7"/>
        <v>1</v>
      </c>
      <c r="AP33">
        <f t="shared" si="7"/>
        <v>1</v>
      </c>
      <c r="AQ33">
        <f t="shared" si="7"/>
        <v>1</v>
      </c>
      <c r="AR33">
        <f t="shared" si="7"/>
        <v>1</v>
      </c>
      <c r="AS33">
        <f t="shared" si="7"/>
        <v>1</v>
      </c>
      <c r="AT33">
        <f t="shared" si="7"/>
        <v>1</v>
      </c>
      <c r="AU33">
        <f t="shared" si="8"/>
        <v>1</v>
      </c>
      <c r="AV33">
        <f t="shared" si="8"/>
        <v>1</v>
      </c>
      <c r="BA33">
        <f t="shared" ca="1" si="33"/>
        <v>0</v>
      </c>
      <c r="BB33">
        <f t="shared" ca="1" si="9"/>
        <v>0</v>
      </c>
      <c r="BC33">
        <f t="shared" ca="1" si="9"/>
        <v>0</v>
      </c>
      <c r="BD33">
        <f t="shared" ca="1" si="9"/>
        <v>0</v>
      </c>
      <c r="BE33">
        <f t="shared" ca="1" si="9"/>
        <v>0</v>
      </c>
      <c r="BF33">
        <f t="shared" ca="1" si="9"/>
        <v>0</v>
      </c>
      <c r="BG33">
        <f t="shared" ca="1" si="9"/>
        <v>0</v>
      </c>
      <c r="BH33">
        <f t="shared" ca="1" si="9"/>
        <v>0</v>
      </c>
      <c r="BI33">
        <f t="shared" ca="1" si="9"/>
        <v>0</v>
      </c>
      <c r="BJ33">
        <f t="shared" ca="1" si="9"/>
        <v>0</v>
      </c>
    </row>
    <row r="34" spans="1:62" x14ac:dyDescent="0.25">
      <c r="A34" s="106"/>
      <c r="B34" s="106" t="str">
        <f t="shared" ca="1" si="10"/>
        <v/>
      </c>
      <c r="C34" s="125"/>
      <c r="D34" s="125"/>
      <c r="E34" s="125"/>
      <c r="F34" s="272" t="str">
        <f ca="1">IF('תנאי סף'!AR34&lt;&gt;1,"",'תנאי סף'!F34)</f>
        <v/>
      </c>
      <c r="G34" s="123" t="str">
        <f t="shared" ca="1" si="11"/>
        <v/>
      </c>
      <c r="H34" s="123" t="str">
        <f t="shared" ca="1" si="12"/>
        <v/>
      </c>
      <c r="I34" s="123" t="str">
        <f t="shared" ca="1" si="13"/>
        <v/>
      </c>
      <c r="J34" s="123" t="str">
        <f t="shared" ca="1" si="14"/>
        <v/>
      </c>
      <c r="K34" s="123" t="str">
        <f t="shared" ca="1" si="15"/>
        <v/>
      </c>
      <c r="L34" s="123" t="str">
        <f t="shared" ca="1" si="16"/>
        <v/>
      </c>
      <c r="M34" s="123" t="str">
        <f t="shared" ca="1" si="17"/>
        <v/>
      </c>
      <c r="N34" s="123" t="str">
        <f t="shared" ca="1" si="18"/>
        <v/>
      </c>
      <c r="O34" s="123" t="str">
        <f t="shared" ca="1" si="19"/>
        <v/>
      </c>
      <c r="P34" s="123" t="str">
        <f t="shared" ca="1" si="20"/>
        <v/>
      </c>
      <c r="Q34" s="123" t="str">
        <f t="shared" ca="1" si="21"/>
        <v/>
      </c>
      <c r="R34" s="123" t="str">
        <f t="shared" ca="1" si="22"/>
        <v/>
      </c>
      <c r="S34" s="123" t="str">
        <f t="shared" ca="1" si="23"/>
        <v/>
      </c>
      <c r="T34" s="123" t="str">
        <f t="shared" ca="1" si="24"/>
        <v/>
      </c>
      <c r="U34" s="123" t="str">
        <f t="shared" ca="1" si="25"/>
        <v/>
      </c>
      <c r="V34" s="123" t="str">
        <f t="shared" ca="1" si="26"/>
        <v/>
      </c>
      <c r="W34" s="123" t="str">
        <f t="shared" ca="1" si="27"/>
        <v/>
      </c>
      <c r="X34" s="123" t="str">
        <f t="shared" ca="1" si="28"/>
        <v/>
      </c>
      <c r="Y34" s="123" t="str">
        <f t="shared" ca="1" si="29"/>
        <v/>
      </c>
      <c r="AA34">
        <f t="shared" si="30"/>
        <v>1</v>
      </c>
      <c r="AB34" t="str">
        <f t="shared" ca="1" si="31"/>
        <v/>
      </c>
      <c r="AC34" t="str">
        <f t="shared" ca="1" si="31"/>
        <v/>
      </c>
      <c r="AD34">
        <f t="shared" si="32"/>
        <v>1</v>
      </c>
      <c r="AE34">
        <f t="shared" si="7"/>
        <v>1</v>
      </c>
      <c r="AF34">
        <f t="shared" si="7"/>
        <v>1</v>
      </c>
      <c r="AG34">
        <f t="shared" si="7"/>
        <v>1</v>
      </c>
      <c r="AH34">
        <f t="shared" si="7"/>
        <v>1</v>
      </c>
      <c r="AI34">
        <f t="shared" si="7"/>
        <v>1</v>
      </c>
      <c r="AJ34">
        <f t="shared" si="7"/>
        <v>1</v>
      </c>
      <c r="AK34">
        <f t="shared" si="7"/>
        <v>1</v>
      </c>
      <c r="AL34">
        <f t="shared" si="7"/>
        <v>1</v>
      </c>
      <c r="AM34">
        <f t="shared" si="7"/>
        <v>1</v>
      </c>
      <c r="AN34">
        <f t="shared" si="7"/>
        <v>1</v>
      </c>
      <c r="AO34">
        <f t="shared" si="7"/>
        <v>1</v>
      </c>
      <c r="AP34">
        <f t="shared" si="7"/>
        <v>1</v>
      </c>
      <c r="AQ34">
        <f t="shared" si="7"/>
        <v>1</v>
      </c>
      <c r="AR34">
        <f t="shared" si="7"/>
        <v>1</v>
      </c>
      <c r="AS34">
        <f t="shared" si="7"/>
        <v>1</v>
      </c>
      <c r="AT34">
        <f t="shared" si="7"/>
        <v>1</v>
      </c>
      <c r="AU34">
        <f t="shared" si="8"/>
        <v>1</v>
      </c>
      <c r="AV34">
        <f t="shared" si="8"/>
        <v>1</v>
      </c>
      <c r="BA34" t="str">
        <f t="shared" ca="1" si="33"/>
        <v/>
      </c>
      <c r="BB34" t="str">
        <f t="shared" ca="1" si="9"/>
        <v/>
      </c>
      <c r="BC34" t="str">
        <f t="shared" ca="1" si="9"/>
        <v/>
      </c>
      <c r="BD34" t="str">
        <f t="shared" ca="1" si="9"/>
        <v/>
      </c>
      <c r="BE34" t="str">
        <f t="shared" ca="1" si="9"/>
        <v/>
      </c>
      <c r="BF34" t="str">
        <f t="shared" ca="1" si="9"/>
        <v/>
      </c>
      <c r="BG34" t="str">
        <f t="shared" ca="1" si="9"/>
        <v/>
      </c>
      <c r="BH34" t="str">
        <f t="shared" ca="1" si="9"/>
        <v/>
      </c>
      <c r="BI34" t="str">
        <f t="shared" ca="1" si="9"/>
        <v/>
      </c>
      <c r="BJ34" t="str">
        <f t="shared" ca="1" si="9"/>
        <v/>
      </c>
    </row>
    <row r="35" spans="1:62" x14ac:dyDescent="0.25">
      <c r="A35" s="106"/>
      <c r="B35" s="106" t="str">
        <f t="shared" ca="1" si="10"/>
        <v/>
      </c>
      <c r="C35" s="125"/>
      <c r="D35" s="125"/>
      <c r="E35" s="125"/>
      <c r="F35" s="272" t="str">
        <f ca="1">IF('תנאי סף'!AR35&lt;&gt;1,"",'תנאי סף'!F35)</f>
        <v/>
      </c>
      <c r="G35" s="123" t="str">
        <f t="shared" ca="1" si="11"/>
        <v/>
      </c>
      <c r="H35" s="123" t="str">
        <f t="shared" ca="1" si="12"/>
        <v/>
      </c>
      <c r="I35" s="123" t="str">
        <f t="shared" ca="1" si="13"/>
        <v/>
      </c>
      <c r="J35" s="123" t="str">
        <f t="shared" ca="1" si="14"/>
        <v/>
      </c>
      <c r="K35" s="123" t="str">
        <f t="shared" ca="1" si="15"/>
        <v/>
      </c>
      <c r="L35" s="123" t="str">
        <f t="shared" ca="1" si="16"/>
        <v/>
      </c>
      <c r="M35" s="123" t="str">
        <f t="shared" ca="1" si="17"/>
        <v/>
      </c>
      <c r="N35" s="123" t="str">
        <f t="shared" ca="1" si="18"/>
        <v/>
      </c>
      <c r="O35" s="123" t="str">
        <f t="shared" ca="1" si="19"/>
        <v/>
      </c>
      <c r="P35" s="123" t="str">
        <f t="shared" ca="1" si="20"/>
        <v/>
      </c>
      <c r="Q35" s="123" t="str">
        <f t="shared" ca="1" si="21"/>
        <v/>
      </c>
      <c r="R35" s="123" t="str">
        <f t="shared" ca="1" si="22"/>
        <v/>
      </c>
      <c r="S35" s="123" t="str">
        <f t="shared" ca="1" si="23"/>
        <v/>
      </c>
      <c r="T35" s="123" t="str">
        <f t="shared" ca="1" si="24"/>
        <v/>
      </c>
      <c r="U35" s="123" t="str">
        <f t="shared" ca="1" si="25"/>
        <v/>
      </c>
      <c r="V35" s="123" t="str">
        <f t="shared" ca="1" si="26"/>
        <v/>
      </c>
      <c r="W35" s="123" t="str">
        <f t="shared" ca="1" si="27"/>
        <v/>
      </c>
      <c r="X35" s="123" t="str">
        <f t="shared" ca="1" si="28"/>
        <v/>
      </c>
      <c r="Y35" s="123" t="str">
        <f t="shared" ca="1" si="29"/>
        <v/>
      </c>
      <c r="AA35">
        <f t="shared" si="30"/>
        <v>1</v>
      </c>
      <c r="AB35" t="str">
        <f t="shared" ca="1" si="31"/>
        <v/>
      </c>
      <c r="AC35" t="str">
        <f t="shared" ca="1" si="31"/>
        <v/>
      </c>
      <c r="AD35">
        <f t="shared" si="32"/>
        <v>1</v>
      </c>
      <c r="AE35">
        <f t="shared" si="7"/>
        <v>1</v>
      </c>
      <c r="AF35">
        <f t="shared" si="7"/>
        <v>1</v>
      </c>
      <c r="AG35">
        <f t="shared" si="7"/>
        <v>1</v>
      </c>
      <c r="AH35">
        <f t="shared" si="7"/>
        <v>1</v>
      </c>
      <c r="AI35">
        <f t="shared" si="7"/>
        <v>1</v>
      </c>
      <c r="AJ35">
        <f t="shared" si="7"/>
        <v>1</v>
      </c>
      <c r="AK35">
        <f t="shared" si="7"/>
        <v>1</v>
      </c>
      <c r="AL35">
        <f t="shared" si="7"/>
        <v>1</v>
      </c>
      <c r="AM35">
        <f t="shared" si="7"/>
        <v>1</v>
      </c>
      <c r="AN35">
        <f t="shared" si="7"/>
        <v>1</v>
      </c>
      <c r="AO35">
        <f t="shared" si="7"/>
        <v>1</v>
      </c>
      <c r="AP35">
        <f t="shared" si="7"/>
        <v>1</v>
      </c>
      <c r="AQ35">
        <f t="shared" si="7"/>
        <v>1</v>
      </c>
      <c r="AR35">
        <f t="shared" si="7"/>
        <v>1</v>
      </c>
      <c r="AS35">
        <f t="shared" si="7"/>
        <v>1</v>
      </c>
      <c r="AT35">
        <f t="shared" si="7"/>
        <v>1</v>
      </c>
      <c r="AU35">
        <f t="shared" si="8"/>
        <v>1</v>
      </c>
      <c r="AV35">
        <f t="shared" si="8"/>
        <v>1</v>
      </c>
      <c r="BA35" t="str">
        <f t="shared" ca="1" si="33"/>
        <v/>
      </c>
      <c r="BB35" t="str">
        <f t="shared" ca="1" si="9"/>
        <v/>
      </c>
      <c r="BC35" t="str">
        <f t="shared" ca="1" si="9"/>
        <v/>
      </c>
      <c r="BD35" t="str">
        <f t="shared" ca="1" si="9"/>
        <v/>
      </c>
      <c r="BE35" t="str">
        <f t="shared" ca="1" si="9"/>
        <v/>
      </c>
      <c r="BF35" t="str">
        <f t="shared" ca="1" si="9"/>
        <v/>
      </c>
      <c r="BG35" t="str">
        <f t="shared" ca="1" si="9"/>
        <v/>
      </c>
      <c r="BH35" t="str">
        <f t="shared" ca="1" si="9"/>
        <v/>
      </c>
      <c r="BI35" t="str">
        <f t="shared" ca="1" si="9"/>
        <v/>
      </c>
      <c r="BJ35" t="str">
        <f t="shared" ca="1" si="9"/>
        <v/>
      </c>
    </row>
    <row r="36" spans="1:62" x14ac:dyDescent="0.25">
      <c r="A36" s="106"/>
      <c r="B36" s="106" t="str">
        <f t="shared" ca="1" si="10"/>
        <v/>
      </c>
      <c r="C36" s="125"/>
      <c r="D36" s="125"/>
      <c r="E36" s="125"/>
      <c r="F36" s="272" t="str">
        <f ca="1">IF('תנאי סף'!AR36&lt;&gt;1,"",'תנאי סף'!F36)</f>
        <v/>
      </c>
      <c r="G36" s="123" t="str">
        <f t="shared" ca="1" si="11"/>
        <v/>
      </c>
      <c r="H36" s="123" t="str">
        <f t="shared" ca="1" si="12"/>
        <v/>
      </c>
      <c r="I36" s="123" t="str">
        <f t="shared" ca="1" si="13"/>
        <v/>
      </c>
      <c r="J36" s="123" t="str">
        <f t="shared" ca="1" si="14"/>
        <v/>
      </c>
      <c r="K36" s="123" t="str">
        <f t="shared" ca="1" si="15"/>
        <v/>
      </c>
      <c r="L36" s="123" t="str">
        <f t="shared" ca="1" si="16"/>
        <v/>
      </c>
      <c r="M36" s="123" t="str">
        <f t="shared" ca="1" si="17"/>
        <v/>
      </c>
      <c r="N36" s="123" t="str">
        <f t="shared" ca="1" si="18"/>
        <v/>
      </c>
      <c r="O36" s="123" t="str">
        <f t="shared" ca="1" si="19"/>
        <v/>
      </c>
      <c r="P36" s="123" t="str">
        <f t="shared" ca="1" si="20"/>
        <v/>
      </c>
      <c r="Q36" s="123" t="str">
        <f t="shared" ca="1" si="21"/>
        <v/>
      </c>
      <c r="R36" s="123" t="str">
        <f t="shared" ca="1" si="22"/>
        <v/>
      </c>
      <c r="S36" s="123" t="str">
        <f t="shared" ca="1" si="23"/>
        <v/>
      </c>
      <c r="T36" s="123" t="str">
        <f t="shared" ca="1" si="24"/>
        <v/>
      </c>
      <c r="U36" s="123" t="str">
        <f t="shared" ca="1" si="25"/>
        <v/>
      </c>
      <c r="V36" s="123" t="str">
        <f t="shared" ca="1" si="26"/>
        <v/>
      </c>
      <c r="W36" s="123" t="str">
        <f t="shared" ca="1" si="27"/>
        <v/>
      </c>
      <c r="X36" s="123" t="str">
        <f t="shared" ca="1" si="28"/>
        <v/>
      </c>
      <c r="Y36" s="123" t="str">
        <f t="shared" ca="1" si="29"/>
        <v/>
      </c>
      <c r="AA36">
        <f t="shared" si="30"/>
        <v>1</v>
      </c>
      <c r="AB36" t="str">
        <f t="shared" ca="1" si="31"/>
        <v/>
      </c>
      <c r="AC36" t="str">
        <f t="shared" ca="1" si="31"/>
        <v/>
      </c>
      <c r="AD36">
        <f t="shared" si="32"/>
        <v>1</v>
      </c>
      <c r="AE36">
        <f t="shared" si="7"/>
        <v>1</v>
      </c>
      <c r="AF36">
        <f t="shared" si="7"/>
        <v>1</v>
      </c>
      <c r="AG36">
        <f t="shared" si="7"/>
        <v>1</v>
      </c>
      <c r="AH36">
        <f t="shared" si="7"/>
        <v>1</v>
      </c>
      <c r="AI36">
        <f t="shared" si="7"/>
        <v>1</v>
      </c>
      <c r="AJ36">
        <f t="shared" si="7"/>
        <v>1</v>
      </c>
      <c r="AK36">
        <f t="shared" si="7"/>
        <v>1</v>
      </c>
      <c r="AL36">
        <f t="shared" si="7"/>
        <v>1</v>
      </c>
      <c r="AM36">
        <f t="shared" si="7"/>
        <v>1</v>
      </c>
      <c r="AN36">
        <f t="shared" si="7"/>
        <v>1</v>
      </c>
      <c r="AO36">
        <f t="shared" si="7"/>
        <v>1</v>
      </c>
      <c r="AP36">
        <f t="shared" si="7"/>
        <v>1</v>
      </c>
      <c r="AQ36">
        <f t="shared" si="7"/>
        <v>1</v>
      </c>
      <c r="AR36">
        <f t="shared" si="7"/>
        <v>1</v>
      </c>
      <c r="AS36">
        <f t="shared" si="7"/>
        <v>1</v>
      </c>
      <c r="AT36">
        <f t="shared" si="7"/>
        <v>1</v>
      </c>
      <c r="AU36">
        <f t="shared" si="8"/>
        <v>1</v>
      </c>
      <c r="AV36">
        <f t="shared" si="8"/>
        <v>1</v>
      </c>
      <c r="BA36" t="str">
        <f t="shared" ca="1" si="33"/>
        <v/>
      </c>
      <c r="BB36" t="str">
        <f t="shared" ca="1" si="9"/>
        <v/>
      </c>
      <c r="BC36" t="str">
        <f t="shared" ca="1" si="9"/>
        <v/>
      </c>
      <c r="BD36" t="str">
        <f t="shared" ca="1" si="9"/>
        <v/>
      </c>
      <c r="BE36" t="str">
        <f t="shared" ca="1" si="9"/>
        <v/>
      </c>
      <c r="BF36" t="str">
        <f t="shared" ca="1" si="9"/>
        <v/>
      </c>
      <c r="BG36" t="str">
        <f t="shared" ca="1" si="9"/>
        <v/>
      </c>
      <c r="BH36" t="str">
        <f t="shared" ca="1" si="9"/>
        <v/>
      </c>
      <c r="BI36" t="str">
        <f t="shared" ca="1" si="9"/>
        <v/>
      </c>
      <c r="BJ36" t="str">
        <f t="shared" ca="1" si="9"/>
        <v/>
      </c>
    </row>
    <row r="37" spans="1:62" x14ac:dyDescent="0.25">
      <c r="A37" s="106"/>
      <c r="B37" s="106" t="str">
        <f t="shared" ca="1" si="10"/>
        <v/>
      </c>
      <c r="C37" s="125"/>
      <c r="D37" s="125"/>
      <c r="E37" s="125"/>
      <c r="F37" s="272" t="str">
        <f ca="1">IF('תנאי סף'!AR37&lt;&gt;1,"",'תנאי סף'!F37)</f>
        <v/>
      </c>
      <c r="G37" s="123" t="str">
        <f t="shared" ca="1" si="11"/>
        <v/>
      </c>
      <c r="H37" s="123" t="str">
        <f t="shared" ca="1" si="12"/>
        <v/>
      </c>
      <c r="I37" s="123" t="str">
        <f t="shared" ca="1" si="13"/>
        <v/>
      </c>
      <c r="J37" s="123" t="str">
        <f t="shared" ca="1" si="14"/>
        <v/>
      </c>
      <c r="K37" s="123" t="str">
        <f t="shared" ca="1" si="15"/>
        <v/>
      </c>
      <c r="L37" s="123" t="str">
        <f t="shared" ca="1" si="16"/>
        <v/>
      </c>
      <c r="M37" s="123" t="str">
        <f t="shared" ca="1" si="17"/>
        <v/>
      </c>
      <c r="N37" s="123" t="str">
        <f t="shared" ca="1" si="18"/>
        <v/>
      </c>
      <c r="O37" s="123" t="str">
        <f t="shared" ca="1" si="19"/>
        <v/>
      </c>
      <c r="P37" s="123" t="str">
        <f t="shared" ca="1" si="20"/>
        <v/>
      </c>
      <c r="Q37" s="123" t="str">
        <f t="shared" ca="1" si="21"/>
        <v/>
      </c>
      <c r="R37" s="123" t="str">
        <f t="shared" ca="1" si="22"/>
        <v/>
      </c>
      <c r="S37" s="123" t="str">
        <f t="shared" ca="1" si="23"/>
        <v/>
      </c>
      <c r="T37" s="123" t="str">
        <f t="shared" ca="1" si="24"/>
        <v/>
      </c>
      <c r="U37" s="123" t="str">
        <f t="shared" ca="1" si="25"/>
        <v/>
      </c>
      <c r="V37" s="123" t="str">
        <f t="shared" ca="1" si="26"/>
        <v/>
      </c>
      <c r="W37" s="123" t="str">
        <f t="shared" ca="1" si="27"/>
        <v/>
      </c>
      <c r="X37" s="123" t="str">
        <f t="shared" ca="1" si="28"/>
        <v/>
      </c>
      <c r="Y37" s="123" t="str">
        <f t="shared" ca="1" si="29"/>
        <v/>
      </c>
      <c r="AA37">
        <f t="shared" si="30"/>
        <v>1</v>
      </c>
      <c r="AB37" t="str">
        <f t="shared" ca="1" si="31"/>
        <v/>
      </c>
      <c r="AC37" t="str">
        <f t="shared" ca="1" si="31"/>
        <v/>
      </c>
      <c r="AD37">
        <f t="shared" si="32"/>
        <v>1</v>
      </c>
      <c r="AE37">
        <f t="shared" si="7"/>
        <v>1</v>
      </c>
      <c r="AF37">
        <f t="shared" si="7"/>
        <v>1</v>
      </c>
      <c r="AG37">
        <f t="shared" si="7"/>
        <v>1</v>
      </c>
      <c r="AH37">
        <f t="shared" si="7"/>
        <v>1</v>
      </c>
      <c r="AI37">
        <f t="shared" si="7"/>
        <v>1</v>
      </c>
      <c r="AJ37">
        <f t="shared" si="7"/>
        <v>1</v>
      </c>
      <c r="AK37">
        <f t="shared" si="7"/>
        <v>1</v>
      </c>
      <c r="AL37">
        <f t="shared" si="7"/>
        <v>1</v>
      </c>
      <c r="AM37">
        <f t="shared" si="7"/>
        <v>1</v>
      </c>
      <c r="AN37">
        <f t="shared" si="7"/>
        <v>1</v>
      </c>
      <c r="AO37">
        <f t="shared" si="7"/>
        <v>1</v>
      </c>
      <c r="AP37">
        <f t="shared" si="7"/>
        <v>1</v>
      </c>
      <c r="AQ37">
        <f t="shared" si="7"/>
        <v>1</v>
      </c>
      <c r="AR37">
        <f t="shared" si="7"/>
        <v>1</v>
      </c>
      <c r="AS37">
        <f t="shared" si="7"/>
        <v>1</v>
      </c>
      <c r="AT37">
        <f t="shared" si="7"/>
        <v>1</v>
      </c>
      <c r="AU37">
        <f t="shared" si="8"/>
        <v>1</v>
      </c>
      <c r="AV37">
        <f t="shared" si="8"/>
        <v>1</v>
      </c>
      <c r="BA37" t="str">
        <f t="shared" ca="1" si="33"/>
        <v/>
      </c>
      <c r="BB37" t="str">
        <f t="shared" ca="1" si="9"/>
        <v/>
      </c>
      <c r="BC37" t="str">
        <f t="shared" ca="1" si="9"/>
        <v/>
      </c>
      <c r="BD37" t="str">
        <f t="shared" ca="1" si="9"/>
        <v/>
      </c>
      <c r="BE37" t="str">
        <f t="shared" ca="1" si="9"/>
        <v/>
      </c>
      <c r="BF37" t="str">
        <f t="shared" ca="1" si="9"/>
        <v/>
      </c>
      <c r="BG37" t="str">
        <f t="shared" ca="1" si="9"/>
        <v/>
      </c>
      <c r="BH37" t="str">
        <f t="shared" ca="1" si="9"/>
        <v/>
      </c>
      <c r="BI37" t="str">
        <f t="shared" ca="1" si="9"/>
        <v/>
      </c>
      <c r="BJ37" t="str">
        <f t="shared" ca="1" si="9"/>
        <v/>
      </c>
    </row>
    <row r="38" spans="1:62" x14ac:dyDescent="0.25">
      <c r="A38" s="106"/>
      <c r="B38" s="106" t="str">
        <f t="shared" ca="1" si="10"/>
        <v/>
      </c>
      <c r="C38" s="125"/>
      <c r="D38" s="125"/>
      <c r="E38" s="125"/>
      <c r="F38" s="272" t="str">
        <f ca="1">IF('תנאי סף'!AR38&lt;&gt;1,"",'תנאי סף'!F38)</f>
        <v/>
      </c>
      <c r="G38" s="123" t="str">
        <f t="shared" ca="1" si="11"/>
        <v/>
      </c>
      <c r="H38" s="123" t="str">
        <f t="shared" ca="1" si="12"/>
        <v/>
      </c>
      <c r="I38" s="123" t="str">
        <f t="shared" ca="1" si="13"/>
        <v/>
      </c>
      <c r="J38" s="123" t="str">
        <f t="shared" ca="1" si="14"/>
        <v/>
      </c>
      <c r="K38" s="123" t="str">
        <f t="shared" ca="1" si="15"/>
        <v/>
      </c>
      <c r="L38" s="123" t="str">
        <f t="shared" ca="1" si="16"/>
        <v/>
      </c>
      <c r="M38" s="123" t="str">
        <f t="shared" ca="1" si="17"/>
        <v/>
      </c>
      <c r="N38" s="123" t="str">
        <f t="shared" ca="1" si="18"/>
        <v/>
      </c>
      <c r="O38" s="123" t="str">
        <f t="shared" ca="1" si="19"/>
        <v/>
      </c>
      <c r="P38" s="123" t="str">
        <f t="shared" ca="1" si="20"/>
        <v/>
      </c>
      <c r="Q38" s="123" t="str">
        <f t="shared" ca="1" si="21"/>
        <v/>
      </c>
      <c r="R38" s="123" t="str">
        <f t="shared" ca="1" si="22"/>
        <v/>
      </c>
      <c r="S38" s="123" t="str">
        <f t="shared" ca="1" si="23"/>
        <v/>
      </c>
      <c r="T38" s="123" t="str">
        <f t="shared" ca="1" si="24"/>
        <v/>
      </c>
      <c r="U38" s="123" t="str">
        <f t="shared" ca="1" si="25"/>
        <v/>
      </c>
      <c r="V38" s="123" t="str">
        <f t="shared" ca="1" si="26"/>
        <v/>
      </c>
      <c r="W38" s="123" t="str">
        <f t="shared" ca="1" si="27"/>
        <v/>
      </c>
      <c r="X38" s="123" t="str">
        <f t="shared" ca="1" si="28"/>
        <v/>
      </c>
      <c r="Y38" s="123" t="str">
        <f t="shared" ca="1" si="29"/>
        <v/>
      </c>
      <c r="AA38">
        <f t="shared" si="30"/>
        <v>1</v>
      </c>
      <c r="AB38" t="str">
        <f t="shared" ca="1" si="31"/>
        <v/>
      </c>
      <c r="AC38" t="str">
        <f t="shared" ca="1" si="31"/>
        <v/>
      </c>
      <c r="AD38">
        <f t="shared" si="32"/>
        <v>1</v>
      </c>
      <c r="AE38">
        <f t="shared" si="7"/>
        <v>1</v>
      </c>
      <c r="AF38">
        <f t="shared" si="7"/>
        <v>1</v>
      </c>
      <c r="AG38">
        <f t="shared" si="7"/>
        <v>1</v>
      </c>
      <c r="AH38">
        <f t="shared" si="7"/>
        <v>1</v>
      </c>
      <c r="AI38">
        <f t="shared" si="7"/>
        <v>1</v>
      </c>
      <c r="AJ38">
        <f t="shared" si="7"/>
        <v>1</v>
      </c>
      <c r="AK38">
        <f t="shared" si="7"/>
        <v>1</v>
      </c>
      <c r="AL38">
        <f t="shared" si="7"/>
        <v>1</v>
      </c>
      <c r="AM38">
        <f t="shared" si="7"/>
        <v>1</v>
      </c>
      <c r="AN38">
        <f t="shared" si="7"/>
        <v>1</v>
      </c>
      <c r="AO38">
        <f t="shared" si="7"/>
        <v>1</v>
      </c>
      <c r="AP38">
        <f t="shared" si="7"/>
        <v>1</v>
      </c>
      <c r="AQ38">
        <f t="shared" si="7"/>
        <v>1</v>
      </c>
      <c r="AR38">
        <f t="shared" si="7"/>
        <v>1</v>
      </c>
      <c r="AS38">
        <f t="shared" si="7"/>
        <v>1</v>
      </c>
      <c r="AT38">
        <f t="shared" si="7"/>
        <v>1</v>
      </c>
      <c r="AU38">
        <f t="shared" si="8"/>
        <v>1</v>
      </c>
      <c r="AV38">
        <f t="shared" si="8"/>
        <v>1</v>
      </c>
      <c r="BA38" t="str">
        <f t="shared" ca="1" si="33"/>
        <v/>
      </c>
      <c r="BB38" t="str">
        <f t="shared" ca="1" si="9"/>
        <v/>
      </c>
      <c r="BC38" t="str">
        <f t="shared" ca="1" si="9"/>
        <v/>
      </c>
      <c r="BD38" t="str">
        <f t="shared" ca="1" si="9"/>
        <v/>
      </c>
      <c r="BE38" t="str">
        <f t="shared" ca="1" si="9"/>
        <v/>
      </c>
      <c r="BF38" t="str">
        <f t="shared" ca="1" si="9"/>
        <v/>
      </c>
      <c r="BG38" t="str">
        <f t="shared" ca="1" si="9"/>
        <v/>
      </c>
      <c r="BH38" t="str">
        <f t="shared" ca="1" si="9"/>
        <v/>
      </c>
      <c r="BI38" t="str">
        <f t="shared" ca="1" si="9"/>
        <v/>
      </c>
      <c r="BJ38" t="str">
        <f t="shared" ca="1" si="9"/>
        <v/>
      </c>
    </row>
    <row r="39" spans="1:62" x14ac:dyDescent="0.25">
      <c r="A39" s="106"/>
      <c r="B39" s="106" t="str">
        <f t="shared" ca="1" si="10"/>
        <v/>
      </c>
      <c r="C39" s="125"/>
      <c r="D39" s="125"/>
      <c r="E39" s="125"/>
      <c r="F39" s="272" t="str">
        <f ca="1">IF('תנאי סף'!AR39&lt;&gt;1,"",'תנאי סף'!F39)</f>
        <v/>
      </c>
      <c r="G39" s="123" t="str">
        <f t="shared" ca="1" si="11"/>
        <v/>
      </c>
      <c r="H39" s="123" t="str">
        <f t="shared" ca="1" si="12"/>
        <v/>
      </c>
      <c r="I39" s="123" t="str">
        <f t="shared" ca="1" si="13"/>
        <v/>
      </c>
      <c r="J39" s="123" t="str">
        <f t="shared" ca="1" si="14"/>
        <v/>
      </c>
      <c r="K39" s="123" t="str">
        <f t="shared" ca="1" si="15"/>
        <v/>
      </c>
      <c r="L39" s="123" t="str">
        <f t="shared" ca="1" si="16"/>
        <v/>
      </c>
      <c r="M39" s="123" t="str">
        <f t="shared" ca="1" si="17"/>
        <v/>
      </c>
      <c r="N39" s="123" t="str">
        <f t="shared" ca="1" si="18"/>
        <v/>
      </c>
      <c r="O39" s="123" t="str">
        <f t="shared" ca="1" si="19"/>
        <v/>
      </c>
      <c r="P39" s="123" t="str">
        <f t="shared" ca="1" si="20"/>
        <v/>
      </c>
      <c r="Q39" s="123" t="str">
        <f t="shared" ca="1" si="21"/>
        <v/>
      </c>
      <c r="R39" s="123" t="str">
        <f t="shared" ca="1" si="22"/>
        <v/>
      </c>
      <c r="S39" s="123" t="str">
        <f t="shared" ca="1" si="23"/>
        <v/>
      </c>
      <c r="T39" s="123" t="str">
        <f t="shared" ca="1" si="24"/>
        <v/>
      </c>
      <c r="U39" s="123" t="str">
        <f t="shared" ca="1" si="25"/>
        <v/>
      </c>
      <c r="V39" s="123" t="str">
        <f t="shared" ca="1" si="26"/>
        <v/>
      </c>
      <c r="W39" s="123" t="str">
        <f t="shared" ca="1" si="27"/>
        <v/>
      </c>
      <c r="X39" s="123" t="str">
        <f t="shared" ca="1" si="28"/>
        <v/>
      </c>
      <c r="Y39" s="123" t="str">
        <f t="shared" ca="1" si="29"/>
        <v/>
      </c>
      <c r="AA39">
        <f t="shared" si="30"/>
        <v>1</v>
      </c>
      <c r="AB39" t="str">
        <f t="shared" ca="1" si="31"/>
        <v/>
      </c>
      <c r="AC39" t="str">
        <f t="shared" ca="1" si="31"/>
        <v/>
      </c>
      <c r="AD39">
        <f t="shared" si="32"/>
        <v>1</v>
      </c>
      <c r="AE39">
        <f t="shared" si="7"/>
        <v>1</v>
      </c>
      <c r="AF39">
        <f t="shared" si="7"/>
        <v>1</v>
      </c>
      <c r="AG39">
        <f t="shared" si="7"/>
        <v>1</v>
      </c>
      <c r="AH39">
        <f t="shared" si="7"/>
        <v>1</v>
      </c>
      <c r="AI39">
        <f t="shared" si="7"/>
        <v>1</v>
      </c>
      <c r="AJ39">
        <f t="shared" si="7"/>
        <v>1</v>
      </c>
      <c r="AK39">
        <f t="shared" si="7"/>
        <v>1</v>
      </c>
      <c r="AL39">
        <f t="shared" si="7"/>
        <v>1</v>
      </c>
      <c r="AM39">
        <f t="shared" si="7"/>
        <v>1</v>
      </c>
      <c r="AN39">
        <f t="shared" si="7"/>
        <v>1</v>
      </c>
      <c r="AO39">
        <f t="shared" si="7"/>
        <v>1</v>
      </c>
      <c r="AP39">
        <f t="shared" si="7"/>
        <v>1</v>
      </c>
      <c r="AQ39">
        <f t="shared" si="7"/>
        <v>1</v>
      </c>
      <c r="AR39">
        <f t="shared" si="7"/>
        <v>1</v>
      </c>
      <c r="AS39">
        <f t="shared" si="7"/>
        <v>1</v>
      </c>
      <c r="AT39">
        <f t="shared" si="7"/>
        <v>1</v>
      </c>
      <c r="AU39">
        <f t="shared" si="8"/>
        <v>1</v>
      </c>
      <c r="AV39">
        <f t="shared" si="8"/>
        <v>1</v>
      </c>
      <c r="BA39" t="str">
        <f t="shared" ca="1" si="33"/>
        <v/>
      </c>
      <c r="BB39" t="str">
        <f t="shared" ca="1" si="9"/>
        <v/>
      </c>
      <c r="BC39" t="str">
        <f t="shared" ca="1" si="9"/>
        <v/>
      </c>
      <c r="BD39" t="str">
        <f t="shared" ca="1" si="9"/>
        <v/>
      </c>
      <c r="BE39" t="str">
        <f t="shared" ca="1" si="9"/>
        <v/>
      </c>
      <c r="BF39" t="str">
        <f t="shared" ca="1" si="9"/>
        <v/>
      </c>
      <c r="BG39" t="str">
        <f t="shared" ca="1" si="9"/>
        <v/>
      </c>
      <c r="BH39" t="str">
        <f t="shared" ca="1" si="9"/>
        <v/>
      </c>
      <c r="BI39" t="str">
        <f t="shared" ca="1" si="9"/>
        <v/>
      </c>
      <c r="BJ39" t="str">
        <f t="shared" ca="1" si="9"/>
        <v/>
      </c>
    </row>
    <row r="40" spans="1:62" ht="16.5" thickBot="1" x14ac:dyDescent="0.3">
      <c r="A40" s="106"/>
      <c r="B40" s="106" t="str">
        <f t="shared" ca="1" si="10"/>
        <v/>
      </c>
      <c r="C40" s="125"/>
      <c r="D40" s="125"/>
      <c r="E40" s="125"/>
      <c r="F40" s="272" t="str">
        <f ca="1">IF('תנאי סף'!AR40&lt;&gt;1,"",'תנאי סף'!F40)</f>
        <v/>
      </c>
      <c r="G40" s="123" t="str">
        <f t="shared" ca="1" si="11"/>
        <v/>
      </c>
      <c r="H40" s="123" t="str">
        <f t="shared" ca="1" si="12"/>
        <v/>
      </c>
      <c r="I40" s="123" t="str">
        <f t="shared" ca="1" si="13"/>
        <v/>
      </c>
      <c r="J40" s="123" t="str">
        <f t="shared" ca="1" si="14"/>
        <v/>
      </c>
      <c r="K40" s="123" t="str">
        <f t="shared" ca="1" si="15"/>
        <v/>
      </c>
      <c r="L40" s="123" t="str">
        <f t="shared" ca="1" si="16"/>
        <v/>
      </c>
      <c r="M40" s="123" t="str">
        <f t="shared" ca="1" si="17"/>
        <v/>
      </c>
      <c r="N40" s="123" t="str">
        <f t="shared" ca="1" si="18"/>
        <v/>
      </c>
      <c r="O40" s="123" t="str">
        <f t="shared" ca="1" si="19"/>
        <v/>
      </c>
      <c r="P40" s="123" t="str">
        <f t="shared" ca="1" si="20"/>
        <v/>
      </c>
      <c r="Q40" s="123" t="str">
        <f t="shared" ca="1" si="21"/>
        <v/>
      </c>
      <c r="R40" s="123" t="str">
        <f t="shared" ca="1" si="22"/>
        <v/>
      </c>
      <c r="S40" s="123" t="str">
        <f t="shared" ca="1" si="23"/>
        <v/>
      </c>
      <c r="T40" s="123" t="str">
        <f t="shared" ca="1" si="24"/>
        <v/>
      </c>
      <c r="U40" s="123" t="str">
        <f t="shared" ca="1" si="25"/>
        <v/>
      </c>
      <c r="V40" s="123" t="str">
        <f t="shared" ca="1" si="26"/>
        <v/>
      </c>
      <c r="W40" s="123" t="str">
        <f t="shared" ca="1" si="27"/>
        <v/>
      </c>
      <c r="X40" s="123" t="str">
        <f t="shared" ca="1" si="28"/>
        <v/>
      </c>
      <c r="Y40" s="123" t="str">
        <f t="shared" ca="1" si="29"/>
        <v/>
      </c>
      <c r="AA40">
        <f t="shared" si="30"/>
        <v>1</v>
      </c>
      <c r="AB40" t="str">
        <f t="shared" ca="1" si="31"/>
        <v/>
      </c>
      <c r="AC40" t="str">
        <f t="shared" ca="1" si="31"/>
        <v/>
      </c>
      <c r="AD40">
        <f t="shared" si="32"/>
        <v>1</v>
      </c>
      <c r="AE40">
        <f t="shared" si="7"/>
        <v>1</v>
      </c>
      <c r="AF40">
        <f t="shared" si="7"/>
        <v>1</v>
      </c>
      <c r="AG40">
        <f t="shared" si="7"/>
        <v>1</v>
      </c>
      <c r="AH40">
        <f t="shared" si="7"/>
        <v>1</v>
      </c>
      <c r="AI40">
        <f t="shared" si="7"/>
        <v>1</v>
      </c>
      <c r="AJ40">
        <f t="shared" si="7"/>
        <v>1</v>
      </c>
      <c r="AK40">
        <f t="shared" si="7"/>
        <v>1</v>
      </c>
      <c r="AL40">
        <f t="shared" si="7"/>
        <v>1</v>
      </c>
      <c r="AM40">
        <f t="shared" si="7"/>
        <v>1</v>
      </c>
      <c r="AN40">
        <f t="shared" si="7"/>
        <v>1</v>
      </c>
      <c r="AO40">
        <f t="shared" si="7"/>
        <v>1</v>
      </c>
      <c r="AP40">
        <f t="shared" si="7"/>
        <v>1</v>
      </c>
      <c r="AQ40">
        <f t="shared" si="7"/>
        <v>1</v>
      </c>
      <c r="AR40">
        <f t="shared" si="7"/>
        <v>1</v>
      </c>
      <c r="AS40">
        <f t="shared" si="7"/>
        <v>1</v>
      </c>
      <c r="AT40">
        <f t="shared" si="7"/>
        <v>1</v>
      </c>
      <c r="AU40">
        <f t="shared" si="8"/>
        <v>1</v>
      </c>
      <c r="AV40">
        <f t="shared" si="8"/>
        <v>1</v>
      </c>
      <c r="BA40" t="str">
        <f t="shared" ca="1" si="33"/>
        <v/>
      </c>
      <c r="BB40" t="str">
        <f t="shared" ca="1" si="9"/>
        <v/>
      </c>
      <c r="BC40" t="str">
        <f t="shared" ca="1" si="9"/>
        <v/>
      </c>
      <c r="BD40" t="str">
        <f t="shared" ca="1" si="9"/>
        <v/>
      </c>
      <c r="BE40" t="str">
        <f t="shared" ca="1" si="9"/>
        <v/>
      </c>
      <c r="BF40" t="str">
        <f t="shared" ca="1" si="9"/>
        <v/>
      </c>
      <c r="BG40" t="str">
        <f t="shared" ca="1" si="9"/>
        <v/>
      </c>
      <c r="BH40" t="str">
        <f t="shared" ca="1" si="9"/>
        <v/>
      </c>
      <c r="BI40" t="str">
        <f t="shared" ca="1" si="9"/>
        <v/>
      </c>
      <c r="BJ40" t="str">
        <f t="shared" ca="1" si="9"/>
        <v/>
      </c>
    </row>
    <row r="41" spans="1:62" hidden="1" x14ac:dyDescent="0.25">
      <c r="A41" s="106"/>
      <c r="B41" s="106" t="str">
        <f t="shared" si="10"/>
        <v/>
      </c>
      <c r="C41" s="125"/>
      <c r="D41" s="125"/>
      <c r="E41" s="125"/>
      <c r="F41" s="272" t="str">
        <f>IF('תנאי סף'!AR41&lt;&gt;1,"",'תנאי סף'!F41)</f>
        <v/>
      </c>
      <c r="G41" s="123" t="str">
        <f t="shared" ca="1" si="11"/>
        <v/>
      </c>
      <c r="H41" s="123" t="str">
        <f t="shared" ca="1" si="12"/>
        <v/>
      </c>
      <c r="I41" s="123" t="str">
        <f t="shared" ca="1" si="13"/>
        <v/>
      </c>
      <c r="J41" s="123" t="str">
        <f t="shared" ca="1" si="14"/>
        <v/>
      </c>
      <c r="K41" s="123" t="str">
        <f t="shared" ca="1" si="15"/>
        <v/>
      </c>
      <c r="L41" s="123" t="str">
        <f t="shared" ca="1" si="16"/>
        <v/>
      </c>
      <c r="M41" s="123" t="str">
        <f t="shared" ca="1" si="17"/>
        <v/>
      </c>
      <c r="N41" s="123" t="str">
        <f t="shared" ca="1" si="18"/>
        <v/>
      </c>
      <c r="O41" s="123" t="str">
        <f t="shared" ca="1" si="19"/>
        <v/>
      </c>
      <c r="P41" s="123" t="str">
        <f t="shared" ca="1" si="20"/>
        <v/>
      </c>
      <c r="Q41" s="123" t="str">
        <f t="shared" ca="1" si="21"/>
        <v/>
      </c>
      <c r="R41" s="123" t="str">
        <f t="shared" ca="1" si="22"/>
        <v/>
      </c>
      <c r="S41" s="123" t="str">
        <f t="shared" ca="1" si="23"/>
        <v/>
      </c>
      <c r="T41" s="123" t="str">
        <f t="shared" ca="1" si="24"/>
        <v/>
      </c>
      <c r="U41" s="123" t="str">
        <f t="shared" ca="1" si="25"/>
        <v/>
      </c>
      <c r="V41" s="123" t="str">
        <f t="shared" ca="1" si="26"/>
        <v/>
      </c>
      <c r="W41" s="123" t="str">
        <f t="shared" ca="1" si="27"/>
        <v/>
      </c>
      <c r="X41" s="123" t="str">
        <f t="shared" ca="1" si="28"/>
        <v/>
      </c>
      <c r="Y41" s="123" t="str">
        <f t="shared" ca="1" si="29"/>
        <v/>
      </c>
      <c r="AA41">
        <f t="shared" si="30"/>
        <v>1</v>
      </c>
      <c r="AB41" t="str">
        <f t="shared" si="31"/>
        <v/>
      </c>
      <c r="AC41" t="str">
        <f t="shared" si="31"/>
        <v/>
      </c>
      <c r="AD41">
        <f t="shared" si="32"/>
        <v>1</v>
      </c>
      <c r="AE41">
        <f t="shared" si="7"/>
        <v>1</v>
      </c>
      <c r="AF41">
        <f t="shared" si="7"/>
        <v>1</v>
      </c>
      <c r="AG41">
        <f t="shared" si="7"/>
        <v>1</v>
      </c>
      <c r="AH41">
        <f t="shared" si="7"/>
        <v>1</v>
      </c>
      <c r="AI41">
        <f t="shared" si="7"/>
        <v>1</v>
      </c>
      <c r="AJ41">
        <f t="shared" si="7"/>
        <v>1</v>
      </c>
      <c r="AK41">
        <f t="shared" si="7"/>
        <v>1</v>
      </c>
      <c r="AL41">
        <f t="shared" si="7"/>
        <v>1</v>
      </c>
      <c r="AM41">
        <f t="shared" si="7"/>
        <v>1</v>
      </c>
      <c r="AN41">
        <f t="shared" si="7"/>
        <v>1</v>
      </c>
      <c r="AO41">
        <f t="shared" si="7"/>
        <v>1</v>
      </c>
      <c r="AP41">
        <f t="shared" si="7"/>
        <v>1</v>
      </c>
      <c r="AQ41">
        <f t="shared" si="7"/>
        <v>1</v>
      </c>
      <c r="AR41">
        <f t="shared" si="7"/>
        <v>1</v>
      </c>
      <c r="AS41">
        <f t="shared" si="7"/>
        <v>1</v>
      </c>
      <c r="AT41">
        <f t="shared" si="7"/>
        <v>1</v>
      </c>
      <c r="AU41">
        <f t="shared" si="8"/>
        <v>1</v>
      </c>
      <c r="AV41">
        <f t="shared" si="8"/>
        <v>1</v>
      </c>
      <c r="BA41" t="str">
        <f t="shared" si="33"/>
        <v/>
      </c>
      <c r="BB41" t="str">
        <f t="shared" si="9"/>
        <v/>
      </c>
      <c r="BC41" t="str">
        <f t="shared" si="9"/>
        <v/>
      </c>
      <c r="BD41" t="str">
        <f t="shared" si="9"/>
        <v/>
      </c>
      <c r="BE41" t="str">
        <f t="shared" si="9"/>
        <v/>
      </c>
      <c r="BF41" t="str">
        <f t="shared" si="9"/>
        <v/>
      </c>
      <c r="BG41" t="str">
        <f t="shared" si="9"/>
        <v/>
      </c>
      <c r="BH41" t="str">
        <f t="shared" si="9"/>
        <v/>
      </c>
      <c r="BI41" t="str">
        <f t="shared" si="9"/>
        <v/>
      </c>
      <c r="BJ41" t="str">
        <f t="shared" si="9"/>
        <v/>
      </c>
    </row>
    <row r="42" spans="1:62" hidden="1" x14ac:dyDescent="0.25">
      <c r="A42" s="106"/>
      <c r="B42" s="106" t="str">
        <f t="shared" si="10"/>
        <v/>
      </c>
      <c r="C42" s="125"/>
      <c r="D42" s="125"/>
      <c r="E42" s="125"/>
      <c r="F42" s="272" t="str">
        <f>IF('תנאי סף'!AR42&lt;&gt;1,"",'תנאי סף'!F42)</f>
        <v/>
      </c>
      <c r="G42" s="123" t="str">
        <f t="shared" ca="1" si="11"/>
        <v/>
      </c>
      <c r="H42" s="123" t="str">
        <f t="shared" ca="1" si="12"/>
        <v/>
      </c>
      <c r="I42" s="123" t="str">
        <f t="shared" ca="1" si="13"/>
        <v/>
      </c>
      <c r="J42" s="123" t="str">
        <f t="shared" ca="1" si="14"/>
        <v/>
      </c>
      <c r="K42" s="123" t="str">
        <f t="shared" ca="1" si="15"/>
        <v/>
      </c>
      <c r="L42" s="123" t="str">
        <f t="shared" ca="1" si="16"/>
        <v/>
      </c>
      <c r="M42" s="123" t="str">
        <f t="shared" ca="1" si="17"/>
        <v/>
      </c>
      <c r="N42" s="123" t="str">
        <f t="shared" ca="1" si="18"/>
        <v/>
      </c>
      <c r="O42" s="123" t="str">
        <f t="shared" ca="1" si="19"/>
        <v/>
      </c>
      <c r="P42" s="123" t="str">
        <f t="shared" ca="1" si="20"/>
        <v/>
      </c>
      <c r="Q42" s="123" t="str">
        <f t="shared" ca="1" si="21"/>
        <v/>
      </c>
      <c r="R42" s="123" t="str">
        <f t="shared" ca="1" si="22"/>
        <v/>
      </c>
      <c r="S42" s="123" t="str">
        <f t="shared" ca="1" si="23"/>
        <v/>
      </c>
      <c r="T42" s="123" t="str">
        <f t="shared" ca="1" si="24"/>
        <v/>
      </c>
      <c r="U42" s="123" t="str">
        <f t="shared" ca="1" si="25"/>
        <v/>
      </c>
      <c r="V42" s="123" t="str">
        <f t="shared" ca="1" si="26"/>
        <v/>
      </c>
      <c r="W42" s="123" t="str">
        <f t="shared" ca="1" si="27"/>
        <v/>
      </c>
      <c r="X42" s="123" t="str">
        <f t="shared" ca="1" si="28"/>
        <v/>
      </c>
      <c r="Y42" s="123" t="str">
        <f t="shared" ca="1" si="29"/>
        <v/>
      </c>
      <c r="AA42">
        <f t="shared" si="30"/>
        <v>1</v>
      </c>
      <c r="AB42" t="str">
        <f t="shared" si="31"/>
        <v/>
      </c>
      <c r="AC42" t="str">
        <f t="shared" si="31"/>
        <v/>
      </c>
      <c r="AD42">
        <f t="shared" si="32"/>
        <v>1</v>
      </c>
      <c r="AE42">
        <f t="shared" si="7"/>
        <v>1</v>
      </c>
      <c r="AF42">
        <f t="shared" si="7"/>
        <v>1</v>
      </c>
      <c r="AG42">
        <f t="shared" si="7"/>
        <v>1</v>
      </c>
      <c r="AH42">
        <f t="shared" si="7"/>
        <v>1</v>
      </c>
      <c r="AI42">
        <f t="shared" si="7"/>
        <v>1</v>
      </c>
      <c r="AJ42">
        <f t="shared" si="7"/>
        <v>1</v>
      </c>
      <c r="AK42">
        <f t="shared" si="7"/>
        <v>1</v>
      </c>
      <c r="AL42">
        <f t="shared" si="7"/>
        <v>1</v>
      </c>
      <c r="AM42">
        <f t="shared" si="7"/>
        <v>1</v>
      </c>
      <c r="AN42">
        <f t="shared" si="7"/>
        <v>1</v>
      </c>
      <c r="AO42">
        <f t="shared" si="7"/>
        <v>1</v>
      </c>
      <c r="AP42">
        <f t="shared" si="7"/>
        <v>1</v>
      </c>
      <c r="AQ42">
        <f t="shared" si="7"/>
        <v>1</v>
      </c>
      <c r="AR42">
        <f t="shared" si="7"/>
        <v>1</v>
      </c>
      <c r="AS42">
        <f t="shared" si="7"/>
        <v>1</v>
      </c>
      <c r="AT42">
        <f t="shared" si="7"/>
        <v>1</v>
      </c>
      <c r="AU42">
        <f t="shared" si="8"/>
        <v>1</v>
      </c>
      <c r="AV42">
        <f t="shared" si="8"/>
        <v>1</v>
      </c>
      <c r="BA42" t="str">
        <f t="shared" si="33"/>
        <v/>
      </c>
      <c r="BB42" t="str">
        <f t="shared" si="9"/>
        <v/>
      </c>
      <c r="BC42" t="str">
        <f t="shared" si="9"/>
        <v/>
      </c>
      <c r="BD42" t="str">
        <f t="shared" si="9"/>
        <v/>
      </c>
      <c r="BE42" t="str">
        <f t="shared" si="9"/>
        <v/>
      </c>
      <c r="BF42" t="str">
        <f t="shared" si="9"/>
        <v/>
      </c>
      <c r="BG42" t="str">
        <f t="shared" si="9"/>
        <v/>
      </c>
      <c r="BH42" t="str">
        <f t="shared" si="9"/>
        <v/>
      </c>
      <c r="BI42" t="str">
        <f t="shared" si="9"/>
        <v/>
      </c>
      <c r="BJ42" t="str">
        <f t="shared" si="9"/>
        <v/>
      </c>
    </row>
    <row r="43" spans="1:62" hidden="1" x14ac:dyDescent="0.25">
      <c r="A43" s="106"/>
      <c r="B43" s="106" t="str">
        <f t="shared" si="10"/>
        <v/>
      </c>
      <c r="C43" s="125"/>
      <c r="D43" s="125"/>
      <c r="E43" s="125"/>
      <c r="F43" s="272" t="str">
        <f>IF('תנאי סף'!AR43&lt;&gt;1,"",'תנאי סף'!F43)</f>
        <v/>
      </c>
      <c r="G43" s="123" t="str">
        <f t="shared" ca="1" si="11"/>
        <v/>
      </c>
      <c r="H43" s="123" t="str">
        <f t="shared" ca="1" si="12"/>
        <v/>
      </c>
      <c r="I43" s="123" t="str">
        <f t="shared" ca="1" si="13"/>
        <v/>
      </c>
      <c r="J43" s="123" t="str">
        <f t="shared" ca="1" si="14"/>
        <v/>
      </c>
      <c r="K43" s="123" t="str">
        <f t="shared" ca="1" si="15"/>
        <v/>
      </c>
      <c r="L43" s="123" t="str">
        <f t="shared" ca="1" si="16"/>
        <v/>
      </c>
      <c r="M43" s="123" t="str">
        <f t="shared" ca="1" si="17"/>
        <v/>
      </c>
      <c r="N43" s="123" t="str">
        <f t="shared" ca="1" si="18"/>
        <v/>
      </c>
      <c r="O43" s="123" t="str">
        <f t="shared" ca="1" si="19"/>
        <v/>
      </c>
      <c r="P43" s="123" t="str">
        <f t="shared" ca="1" si="20"/>
        <v/>
      </c>
      <c r="Q43" s="123" t="str">
        <f t="shared" ca="1" si="21"/>
        <v/>
      </c>
      <c r="R43" s="123" t="str">
        <f t="shared" ca="1" si="22"/>
        <v/>
      </c>
      <c r="S43" s="123" t="str">
        <f t="shared" ca="1" si="23"/>
        <v/>
      </c>
      <c r="T43" s="123" t="str">
        <f t="shared" ca="1" si="24"/>
        <v/>
      </c>
      <c r="U43" s="123" t="str">
        <f t="shared" ca="1" si="25"/>
        <v/>
      </c>
      <c r="V43" s="123" t="str">
        <f t="shared" ca="1" si="26"/>
        <v/>
      </c>
      <c r="W43" s="123" t="str">
        <f t="shared" ca="1" si="27"/>
        <v/>
      </c>
      <c r="X43" s="123" t="str">
        <f t="shared" ca="1" si="28"/>
        <v/>
      </c>
      <c r="Y43" s="123" t="str">
        <f t="shared" ca="1" si="29"/>
        <v/>
      </c>
      <c r="AA43">
        <f t="shared" si="30"/>
        <v>1</v>
      </c>
      <c r="AB43" t="str">
        <f t="shared" si="31"/>
        <v/>
      </c>
      <c r="AC43" t="str">
        <f t="shared" si="31"/>
        <v/>
      </c>
      <c r="AD43">
        <f t="shared" si="32"/>
        <v>1</v>
      </c>
      <c r="AE43">
        <f t="shared" si="7"/>
        <v>1</v>
      </c>
      <c r="AF43">
        <f t="shared" si="7"/>
        <v>1</v>
      </c>
      <c r="AG43">
        <f t="shared" si="7"/>
        <v>1</v>
      </c>
      <c r="AH43">
        <f t="shared" si="7"/>
        <v>1</v>
      </c>
      <c r="AI43">
        <f t="shared" si="7"/>
        <v>1</v>
      </c>
      <c r="AJ43">
        <f t="shared" si="7"/>
        <v>1</v>
      </c>
      <c r="AK43">
        <f t="shared" si="7"/>
        <v>1</v>
      </c>
      <c r="AL43">
        <f t="shared" si="7"/>
        <v>1</v>
      </c>
      <c r="AM43">
        <f t="shared" si="7"/>
        <v>1</v>
      </c>
      <c r="AN43">
        <f t="shared" si="7"/>
        <v>1</v>
      </c>
      <c r="AO43">
        <f t="shared" si="7"/>
        <v>1</v>
      </c>
      <c r="AP43">
        <f t="shared" si="7"/>
        <v>1</v>
      </c>
      <c r="AQ43">
        <f t="shared" si="7"/>
        <v>1</v>
      </c>
      <c r="AR43">
        <f t="shared" si="7"/>
        <v>1</v>
      </c>
      <c r="AS43">
        <f t="shared" si="7"/>
        <v>1</v>
      </c>
      <c r="AT43">
        <f t="shared" si="7"/>
        <v>1</v>
      </c>
      <c r="AU43">
        <f t="shared" si="8"/>
        <v>1</v>
      </c>
      <c r="AV43">
        <f t="shared" si="8"/>
        <v>1</v>
      </c>
      <c r="BA43" t="str">
        <f t="shared" si="33"/>
        <v/>
      </c>
      <c r="BB43" t="str">
        <f t="shared" si="9"/>
        <v/>
      </c>
      <c r="BC43" t="str">
        <f t="shared" si="9"/>
        <v/>
      </c>
      <c r="BD43" t="str">
        <f t="shared" si="9"/>
        <v/>
      </c>
      <c r="BE43" t="str">
        <f t="shared" si="9"/>
        <v/>
      </c>
      <c r="BF43" t="str">
        <f t="shared" si="9"/>
        <v/>
      </c>
      <c r="BG43" t="str">
        <f t="shared" si="9"/>
        <v/>
      </c>
      <c r="BH43" t="str">
        <f t="shared" si="9"/>
        <v/>
      </c>
      <c r="BI43" t="str">
        <f t="shared" si="9"/>
        <v/>
      </c>
      <c r="BJ43" t="str">
        <f t="shared" si="9"/>
        <v/>
      </c>
    </row>
    <row r="44" spans="1:62" hidden="1" x14ac:dyDescent="0.25">
      <c r="A44" s="106"/>
      <c r="B44" s="106" t="str">
        <f t="shared" si="10"/>
        <v/>
      </c>
      <c r="C44" s="125"/>
      <c r="D44" s="125"/>
      <c r="E44" s="125"/>
      <c r="F44" s="272" t="str">
        <f>IF('תנאי סף'!AR44&lt;&gt;1,"",'תנאי סף'!F44)</f>
        <v/>
      </c>
      <c r="G44" s="123" t="str">
        <f t="shared" ca="1" si="11"/>
        <v/>
      </c>
      <c r="H44" s="123" t="str">
        <f t="shared" ca="1" si="12"/>
        <v/>
      </c>
      <c r="I44" s="123" t="str">
        <f t="shared" ca="1" si="13"/>
        <v/>
      </c>
      <c r="J44" s="123" t="str">
        <f t="shared" ca="1" si="14"/>
        <v/>
      </c>
      <c r="K44" s="123" t="str">
        <f t="shared" ca="1" si="15"/>
        <v/>
      </c>
      <c r="L44" s="123" t="str">
        <f t="shared" ca="1" si="16"/>
        <v/>
      </c>
      <c r="M44" s="123" t="str">
        <f t="shared" ca="1" si="17"/>
        <v/>
      </c>
      <c r="N44" s="123" t="str">
        <f t="shared" ca="1" si="18"/>
        <v/>
      </c>
      <c r="O44" s="123" t="str">
        <f t="shared" ca="1" si="19"/>
        <v/>
      </c>
      <c r="P44" s="123" t="str">
        <f t="shared" ca="1" si="20"/>
        <v/>
      </c>
      <c r="Q44" s="123" t="str">
        <f t="shared" ca="1" si="21"/>
        <v/>
      </c>
      <c r="R44" s="123" t="str">
        <f t="shared" ca="1" si="22"/>
        <v/>
      </c>
      <c r="S44" s="123" t="str">
        <f t="shared" ca="1" si="23"/>
        <v/>
      </c>
      <c r="T44" s="123" t="str">
        <f t="shared" ca="1" si="24"/>
        <v/>
      </c>
      <c r="U44" s="123" t="str">
        <f t="shared" ca="1" si="25"/>
        <v/>
      </c>
      <c r="V44" s="123" t="str">
        <f t="shared" ca="1" si="26"/>
        <v/>
      </c>
      <c r="W44" s="123" t="str">
        <f t="shared" ca="1" si="27"/>
        <v/>
      </c>
      <c r="X44" s="123" t="str">
        <f t="shared" ca="1" si="28"/>
        <v/>
      </c>
      <c r="Y44" s="123" t="str">
        <f t="shared" ca="1" si="29"/>
        <v/>
      </c>
      <c r="AA44">
        <f t="shared" si="30"/>
        <v>1</v>
      </c>
      <c r="AB44" t="str">
        <f t="shared" si="31"/>
        <v/>
      </c>
      <c r="AC44" t="str">
        <f t="shared" si="31"/>
        <v/>
      </c>
      <c r="AD44">
        <f t="shared" si="32"/>
        <v>1</v>
      </c>
      <c r="AE44">
        <f t="shared" si="7"/>
        <v>1</v>
      </c>
      <c r="AF44">
        <f t="shared" si="7"/>
        <v>1</v>
      </c>
      <c r="AG44">
        <f t="shared" si="7"/>
        <v>1</v>
      </c>
      <c r="AH44">
        <f t="shared" si="7"/>
        <v>1</v>
      </c>
      <c r="AI44">
        <f t="shared" si="7"/>
        <v>1</v>
      </c>
      <c r="AJ44">
        <f t="shared" si="7"/>
        <v>1</v>
      </c>
      <c r="AK44">
        <f t="shared" si="7"/>
        <v>1</v>
      </c>
      <c r="AL44">
        <f t="shared" si="7"/>
        <v>1</v>
      </c>
      <c r="AM44">
        <f t="shared" si="7"/>
        <v>1</v>
      </c>
      <c r="AN44">
        <f t="shared" si="7"/>
        <v>1</v>
      </c>
      <c r="AO44">
        <f t="shared" si="7"/>
        <v>1</v>
      </c>
      <c r="AP44">
        <f t="shared" si="7"/>
        <v>1</v>
      </c>
      <c r="AQ44">
        <f t="shared" si="7"/>
        <v>1</v>
      </c>
      <c r="AR44">
        <f t="shared" si="7"/>
        <v>1</v>
      </c>
      <c r="AS44">
        <f t="shared" si="7"/>
        <v>1</v>
      </c>
      <c r="AT44">
        <f t="shared" si="7"/>
        <v>1</v>
      </c>
      <c r="AU44">
        <f t="shared" si="8"/>
        <v>1</v>
      </c>
      <c r="AV44">
        <f t="shared" si="8"/>
        <v>1</v>
      </c>
      <c r="BA44" t="str">
        <f t="shared" si="33"/>
        <v/>
      </c>
      <c r="BB44" t="str">
        <f t="shared" si="9"/>
        <v/>
      </c>
      <c r="BC44" t="str">
        <f t="shared" si="9"/>
        <v/>
      </c>
      <c r="BD44" t="str">
        <f t="shared" si="9"/>
        <v/>
      </c>
      <c r="BE44" t="str">
        <f t="shared" si="9"/>
        <v/>
      </c>
      <c r="BF44" t="str">
        <f t="shared" si="9"/>
        <v/>
      </c>
      <c r="BG44" t="str">
        <f t="shared" si="9"/>
        <v/>
      </c>
      <c r="BH44" t="str">
        <f t="shared" si="9"/>
        <v/>
      </c>
      <c r="BI44" t="str">
        <f t="shared" si="9"/>
        <v/>
      </c>
      <c r="BJ44" t="str">
        <f t="shared" si="9"/>
        <v/>
      </c>
    </row>
    <row r="45" spans="1:62" hidden="1" x14ac:dyDescent="0.25">
      <c r="A45" s="106"/>
      <c r="B45" s="106" t="str">
        <f t="shared" si="10"/>
        <v/>
      </c>
      <c r="C45" s="125"/>
      <c r="D45" s="125"/>
      <c r="E45" s="125"/>
      <c r="F45" s="272" t="str">
        <f>IF('תנאי סף'!AR45&lt;&gt;1,"",'תנאי סף'!F45)</f>
        <v/>
      </c>
      <c r="G45" s="123" t="str">
        <f t="shared" ca="1" si="11"/>
        <v/>
      </c>
      <c r="H45" s="123" t="str">
        <f t="shared" ca="1" si="12"/>
        <v/>
      </c>
      <c r="I45" s="123" t="str">
        <f t="shared" ca="1" si="13"/>
        <v/>
      </c>
      <c r="J45" s="123" t="str">
        <f t="shared" ca="1" si="14"/>
        <v/>
      </c>
      <c r="K45" s="123" t="str">
        <f t="shared" ca="1" si="15"/>
        <v/>
      </c>
      <c r="L45" s="123" t="str">
        <f t="shared" ca="1" si="16"/>
        <v/>
      </c>
      <c r="M45" s="123" t="str">
        <f t="shared" ca="1" si="17"/>
        <v/>
      </c>
      <c r="N45" s="123" t="str">
        <f t="shared" ca="1" si="18"/>
        <v/>
      </c>
      <c r="O45" s="123" t="str">
        <f t="shared" ca="1" si="19"/>
        <v/>
      </c>
      <c r="P45" s="123" t="str">
        <f t="shared" ca="1" si="20"/>
        <v/>
      </c>
      <c r="Q45" s="123" t="str">
        <f t="shared" ca="1" si="21"/>
        <v/>
      </c>
      <c r="R45" s="123" t="str">
        <f t="shared" ca="1" si="22"/>
        <v/>
      </c>
      <c r="S45" s="123" t="str">
        <f t="shared" ca="1" si="23"/>
        <v/>
      </c>
      <c r="T45" s="123" t="str">
        <f t="shared" ca="1" si="24"/>
        <v/>
      </c>
      <c r="U45" s="123" t="str">
        <f t="shared" ca="1" si="25"/>
        <v/>
      </c>
      <c r="V45" s="123" t="str">
        <f t="shared" ca="1" si="26"/>
        <v/>
      </c>
      <c r="W45" s="123" t="str">
        <f t="shared" ca="1" si="27"/>
        <v/>
      </c>
      <c r="X45" s="123" t="str">
        <f t="shared" ca="1" si="28"/>
        <v/>
      </c>
      <c r="Y45" s="123" t="str">
        <f t="shared" ca="1" si="29"/>
        <v/>
      </c>
      <c r="AA45">
        <f t="shared" si="30"/>
        <v>1</v>
      </c>
      <c r="AB45" t="str">
        <f t="shared" si="31"/>
        <v/>
      </c>
      <c r="AC45" t="str">
        <f t="shared" si="31"/>
        <v/>
      </c>
      <c r="AD45">
        <f t="shared" si="32"/>
        <v>1</v>
      </c>
      <c r="AE45">
        <f t="shared" si="7"/>
        <v>1</v>
      </c>
      <c r="AF45">
        <f t="shared" si="7"/>
        <v>1</v>
      </c>
      <c r="AG45">
        <f t="shared" si="7"/>
        <v>1</v>
      </c>
      <c r="AH45">
        <f t="shared" si="7"/>
        <v>1</v>
      </c>
      <c r="AI45">
        <f t="shared" si="7"/>
        <v>1</v>
      </c>
      <c r="AJ45">
        <f t="shared" si="7"/>
        <v>1</v>
      </c>
      <c r="AK45">
        <f t="shared" si="7"/>
        <v>1</v>
      </c>
      <c r="AL45">
        <f t="shared" si="7"/>
        <v>1</v>
      </c>
      <c r="AM45">
        <f t="shared" si="7"/>
        <v>1</v>
      </c>
      <c r="AN45">
        <f t="shared" si="7"/>
        <v>1</v>
      </c>
      <c r="AO45">
        <f t="shared" si="7"/>
        <v>1</v>
      </c>
      <c r="AP45">
        <f t="shared" si="7"/>
        <v>1</v>
      </c>
      <c r="AQ45">
        <f t="shared" si="7"/>
        <v>1</v>
      </c>
      <c r="AR45">
        <f t="shared" si="7"/>
        <v>1</v>
      </c>
      <c r="AS45">
        <f t="shared" si="7"/>
        <v>1</v>
      </c>
      <c r="AT45">
        <f t="shared" si="7"/>
        <v>1</v>
      </c>
      <c r="AU45">
        <f t="shared" si="8"/>
        <v>1</v>
      </c>
      <c r="AV45">
        <f t="shared" si="8"/>
        <v>1</v>
      </c>
      <c r="BA45" t="str">
        <f t="shared" si="33"/>
        <v/>
      </c>
      <c r="BB45" t="str">
        <f t="shared" si="9"/>
        <v/>
      </c>
      <c r="BC45" t="str">
        <f t="shared" si="9"/>
        <v/>
      </c>
      <c r="BD45" t="str">
        <f t="shared" si="9"/>
        <v/>
      </c>
      <c r="BE45" t="str">
        <f t="shared" si="9"/>
        <v/>
      </c>
      <c r="BF45" t="str">
        <f t="shared" si="9"/>
        <v/>
      </c>
      <c r="BG45" t="str">
        <f t="shared" si="9"/>
        <v/>
      </c>
      <c r="BH45" t="str">
        <f t="shared" si="9"/>
        <v/>
      </c>
      <c r="BI45" t="str">
        <f t="shared" si="9"/>
        <v/>
      </c>
      <c r="BJ45" t="str">
        <f t="shared" si="9"/>
        <v/>
      </c>
    </row>
    <row r="46" spans="1:62" hidden="1" x14ac:dyDescent="0.25">
      <c r="A46" s="106"/>
      <c r="B46" s="106" t="str">
        <f t="shared" si="10"/>
        <v/>
      </c>
      <c r="C46" s="125"/>
      <c r="D46" s="125"/>
      <c r="E46" s="125"/>
      <c r="F46" s="272" t="str">
        <f>IF('תנאי סף'!AR46&lt;&gt;1,"",'תנאי סף'!F46)</f>
        <v/>
      </c>
      <c r="G46" s="123" t="str">
        <f t="shared" ca="1" si="11"/>
        <v/>
      </c>
      <c r="H46" s="123" t="str">
        <f t="shared" ca="1" si="12"/>
        <v/>
      </c>
      <c r="I46" s="123" t="str">
        <f t="shared" ca="1" si="13"/>
        <v/>
      </c>
      <c r="J46" s="123" t="str">
        <f t="shared" ca="1" si="14"/>
        <v/>
      </c>
      <c r="K46" s="123" t="str">
        <f t="shared" ca="1" si="15"/>
        <v/>
      </c>
      <c r="L46" s="123" t="str">
        <f t="shared" ca="1" si="16"/>
        <v/>
      </c>
      <c r="M46" s="123" t="str">
        <f t="shared" ca="1" si="17"/>
        <v/>
      </c>
      <c r="N46" s="123" t="str">
        <f t="shared" ca="1" si="18"/>
        <v/>
      </c>
      <c r="O46" s="123" t="str">
        <f t="shared" ca="1" si="19"/>
        <v/>
      </c>
      <c r="P46" s="123" t="str">
        <f t="shared" ca="1" si="20"/>
        <v/>
      </c>
      <c r="Q46" s="123" t="str">
        <f t="shared" ca="1" si="21"/>
        <v/>
      </c>
      <c r="R46" s="123" t="str">
        <f t="shared" ca="1" si="22"/>
        <v/>
      </c>
      <c r="S46" s="123" t="str">
        <f t="shared" ca="1" si="23"/>
        <v/>
      </c>
      <c r="T46" s="123" t="str">
        <f t="shared" ca="1" si="24"/>
        <v/>
      </c>
      <c r="U46" s="123" t="str">
        <f t="shared" ca="1" si="25"/>
        <v/>
      </c>
      <c r="V46" s="123" t="str">
        <f t="shared" ca="1" si="26"/>
        <v/>
      </c>
      <c r="W46" s="123" t="str">
        <f t="shared" ca="1" si="27"/>
        <v/>
      </c>
      <c r="X46" s="123" t="str">
        <f t="shared" ca="1" si="28"/>
        <v/>
      </c>
      <c r="Y46" s="123" t="str">
        <f t="shared" ca="1" si="29"/>
        <v/>
      </c>
      <c r="AA46">
        <f t="shared" si="30"/>
        <v>1</v>
      </c>
      <c r="AB46" t="str">
        <f t="shared" si="31"/>
        <v/>
      </c>
      <c r="AC46" t="str">
        <f t="shared" si="31"/>
        <v/>
      </c>
      <c r="AD46">
        <f t="shared" si="32"/>
        <v>1</v>
      </c>
      <c r="AE46">
        <f t="shared" si="7"/>
        <v>1</v>
      </c>
      <c r="AF46">
        <f t="shared" si="7"/>
        <v>1</v>
      </c>
      <c r="AG46">
        <f t="shared" si="7"/>
        <v>1</v>
      </c>
      <c r="AH46">
        <f t="shared" si="7"/>
        <v>1</v>
      </c>
      <c r="AI46">
        <f t="shared" si="7"/>
        <v>1</v>
      </c>
      <c r="AJ46">
        <f t="shared" si="7"/>
        <v>1</v>
      </c>
      <c r="AK46">
        <f t="shared" si="7"/>
        <v>1</v>
      </c>
      <c r="AL46">
        <f t="shared" si="7"/>
        <v>1</v>
      </c>
      <c r="AM46">
        <f t="shared" si="7"/>
        <v>1</v>
      </c>
      <c r="AN46">
        <f t="shared" si="7"/>
        <v>1</v>
      </c>
      <c r="AO46">
        <f t="shared" si="7"/>
        <v>1</v>
      </c>
      <c r="AP46">
        <f t="shared" si="7"/>
        <v>1</v>
      </c>
      <c r="AQ46">
        <f t="shared" si="7"/>
        <v>1</v>
      </c>
      <c r="AR46">
        <f t="shared" si="7"/>
        <v>1</v>
      </c>
      <c r="AS46">
        <f t="shared" si="7"/>
        <v>1</v>
      </c>
      <c r="AT46">
        <f t="shared" ref="AT46:AV109" si="34">IF(W$30="",1,IF(W46="",0,IF(W$30=$AE$1,IF(ISNA(MATCH(W46,$AB$30:$AC$30,0)),0,1),IF(W$30=$AF$1,IF(IFERROR(W46*1,"bad")="bad",0,1),IF(W$30=$AG$1,IF(IFERROR(IF(W46=TRUNC(W46),1,"bad"),"bad")="bad",0,1),IF(W$30=$AH$1,IF(AND(IF(IFERROR(W46*1,"bad")="bad",0,1)=1,W46&gt;=0),1,0),IF(W$30=$AI$1,IF(AND(IF(IFERROR(IF(W46=TRUNC(W46),1,"bad"),"bad")="bad",0,1)=1,W46&gt;=0),1,0),IF(W$30=$AJ$1,IF(AND(IF(IFERROR(W46*1,"bad")="bad",0,1)=1,W46&gt;0),1,0),IF(W$30=$AK$1,IF(AND(IF(IFERROR(IF(W46=TRUNC(W46),1,"bad"),"bad")="bad",0,1)=1,W46&gt;0),1,0),IF(W$30=$AL$1,1,IF(W$30=$AM$1,IF(IFERROR(HLOOKUP(W46,$AE$4:$AN$4,1,0),"bad")="bad",0,1),0)))))))))))</f>
        <v>1</v>
      </c>
      <c r="AU46">
        <f t="shared" si="8"/>
        <v>1</v>
      </c>
      <c r="AV46">
        <f t="shared" si="8"/>
        <v>1</v>
      </c>
      <c r="BA46" t="str">
        <f t="shared" si="33"/>
        <v/>
      </c>
      <c r="BB46" t="str">
        <f t="shared" si="9"/>
        <v/>
      </c>
      <c r="BC46" t="str">
        <f t="shared" si="9"/>
        <v/>
      </c>
      <c r="BD46" t="str">
        <f t="shared" si="9"/>
        <v/>
      </c>
      <c r="BE46" t="str">
        <f t="shared" si="9"/>
        <v/>
      </c>
      <c r="BF46" t="str">
        <f t="shared" si="9"/>
        <v/>
      </c>
      <c r="BG46" t="str">
        <f t="shared" si="9"/>
        <v/>
      </c>
      <c r="BH46" t="str">
        <f t="shared" si="9"/>
        <v/>
      </c>
      <c r="BI46" t="str">
        <f t="shared" si="9"/>
        <v/>
      </c>
      <c r="BJ46" t="str">
        <f t="shared" si="9"/>
        <v/>
      </c>
    </row>
    <row r="47" spans="1:62" hidden="1" x14ac:dyDescent="0.25">
      <c r="A47" s="106"/>
      <c r="B47" s="106" t="str">
        <f t="shared" si="10"/>
        <v/>
      </c>
      <c r="C47" s="125"/>
      <c r="D47" s="125"/>
      <c r="E47" s="125"/>
      <c r="F47" s="272" t="str">
        <f>IF('תנאי סף'!AR47&lt;&gt;1,"",'תנאי סף'!F47)</f>
        <v/>
      </c>
      <c r="G47" s="123" t="str">
        <f t="shared" ca="1" si="11"/>
        <v/>
      </c>
      <c r="H47" s="123" t="str">
        <f t="shared" ca="1" si="12"/>
        <v/>
      </c>
      <c r="I47" s="123" t="str">
        <f t="shared" ca="1" si="13"/>
        <v/>
      </c>
      <c r="J47" s="123" t="str">
        <f t="shared" ca="1" si="14"/>
        <v/>
      </c>
      <c r="K47" s="123" t="str">
        <f t="shared" ca="1" si="15"/>
        <v/>
      </c>
      <c r="L47" s="123" t="str">
        <f t="shared" ca="1" si="16"/>
        <v/>
      </c>
      <c r="M47" s="123" t="str">
        <f t="shared" ca="1" si="17"/>
        <v/>
      </c>
      <c r="N47" s="123" t="str">
        <f t="shared" ca="1" si="18"/>
        <v/>
      </c>
      <c r="O47" s="123" t="str">
        <f t="shared" ca="1" si="19"/>
        <v/>
      </c>
      <c r="P47" s="123" t="str">
        <f t="shared" ca="1" si="20"/>
        <v/>
      </c>
      <c r="Q47" s="123" t="str">
        <f t="shared" ca="1" si="21"/>
        <v/>
      </c>
      <c r="R47" s="123" t="str">
        <f t="shared" ca="1" si="22"/>
        <v/>
      </c>
      <c r="S47" s="123" t="str">
        <f t="shared" ca="1" si="23"/>
        <v/>
      </c>
      <c r="T47" s="123" t="str">
        <f t="shared" ca="1" si="24"/>
        <v/>
      </c>
      <c r="U47" s="123" t="str">
        <f t="shared" ca="1" si="25"/>
        <v/>
      </c>
      <c r="V47" s="123" t="str">
        <f t="shared" ca="1" si="26"/>
        <v/>
      </c>
      <c r="W47" s="123" t="str">
        <f t="shared" ca="1" si="27"/>
        <v/>
      </c>
      <c r="X47" s="123" t="str">
        <f t="shared" ca="1" si="28"/>
        <v/>
      </c>
      <c r="Y47" s="123" t="str">
        <f t="shared" ca="1" si="29"/>
        <v/>
      </c>
      <c r="AA47">
        <f t="shared" si="30"/>
        <v>1</v>
      </c>
      <c r="AB47" t="str">
        <f t="shared" si="31"/>
        <v/>
      </c>
      <c r="AC47" t="str">
        <f t="shared" si="31"/>
        <v/>
      </c>
      <c r="AD47">
        <f t="shared" si="32"/>
        <v>1</v>
      </c>
      <c r="AE47">
        <f t="shared" si="32"/>
        <v>1</v>
      </c>
      <c r="AF47">
        <f t="shared" si="32"/>
        <v>1</v>
      </c>
      <c r="AG47">
        <f t="shared" si="32"/>
        <v>1</v>
      </c>
      <c r="AH47">
        <f t="shared" si="32"/>
        <v>1</v>
      </c>
      <c r="AI47">
        <f t="shared" si="32"/>
        <v>1</v>
      </c>
      <c r="AJ47">
        <f t="shared" si="32"/>
        <v>1</v>
      </c>
      <c r="AK47">
        <f t="shared" si="32"/>
        <v>1</v>
      </c>
      <c r="AL47">
        <f t="shared" si="32"/>
        <v>1</v>
      </c>
      <c r="AM47">
        <f t="shared" si="32"/>
        <v>1</v>
      </c>
      <c r="AN47">
        <f t="shared" si="32"/>
        <v>1</v>
      </c>
      <c r="AO47">
        <f t="shared" si="32"/>
        <v>1</v>
      </c>
      <c r="AP47">
        <f t="shared" si="32"/>
        <v>1</v>
      </c>
      <c r="AQ47">
        <f t="shared" si="32"/>
        <v>1</v>
      </c>
      <c r="AR47">
        <f t="shared" si="32"/>
        <v>1</v>
      </c>
      <c r="AS47">
        <f t="shared" si="32"/>
        <v>1</v>
      </c>
      <c r="AT47">
        <f t="shared" si="34"/>
        <v>1</v>
      </c>
      <c r="AU47">
        <f t="shared" si="34"/>
        <v>1</v>
      </c>
      <c r="AV47">
        <f t="shared" si="34"/>
        <v>1</v>
      </c>
      <c r="BA47" t="str">
        <f t="shared" si="33"/>
        <v/>
      </c>
      <c r="BB47" t="str">
        <f t="shared" si="33"/>
        <v/>
      </c>
      <c r="BC47" t="str">
        <f t="shared" si="33"/>
        <v/>
      </c>
      <c r="BD47" t="str">
        <f t="shared" si="33"/>
        <v/>
      </c>
      <c r="BE47" t="str">
        <f t="shared" si="33"/>
        <v/>
      </c>
      <c r="BF47" t="str">
        <f t="shared" si="33"/>
        <v/>
      </c>
      <c r="BG47" t="str">
        <f t="shared" si="33"/>
        <v/>
      </c>
      <c r="BH47" t="str">
        <f t="shared" si="33"/>
        <v/>
      </c>
      <c r="BI47" t="str">
        <f t="shared" si="33"/>
        <v/>
      </c>
      <c r="BJ47" t="str">
        <f t="shared" si="33"/>
        <v/>
      </c>
    </row>
    <row r="48" spans="1:62" hidden="1" x14ac:dyDescent="0.25">
      <c r="A48" s="106"/>
      <c r="B48" s="106" t="str">
        <f t="shared" si="10"/>
        <v/>
      </c>
      <c r="C48" s="125"/>
      <c r="D48" s="125"/>
      <c r="E48" s="125"/>
      <c r="F48" s="272" t="str">
        <f>IF('תנאי סף'!AR48&lt;&gt;1,"",'תנאי סף'!F48)</f>
        <v/>
      </c>
      <c r="G48" s="123" t="str">
        <f t="shared" ca="1" si="11"/>
        <v/>
      </c>
      <c r="H48" s="123" t="str">
        <f t="shared" ca="1" si="12"/>
        <v/>
      </c>
      <c r="I48" s="123" t="str">
        <f t="shared" ca="1" si="13"/>
        <v/>
      </c>
      <c r="J48" s="123" t="str">
        <f t="shared" ca="1" si="14"/>
        <v/>
      </c>
      <c r="K48" s="123" t="str">
        <f t="shared" ca="1" si="15"/>
        <v/>
      </c>
      <c r="L48" s="123" t="str">
        <f t="shared" ca="1" si="16"/>
        <v/>
      </c>
      <c r="M48" s="123" t="str">
        <f t="shared" ca="1" si="17"/>
        <v/>
      </c>
      <c r="N48" s="123" t="str">
        <f t="shared" ca="1" si="18"/>
        <v/>
      </c>
      <c r="O48" s="123" t="str">
        <f t="shared" ca="1" si="19"/>
        <v/>
      </c>
      <c r="P48" s="123" t="str">
        <f t="shared" ca="1" si="20"/>
        <v/>
      </c>
      <c r="Q48" s="123" t="str">
        <f t="shared" ca="1" si="21"/>
        <v/>
      </c>
      <c r="R48" s="123" t="str">
        <f t="shared" ca="1" si="22"/>
        <v/>
      </c>
      <c r="S48" s="123" t="str">
        <f t="shared" ca="1" si="23"/>
        <v/>
      </c>
      <c r="T48" s="123" t="str">
        <f t="shared" ca="1" si="24"/>
        <v/>
      </c>
      <c r="U48" s="123" t="str">
        <f t="shared" ca="1" si="25"/>
        <v/>
      </c>
      <c r="V48" s="123" t="str">
        <f t="shared" ca="1" si="26"/>
        <v/>
      </c>
      <c r="W48" s="123" t="str">
        <f t="shared" ca="1" si="27"/>
        <v/>
      </c>
      <c r="X48" s="123" t="str">
        <f t="shared" ca="1" si="28"/>
        <v/>
      </c>
      <c r="Y48" s="123" t="str">
        <f t="shared" ca="1" si="29"/>
        <v/>
      </c>
      <c r="AA48">
        <f t="shared" si="30"/>
        <v>1</v>
      </c>
      <c r="AB48" t="str">
        <f t="shared" si="31"/>
        <v/>
      </c>
      <c r="AC48" t="str">
        <f t="shared" si="31"/>
        <v/>
      </c>
      <c r="AD48">
        <f t="shared" si="32"/>
        <v>1</v>
      </c>
      <c r="AE48">
        <f t="shared" si="32"/>
        <v>1</v>
      </c>
      <c r="AF48">
        <f t="shared" si="32"/>
        <v>1</v>
      </c>
      <c r="AG48">
        <f t="shared" si="32"/>
        <v>1</v>
      </c>
      <c r="AH48">
        <f t="shared" si="32"/>
        <v>1</v>
      </c>
      <c r="AI48">
        <f t="shared" si="32"/>
        <v>1</v>
      </c>
      <c r="AJ48">
        <f t="shared" si="32"/>
        <v>1</v>
      </c>
      <c r="AK48">
        <f t="shared" si="32"/>
        <v>1</v>
      </c>
      <c r="AL48">
        <f t="shared" si="32"/>
        <v>1</v>
      </c>
      <c r="AM48">
        <f t="shared" si="32"/>
        <v>1</v>
      </c>
      <c r="AN48">
        <f t="shared" si="32"/>
        <v>1</v>
      </c>
      <c r="AO48">
        <f t="shared" si="32"/>
        <v>1</v>
      </c>
      <c r="AP48">
        <f t="shared" si="32"/>
        <v>1</v>
      </c>
      <c r="AQ48">
        <f t="shared" si="32"/>
        <v>1</v>
      </c>
      <c r="AR48">
        <f t="shared" si="32"/>
        <v>1</v>
      </c>
      <c r="AS48">
        <f t="shared" si="32"/>
        <v>1</v>
      </c>
      <c r="AT48">
        <f t="shared" si="34"/>
        <v>1</v>
      </c>
      <c r="AU48">
        <f t="shared" si="34"/>
        <v>1</v>
      </c>
      <c r="AV48">
        <f t="shared" si="34"/>
        <v>1</v>
      </c>
      <c r="BA48" t="str">
        <f t="shared" si="33"/>
        <v/>
      </c>
      <c r="BB48" t="str">
        <f t="shared" si="33"/>
        <v/>
      </c>
      <c r="BC48" t="str">
        <f t="shared" si="33"/>
        <v/>
      </c>
      <c r="BD48" t="str">
        <f t="shared" si="33"/>
        <v/>
      </c>
      <c r="BE48" t="str">
        <f t="shared" si="33"/>
        <v/>
      </c>
      <c r="BF48" t="str">
        <f t="shared" si="33"/>
        <v/>
      </c>
      <c r="BG48" t="str">
        <f t="shared" si="33"/>
        <v/>
      </c>
      <c r="BH48" t="str">
        <f t="shared" si="33"/>
        <v/>
      </c>
      <c r="BI48" t="str">
        <f t="shared" si="33"/>
        <v/>
      </c>
      <c r="BJ48" t="str">
        <f t="shared" si="33"/>
        <v/>
      </c>
    </row>
    <row r="49" spans="1:62" hidden="1" x14ac:dyDescent="0.25">
      <c r="A49" s="106"/>
      <c r="B49" s="106" t="str">
        <f t="shared" si="10"/>
        <v/>
      </c>
      <c r="C49" s="125"/>
      <c r="D49" s="125"/>
      <c r="E49" s="125"/>
      <c r="F49" s="272" t="str">
        <f>IF('תנאי סף'!AR49&lt;&gt;1,"",'תנאי סף'!F49)</f>
        <v/>
      </c>
      <c r="G49" s="123" t="str">
        <f t="shared" ca="1" si="11"/>
        <v/>
      </c>
      <c r="H49" s="123" t="str">
        <f t="shared" ca="1" si="12"/>
        <v/>
      </c>
      <c r="I49" s="123" t="str">
        <f t="shared" ca="1" si="13"/>
        <v/>
      </c>
      <c r="J49" s="123" t="str">
        <f t="shared" ca="1" si="14"/>
        <v/>
      </c>
      <c r="K49" s="123" t="str">
        <f t="shared" ca="1" si="15"/>
        <v/>
      </c>
      <c r="L49" s="123" t="str">
        <f t="shared" ca="1" si="16"/>
        <v/>
      </c>
      <c r="M49" s="123" t="str">
        <f t="shared" ca="1" si="17"/>
        <v/>
      </c>
      <c r="N49" s="123" t="str">
        <f t="shared" ca="1" si="18"/>
        <v/>
      </c>
      <c r="O49" s="123" t="str">
        <f t="shared" ca="1" si="19"/>
        <v/>
      </c>
      <c r="P49" s="123" t="str">
        <f t="shared" ca="1" si="20"/>
        <v/>
      </c>
      <c r="Q49" s="123" t="str">
        <f t="shared" ca="1" si="21"/>
        <v/>
      </c>
      <c r="R49" s="123" t="str">
        <f t="shared" ca="1" si="22"/>
        <v/>
      </c>
      <c r="S49" s="123" t="str">
        <f t="shared" ca="1" si="23"/>
        <v/>
      </c>
      <c r="T49" s="123" t="str">
        <f t="shared" ca="1" si="24"/>
        <v/>
      </c>
      <c r="U49" s="123" t="str">
        <f t="shared" ca="1" si="25"/>
        <v/>
      </c>
      <c r="V49" s="123" t="str">
        <f t="shared" ca="1" si="26"/>
        <v/>
      </c>
      <c r="W49" s="123" t="str">
        <f t="shared" ca="1" si="27"/>
        <v/>
      </c>
      <c r="X49" s="123" t="str">
        <f t="shared" ca="1" si="28"/>
        <v/>
      </c>
      <c r="Y49" s="123" t="str">
        <f t="shared" ca="1" si="29"/>
        <v/>
      </c>
      <c r="AA49">
        <f t="shared" si="30"/>
        <v>1</v>
      </c>
      <c r="AB49" t="str">
        <f t="shared" si="31"/>
        <v/>
      </c>
      <c r="AC49" t="str">
        <f t="shared" si="31"/>
        <v/>
      </c>
      <c r="AD49">
        <f t="shared" si="32"/>
        <v>1</v>
      </c>
      <c r="AE49">
        <f t="shared" si="32"/>
        <v>1</v>
      </c>
      <c r="AF49">
        <f t="shared" si="32"/>
        <v>1</v>
      </c>
      <c r="AG49">
        <f t="shared" si="32"/>
        <v>1</v>
      </c>
      <c r="AH49">
        <f t="shared" si="32"/>
        <v>1</v>
      </c>
      <c r="AI49">
        <f t="shared" si="32"/>
        <v>1</v>
      </c>
      <c r="AJ49">
        <f t="shared" si="32"/>
        <v>1</v>
      </c>
      <c r="AK49">
        <f t="shared" si="32"/>
        <v>1</v>
      </c>
      <c r="AL49">
        <f t="shared" si="32"/>
        <v>1</v>
      </c>
      <c r="AM49">
        <f t="shared" si="32"/>
        <v>1</v>
      </c>
      <c r="AN49">
        <f t="shared" si="32"/>
        <v>1</v>
      </c>
      <c r="AO49">
        <f t="shared" si="32"/>
        <v>1</v>
      </c>
      <c r="AP49">
        <f t="shared" si="32"/>
        <v>1</v>
      </c>
      <c r="AQ49">
        <f t="shared" si="32"/>
        <v>1</v>
      </c>
      <c r="AR49">
        <f t="shared" si="32"/>
        <v>1</v>
      </c>
      <c r="AS49">
        <f t="shared" si="32"/>
        <v>1</v>
      </c>
      <c r="AT49">
        <f t="shared" si="34"/>
        <v>1</v>
      </c>
      <c r="AU49">
        <f t="shared" si="34"/>
        <v>1</v>
      </c>
      <c r="AV49">
        <f t="shared" si="34"/>
        <v>1</v>
      </c>
      <c r="BA49" t="str">
        <f t="shared" si="33"/>
        <v/>
      </c>
      <c r="BB49" t="str">
        <f t="shared" si="33"/>
        <v/>
      </c>
      <c r="BC49" t="str">
        <f t="shared" si="33"/>
        <v/>
      </c>
      <c r="BD49" t="str">
        <f t="shared" si="33"/>
        <v/>
      </c>
      <c r="BE49" t="str">
        <f t="shared" si="33"/>
        <v/>
      </c>
      <c r="BF49" t="str">
        <f t="shared" si="33"/>
        <v/>
      </c>
      <c r="BG49" t="str">
        <f t="shared" si="33"/>
        <v/>
      </c>
      <c r="BH49" t="str">
        <f t="shared" si="33"/>
        <v/>
      </c>
      <c r="BI49" t="str">
        <f t="shared" si="33"/>
        <v/>
      </c>
      <c r="BJ49" t="str">
        <f t="shared" si="33"/>
        <v/>
      </c>
    </row>
    <row r="50" spans="1:62" hidden="1" x14ac:dyDescent="0.25">
      <c r="A50" s="106"/>
      <c r="B50" s="106" t="str">
        <f t="shared" si="10"/>
        <v/>
      </c>
      <c r="C50" s="125"/>
      <c r="D50" s="125"/>
      <c r="E50" s="125"/>
      <c r="F50" s="272" t="str">
        <f>IF('תנאי סף'!AR50&lt;&gt;1,"",'תנאי סף'!F50)</f>
        <v/>
      </c>
      <c r="G50" s="123" t="str">
        <f t="shared" ca="1" si="11"/>
        <v/>
      </c>
      <c r="H50" s="123" t="str">
        <f t="shared" ca="1" si="12"/>
        <v/>
      </c>
      <c r="I50" s="123" t="str">
        <f t="shared" ca="1" si="13"/>
        <v/>
      </c>
      <c r="J50" s="123" t="str">
        <f t="shared" ca="1" si="14"/>
        <v/>
      </c>
      <c r="K50" s="123" t="str">
        <f t="shared" ca="1" si="15"/>
        <v/>
      </c>
      <c r="L50" s="123" t="str">
        <f t="shared" ca="1" si="16"/>
        <v/>
      </c>
      <c r="M50" s="123" t="str">
        <f t="shared" ca="1" si="17"/>
        <v/>
      </c>
      <c r="N50" s="123" t="str">
        <f t="shared" ca="1" si="18"/>
        <v/>
      </c>
      <c r="O50" s="123" t="str">
        <f t="shared" ca="1" si="19"/>
        <v/>
      </c>
      <c r="P50" s="123" t="str">
        <f t="shared" ca="1" si="20"/>
        <v/>
      </c>
      <c r="Q50" s="123" t="str">
        <f t="shared" ca="1" si="21"/>
        <v/>
      </c>
      <c r="R50" s="123" t="str">
        <f t="shared" ca="1" si="22"/>
        <v/>
      </c>
      <c r="S50" s="123" t="str">
        <f t="shared" ca="1" si="23"/>
        <v/>
      </c>
      <c r="T50" s="123" t="str">
        <f t="shared" ca="1" si="24"/>
        <v/>
      </c>
      <c r="U50" s="123" t="str">
        <f t="shared" ca="1" si="25"/>
        <v/>
      </c>
      <c r="V50" s="123" t="str">
        <f t="shared" ca="1" si="26"/>
        <v/>
      </c>
      <c r="W50" s="123" t="str">
        <f t="shared" ca="1" si="27"/>
        <v/>
      </c>
      <c r="X50" s="123" t="str">
        <f t="shared" ca="1" si="28"/>
        <v/>
      </c>
      <c r="Y50" s="123" t="str">
        <f t="shared" ca="1" si="29"/>
        <v/>
      </c>
      <c r="AA50">
        <f t="shared" si="30"/>
        <v>1</v>
      </c>
      <c r="AB50" t="str">
        <f t="shared" si="31"/>
        <v/>
      </c>
      <c r="AC50" t="str">
        <f t="shared" si="31"/>
        <v/>
      </c>
      <c r="AD50">
        <f t="shared" si="32"/>
        <v>1</v>
      </c>
      <c r="AE50">
        <f t="shared" si="32"/>
        <v>1</v>
      </c>
      <c r="AF50">
        <f t="shared" si="32"/>
        <v>1</v>
      </c>
      <c r="AG50">
        <f t="shared" si="32"/>
        <v>1</v>
      </c>
      <c r="AH50">
        <f t="shared" si="32"/>
        <v>1</v>
      </c>
      <c r="AI50">
        <f t="shared" si="32"/>
        <v>1</v>
      </c>
      <c r="AJ50">
        <f t="shared" si="32"/>
        <v>1</v>
      </c>
      <c r="AK50">
        <f t="shared" si="32"/>
        <v>1</v>
      </c>
      <c r="AL50">
        <f t="shared" si="32"/>
        <v>1</v>
      </c>
      <c r="AM50">
        <f t="shared" si="32"/>
        <v>1</v>
      </c>
      <c r="AN50">
        <f t="shared" si="32"/>
        <v>1</v>
      </c>
      <c r="AO50">
        <f t="shared" si="32"/>
        <v>1</v>
      </c>
      <c r="AP50">
        <f t="shared" si="32"/>
        <v>1</v>
      </c>
      <c r="AQ50">
        <f t="shared" si="32"/>
        <v>1</v>
      </c>
      <c r="AR50">
        <f t="shared" si="32"/>
        <v>1</v>
      </c>
      <c r="AS50">
        <f t="shared" si="32"/>
        <v>1</v>
      </c>
      <c r="AT50">
        <f t="shared" si="34"/>
        <v>1</v>
      </c>
      <c r="AU50">
        <f t="shared" si="34"/>
        <v>1</v>
      </c>
      <c r="AV50">
        <f t="shared" si="34"/>
        <v>1</v>
      </c>
      <c r="BA50" t="str">
        <f t="shared" si="33"/>
        <v/>
      </c>
      <c r="BB50" t="str">
        <f t="shared" si="33"/>
        <v/>
      </c>
      <c r="BC50" t="str">
        <f t="shared" si="33"/>
        <v/>
      </c>
      <c r="BD50" t="str">
        <f t="shared" si="33"/>
        <v/>
      </c>
      <c r="BE50" t="str">
        <f t="shared" si="33"/>
        <v/>
      </c>
      <c r="BF50" t="str">
        <f t="shared" si="33"/>
        <v/>
      </c>
      <c r="BG50" t="str">
        <f t="shared" si="33"/>
        <v/>
      </c>
      <c r="BH50" t="str">
        <f t="shared" si="33"/>
        <v/>
      </c>
      <c r="BI50" t="str">
        <f t="shared" si="33"/>
        <v/>
      </c>
      <c r="BJ50" t="str">
        <f t="shared" si="33"/>
        <v/>
      </c>
    </row>
    <row r="51" spans="1:62" hidden="1" x14ac:dyDescent="0.25">
      <c r="A51" s="106"/>
      <c r="B51" s="106" t="str">
        <f t="shared" si="10"/>
        <v/>
      </c>
      <c r="C51" s="125"/>
      <c r="D51" s="125"/>
      <c r="E51" s="125"/>
      <c r="F51" s="272" t="str">
        <f>IF('תנאי סף'!AR51&lt;&gt;1,"",'תנאי סף'!F51)</f>
        <v/>
      </c>
      <c r="G51" s="123" t="str">
        <f t="shared" ca="1" si="11"/>
        <v/>
      </c>
      <c r="H51" s="123" t="str">
        <f t="shared" ca="1" si="12"/>
        <v/>
      </c>
      <c r="I51" s="123" t="str">
        <f t="shared" ca="1" si="13"/>
        <v/>
      </c>
      <c r="J51" s="123" t="str">
        <f t="shared" ca="1" si="14"/>
        <v/>
      </c>
      <c r="K51" s="123" t="str">
        <f t="shared" ca="1" si="15"/>
        <v/>
      </c>
      <c r="L51" s="123" t="str">
        <f t="shared" ca="1" si="16"/>
        <v/>
      </c>
      <c r="M51" s="123" t="str">
        <f t="shared" ca="1" si="17"/>
        <v/>
      </c>
      <c r="N51" s="123" t="str">
        <f t="shared" ca="1" si="18"/>
        <v/>
      </c>
      <c r="O51" s="123" t="str">
        <f t="shared" ca="1" si="19"/>
        <v/>
      </c>
      <c r="P51" s="123" t="str">
        <f t="shared" ca="1" si="20"/>
        <v/>
      </c>
      <c r="Q51" s="123" t="str">
        <f t="shared" ca="1" si="21"/>
        <v/>
      </c>
      <c r="R51" s="123" t="str">
        <f t="shared" ca="1" si="22"/>
        <v/>
      </c>
      <c r="S51" s="123" t="str">
        <f t="shared" ca="1" si="23"/>
        <v/>
      </c>
      <c r="T51" s="123" t="str">
        <f t="shared" ca="1" si="24"/>
        <v/>
      </c>
      <c r="U51" s="123" t="str">
        <f t="shared" ca="1" si="25"/>
        <v/>
      </c>
      <c r="V51" s="123" t="str">
        <f t="shared" ca="1" si="26"/>
        <v/>
      </c>
      <c r="W51" s="123" t="str">
        <f t="shared" ca="1" si="27"/>
        <v/>
      </c>
      <c r="X51" s="123" t="str">
        <f t="shared" ca="1" si="28"/>
        <v/>
      </c>
      <c r="Y51" s="123" t="str">
        <f t="shared" ca="1" si="29"/>
        <v/>
      </c>
      <c r="AA51">
        <f t="shared" si="30"/>
        <v>1</v>
      </c>
      <c r="AB51" t="str">
        <f t="shared" si="31"/>
        <v/>
      </c>
      <c r="AC51" t="str">
        <f t="shared" si="31"/>
        <v/>
      </c>
      <c r="AD51">
        <f t="shared" si="32"/>
        <v>1</v>
      </c>
      <c r="AE51">
        <f t="shared" si="32"/>
        <v>1</v>
      </c>
      <c r="AF51">
        <f t="shared" si="32"/>
        <v>1</v>
      </c>
      <c r="AG51">
        <f t="shared" si="32"/>
        <v>1</v>
      </c>
      <c r="AH51">
        <f t="shared" si="32"/>
        <v>1</v>
      </c>
      <c r="AI51">
        <f t="shared" si="32"/>
        <v>1</v>
      </c>
      <c r="AJ51">
        <f t="shared" si="32"/>
        <v>1</v>
      </c>
      <c r="AK51">
        <f t="shared" si="32"/>
        <v>1</v>
      </c>
      <c r="AL51">
        <f t="shared" si="32"/>
        <v>1</v>
      </c>
      <c r="AM51">
        <f t="shared" si="32"/>
        <v>1</v>
      </c>
      <c r="AN51">
        <f t="shared" si="32"/>
        <v>1</v>
      </c>
      <c r="AO51">
        <f t="shared" si="32"/>
        <v>1</v>
      </c>
      <c r="AP51">
        <f t="shared" si="32"/>
        <v>1</v>
      </c>
      <c r="AQ51">
        <f t="shared" si="32"/>
        <v>1</v>
      </c>
      <c r="AR51">
        <f t="shared" si="32"/>
        <v>1</v>
      </c>
      <c r="AS51">
        <f t="shared" si="32"/>
        <v>1</v>
      </c>
      <c r="AT51">
        <f t="shared" si="34"/>
        <v>1</v>
      </c>
      <c r="AU51">
        <f t="shared" si="34"/>
        <v>1</v>
      </c>
      <c r="AV51">
        <f t="shared" si="34"/>
        <v>1</v>
      </c>
      <c r="BA51" t="str">
        <f t="shared" si="33"/>
        <v/>
      </c>
      <c r="BB51" t="str">
        <f t="shared" si="33"/>
        <v/>
      </c>
      <c r="BC51" t="str">
        <f t="shared" si="33"/>
        <v/>
      </c>
      <c r="BD51" t="str">
        <f t="shared" si="33"/>
        <v/>
      </c>
      <c r="BE51" t="str">
        <f t="shared" si="33"/>
        <v/>
      </c>
      <c r="BF51" t="str">
        <f t="shared" si="33"/>
        <v/>
      </c>
      <c r="BG51" t="str">
        <f t="shared" si="33"/>
        <v/>
      </c>
      <c r="BH51" t="str">
        <f t="shared" si="33"/>
        <v/>
      </c>
      <c r="BI51" t="str">
        <f t="shared" si="33"/>
        <v/>
      </c>
      <c r="BJ51" t="str">
        <f t="shared" si="33"/>
        <v/>
      </c>
    </row>
    <row r="52" spans="1:62" hidden="1" x14ac:dyDescent="0.25">
      <c r="A52" s="106"/>
      <c r="B52" s="106" t="str">
        <f t="shared" si="10"/>
        <v/>
      </c>
      <c r="C52" s="125"/>
      <c r="D52" s="125"/>
      <c r="E52" s="125"/>
      <c r="F52" s="272" t="str">
        <f>IF('תנאי סף'!AR52&lt;&gt;1,"",'תנאי סף'!F52)</f>
        <v/>
      </c>
      <c r="G52" s="123" t="str">
        <f t="shared" ca="1" si="11"/>
        <v/>
      </c>
      <c r="H52" s="123" t="str">
        <f t="shared" ca="1" si="12"/>
        <v/>
      </c>
      <c r="I52" s="123" t="str">
        <f t="shared" ca="1" si="13"/>
        <v/>
      </c>
      <c r="J52" s="123" t="str">
        <f t="shared" ca="1" si="14"/>
        <v/>
      </c>
      <c r="K52" s="123" t="str">
        <f t="shared" ca="1" si="15"/>
        <v/>
      </c>
      <c r="L52" s="123" t="str">
        <f t="shared" ca="1" si="16"/>
        <v/>
      </c>
      <c r="M52" s="123" t="str">
        <f t="shared" ca="1" si="17"/>
        <v/>
      </c>
      <c r="N52" s="123" t="str">
        <f t="shared" ca="1" si="18"/>
        <v/>
      </c>
      <c r="O52" s="123" t="str">
        <f t="shared" ca="1" si="19"/>
        <v/>
      </c>
      <c r="P52" s="123" t="str">
        <f t="shared" ca="1" si="20"/>
        <v/>
      </c>
      <c r="Q52" s="123" t="str">
        <f t="shared" ca="1" si="21"/>
        <v/>
      </c>
      <c r="R52" s="123" t="str">
        <f t="shared" ca="1" si="22"/>
        <v/>
      </c>
      <c r="S52" s="123" t="str">
        <f t="shared" ca="1" si="23"/>
        <v/>
      </c>
      <c r="T52" s="123" t="str">
        <f t="shared" ca="1" si="24"/>
        <v/>
      </c>
      <c r="U52" s="123" t="str">
        <f t="shared" ca="1" si="25"/>
        <v/>
      </c>
      <c r="V52" s="123" t="str">
        <f t="shared" ca="1" si="26"/>
        <v/>
      </c>
      <c r="W52" s="123" t="str">
        <f t="shared" ca="1" si="27"/>
        <v/>
      </c>
      <c r="X52" s="123" t="str">
        <f t="shared" ca="1" si="28"/>
        <v/>
      </c>
      <c r="Y52" s="123" t="str">
        <f t="shared" ca="1" si="29"/>
        <v/>
      </c>
      <c r="AA52">
        <f t="shared" si="30"/>
        <v>1</v>
      </c>
      <c r="AB52" t="str">
        <f t="shared" si="31"/>
        <v/>
      </c>
      <c r="AC52" t="str">
        <f t="shared" si="31"/>
        <v/>
      </c>
      <c r="AD52">
        <f t="shared" si="32"/>
        <v>1</v>
      </c>
      <c r="AE52">
        <f t="shared" si="32"/>
        <v>1</v>
      </c>
      <c r="AF52">
        <f t="shared" si="32"/>
        <v>1</v>
      </c>
      <c r="AG52">
        <f t="shared" si="32"/>
        <v>1</v>
      </c>
      <c r="AH52">
        <f t="shared" si="32"/>
        <v>1</v>
      </c>
      <c r="AI52">
        <f t="shared" si="32"/>
        <v>1</v>
      </c>
      <c r="AJ52">
        <f t="shared" si="32"/>
        <v>1</v>
      </c>
      <c r="AK52">
        <f t="shared" si="32"/>
        <v>1</v>
      </c>
      <c r="AL52">
        <f t="shared" si="32"/>
        <v>1</v>
      </c>
      <c r="AM52">
        <f t="shared" si="32"/>
        <v>1</v>
      </c>
      <c r="AN52">
        <f t="shared" si="32"/>
        <v>1</v>
      </c>
      <c r="AO52">
        <f t="shared" si="32"/>
        <v>1</v>
      </c>
      <c r="AP52">
        <f t="shared" si="32"/>
        <v>1</v>
      </c>
      <c r="AQ52">
        <f t="shared" si="32"/>
        <v>1</v>
      </c>
      <c r="AR52">
        <f t="shared" si="32"/>
        <v>1</v>
      </c>
      <c r="AS52">
        <f t="shared" si="32"/>
        <v>1</v>
      </c>
      <c r="AT52">
        <f t="shared" si="34"/>
        <v>1</v>
      </c>
      <c r="AU52">
        <f t="shared" si="34"/>
        <v>1</v>
      </c>
      <c r="AV52">
        <f t="shared" si="34"/>
        <v>1</v>
      </c>
      <c r="BA52" t="str">
        <f t="shared" si="33"/>
        <v/>
      </c>
      <c r="BB52" t="str">
        <f t="shared" si="33"/>
        <v/>
      </c>
      <c r="BC52" t="str">
        <f t="shared" si="33"/>
        <v/>
      </c>
      <c r="BD52" t="str">
        <f t="shared" si="33"/>
        <v/>
      </c>
      <c r="BE52" t="str">
        <f t="shared" si="33"/>
        <v/>
      </c>
      <c r="BF52" t="str">
        <f t="shared" si="33"/>
        <v/>
      </c>
      <c r="BG52" t="str">
        <f t="shared" si="33"/>
        <v/>
      </c>
      <c r="BH52" t="str">
        <f t="shared" si="33"/>
        <v/>
      </c>
      <c r="BI52" t="str">
        <f t="shared" si="33"/>
        <v/>
      </c>
      <c r="BJ52" t="str">
        <f t="shared" si="33"/>
        <v/>
      </c>
    </row>
    <row r="53" spans="1:62" hidden="1" x14ac:dyDescent="0.25">
      <c r="A53" s="106"/>
      <c r="B53" s="106" t="str">
        <f t="shared" si="10"/>
        <v/>
      </c>
      <c r="C53" s="125"/>
      <c r="D53" s="125"/>
      <c r="E53" s="125"/>
      <c r="F53" s="272" t="str">
        <f>IF('תנאי סף'!AR53&lt;&gt;1,"",'תנאי סף'!F53)</f>
        <v/>
      </c>
      <c r="G53" s="123" t="str">
        <f t="shared" ca="1" si="11"/>
        <v/>
      </c>
      <c r="H53" s="123" t="str">
        <f t="shared" ca="1" si="12"/>
        <v/>
      </c>
      <c r="I53" s="123" t="str">
        <f t="shared" ca="1" si="13"/>
        <v/>
      </c>
      <c r="J53" s="123" t="str">
        <f t="shared" ca="1" si="14"/>
        <v/>
      </c>
      <c r="K53" s="123" t="str">
        <f t="shared" ca="1" si="15"/>
        <v/>
      </c>
      <c r="L53" s="123" t="str">
        <f t="shared" ca="1" si="16"/>
        <v/>
      </c>
      <c r="M53" s="123" t="str">
        <f t="shared" ca="1" si="17"/>
        <v/>
      </c>
      <c r="N53" s="123" t="str">
        <f t="shared" ca="1" si="18"/>
        <v/>
      </c>
      <c r="O53" s="123" t="str">
        <f t="shared" ca="1" si="19"/>
        <v/>
      </c>
      <c r="P53" s="123" t="str">
        <f t="shared" ca="1" si="20"/>
        <v/>
      </c>
      <c r="Q53" s="123" t="str">
        <f t="shared" ca="1" si="21"/>
        <v/>
      </c>
      <c r="R53" s="123" t="str">
        <f t="shared" ca="1" si="22"/>
        <v/>
      </c>
      <c r="S53" s="123" t="str">
        <f t="shared" ca="1" si="23"/>
        <v/>
      </c>
      <c r="T53" s="123" t="str">
        <f t="shared" ca="1" si="24"/>
        <v/>
      </c>
      <c r="U53" s="123" t="str">
        <f t="shared" ca="1" si="25"/>
        <v/>
      </c>
      <c r="V53" s="123" t="str">
        <f t="shared" ca="1" si="26"/>
        <v/>
      </c>
      <c r="W53" s="123" t="str">
        <f t="shared" ca="1" si="27"/>
        <v/>
      </c>
      <c r="X53" s="123" t="str">
        <f t="shared" ca="1" si="28"/>
        <v/>
      </c>
      <c r="Y53" s="123" t="str">
        <f t="shared" ca="1" si="29"/>
        <v/>
      </c>
      <c r="AA53">
        <f t="shared" si="30"/>
        <v>1</v>
      </c>
      <c r="AB53" t="str">
        <f t="shared" si="31"/>
        <v/>
      </c>
      <c r="AC53" t="str">
        <f t="shared" si="31"/>
        <v/>
      </c>
      <c r="AD53">
        <f t="shared" si="32"/>
        <v>1</v>
      </c>
      <c r="AE53">
        <f t="shared" si="32"/>
        <v>1</v>
      </c>
      <c r="AF53">
        <f t="shared" si="32"/>
        <v>1</v>
      </c>
      <c r="AG53">
        <f t="shared" si="32"/>
        <v>1</v>
      </c>
      <c r="AH53">
        <f t="shared" si="32"/>
        <v>1</v>
      </c>
      <c r="AI53">
        <f t="shared" si="32"/>
        <v>1</v>
      </c>
      <c r="AJ53">
        <f t="shared" si="32"/>
        <v>1</v>
      </c>
      <c r="AK53">
        <f t="shared" si="32"/>
        <v>1</v>
      </c>
      <c r="AL53">
        <f t="shared" si="32"/>
        <v>1</v>
      </c>
      <c r="AM53">
        <f t="shared" si="32"/>
        <v>1</v>
      </c>
      <c r="AN53">
        <f t="shared" si="32"/>
        <v>1</v>
      </c>
      <c r="AO53">
        <f t="shared" si="32"/>
        <v>1</v>
      </c>
      <c r="AP53">
        <f t="shared" si="32"/>
        <v>1</v>
      </c>
      <c r="AQ53">
        <f t="shared" si="32"/>
        <v>1</v>
      </c>
      <c r="AR53">
        <f t="shared" si="32"/>
        <v>1</v>
      </c>
      <c r="AS53">
        <f t="shared" si="32"/>
        <v>1</v>
      </c>
      <c r="AT53">
        <f t="shared" si="34"/>
        <v>1</v>
      </c>
      <c r="AU53">
        <f t="shared" si="34"/>
        <v>1</v>
      </c>
      <c r="AV53">
        <f t="shared" si="34"/>
        <v>1</v>
      </c>
      <c r="BA53" t="str">
        <f t="shared" si="33"/>
        <v/>
      </c>
      <c r="BB53" t="str">
        <f t="shared" si="33"/>
        <v/>
      </c>
      <c r="BC53" t="str">
        <f t="shared" si="33"/>
        <v/>
      </c>
      <c r="BD53" t="str">
        <f t="shared" si="33"/>
        <v/>
      </c>
      <c r="BE53" t="str">
        <f t="shared" si="33"/>
        <v/>
      </c>
      <c r="BF53" t="str">
        <f t="shared" si="33"/>
        <v/>
      </c>
      <c r="BG53" t="str">
        <f t="shared" si="33"/>
        <v/>
      </c>
      <c r="BH53" t="str">
        <f t="shared" si="33"/>
        <v/>
      </c>
      <c r="BI53" t="str">
        <f t="shared" si="33"/>
        <v/>
      </c>
      <c r="BJ53" t="str">
        <f t="shared" si="33"/>
        <v/>
      </c>
    </row>
    <row r="54" spans="1:62" hidden="1" x14ac:dyDescent="0.25">
      <c r="A54" s="106"/>
      <c r="B54" s="106" t="str">
        <f t="shared" si="10"/>
        <v/>
      </c>
      <c r="C54" s="125"/>
      <c r="D54" s="125"/>
      <c r="E54" s="125"/>
      <c r="F54" s="272" t="str">
        <f>IF('תנאי סף'!AR54&lt;&gt;1,"",'תנאי סף'!F54)</f>
        <v/>
      </c>
      <c r="G54" s="123" t="str">
        <f t="shared" ca="1" si="11"/>
        <v/>
      </c>
      <c r="H54" s="123" t="str">
        <f t="shared" ca="1" si="12"/>
        <v/>
      </c>
      <c r="I54" s="123" t="str">
        <f t="shared" ca="1" si="13"/>
        <v/>
      </c>
      <c r="J54" s="123" t="str">
        <f t="shared" ca="1" si="14"/>
        <v/>
      </c>
      <c r="K54" s="123" t="str">
        <f t="shared" ca="1" si="15"/>
        <v/>
      </c>
      <c r="L54" s="123" t="str">
        <f t="shared" ca="1" si="16"/>
        <v/>
      </c>
      <c r="M54" s="123" t="str">
        <f t="shared" ca="1" si="17"/>
        <v/>
      </c>
      <c r="N54" s="123" t="str">
        <f t="shared" ca="1" si="18"/>
        <v/>
      </c>
      <c r="O54" s="123" t="str">
        <f t="shared" ca="1" si="19"/>
        <v/>
      </c>
      <c r="P54" s="123" t="str">
        <f t="shared" ca="1" si="20"/>
        <v/>
      </c>
      <c r="Q54" s="123" t="str">
        <f t="shared" ca="1" si="21"/>
        <v/>
      </c>
      <c r="R54" s="123" t="str">
        <f t="shared" ca="1" si="22"/>
        <v/>
      </c>
      <c r="S54" s="123" t="str">
        <f t="shared" ca="1" si="23"/>
        <v/>
      </c>
      <c r="T54" s="123" t="str">
        <f t="shared" ca="1" si="24"/>
        <v/>
      </c>
      <c r="U54" s="123" t="str">
        <f t="shared" ca="1" si="25"/>
        <v/>
      </c>
      <c r="V54" s="123" t="str">
        <f t="shared" ca="1" si="26"/>
        <v/>
      </c>
      <c r="W54" s="123" t="str">
        <f t="shared" ca="1" si="27"/>
        <v/>
      </c>
      <c r="X54" s="123" t="str">
        <f t="shared" ca="1" si="28"/>
        <v/>
      </c>
      <c r="Y54" s="123" t="str">
        <f t="shared" ca="1" si="29"/>
        <v/>
      </c>
      <c r="AA54">
        <f t="shared" si="30"/>
        <v>1</v>
      </c>
      <c r="AB54" t="str">
        <f t="shared" si="31"/>
        <v/>
      </c>
      <c r="AC54" t="str">
        <f t="shared" si="31"/>
        <v/>
      </c>
      <c r="AD54">
        <f t="shared" si="32"/>
        <v>1</v>
      </c>
      <c r="AE54">
        <f t="shared" si="32"/>
        <v>1</v>
      </c>
      <c r="AF54">
        <f t="shared" si="32"/>
        <v>1</v>
      </c>
      <c r="AG54">
        <f t="shared" si="32"/>
        <v>1</v>
      </c>
      <c r="AH54">
        <f t="shared" si="32"/>
        <v>1</v>
      </c>
      <c r="AI54">
        <f t="shared" si="32"/>
        <v>1</v>
      </c>
      <c r="AJ54">
        <f t="shared" si="32"/>
        <v>1</v>
      </c>
      <c r="AK54">
        <f t="shared" si="32"/>
        <v>1</v>
      </c>
      <c r="AL54">
        <f t="shared" si="32"/>
        <v>1</v>
      </c>
      <c r="AM54">
        <f t="shared" si="32"/>
        <v>1</v>
      </c>
      <c r="AN54">
        <f t="shared" si="32"/>
        <v>1</v>
      </c>
      <c r="AO54">
        <f t="shared" si="32"/>
        <v>1</v>
      </c>
      <c r="AP54">
        <f t="shared" si="32"/>
        <v>1</v>
      </c>
      <c r="AQ54">
        <f t="shared" si="32"/>
        <v>1</v>
      </c>
      <c r="AR54">
        <f t="shared" si="32"/>
        <v>1</v>
      </c>
      <c r="AS54">
        <f t="shared" si="32"/>
        <v>1</v>
      </c>
      <c r="AT54">
        <f t="shared" si="34"/>
        <v>1</v>
      </c>
      <c r="AU54">
        <f t="shared" si="34"/>
        <v>1</v>
      </c>
      <c r="AV54">
        <f t="shared" si="34"/>
        <v>1</v>
      </c>
      <c r="BA54" t="str">
        <f t="shared" si="33"/>
        <v/>
      </c>
      <c r="BB54" t="str">
        <f t="shared" si="33"/>
        <v/>
      </c>
      <c r="BC54" t="str">
        <f t="shared" si="33"/>
        <v/>
      </c>
      <c r="BD54" t="str">
        <f t="shared" si="33"/>
        <v/>
      </c>
      <c r="BE54" t="str">
        <f t="shared" si="33"/>
        <v/>
      </c>
      <c r="BF54" t="str">
        <f t="shared" si="33"/>
        <v/>
      </c>
      <c r="BG54" t="str">
        <f t="shared" si="33"/>
        <v/>
      </c>
      <c r="BH54" t="str">
        <f t="shared" si="33"/>
        <v/>
      </c>
      <c r="BI54" t="str">
        <f t="shared" si="33"/>
        <v/>
      </c>
      <c r="BJ54" t="str">
        <f t="shared" si="33"/>
        <v/>
      </c>
    </row>
    <row r="55" spans="1:62" hidden="1" x14ac:dyDescent="0.25">
      <c r="A55" s="106"/>
      <c r="B55" s="106" t="str">
        <f t="shared" si="10"/>
        <v/>
      </c>
      <c r="C55" s="125"/>
      <c r="D55" s="125"/>
      <c r="E55" s="125"/>
      <c r="F55" s="272" t="str">
        <f>IF('תנאי סף'!AR55&lt;&gt;1,"",'תנאי סף'!F55)</f>
        <v/>
      </c>
      <c r="G55" s="123" t="str">
        <f t="shared" ca="1" si="11"/>
        <v/>
      </c>
      <c r="H55" s="123" t="str">
        <f t="shared" ca="1" si="12"/>
        <v/>
      </c>
      <c r="I55" s="123" t="str">
        <f t="shared" ca="1" si="13"/>
        <v/>
      </c>
      <c r="J55" s="123" t="str">
        <f t="shared" ca="1" si="14"/>
        <v/>
      </c>
      <c r="K55" s="123" t="str">
        <f t="shared" ca="1" si="15"/>
        <v/>
      </c>
      <c r="L55" s="123" t="str">
        <f t="shared" ca="1" si="16"/>
        <v/>
      </c>
      <c r="M55" s="123" t="str">
        <f t="shared" ca="1" si="17"/>
        <v/>
      </c>
      <c r="N55" s="123" t="str">
        <f t="shared" ca="1" si="18"/>
        <v/>
      </c>
      <c r="O55" s="123" t="str">
        <f t="shared" ca="1" si="19"/>
        <v/>
      </c>
      <c r="P55" s="123" t="str">
        <f t="shared" ca="1" si="20"/>
        <v/>
      </c>
      <c r="Q55" s="123" t="str">
        <f t="shared" ca="1" si="21"/>
        <v/>
      </c>
      <c r="R55" s="123" t="str">
        <f t="shared" ca="1" si="22"/>
        <v/>
      </c>
      <c r="S55" s="123" t="str">
        <f t="shared" ca="1" si="23"/>
        <v/>
      </c>
      <c r="T55" s="123" t="str">
        <f t="shared" ca="1" si="24"/>
        <v/>
      </c>
      <c r="U55" s="123" t="str">
        <f t="shared" ca="1" si="25"/>
        <v/>
      </c>
      <c r="V55" s="123" t="str">
        <f t="shared" ca="1" si="26"/>
        <v/>
      </c>
      <c r="W55" s="123" t="str">
        <f t="shared" ca="1" si="27"/>
        <v/>
      </c>
      <c r="X55" s="123" t="str">
        <f t="shared" ca="1" si="28"/>
        <v/>
      </c>
      <c r="Y55" s="123" t="str">
        <f t="shared" ca="1" si="29"/>
        <v/>
      </c>
      <c r="AA55">
        <f t="shared" si="30"/>
        <v>1</v>
      </c>
      <c r="AB55" t="str">
        <f t="shared" si="31"/>
        <v/>
      </c>
      <c r="AC55" t="str">
        <f t="shared" si="31"/>
        <v/>
      </c>
      <c r="AD55">
        <f t="shared" si="32"/>
        <v>1</v>
      </c>
      <c r="AE55">
        <f t="shared" si="32"/>
        <v>1</v>
      </c>
      <c r="AF55">
        <f t="shared" si="32"/>
        <v>1</v>
      </c>
      <c r="AG55">
        <f t="shared" si="32"/>
        <v>1</v>
      </c>
      <c r="AH55">
        <f t="shared" si="32"/>
        <v>1</v>
      </c>
      <c r="AI55">
        <f t="shared" si="32"/>
        <v>1</v>
      </c>
      <c r="AJ55">
        <f t="shared" si="32"/>
        <v>1</v>
      </c>
      <c r="AK55">
        <f t="shared" si="32"/>
        <v>1</v>
      </c>
      <c r="AL55">
        <f t="shared" si="32"/>
        <v>1</v>
      </c>
      <c r="AM55">
        <f t="shared" si="32"/>
        <v>1</v>
      </c>
      <c r="AN55">
        <f t="shared" si="32"/>
        <v>1</v>
      </c>
      <c r="AO55">
        <f t="shared" si="32"/>
        <v>1</v>
      </c>
      <c r="AP55">
        <f t="shared" si="32"/>
        <v>1</v>
      </c>
      <c r="AQ55">
        <f t="shared" si="32"/>
        <v>1</v>
      </c>
      <c r="AR55">
        <f t="shared" si="32"/>
        <v>1</v>
      </c>
      <c r="AS55">
        <f t="shared" si="32"/>
        <v>1</v>
      </c>
      <c r="AT55">
        <f t="shared" si="34"/>
        <v>1</v>
      </c>
      <c r="AU55">
        <f t="shared" si="34"/>
        <v>1</v>
      </c>
      <c r="AV55">
        <f t="shared" si="34"/>
        <v>1</v>
      </c>
      <c r="BA55" t="str">
        <f t="shared" si="33"/>
        <v/>
      </c>
      <c r="BB55" t="str">
        <f t="shared" si="33"/>
        <v/>
      </c>
      <c r="BC55" t="str">
        <f t="shared" si="33"/>
        <v/>
      </c>
      <c r="BD55" t="str">
        <f t="shared" si="33"/>
        <v/>
      </c>
      <c r="BE55" t="str">
        <f t="shared" si="33"/>
        <v/>
      </c>
      <c r="BF55" t="str">
        <f t="shared" si="33"/>
        <v/>
      </c>
      <c r="BG55" t="str">
        <f t="shared" si="33"/>
        <v/>
      </c>
      <c r="BH55" t="str">
        <f t="shared" si="33"/>
        <v/>
      </c>
      <c r="BI55" t="str">
        <f t="shared" si="33"/>
        <v/>
      </c>
      <c r="BJ55" t="str">
        <f t="shared" si="33"/>
        <v/>
      </c>
    </row>
    <row r="56" spans="1:62" hidden="1" x14ac:dyDescent="0.25">
      <c r="A56" s="106"/>
      <c r="B56" s="106" t="str">
        <f t="shared" si="10"/>
        <v/>
      </c>
      <c r="C56" s="125"/>
      <c r="D56" s="125"/>
      <c r="E56" s="125"/>
      <c r="F56" s="272" t="str">
        <f>IF('תנאי סף'!AR56&lt;&gt;1,"",'תנאי סף'!F56)</f>
        <v/>
      </c>
      <c r="G56" s="123" t="str">
        <f t="shared" ca="1" si="11"/>
        <v/>
      </c>
      <c r="H56" s="123" t="str">
        <f t="shared" ca="1" si="12"/>
        <v/>
      </c>
      <c r="I56" s="123" t="str">
        <f t="shared" ca="1" si="13"/>
        <v/>
      </c>
      <c r="J56" s="123" t="str">
        <f t="shared" ca="1" si="14"/>
        <v/>
      </c>
      <c r="K56" s="123" t="str">
        <f t="shared" ca="1" si="15"/>
        <v/>
      </c>
      <c r="L56" s="123" t="str">
        <f t="shared" ca="1" si="16"/>
        <v/>
      </c>
      <c r="M56" s="123" t="str">
        <f t="shared" ca="1" si="17"/>
        <v/>
      </c>
      <c r="N56" s="123" t="str">
        <f t="shared" ca="1" si="18"/>
        <v/>
      </c>
      <c r="O56" s="123" t="str">
        <f t="shared" ca="1" si="19"/>
        <v/>
      </c>
      <c r="P56" s="123" t="str">
        <f t="shared" ca="1" si="20"/>
        <v/>
      </c>
      <c r="Q56" s="123" t="str">
        <f t="shared" ca="1" si="21"/>
        <v/>
      </c>
      <c r="R56" s="123" t="str">
        <f t="shared" ca="1" si="22"/>
        <v/>
      </c>
      <c r="S56" s="123" t="str">
        <f t="shared" ca="1" si="23"/>
        <v/>
      </c>
      <c r="T56" s="123" t="str">
        <f t="shared" ca="1" si="24"/>
        <v/>
      </c>
      <c r="U56" s="123" t="str">
        <f t="shared" ca="1" si="25"/>
        <v/>
      </c>
      <c r="V56" s="123" t="str">
        <f t="shared" ca="1" si="26"/>
        <v/>
      </c>
      <c r="W56" s="123" t="str">
        <f t="shared" ca="1" si="27"/>
        <v/>
      </c>
      <c r="X56" s="123" t="str">
        <f t="shared" ca="1" si="28"/>
        <v/>
      </c>
      <c r="Y56" s="123" t="str">
        <f t="shared" ca="1" si="29"/>
        <v/>
      </c>
      <c r="AA56">
        <f t="shared" si="30"/>
        <v>1</v>
      </c>
      <c r="AB56" t="str">
        <f t="shared" si="31"/>
        <v/>
      </c>
      <c r="AC56" t="str">
        <f t="shared" si="31"/>
        <v/>
      </c>
      <c r="AD56">
        <f t="shared" si="32"/>
        <v>1</v>
      </c>
      <c r="AE56">
        <f t="shared" si="32"/>
        <v>1</v>
      </c>
      <c r="AF56">
        <f t="shared" si="32"/>
        <v>1</v>
      </c>
      <c r="AG56">
        <f t="shared" si="32"/>
        <v>1</v>
      </c>
      <c r="AH56">
        <f t="shared" si="32"/>
        <v>1</v>
      </c>
      <c r="AI56">
        <f t="shared" si="32"/>
        <v>1</v>
      </c>
      <c r="AJ56">
        <f t="shared" si="32"/>
        <v>1</v>
      </c>
      <c r="AK56">
        <f t="shared" si="32"/>
        <v>1</v>
      </c>
      <c r="AL56">
        <f t="shared" si="32"/>
        <v>1</v>
      </c>
      <c r="AM56">
        <f t="shared" si="32"/>
        <v>1</v>
      </c>
      <c r="AN56">
        <f t="shared" si="32"/>
        <v>1</v>
      </c>
      <c r="AO56">
        <f t="shared" si="32"/>
        <v>1</v>
      </c>
      <c r="AP56">
        <f t="shared" si="32"/>
        <v>1</v>
      </c>
      <c r="AQ56">
        <f t="shared" si="32"/>
        <v>1</v>
      </c>
      <c r="AR56">
        <f t="shared" si="32"/>
        <v>1</v>
      </c>
      <c r="AS56">
        <f t="shared" si="32"/>
        <v>1</v>
      </c>
      <c r="AT56">
        <f t="shared" si="34"/>
        <v>1</v>
      </c>
      <c r="AU56">
        <f t="shared" si="34"/>
        <v>1</v>
      </c>
      <c r="AV56">
        <f t="shared" si="34"/>
        <v>1</v>
      </c>
      <c r="BA56" t="str">
        <f t="shared" si="33"/>
        <v/>
      </c>
      <c r="BB56" t="str">
        <f t="shared" si="33"/>
        <v/>
      </c>
      <c r="BC56" t="str">
        <f t="shared" si="33"/>
        <v/>
      </c>
      <c r="BD56" t="str">
        <f t="shared" si="33"/>
        <v/>
      </c>
      <c r="BE56" t="str">
        <f t="shared" si="33"/>
        <v/>
      </c>
      <c r="BF56" t="str">
        <f t="shared" si="33"/>
        <v/>
      </c>
      <c r="BG56" t="str">
        <f t="shared" si="33"/>
        <v/>
      </c>
      <c r="BH56" t="str">
        <f t="shared" si="33"/>
        <v/>
      </c>
      <c r="BI56" t="str">
        <f t="shared" si="33"/>
        <v/>
      </c>
      <c r="BJ56" t="str">
        <f t="shared" si="33"/>
        <v/>
      </c>
    </row>
    <row r="57" spans="1:62" hidden="1" x14ac:dyDescent="0.25">
      <c r="A57" s="106"/>
      <c r="B57" s="106" t="str">
        <f t="shared" si="10"/>
        <v/>
      </c>
      <c r="C57" s="125"/>
      <c r="D57" s="125"/>
      <c r="E57" s="125"/>
      <c r="F57" s="272" t="str">
        <f>IF('תנאי סף'!AR57&lt;&gt;1,"",'תנאי סף'!F57)</f>
        <v/>
      </c>
      <c r="G57" s="123" t="str">
        <f t="shared" ca="1" si="11"/>
        <v/>
      </c>
      <c r="H57" s="123" t="str">
        <f t="shared" ca="1" si="12"/>
        <v/>
      </c>
      <c r="I57" s="123" t="str">
        <f t="shared" ca="1" si="13"/>
        <v/>
      </c>
      <c r="J57" s="123" t="str">
        <f t="shared" ca="1" si="14"/>
        <v/>
      </c>
      <c r="K57" s="123" t="str">
        <f t="shared" ca="1" si="15"/>
        <v/>
      </c>
      <c r="L57" s="123" t="str">
        <f t="shared" ca="1" si="16"/>
        <v/>
      </c>
      <c r="M57" s="123" t="str">
        <f t="shared" ca="1" si="17"/>
        <v/>
      </c>
      <c r="N57" s="123" t="str">
        <f t="shared" ca="1" si="18"/>
        <v/>
      </c>
      <c r="O57" s="123" t="str">
        <f t="shared" ca="1" si="19"/>
        <v/>
      </c>
      <c r="P57" s="123" t="str">
        <f t="shared" ca="1" si="20"/>
        <v/>
      </c>
      <c r="Q57" s="123" t="str">
        <f t="shared" ca="1" si="21"/>
        <v/>
      </c>
      <c r="R57" s="123" t="str">
        <f t="shared" ca="1" si="22"/>
        <v/>
      </c>
      <c r="S57" s="123" t="str">
        <f t="shared" ca="1" si="23"/>
        <v/>
      </c>
      <c r="T57" s="123" t="str">
        <f t="shared" ca="1" si="24"/>
        <v/>
      </c>
      <c r="U57" s="123" t="str">
        <f t="shared" ca="1" si="25"/>
        <v/>
      </c>
      <c r="V57" s="123" t="str">
        <f t="shared" ca="1" si="26"/>
        <v/>
      </c>
      <c r="W57" s="123" t="str">
        <f t="shared" ca="1" si="27"/>
        <v/>
      </c>
      <c r="X57" s="123" t="str">
        <f t="shared" ca="1" si="28"/>
        <v/>
      </c>
      <c r="Y57" s="123" t="str">
        <f t="shared" ca="1" si="29"/>
        <v/>
      </c>
      <c r="AA57">
        <f t="shared" si="30"/>
        <v>1</v>
      </c>
      <c r="AB57" t="str">
        <f t="shared" si="31"/>
        <v/>
      </c>
      <c r="AC57" t="str">
        <f t="shared" si="31"/>
        <v/>
      </c>
      <c r="AD57">
        <f t="shared" si="32"/>
        <v>1</v>
      </c>
      <c r="AE57">
        <f t="shared" si="32"/>
        <v>1</v>
      </c>
      <c r="AF57">
        <f t="shared" si="32"/>
        <v>1</v>
      </c>
      <c r="AG57">
        <f t="shared" si="32"/>
        <v>1</v>
      </c>
      <c r="AH57">
        <f t="shared" si="32"/>
        <v>1</v>
      </c>
      <c r="AI57">
        <f t="shared" si="32"/>
        <v>1</v>
      </c>
      <c r="AJ57">
        <f t="shared" si="32"/>
        <v>1</v>
      </c>
      <c r="AK57">
        <f t="shared" si="32"/>
        <v>1</v>
      </c>
      <c r="AL57">
        <f t="shared" si="32"/>
        <v>1</v>
      </c>
      <c r="AM57">
        <f t="shared" si="32"/>
        <v>1</v>
      </c>
      <c r="AN57">
        <f t="shared" si="32"/>
        <v>1</v>
      </c>
      <c r="AO57">
        <f t="shared" si="32"/>
        <v>1</v>
      </c>
      <c r="AP57">
        <f t="shared" si="32"/>
        <v>1</v>
      </c>
      <c r="AQ57">
        <f t="shared" si="32"/>
        <v>1</v>
      </c>
      <c r="AR57">
        <f t="shared" si="32"/>
        <v>1</v>
      </c>
      <c r="AS57">
        <f t="shared" si="32"/>
        <v>1</v>
      </c>
      <c r="AT57">
        <f t="shared" si="34"/>
        <v>1</v>
      </c>
      <c r="AU57">
        <f t="shared" si="34"/>
        <v>1</v>
      </c>
      <c r="AV57">
        <f t="shared" si="34"/>
        <v>1</v>
      </c>
      <c r="BA57" t="str">
        <f t="shared" si="33"/>
        <v/>
      </c>
      <c r="BB57" t="str">
        <f t="shared" si="33"/>
        <v/>
      </c>
      <c r="BC57" t="str">
        <f t="shared" si="33"/>
        <v/>
      </c>
      <c r="BD57" t="str">
        <f t="shared" si="33"/>
        <v/>
      </c>
      <c r="BE57" t="str">
        <f t="shared" si="33"/>
        <v/>
      </c>
      <c r="BF57" t="str">
        <f t="shared" si="33"/>
        <v/>
      </c>
      <c r="BG57" t="str">
        <f t="shared" si="33"/>
        <v/>
      </c>
      <c r="BH57" t="str">
        <f t="shared" si="33"/>
        <v/>
      </c>
      <c r="BI57" t="str">
        <f t="shared" si="33"/>
        <v/>
      </c>
      <c r="BJ57" t="str">
        <f t="shared" si="33"/>
        <v/>
      </c>
    </row>
    <row r="58" spans="1:62" hidden="1" x14ac:dyDescent="0.25">
      <c r="A58" s="106"/>
      <c r="B58" s="106" t="str">
        <f t="shared" si="10"/>
        <v/>
      </c>
      <c r="C58" s="125"/>
      <c r="D58" s="125"/>
      <c r="E58" s="125"/>
      <c r="F58" s="272" t="str">
        <f>IF('תנאי סף'!AR58&lt;&gt;1,"",'תנאי סף'!F58)</f>
        <v/>
      </c>
      <c r="G58" s="123" t="str">
        <f t="shared" ca="1" si="11"/>
        <v/>
      </c>
      <c r="H58" s="123" t="str">
        <f t="shared" ca="1" si="12"/>
        <v/>
      </c>
      <c r="I58" s="123" t="str">
        <f t="shared" ca="1" si="13"/>
        <v/>
      </c>
      <c r="J58" s="123" t="str">
        <f t="shared" ca="1" si="14"/>
        <v/>
      </c>
      <c r="K58" s="123" t="str">
        <f t="shared" ca="1" si="15"/>
        <v/>
      </c>
      <c r="L58" s="123" t="str">
        <f t="shared" ca="1" si="16"/>
        <v/>
      </c>
      <c r="M58" s="123" t="str">
        <f t="shared" ca="1" si="17"/>
        <v/>
      </c>
      <c r="N58" s="123" t="str">
        <f t="shared" ca="1" si="18"/>
        <v/>
      </c>
      <c r="O58" s="123" t="str">
        <f t="shared" ca="1" si="19"/>
        <v/>
      </c>
      <c r="P58" s="123" t="str">
        <f t="shared" ca="1" si="20"/>
        <v/>
      </c>
      <c r="Q58" s="123" t="str">
        <f t="shared" ca="1" si="21"/>
        <v/>
      </c>
      <c r="R58" s="123" t="str">
        <f t="shared" ca="1" si="22"/>
        <v/>
      </c>
      <c r="S58" s="123" t="str">
        <f t="shared" ca="1" si="23"/>
        <v/>
      </c>
      <c r="T58" s="123" t="str">
        <f t="shared" ca="1" si="24"/>
        <v/>
      </c>
      <c r="U58" s="123" t="str">
        <f t="shared" ca="1" si="25"/>
        <v/>
      </c>
      <c r="V58" s="123" t="str">
        <f t="shared" ca="1" si="26"/>
        <v/>
      </c>
      <c r="W58" s="123" t="str">
        <f t="shared" ca="1" si="27"/>
        <v/>
      </c>
      <c r="X58" s="123" t="str">
        <f t="shared" ca="1" si="28"/>
        <v/>
      </c>
      <c r="Y58" s="123" t="str">
        <f t="shared" ca="1" si="29"/>
        <v/>
      </c>
      <c r="AA58">
        <f t="shared" si="30"/>
        <v>1</v>
      </c>
      <c r="AB58" t="str">
        <f t="shared" si="31"/>
        <v/>
      </c>
      <c r="AC58" t="str">
        <f t="shared" si="31"/>
        <v/>
      </c>
      <c r="AD58">
        <f t="shared" si="32"/>
        <v>1</v>
      </c>
      <c r="AE58">
        <f t="shared" si="32"/>
        <v>1</v>
      </c>
      <c r="AF58">
        <f t="shared" si="32"/>
        <v>1</v>
      </c>
      <c r="AG58">
        <f t="shared" si="32"/>
        <v>1</v>
      </c>
      <c r="AH58">
        <f t="shared" si="32"/>
        <v>1</v>
      </c>
      <c r="AI58">
        <f t="shared" si="32"/>
        <v>1</v>
      </c>
      <c r="AJ58">
        <f t="shared" si="32"/>
        <v>1</v>
      </c>
      <c r="AK58">
        <f t="shared" si="32"/>
        <v>1</v>
      </c>
      <c r="AL58">
        <f t="shared" si="32"/>
        <v>1</v>
      </c>
      <c r="AM58">
        <f t="shared" si="32"/>
        <v>1</v>
      </c>
      <c r="AN58">
        <f t="shared" si="32"/>
        <v>1</v>
      </c>
      <c r="AO58">
        <f t="shared" si="32"/>
        <v>1</v>
      </c>
      <c r="AP58">
        <f t="shared" si="32"/>
        <v>1</v>
      </c>
      <c r="AQ58">
        <f t="shared" si="32"/>
        <v>1</v>
      </c>
      <c r="AR58">
        <f t="shared" si="32"/>
        <v>1</v>
      </c>
      <c r="AS58">
        <f t="shared" si="32"/>
        <v>1</v>
      </c>
      <c r="AT58">
        <f t="shared" si="34"/>
        <v>1</v>
      </c>
      <c r="AU58">
        <f t="shared" si="34"/>
        <v>1</v>
      </c>
      <c r="AV58">
        <f t="shared" si="34"/>
        <v>1</v>
      </c>
      <c r="BA58" t="str">
        <f t="shared" si="33"/>
        <v/>
      </c>
      <c r="BB58" t="str">
        <f t="shared" si="33"/>
        <v/>
      </c>
      <c r="BC58" t="str">
        <f t="shared" si="33"/>
        <v/>
      </c>
      <c r="BD58" t="str">
        <f t="shared" si="33"/>
        <v/>
      </c>
      <c r="BE58" t="str">
        <f t="shared" si="33"/>
        <v/>
      </c>
      <c r="BF58" t="str">
        <f t="shared" si="33"/>
        <v/>
      </c>
      <c r="BG58" t="str">
        <f t="shared" si="33"/>
        <v/>
      </c>
      <c r="BH58" t="str">
        <f t="shared" si="33"/>
        <v/>
      </c>
      <c r="BI58" t="str">
        <f t="shared" si="33"/>
        <v/>
      </c>
      <c r="BJ58" t="str">
        <f t="shared" si="33"/>
        <v/>
      </c>
    </row>
    <row r="59" spans="1:62" hidden="1" x14ac:dyDescent="0.25">
      <c r="A59" s="106"/>
      <c r="B59" s="106" t="str">
        <f t="shared" si="10"/>
        <v/>
      </c>
      <c r="C59" s="125"/>
      <c r="D59" s="125"/>
      <c r="E59" s="125"/>
      <c r="F59" s="272" t="str">
        <f>IF('תנאי סף'!AR59&lt;&gt;1,"",'תנאי סף'!F59)</f>
        <v/>
      </c>
      <c r="G59" s="123" t="str">
        <f t="shared" ca="1" si="11"/>
        <v/>
      </c>
      <c r="H59" s="123" t="str">
        <f t="shared" ca="1" si="12"/>
        <v/>
      </c>
      <c r="I59" s="123" t="str">
        <f t="shared" ca="1" si="13"/>
        <v/>
      </c>
      <c r="J59" s="123" t="str">
        <f t="shared" ca="1" si="14"/>
        <v/>
      </c>
      <c r="K59" s="123" t="str">
        <f t="shared" ca="1" si="15"/>
        <v/>
      </c>
      <c r="L59" s="123" t="str">
        <f t="shared" ca="1" si="16"/>
        <v/>
      </c>
      <c r="M59" s="123" t="str">
        <f t="shared" ca="1" si="17"/>
        <v/>
      </c>
      <c r="N59" s="123" t="str">
        <f t="shared" ca="1" si="18"/>
        <v/>
      </c>
      <c r="O59" s="123" t="str">
        <f t="shared" ca="1" si="19"/>
        <v/>
      </c>
      <c r="P59" s="123" t="str">
        <f t="shared" ca="1" si="20"/>
        <v/>
      </c>
      <c r="Q59" s="123" t="str">
        <f t="shared" ca="1" si="21"/>
        <v/>
      </c>
      <c r="R59" s="123" t="str">
        <f t="shared" ca="1" si="22"/>
        <v/>
      </c>
      <c r="S59" s="123" t="str">
        <f t="shared" ca="1" si="23"/>
        <v/>
      </c>
      <c r="T59" s="123" t="str">
        <f t="shared" ca="1" si="24"/>
        <v/>
      </c>
      <c r="U59" s="123" t="str">
        <f t="shared" ca="1" si="25"/>
        <v/>
      </c>
      <c r="V59" s="123" t="str">
        <f t="shared" ca="1" si="26"/>
        <v/>
      </c>
      <c r="W59" s="123" t="str">
        <f t="shared" ca="1" si="27"/>
        <v/>
      </c>
      <c r="X59" s="123" t="str">
        <f t="shared" ca="1" si="28"/>
        <v/>
      </c>
      <c r="Y59" s="123" t="str">
        <f t="shared" ca="1" si="29"/>
        <v/>
      </c>
      <c r="AA59">
        <f t="shared" si="30"/>
        <v>1</v>
      </c>
      <c r="AB59" t="str">
        <f t="shared" si="31"/>
        <v/>
      </c>
      <c r="AC59" t="str">
        <f t="shared" si="31"/>
        <v/>
      </c>
      <c r="AD59">
        <f t="shared" si="32"/>
        <v>1</v>
      </c>
      <c r="AE59">
        <f t="shared" si="32"/>
        <v>1</v>
      </c>
      <c r="AF59">
        <f t="shared" si="32"/>
        <v>1</v>
      </c>
      <c r="AG59">
        <f t="shared" si="32"/>
        <v>1</v>
      </c>
      <c r="AH59">
        <f t="shared" si="32"/>
        <v>1</v>
      </c>
      <c r="AI59">
        <f t="shared" si="32"/>
        <v>1</v>
      </c>
      <c r="AJ59">
        <f t="shared" si="32"/>
        <v>1</v>
      </c>
      <c r="AK59">
        <f t="shared" si="32"/>
        <v>1</v>
      </c>
      <c r="AL59">
        <f t="shared" si="32"/>
        <v>1</v>
      </c>
      <c r="AM59">
        <f t="shared" si="32"/>
        <v>1</v>
      </c>
      <c r="AN59">
        <f t="shared" si="32"/>
        <v>1</v>
      </c>
      <c r="AO59">
        <f t="shared" si="32"/>
        <v>1</v>
      </c>
      <c r="AP59">
        <f t="shared" si="32"/>
        <v>1</v>
      </c>
      <c r="AQ59">
        <f t="shared" si="32"/>
        <v>1</v>
      </c>
      <c r="AR59">
        <f t="shared" si="32"/>
        <v>1</v>
      </c>
      <c r="AS59">
        <f t="shared" si="32"/>
        <v>1</v>
      </c>
      <c r="AT59">
        <f t="shared" si="34"/>
        <v>1</v>
      </c>
      <c r="AU59">
        <f t="shared" si="34"/>
        <v>1</v>
      </c>
      <c r="AV59">
        <f t="shared" si="34"/>
        <v>1</v>
      </c>
      <c r="BA59" t="str">
        <f t="shared" si="33"/>
        <v/>
      </c>
      <c r="BB59" t="str">
        <f t="shared" si="33"/>
        <v/>
      </c>
      <c r="BC59" t="str">
        <f t="shared" si="33"/>
        <v/>
      </c>
      <c r="BD59" t="str">
        <f t="shared" si="33"/>
        <v/>
      </c>
      <c r="BE59" t="str">
        <f t="shared" si="33"/>
        <v/>
      </c>
      <c r="BF59" t="str">
        <f t="shared" si="33"/>
        <v/>
      </c>
      <c r="BG59" t="str">
        <f t="shared" si="33"/>
        <v/>
      </c>
      <c r="BH59" t="str">
        <f t="shared" si="33"/>
        <v/>
      </c>
      <c r="BI59" t="str">
        <f t="shared" si="33"/>
        <v/>
      </c>
      <c r="BJ59" t="str">
        <f t="shared" si="33"/>
        <v/>
      </c>
    </row>
    <row r="60" spans="1:62" hidden="1" x14ac:dyDescent="0.25">
      <c r="A60" s="106"/>
      <c r="B60" s="106" t="str">
        <f t="shared" si="10"/>
        <v/>
      </c>
      <c r="C60" s="125"/>
      <c r="D60" s="125"/>
      <c r="E60" s="125"/>
      <c r="F60" s="272" t="str">
        <f>IF('תנאי סף'!AR60&lt;&gt;1,"",'תנאי סף'!F60)</f>
        <v/>
      </c>
      <c r="G60" s="123" t="str">
        <f t="shared" ca="1" si="11"/>
        <v/>
      </c>
      <c r="H60" s="123" t="str">
        <f t="shared" ca="1" si="12"/>
        <v/>
      </c>
      <c r="I60" s="123" t="str">
        <f t="shared" ca="1" si="13"/>
        <v/>
      </c>
      <c r="J60" s="123" t="str">
        <f t="shared" ca="1" si="14"/>
        <v/>
      </c>
      <c r="K60" s="123" t="str">
        <f t="shared" ca="1" si="15"/>
        <v/>
      </c>
      <c r="L60" s="123" t="str">
        <f t="shared" ca="1" si="16"/>
        <v/>
      </c>
      <c r="M60" s="123" t="str">
        <f t="shared" ca="1" si="17"/>
        <v/>
      </c>
      <c r="N60" s="123" t="str">
        <f t="shared" ca="1" si="18"/>
        <v/>
      </c>
      <c r="O60" s="123" t="str">
        <f t="shared" ca="1" si="19"/>
        <v/>
      </c>
      <c r="P60" s="123" t="str">
        <f t="shared" ca="1" si="20"/>
        <v/>
      </c>
      <c r="Q60" s="123" t="str">
        <f t="shared" ca="1" si="21"/>
        <v/>
      </c>
      <c r="R60" s="123" t="str">
        <f t="shared" ca="1" si="22"/>
        <v/>
      </c>
      <c r="S60" s="123" t="str">
        <f t="shared" ca="1" si="23"/>
        <v/>
      </c>
      <c r="T60" s="123" t="str">
        <f t="shared" ca="1" si="24"/>
        <v/>
      </c>
      <c r="U60" s="123" t="str">
        <f t="shared" ca="1" si="25"/>
        <v/>
      </c>
      <c r="V60" s="123" t="str">
        <f t="shared" ca="1" si="26"/>
        <v/>
      </c>
      <c r="W60" s="123" t="str">
        <f t="shared" ca="1" si="27"/>
        <v/>
      </c>
      <c r="X60" s="123" t="str">
        <f t="shared" ca="1" si="28"/>
        <v/>
      </c>
      <c r="Y60" s="123" t="str">
        <f t="shared" ca="1" si="29"/>
        <v/>
      </c>
      <c r="AA60">
        <f t="shared" si="30"/>
        <v>1</v>
      </c>
      <c r="AB60" t="str">
        <f t="shared" si="31"/>
        <v/>
      </c>
      <c r="AC60" t="str">
        <f t="shared" si="31"/>
        <v/>
      </c>
      <c r="AD60">
        <f t="shared" si="32"/>
        <v>1</v>
      </c>
      <c r="AE60">
        <f t="shared" si="32"/>
        <v>1</v>
      </c>
      <c r="AF60">
        <f t="shared" si="32"/>
        <v>1</v>
      </c>
      <c r="AG60">
        <f t="shared" si="32"/>
        <v>1</v>
      </c>
      <c r="AH60">
        <f t="shared" si="32"/>
        <v>1</v>
      </c>
      <c r="AI60">
        <f t="shared" si="32"/>
        <v>1</v>
      </c>
      <c r="AJ60">
        <f t="shared" si="32"/>
        <v>1</v>
      </c>
      <c r="AK60">
        <f t="shared" si="32"/>
        <v>1</v>
      </c>
      <c r="AL60">
        <f t="shared" si="32"/>
        <v>1</v>
      </c>
      <c r="AM60">
        <f t="shared" si="32"/>
        <v>1</v>
      </c>
      <c r="AN60">
        <f t="shared" si="32"/>
        <v>1</v>
      </c>
      <c r="AO60">
        <f t="shared" si="32"/>
        <v>1</v>
      </c>
      <c r="AP60">
        <f t="shared" si="32"/>
        <v>1</v>
      </c>
      <c r="AQ60">
        <f t="shared" si="32"/>
        <v>1</v>
      </c>
      <c r="AR60">
        <f t="shared" si="32"/>
        <v>1</v>
      </c>
      <c r="AS60">
        <f t="shared" si="32"/>
        <v>1</v>
      </c>
      <c r="AT60">
        <f t="shared" si="34"/>
        <v>1</v>
      </c>
      <c r="AU60">
        <f t="shared" si="34"/>
        <v>1</v>
      </c>
      <c r="AV60">
        <f t="shared" si="34"/>
        <v>1</v>
      </c>
      <c r="BA60" t="str">
        <f t="shared" si="33"/>
        <v/>
      </c>
      <c r="BB60" t="str">
        <f t="shared" si="33"/>
        <v/>
      </c>
      <c r="BC60" t="str">
        <f t="shared" si="33"/>
        <v/>
      </c>
      <c r="BD60" t="str">
        <f t="shared" si="33"/>
        <v/>
      </c>
      <c r="BE60" t="str">
        <f t="shared" si="33"/>
        <v/>
      </c>
      <c r="BF60" t="str">
        <f t="shared" si="33"/>
        <v/>
      </c>
      <c r="BG60" t="str">
        <f t="shared" si="33"/>
        <v/>
      </c>
      <c r="BH60" t="str">
        <f t="shared" si="33"/>
        <v/>
      </c>
      <c r="BI60" t="str">
        <f t="shared" si="33"/>
        <v/>
      </c>
      <c r="BJ60" t="str">
        <f t="shared" si="33"/>
        <v/>
      </c>
    </row>
    <row r="61" spans="1:62" hidden="1" x14ac:dyDescent="0.25">
      <c r="A61" s="106"/>
      <c r="B61" s="106" t="str">
        <f t="shared" si="10"/>
        <v/>
      </c>
      <c r="C61" s="125"/>
      <c r="D61" s="125"/>
      <c r="E61" s="125"/>
      <c r="F61" s="272" t="str">
        <f>IF('תנאי סף'!AR61&lt;&gt;1,"",'תנאי סף'!F61)</f>
        <v/>
      </c>
      <c r="G61" s="123" t="str">
        <f t="shared" ca="1" si="11"/>
        <v/>
      </c>
      <c r="H61" s="123" t="str">
        <f t="shared" ca="1" si="12"/>
        <v/>
      </c>
      <c r="I61" s="123" t="str">
        <f t="shared" ca="1" si="13"/>
        <v/>
      </c>
      <c r="J61" s="123" t="str">
        <f t="shared" ca="1" si="14"/>
        <v/>
      </c>
      <c r="K61" s="123" t="str">
        <f t="shared" ca="1" si="15"/>
        <v/>
      </c>
      <c r="L61" s="123" t="str">
        <f t="shared" ca="1" si="16"/>
        <v/>
      </c>
      <c r="M61" s="123" t="str">
        <f t="shared" ca="1" si="17"/>
        <v/>
      </c>
      <c r="N61" s="123" t="str">
        <f t="shared" ca="1" si="18"/>
        <v/>
      </c>
      <c r="O61" s="123" t="str">
        <f t="shared" ca="1" si="19"/>
        <v/>
      </c>
      <c r="P61" s="123" t="str">
        <f t="shared" ca="1" si="20"/>
        <v/>
      </c>
      <c r="Q61" s="123" t="str">
        <f t="shared" ca="1" si="21"/>
        <v/>
      </c>
      <c r="R61" s="123" t="str">
        <f t="shared" ca="1" si="22"/>
        <v/>
      </c>
      <c r="S61" s="123" t="str">
        <f t="shared" ca="1" si="23"/>
        <v/>
      </c>
      <c r="T61" s="123" t="str">
        <f t="shared" ca="1" si="24"/>
        <v/>
      </c>
      <c r="U61" s="123" t="str">
        <f t="shared" ca="1" si="25"/>
        <v/>
      </c>
      <c r="V61" s="123" t="str">
        <f t="shared" ca="1" si="26"/>
        <v/>
      </c>
      <c r="W61" s="123" t="str">
        <f t="shared" ca="1" si="27"/>
        <v/>
      </c>
      <c r="X61" s="123" t="str">
        <f t="shared" ca="1" si="28"/>
        <v/>
      </c>
      <c r="Y61" s="123" t="str">
        <f t="shared" ca="1" si="29"/>
        <v/>
      </c>
      <c r="AA61">
        <f t="shared" si="30"/>
        <v>1</v>
      </c>
      <c r="AB61" t="str">
        <f t="shared" si="31"/>
        <v/>
      </c>
      <c r="AC61" t="str">
        <f t="shared" si="31"/>
        <v/>
      </c>
      <c r="AD61">
        <f t="shared" si="32"/>
        <v>1</v>
      </c>
      <c r="AE61">
        <f t="shared" si="32"/>
        <v>1</v>
      </c>
      <c r="AF61">
        <f t="shared" si="32"/>
        <v>1</v>
      </c>
      <c r="AG61">
        <f t="shared" si="32"/>
        <v>1</v>
      </c>
      <c r="AH61">
        <f t="shared" si="32"/>
        <v>1</v>
      </c>
      <c r="AI61">
        <f t="shared" si="32"/>
        <v>1</v>
      </c>
      <c r="AJ61">
        <f t="shared" si="32"/>
        <v>1</v>
      </c>
      <c r="AK61">
        <f t="shared" si="32"/>
        <v>1</v>
      </c>
      <c r="AL61">
        <f t="shared" si="32"/>
        <v>1</v>
      </c>
      <c r="AM61">
        <f t="shared" si="32"/>
        <v>1</v>
      </c>
      <c r="AN61">
        <f t="shared" si="32"/>
        <v>1</v>
      </c>
      <c r="AO61">
        <f t="shared" si="32"/>
        <v>1</v>
      </c>
      <c r="AP61">
        <f t="shared" si="32"/>
        <v>1</v>
      </c>
      <c r="AQ61">
        <f t="shared" si="32"/>
        <v>1</v>
      </c>
      <c r="AR61">
        <f t="shared" si="32"/>
        <v>1</v>
      </c>
      <c r="AS61">
        <f t="shared" si="32"/>
        <v>1</v>
      </c>
      <c r="AT61">
        <f t="shared" si="34"/>
        <v>1</v>
      </c>
      <c r="AU61">
        <f t="shared" si="34"/>
        <v>1</v>
      </c>
      <c r="AV61">
        <f t="shared" si="34"/>
        <v>1</v>
      </c>
      <c r="BA61" t="str">
        <f t="shared" si="33"/>
        <v/>
      </c>
      <c r="BB61" t="str">
        <f t="shared" si="33"/>
        <v/>
      </c>
      <c r="BC61" t="str">
        <f t="shared" si="33"/>
        <v/>
      </c>
      <c r="BD61" t="str">
        <f t="shared" si="33"/>
        <v/>
      </c>
      <c r="BE61" t="str">
        <f t="shared" si="33"/>
        <v/>
      </c>
      <c r="BF61" t="str">
        <f t="shared" si="33"/>
        <v/>
      </c>
      <c r="BG61" t="str">
        <f t="shared" si="33"/>
        <v/>
      </c>
      <c r="BH61" t="str">
        <f t="shared" si="33"/>
        <v/>
      </c>
      <c r="BI61" t="str">
        <f t="shared" si="33"/>
        <v/>
      </c>
      <c r="BJ61" t="str">
        <f t="shared" si="33"/>
        <v/>
      </c>
    </row>
    <row r="62" spans="1:62" hidden="1" x14ac:dyDescent="0.25">
      <c r="A62" s="106"/>
      <c r="B62" s="106" t="str">
        <f t="shared" si="10"/>
        <v/>
      </c>
      <c r="C62" s="125"/>
      <c r="D62" s="125"/>
      <c r="E62" s="125"/>
      <c r="F62" s="272" t="str">
        <f>IF('תנאי סף'!AR62&lt;&gt;1,"",'תנאי סף'!F62)</f>
        <v/>
      </c>
      <c r="G62" s="123" t="str">
        <f t="shared" ca="1" si="11"/>
        <v/>
      </c>
      <c r="H62" s="123" t="str">
        <f t="shared" ca="1" si="12"/>
        <v/>
      </c>
      <c r="I62" s="123" t="str">
        <f t="shared" ca="1" si="13"/>
        <v/>
      </c>
      <c r="J62" s="123" t="str">
        <f t="shared" ca="1" si="14"/>
        <v/>
      </c>
      <c r="K62" s="123" t="str">
        <f t="shared" ca="1" si="15"/>
        <v/>
      </c>
      <c r="L62" s="123" t="str">
        <f t="shared" ca="1" si="16"/>
        <v/>
      </c>
      <c r="M62" s="123" t="str">
        <f t="shared" ca="1" si="17"/>
        <v/>
      </c>
      <c r="N62" s="123" t="str">
        <f t="shared" ca="1" si="18"/>
        <v/>
      </c>
      <c r="O62" s="123" t="str">
        <f t="shared" ca="1" si="19"/>
        <v/>
      </c>
      <c r="P62" s="123" t="str">
        <f t="shared" ca="1" si="20"/>
        <v/>
      </c>
      <c r="Q62" s="123" t="str">
        <f t="shared" ca="1" si="21"/>
        <v/>
      </c>
      <c r="R62" s="123" t="str">
        <f t="shared" ca="1" si="22"/>
        <v/>
      </c>
      <c r="S62" s="123" t="str">
        <f t="shared" ca="1" si="23"/>
        <v/>
      </c>
      <c r="T62" s="123" t="str">
        <f t="shared" ca="1" si="24"/>
        <v/>
      </c>
      <c r="U62" s="123" t="str">
        <f t="shared" ca="1" si="25"/>
        <v/>
      </c>
      <c r="V62" s="123" t="str">
        <f t="shared" ca="1" si="26"/>
        <v/>
      </c>
      <c r="W62" s="123" t="str">
        <f t="shared" ca="1" si="27"/>
        <v/>
      </c>
      <c r="X62" s="123" t="str">
        <f t="shared" ca="1" si="28"/>
        <v/>
      </c>
      <c r="Y62" s="123" t="str">
        <f t="shared" ca="1" si="29"/>
        <v/>
      </c>
      <c r="AA62">
        <f t="shared" si="30"/>
        <v>1</v>
      </c>
      <c r="AB62" t="str">
        <f t="shared" si="31"/>
        <v/>
      </c>
      <c r="AC62" t="str">
        <f t="shared" si="31"/>
        <v/>
      </c>
      <c r="AD62">
        <f t="shared" ref="AD62:AS77" si="35">IF(G$30="",1,IF(G62="",0,IF(G$30=$AE$1,IF(ISNA(MATCH(G62,$AB$30:$AC$30,0)),0,1),IF(G$30=$AF$1,IF(IFERROR(G62*1,"bad")="bad",0,1),IF(G$30=$AG$1,IF(IFERROR(IF(G62=TRUNC(G62),1,"bad"),"bad")="bad",0,1),IF(G$30=$AH$1,IF(AND(IF(IFERROR(G62*1,"bad")="bad",0,1)=1,G62&gt;=0),1,0),IF(G$30=$AI$1,IF(AND(IF(IFERROR(IF(G62=TRUNC(G62),1,"bad"),"bad")="bad",0,1)=1,G62&gt;=0),1,0),IF(G$30=$AJ$1,IF(AND(IF(IFERROR(G62*1,"bad")="bad",0,1)=1,G62&gt;0),1,0),IF(G$30=$AK$1,IF(AND(IF(IFERROR(IF(G62=TRUNC(G62),1,"bad"),"bad")="bad",0,1)=1,G62&gt;0),1,0),IF(G$30=$AL$1,1,IF(G$30=$AM$1,IF(IFERROR(HLOOKUP(G62,$AE$4:$AN$4,1,0),"bad")="bad",0,1),0)))))))))))</f>
        <v>1</v>
      </c>
      <c r="AE62">
        <f t="shared" si="35"/>
        <v>1</v>
      </c>
      <c r="AF62">
        <f t="shared" si="35"/>
        <v>1</v>
      </c>
      <c r="AG62">
        <f t="shared" si="35"/>
        <v>1</v>
      </c>
      <c r="AH62">
        <f t="shared" si="35"/>
        <v>1</v>
      </c>
      <c r="AI62">
        <f t="shared" si="35"/>
        <v>1</v>
      </c>
      <c r="AJ62">
        <f t="shared" si="35"/>
        <v>1</v>
      </c>
      <c r="AK62">
        <f t="shared" si="35"/>
        <v>1</v>
      </c>
      <c r="AL62">
        <f t="shared" si="35"/>
        <v>1</v>
      </c>
      <c r="AM62">
        <f t="shared" si="35"/>
        <v>1</v>
      </c>
      <c r="AN62">
        <f t="shared" si="35"/>
        <v>1</v>
      </c>
      <c r="AO62">
        <f t="shared" si="35"/>
        <v>1</v>
      </c>
      <c r="AP62">
        <f t="shared" si="35"/>
        <v>1</v>
      </c>
      <c r="AQ62">
        <f t="shared" si="35"/>
        <v>1</v>
      </c>
      <c r="AR62">
        <f t="shared" si="35"/>
        <v>1</v>
      </c>
      <c r="AS62">
        <f t="shared" si="35"/>
        <v>1</v>
      </c>
      <c r="AT62">
        <f t="shared" si="34"/>
        <v>1</v>
      </c>
      <c r="AU62">
        <f t="shared" si="34"/>
        <v>1</v>
      </c>
      <c r="AV62">
        <f t="shared" si="34"/>
        <v>1</v>
      </c>
      <c r="BA62" t="str">
        <f t="shared" si="33"/>
        <v/>
      </c>
      <c r="BB62" t="str">
        <f t="shared" si="33"/>
        <v/>
      </c>
      <c r="BC62" t="str">
        <f t="shared" si="33"/>
        <v/>
      </c>
      <c r="BD62" t="str">
        <f t="shared" si="33"/>
        <v/>
      </c>
      <c r="BE62" t="str">
        <f t="shared" si="33"/>
        <v/>
      </c>
      <c r="BF62" t="str">
        <f t="shared" si="33"/>
        <v/>
      </c>
      <c r="BG62" t="str">
        <f t="shared" si="33"/>
        <v/>
      </c>
      <c r="BH62" t="str">
        <f t="shared" si="33"/>
        <v/>
      </c>
      <c r="BI62" t="str">
        <f t="shared" si="33"/>
        <v/>
      </c>
      <c r="BJ62" t="str">
        <f t="shared" si="33"/>
        <v/>
      </c>
    </row>
    <row r="63" spans="1:62" hidden="1" x14ac:dyDescent="0.25">
      <c r="A63" s="106"/>
      <c r="B63" s="106" t="str">
        <f t="shared" si="10"/>
        <v/>
      </c>
      <c r="C63" s="125"/>
      <c r="D63" s="125"/>
      <c r="E63" s="125"/>
      <c r="F63" s="272" t="str">
        <f>IF('תנאי סף'!AR63&lt;&gt;1,"",'תנאי סף'!F63)</f>
        <v/>
      </c>
      <c r="G63" s="123" t="str">
        <f t="shared" ca="1" si="11"/>
        <v/>
      </c>
      <c r="H63" s="123" t="str">
        <f t="shared" ca="1" si="12"/>
        <v/>
      </c>
      <c r="I63" s="123" t="str">
        <f t="shared" ca="1" si="13"/>
        <v/>
      </c>
      <c r="J63" s="123" t="str">
        <f t="shared" ca="1" si="14"/>
        <v/>
      </c>
      <c r="K63" s="123" t="str">
        <f t="shared" ca="1" si="15"/>
        <v/>
      </c>
      <c r="L63" s="123" t="str">
        <f t="shared" ca="1" si="16"/>
        <v/>
      </c>
      <c r="M63" s="123" t="str">
        <f t="shared" ca="1" si="17"/>
        <v/>
      </c>
      <c r="N63" s="123" t="str">
        <f t="shared" ca="1" si="18"/>
        <v/>
      </c>
      <c r="O63" s="123" t="str">
        <f t="shared" ca="1" si="19"/>
        <v/>
      </c>
      <c r="P63" s="123" t="str">
        <f t="shared" ca="1" si="20"/>
        <v/>
      </c>
      <c r="Q63" s="123" t="str">
        <f t="shared" ca="1" si="21"/>
        <v/>
      </c>
      <c r="R63" s="123" t="str">
        <f t="shared" ca="1" si="22"/>
        <v/>
      </c>
      <c r="S63" s="123" t="str">
        <f t="shared" ca="1" si="23"/>
        <v/>
      </c>
      <c r="T63" s="123" t="str">
        <f t="shared" ca="1" si="24"/>
        <v/>
      </c>
      <c r="U63" s="123" t="str">
        <f t="shared" ca="1" si="25"/>
        <v/>
      </c>
      <c r="V63" s="123" t="str">
        <f t="shared" ca="1" si="26"/>
        <v/>
      </c>
      <c r="W63" s="123" t="str">
        <f t="shared" ca="1" si="27"/>
        <v/>
      </c>
      <c r="X63" s="123" t="str">
        <f t="shared" ca="1" si="28"/>
        <v/>
      </c>
      <c r="Y63" s="123" t="str">
        <f t="shared" ca="1" si="29"/>
        <v/>
      </c>
      <c r="AA63">
        <f t="shared" si="30"/>
        <v>1</v>
      </c>
      <c r="AB63" t="str">
        <f t="shared" si="31"/>
        <v/>
      </c>
      <c r="AC63" t="str">
        <f t="shared" si="31"/>
        <v/>
      </c>
      <c r="AD63">
        <f t="shared" si="35"/>
        <v>1</v>
      </c>
      <c r="AE63">
        <f t="shared" si="35"/>
        <v>1</v>
      </c>
      <c r="AF63">
        <f t="shared" si="35"/>
        <v>1</v>
      </c>
      <c r="AG63">
        <f t="shared" si="35"/>
        <v>1</v>
      </c>
      <c r="AH63">
        <f t="shared" si="35"/>
        <v>1</v>
      </c>
      <c r="AI63">
        <f t="shared" si="35"/>
        <v>1</v>
      </c>
      <c r="AJ63">
        <f t="shared" si="35"/>
        <v>1</v>
      </c>
      <c r="AK63">
        <f t="shared" si="35"/>
        <v>1</v>
      </c>
      <c r="AL63">
        <f t="shared" si="35"/>
        <v>1</v>
      </c>
      <c r="AM63">
        <f t="shared" si="35"/>
        <v>1</v>
      </c>
      <c r="AN63">
        <f t="shared" si="35"/>
        <v>1</v>
      </c>
      <c r="AO63">
        <f t="shared" si="35"/>
        <v>1</v>
      </c>
      <c r="AP63">
        <f t="shared" si="35"/>
        <v>1</v>
      </c>
      <c r="AQ63">
        <f t="shared" si="35"/>
        <v>1</v>
      </c>
      <c r="AR63">
        <f t="shared" si="35"/>
        <v>1</v>
      </c>
      <c r="AS63">
        <f t="shared" si="35"/>
        <v>1</v>
      </c>
      <c r="AT63">
        <f t="shared" si="34"/>
        <v>1</v>
      </c>
      <c r="AU63">
        <f t="shared" si="34"/>
        <v>1</v>
      </c>
      <c r="AV63">
        <f t="shared" si="34"/>
        <v>1</v>
      </c>
      <c r="BA63" t="str">
        <f t="shared" si="33"/>
        <v/>
      </c>
      <c r="BB63" t="str">
        <f t="shared" si="33"/>
        <v/>
      </c>
      <c r="BC63" t="str">
        <f t="shared" si="33"/>
        <v/>
      </c>
      <c r="BD63" t="str">
        <f t="shared" si="33"/>
        <v/>
      </c>
      <c r="BE63" t="str">
        <f t="shared" si="33"/>
        <v/>
      </c>
      <c r="BF63" t="str">
        <f t="shared" si="33"/>
        <v/>
      </c>
      <c r="BG63" t="str">
        <f t="shared" si="33"/>
        <v/>
      </c>
      <c r="BH63" t="str">
        <f t="shared" si="33"/>
        <v/>
      </c>
      <c r="BI63" t="str">
        <f t="shared" si="33"/>
        <v/>
      </c>
      <c r="BJ63" t="str">
        <f t="shared" si="33"/>
        <v/>
      </c>
    </row>
    <row r="64" spans="1:62" hidden="1" x14ac:dyDescent="0.25">
      <c r="A64" s="106"/>
      <c r="B64" s="106" t="str">
        <f t="shared" si="10"/>
        <v/>
      </c>
      <c r="C64" s="125"/>
      <c r="D64" s="125"/>
      <c r="E64" s="125"/>
      <c r="F64" s="272" t="str">
        <f>IF('תנאי סף'!AR64&lt;&gt;1,"",'תנאי סף'!F64)</f>
        <v/>
      </c>
      <c r="G64" s="123" t="str">
        <f t="shared" ca="1" si="11"/>
        <v/>
      </c>
      <c r="H64" s="123" t="str">
        <f t="shared" ca="1" si="12"/>
        <v/>
      </c>
      <c r="I64" s="123" t="str">
        <f t="shared" ca="1" si="13"/>
        <v/>
      </c>
      <c r="J64" s="123" t="str">
        <f t="shared" ca="1" si="14"/>
        <v/>
      </c>
      <c r="K64" s="123" t="str">
        <f t="shared" ca="1" si="15"/>
        <v/>
      </c>
      <c r="L64" s="123" t="str">
        <f t="shared" ca="1" si="16"/>
        <v/>
      </c>
      <c r="M64" s="123" t="str">
        <f t="shared" ca="1" si="17"/>
        <v/>
      </c>
      <c r="N64" s="123" t="str">
        <f t="shared" ca="1" si="18"/>
        <v/>
      </c>
      <c r="O64" s="123" t="str">
        <f t="shared" ca="1" si="19"/>
        <v/>
      </c>
      <c r="P64" s="123" t="str">
        <f t="shared" ca="1" si="20"/>
        <v/>
      </c>
      <c r="Q64" s="123" t="str">
        <f t="shared" ca="1" si="21"/>
        <v/>
      </c>
      <c r="R64" s="123" t="str">
        <f t="shared" ca="1" si="22"/>
        <v/>
      </c>
      <c r="S64" s="123" t="str">
        <f t="shared" ca="1" si="23"/>
        <v/>
      </c>
      <c r="T64" s="123" t="str">
        <f t="shared" ca="1" si="24"/>
        <v/>
      </c>
      <c r="U64" s="123" t="str">
        <f t="shared" ca="1" si="25"/>
        <v/>
      </c>
      <c r="V64" s="123" t="str">
        <f t="shared" ca="1" si="26"/>
        <v/>
      </c>
      <c r="W64" s="123" t="str">
        <f t="shared" ca="1" si="27"/>
        <v/>
      </c>
      <c r="X64" s="123" t="str">
        <f t="shared" ca="1" si="28"/>
        <v/>
      </c>
      <c r="Y64" s="123" t="str">
        <f t="shared" ca="1" si="29"/>
        <v/>
      </c>
      <c r="AA64">
        <f t="shared" si="30"/>
        <v>1</v>
      </c>
      <c r="AB64" t="str">
        <f t="shared" ref="AB64:AC91" si="36">IF($F64="","",AB$30)</f>
        <v/>
      </c>
      <c r="AC64" t="str">
        <f t="shared" si="36"/>
        <v/>
      </c>
      <c r="AD64">
        <f t="shared" si="35"/>
        <v>1</v>
      </c>
      <c r="AE64">
        <f t="shared" si="35"/>
        <v>1</v>
      </c>
      <c r="AF64">
        <f t="shared" si="35"/>
        <v>1</v>
      </c>
      <c r="AG64">
        <f t="shared" si="35"/>
        <v>1</v>
      </c>
      <c r="AH64">
        <f t="shared" si="35"/>
        <v>1</v>
      </c>
      <c r="AI64">
        <f t="shared" si="35"/>
        <v>1</v>
      </c>
      <c r="AJ64">
        <f t="shared" si="35"/>
        <v>1</v>
      </c>
      <c r="AK64">
        <f t="shared" si="35"/>
        <v>1</v>
      </c>
      <c r="AL64">
        <f t="shared" si="35"/>
        <v>1</v>
      </c>
      <c r="AM64">
        <f t="shared" si="35"/>
        <v>1</v>
      </c>
      <c r="AN64">
        <f t="shared" si="35"/>
        <v>1</v>
      </c>
      <c r="AO64">
        <f t="shared" si="35"/>
        <v>1</v>
      </c>
      <c r="AP64">
        <f t="shared" si="35"/>
        <v>1</v>
      </c>
      <c r="AQ64">
        <f t="shared" si="35"/>
        <v>1</v>
      </c>
      <c r="AR64">
        <f t="shared" si="35"/>
        <v>1</v>
      </c>
      <c r="AS64">
        <f t="shared" si="35"/>
        <v>1</v>
      </c>
      <c r="AT64">
        <f t="shared" si="34"/>
        <v>1</v>
      </c>
      <c r="AU64">
        <f t="shared" si="34"/>
        <v>1</v>
      </c>
      <c r="AV64">
        <f t="shared" si="34"/>
        <v>1</v>
      </c>
      <c r="BA64" t="str">
        <f t="shared" ref="BA64:BJ89" si="37">IF($F64="","",BA$30)</f>
        <v/>
      </c>
      <c r="BB64" t="str">
        <f t="shared" si="37"/>
        <v/>
      </c>
      <c r="BC64" t="str">
        <f t="shared" si="37"/>
        <v/>
      </c>
      <c r="BD64" t="str">
        <f t="shared" si="37"/>
        <v/>
      </c>
      <c r="BE64" t="str">
        <f t="shared" si="37"/>
        <v/>
      </c>
      <c r="BF64" t="str">
        <f t="shared" si="37"/>
        <v/>
      </c>
      <c r="BG64" t="str">
        <f t="shared" si="37"/>
        <v/>
      </c>
      <c r="BH64" t="str">
        <f t="shared" si="37"/>
        <v/>
      </c>
      <c r="BI64" t="str">
        <f t="shared" si="37"/>
        <v/>
      </c>
      <c r="BJ64" t="str">
        <f t="shared" si="37"/>
        <v/>
      </c>
    </row>
    <row r="65" spans="1:62" hidden="1" x14ac:dyDescent="0.25">
      <c r="A65" s="106"/>
      <c r="B65" s="106" t="str">
        <f t="shared" si="10"/>
        <v/>
      </c>
      <c r="C65" s="125"/>
      <c r="D65" s="125"/>
      <c r="E65" s="125"/>
      <c r="F65" s="272" t="str">
        <f>IF('תנאי סף'!AR65&lt;&gt;1,"",'תנאי סף'!F65)</f>
        <v/>
      </c>
      <c r="G65" s="123" t="str">
        <f t="shared" ca="1" si="11"/>
        <v/>
      </c>
      <c r="H65" s="123" t="str">
        <f t="shared" ca="1" si="12"/>
        <v/>
      </c>
      <c r="I65" s="123" t="str">
        <f t="shared" ca="1" si="13"/>
        <v/>
      </c>
      <c r="J65" s="123" t="str">
        <f t="shared" ca="1" si="14"/>
        <v/>
      </c>
      <c r="K65" s="123" t="str">
        <f t="shared" ca="1" si="15"/>
        <v/>
      </c>
      <c r="L65" s="123" t="str">
        <f t="shared" ca="1" si="16"/>
        <v/>
      </c>
      <c r="M65" s="123" t="str">
        <f t="shared" ca="1" si="17"/>
        <v/>
      </c>
      <c r="N65" s="123" t="str">
        <f t="shared" ca="1" si="18"/>
        <v/>
      </c>
      <c r="O65" s="123" t="str">
        <f t="shared" ca="1" si="19"/>
        <v/>
      </c>
      <c r="P65" s="123" t="str">
        <f t="shared" ca="1" si="20"/>
        <v/>
      </c>
      <c r="Q65" s="123" t="str">
        <f t="shared" ca="1" si="21"/>
        <v/>
      </c>
      <c r="R65" s="123" t="str">
        <f t="shared" ca="1" si="22"/>
        <v/>
      </c>
      <c r="S65" s="123" t="str">
        <f t="shared" ca="1" si="23"/>
        <v/>
      </c>
      <c r="T65" s="123" t="str">
        <f t="shared" ca="1" si="24"/>
        <v/>
      </c>
      <c r="U65" s="123" t="str">
        <f t="shared" ca="1" si="25"/>
        <v/>
      </c>
      <c r="V65" s="123" t="str">
        <f t="shared" ca="1" si="26"/>
        <v/>
      </c>
      <c r="W65" s="123" t="str">
        <f t="shared" ca="1" si="27"/>
        <v/>
      </c>
      <c r="X65" s="123" t="str">
        <f t="shared" ca="1" si="28"/>
        <v/>
      </c>
      <c r="Y65" s="123" t="str">
        <f t="shared" ca="1" si="29"/>
        <v/>
      </c>
      <c r="AA65">
        <f t="shared" si="30"/>
        <v>1</v>
      </c>
      <c r="AB65" t="str">
        <f t="shared" si="36"/>
        <v/>
      </c>
      <c r="AC65" t="str">
        <f t="shared" si="36"/>
        <v/>
      </c>
      <c r="AD65">
        <f t="shared" si="35"/>
        <v>1</v>
      </c>
      <c r="AE65">
        <f t="shared" si="35"/>
        <v>1</v>
      </c>
      <c r="AF65">
        <f t="shared" si="35"/>
        <v>1</v>
      </c>
      <c r="AG65">
        <f t="shared" si="35"/>
        <v>1</v>
      </c>
      <c r="AH65">
        <f t="shared" si="35"/>
        <v>1</v>
      </c>
      <c r="AI65">
        <f t="shared" si="35"/>
        <v>1</v>
      </c>
      <c r="AJ65">
        <f t="shared" si="35"/>
        <v>1</v>
      </c>
      <c r="AK65">
        <f t="shared" si="35"/>
        <v>1</v>
      </c>
      <c r="AL65">
        <f t="shared" si="35"/>
        <v>1</v>
      </c>
      <c r="AM65">
        <f t="shared" si="35"/>
        <v>1</v>
      </c>
      <c r="AN65">
        <f t="shared" si="35"/>
        <v>1</v>
      </c>
      <c r="AO65">
        <f t="shared" si="35"/>
        <v>1</v>
      </c>
      <c r="AP65">
        <f t="shared" si="35"/>
        <v>1</v>
      </c>
      <c r="AQ65">
        <f t="shared" si="35"/>
        <v>1</v>
      </c>
      <c r="AR65">
        <f t="shared" si="35"/>
        <v>1</v>
      </c>
      <c r="AS65">
        <f t="shared" si="35"/>
        <v>1</v>
      </c>
      <c r="AT65">
        <f t="shared" si="34"/>
        <v>1</v>
      </c>
      <c r="AU65">
        <f t="shared" si="34"/>
        <v>1</v>
      </c>
      <c r="AV65">
        <f t="shared" si="34"/>
        <v>1</v>
      </c>
      <c r="BA65" t="str">
        <f t="shared" si="37"/>
        <v/>
      </c>
      <c r="BB65" t="str">
        <f t="shared" si="37"/>
        <v/>
      </c>
      <c r="BC65" t="str">
        <f t="shared" si="37"/>
        <v/>
      </c>
      <c r="BD65" t="str">
        <f t="shared" si="37"/>
        <v/>
      </c>
      <c r="BE65" t="str">
        <f t="shared" si="37"/>
        <v/>
      </c>
      <c r="BF65" t="str">
        <f t="shared" si="37"/>
        <v/>
      </c>
      <c r="BG65" t="str">
        <f t="shared" si="37"/>
        <v/>
      </c>
      <c r="BH65" t="str">
        <f t="shared" si="37"/>
        <v/>
      </c>
      <c r="BI65" t="str">
        <f t="shared" si="37"/>
        <v/>
      </c>
      <c r="BJ65" t="str">
        <f t="shared" si="37"/>
        <v/>
      </c>
    </row>
    <row r="66" spans="1:62" hidden="1" x14ac:dyDescent="0.25">
      <c r="A66" s="106"/>
      <c r="B66" s="106" t="str">
        <f t="shared" si="10"/>
        <v/>
      </c>
      <c r="C66" s="125"/>
      <c r="D66" s="125"/>
      <c r="E66" s="125"/>
      <c r="F66" s="272" t="str">
        <f>IF('תנאי סף'!AR66&lt;&gt;1,"",'תנאי סף'!F66)</f>
        <v/>
      </c>
      <c r="G66" s="123" t="str">
        <f t="shared" ca="1" si="11"/>
        <v/>
      </c>
      <c r="H66" s="123" t="str">
        <f t="shared" ca="1" si="12"/>
        <v/>
      </c>
      <c r="I66" s="123" t="str">
        <f t="shared" ca="1" si="13"/>
        <v/>
      </c>
      <c r="J66" s="123" t="str">
        <f t="shared" ca="1" si="14"/>
        <v/>
      </c>
      <c r="K66" s="123" t="str">
        <f t="shared" ca="1" si="15"/>
        <v/>
      </c>
      <c r="L66" s="123" t="str">
        <f t="shared" ca="1" si="16"/>
        <v/>
      </c>
      <c r="M66" s="123" t="str">
        <f t="shared" ca="1" si="17"/>
        <v/>
      </c>
      <c r="N66" s="123" t="str">
        <f t="shared" ca="1" si="18"/>
        <v/>
      </c>
      <c r="O66" s="123" t="str">
        <f t="shared" ca="1" si="19"/>
        <v/>
      </c>
      <c r="P66" s="123" t="str">
        <f t="shared" ca="1" si="20"/>
        <v/>
      </c>
      <c r="Q66" s="123" t="str">
        <f t="shared" ca="1" si="21"/>
        <v/>
      </c>
      <c r="R66" s="123" t="str">
        <f t="shared" ca="1" si="22"/>
        <v/>
      </c>
      <c r="S66" s="123" t="str">
        <f t="shared" ca="1" si="23"/>
        <v/>
      </c>
      <c r="T66" s="123" t="str">
        <f t="shared" ca="1" si="24"/>
        <v/>
      </c>
      <c r="U66" s="123" t="str">
        <f t="shared" ca="1" si="25"/>
        <v/>
      </c>
      <c r="V66" s="123" t="str">
        <f t="shared" ca="1" si="26"/>
        <v/>
      </c>
      <c r="W66" s="123" t="str">
        <f t="shared" ca="1" si="27"/>
        <v/>
      </c>
      <c r="X66" s="123" t="str">
        <f t="shared" ca="1" si="28"/>
        <v/>
      </c>
      <c r="Y66" s="123" t="str">
        <f t="shared" ca="1" si="29"/>
        <v/>
      </c>
      <c r="AA66">
        <f t="shared" si="30"/>
        <v>1</v>
      </c>
      <c r="AB66" t="str">
        <f t="shared" si="36"/>
        <v/>
      </c>
      <c r="AC66" t="str">
        <f t="shared" si="36"/>
        <v/>
      </c>
      <c r="AD66">
        <f t="shared" si="35"/>
        <v>1</v>
      </c>
      <c r="AE66">
        <f t="shared" si="35"/>
        <v>1</v>
      </c>
      <c r="AF66">
        <f t="shared" si="35"/>
        <v>1</v>
      </c>
      <c r="AG66">
        <f t="shared" si="35"/>
        <v>1</v>
      </c>
      <c r="AH66">
        <f t="shared" si="35"/>
        <v>1</v>
      </c>
      <c r="AI66">
        <f t="shared" si="35"/>
        <v>1</v>
      </c>
      <c r="AJ66">
        <f t="shared" si="35"/>
        <v>1</v>
      </c>
      <c r="AK66">
        <f t="shared" si="35"/>
        <v>1</v>
      </c>
      <c r="AL66">
        <f t="shared" si="35"/>
        <v>1</v>
      </c>
      <c r="AM66">
        <f t="shared" si="35"/>
        <v>1</v>
      </c>
      <c r="AN66">
        <f t="shared" si="35"/>
        <v>1</v>
      </c>
      <c r="AO66">
        <f t="shared" si="35"/>
        <v>1</v>
      </c>
      <c r="AP66">
        <f t="shared" si="35"/>
        <v>1</v>
      </c>
      <c r="AQ66">
        <f t="shared" si="35"/>
        <v>1</v>
      </c>
      <c r="AR66">
        <f t="shared" si="35"/>
        <v>1</v>
      </c>
      <c r="AS66">
        <f t="shared" si="35"/>
        <v>1</v>
      </c>
      <c r="AT66">
        <f t="shared" si="34"/>
        <v>1</v>
      </c>
      <c r="AU66">
        <f t="shared" si="34"/>
        <v>1</v>
      </c>
      <c r="AV66">
        <f t="shared" si="34"/>
        <v>1</v>
      </c>
      <c r="BA66" t="str">
        <f t="shared" si="37"/>
        <v/>
      </c>
      <c r="BB66" t="str">
        <f t="shared" si="37"/>
        <v/>
      </c>
      <c r="BC66" t="str">
        <f t="shared" si="37"/>
        <v/>
      </c>
      <c r="BD66" t="str">
        <f t="shared" si="37"/>
        <v/>
      </c>
      <c r="BE66" t="str">
        <f t="shared" si="37"/>
        <v/>
      </c>
      <c r="BF66" t="str">
        <f t="shared" si="37"/>
        <v/>
      </c>
      <c r="BG66" t="str">
        <f t="shared" si="37"/>
        <v/>
      </c>
      <c r="BH66" t="str">
        <f t="shared" si="37"/>
        <v/>
      </c>
      <c r="BI66" t="str">
        <f t="shared" si="37"/>
        <v/>
      </c>
      <c r="BJ66" t="str">
        <f t="shared" si="37"/>
        <v/>
      </c>
    </row>
    <row r="67" spans="1:62" hidden="1" x14ac:dyDescent="0.25">
      <c r="A67" s="106"/>
      <c r="B67" s="106" t="str">
        <f t="shared" si="10"/>
        <v/>
      </c>
      <c r="C67" s="125"/>
      <c r="D67" s="125"/>
      <c r="E67" s="125"/>
      <c r="F67" s="272" t="str">
        <f>IF('תנאי סף'!AR67&lt;&gt;1,"",'תנאי סף'!F67)</f>
        <v/>
      </c>
      <c r="G67" s="123" t="str">
        <f t="shared" ca="1" si="11"/>
        <v/>
      </c>
      <c r="H67" s="123" t="str">
        <f t="shared" ca="1" si="12"/>
        <v/>
      </c>
      <c r="I67" s="123" t="str">
        <f t="shared" ca="1" si="13"/>
        <v/>
      </c>
      <c r="J67" s="123" t="str">
        <f t="shared" ca="1" si="14"/>
        <v/>
      </c>
      <c r="K67" s="123" t="str">
        <f t="shared" ca="1" si="15"/>
        <v/>
      </c>
      <c r="L67" s="123" t="str">
        <f t="shared" ca="1" si="16"/>
        <v/>
      </c>
      <c r="M67" s="123" t="str">
        <f t="shared" ca="1" si="17"/>
        <v/>
      </c>
      <c r="N67" s="123" t="str">
        <f t="shared" ca="1" si="18"/>
        <v/>
      </c>
      <c r="O67" s="123" t="str">
        <f t="shared" ca="1" si="19"/>
        <v/>
      </c>
      <c r="P67" s="123" t="str">
        <f t="shared" ca="1" si="20"/>
        <v/>
      </c>
      <c r="Q67" s="123" t="str">
        <f t="shared" ca="1" si="21"/>
        <v/>
      </c>
      <c r="R67" s="123" t="str">
        <f t="shared" ca="1" si="22"/>
        <v/>
      </c>
      <c r="S67" s="123" t="str">
        <f t="shared" ca="1" si="23"/>
        <v/>
      </c>
      <c r="T67" s="123" t="str">
        <f t="shared" ca="1" si="24"/>
        <v/>
      </c>
      <c r="U67" s="123" t="str">
        <f t="shared" ca="1" si="25"/>
        <v/>
      </c>
      <c r="V67" s="123" t="str">
        <f t="shared" ca="1" si="26"/>
        <v/>
      </c>
      <c r="W67" s="123" t="str">
        <f t="shared" ca="1" si="27"/>
        <v/>
      </c>
      <c r="X67" s="123" t="str">
        <f t="shared" ca="1" si="28"/>
        <v/>
      </c>
      <c r="Y67" s="123" t="str">
        <f t="shared" ca="1" si="29"/>
        <v/>
      </c>
      <c r="AA67">
        <f t="shared" si="30"/>
        <v>1</v>
      </c>
      <c r="AB67" t="str">
        <f t="shared" si="36"/>
        <v/>
      </c>
      <c r="AC67" t="str">
        <f t="shared" si="36"/>
        <v/>
      </c>
      <c r="AD67">
        <f t="shared" si="35"/>
        <v>1</v>
      </c>
      <c r="AE67">
        <f t="shared" si="35"/>
        <v>1</v>
      </c>
      <c r="AF67">
        <f t="shared" si="35"/>
        <v>1</v>
      </c>
      <c r="AG67">
        <f t="shared" si="35"/>
        <v>1</v>
      </c>
      <c r="AH67">
        <f t="shared" si="35"/>
        <v>1</v>
      </c>
      <c r="AI67">
        <f t="shared" si="35"/>
        <v>1</v>
      </c>
      <c r="AJ67">
        <f t="shared" si="35"/>
        <v>1</v>
      </c>
      <c r="AK67">
        <f t="shared" si="35"/>
        <v>1</v>
      </c>
      <c r="AL67">
        <f t="shared" si="35"/>
        <v>1</v>
      </c>
      <c r="AM67">
        <f t="shared" si="35"/>
        <v>1</v>
      </c>
      <c r="AN67">
        <f t="shared" si="35"/>
        <v>1</v>
      </c>
      <c r="AO67">
        <f t="shared" si="35"/>
        <v>1</v>
      </c>
      <c r="AP67">
        <f t="shared" si="35"/>
        <v>1</v>
      </c>
      <c r="AQ67">
        <f t="shared" si="35"/>
        <v>1</v>
      </c>
      <c r="AR67">
        <f t="shared" si="35"/>
        <v>1</v>
      </c>
      <c r="AS67">
        <f t="shared" si="35"/>
        <v>1</v>
      </c>
      <c r="AT67">
        <f t="shared" si="34"/>
        <v>1</v>
      </c>
      <c r="AU67">
        <f t="shared" si="34"/>
        <v>1</v>
      </c>
      <c r="AV67">
        <f t="shared" si="34"/>
        <v>1</v>
      </c>
      <c r="BA67" t="str">
        <f t="shared" si="37"/>
        <v/>
      </c>
      <c r="BB67" t="str">
        <f t="shared" si="37"/>
        <v/>
      </c>
      <c r="BC67" t="str">
        <f t="shared" si="37"/>
        <v/>
      </c>
      <c r="BD67" t="str">
        <f t="shared" si="37"/>
        <v/>
      </c>
      <c r="BE67" t="str">
        <f t="shared" si="37"/>
        <v/>
      </c>
      <c r="BF67" t="str">
        <f t="shared" si="37"/>
        <v/>
      </c>
      <c r="BG67" t="str">
        <f t="shared" si="37"/>
        <v/>
      </c>
      <c r="BH67" t="str">
        <f t="shared" si="37"/>
        <v/>
      </c>
      <c r="BI67" t="str">
        <f t="shared" si="37"/>
        <v/>
      </c>
      <c r="BJ67" t="str">
        <f t="shared" si="37"/>
        <v/>
      </c>
    </row>
    <row r="68" spans="1:62" hidden="1" x14ac:dyDescent="0.25">
      <c r="A68" s="106"/>
      <c r="B68" s="106" t="str">
        <f t="shared" si="10"/>
        <v/>
      </c>
      <c r="C68" s="125"/>
      <c r="D68" s="125"/>
      <c r="E68" s="125"/>
      <c r="F68" s="272" t="str">
        <f>IF('תנאי סף'!AR68&lt;&gt;1,"",'תנאי סף'!F68)</f>
        <v/>
      </c>
      <c r="G68" s="123" t="str">
        <f t="shared" ca="1" si="11"/>
        <v/>
      </c>
      <c r="H68" s="123" t="str">
        <f t="shared" ca="1" si="12"/>
        <v/>
      </c>
      <c r="I68" s="123" t="str">
        <f t="shared" ca="1" si="13"/>
        <v/>
      </c>
      <c r="J68" s="123" t="str">
        <f t="shared" ca="1" si="14"/>
        <v/>
      </c>
      <c r="K68" s="123" t="str">
        <f t="shared" ca="1" si="15"/>
        <v/>
      </c>
      <c r="L68" s="123" t="str">
        <f t="shared" ca="1" si="16"/>
        <v/>
      </c>
      <c r="M68" s="123" t="str">
        <f t="shared" ca="1" si="17"/>
        <v/>
      </c>
      <c r="N68" s="123" t="str">
        <f t="shared" ca="1" si="18"/>
        <v/>
      </c>
      <c r="O68" s="123" t="str">
        <f t="shared" ca="1" si="19"/>
        <v/>
      </c>
      <c r="P68" s="123" t="str">
        <f t="shared" ca="1" si="20"/>
        <v/>
      </c>
      <c r="Q68" s="123" t="str">
        <f t="shared" ca="1" si="21"/>
        <v/>
      </c>
      <c r="R68" s="123" t="str">
        <f t="shared" ca="1" si="22"/>
        <v/>
      </c>
      <c r="S68" s="123" t="str">
        <f t="shared" ca="1" si="23"/>
        <v/>
      </c>
      <c r="T68" s="123" t="str">
        <f t="shared" ca="1" si="24"/>
        <v/>
      </c>
      <c r="U68" s="123" t="str">
        <f t="shared" ca="1" si="25"/>
        <v/>
      </c>
      <c r="V68" s="123" t="str">
        <f t="shared" ca="1" si="26"/>
        <v/>
      </c>
      <c r="W68" s="123" t="str">
        <f t="shared" ca="1" si="27"/>
        <v/>
      </c>
      <c r="X68" s="123" t="str">
        <f t="shared" ca="1" si="28"/>
        <v/>
      </c>
      <c r="Y68" s="123" t="str">
        <f t="shared" ca="1" si="29"/>
        <v/>
      </c>
      <c r="AA68">
        <f t="shared" si="30"/>
        <v>1</v>
      </c>
      <c r="AB68" t="str">
        <f t="shared" si="36"/>
        <v/>
      </c>
      <c r="AC68" t="str">
        <f t="shared" si="36"/>
        <v/>
      </c>
      <c r="AD68">
        <f t="shared" si="35"/>
        <v>1</v>
      </c>
      <c r="AE68">
        <f t="shared" si="35"/>
        <v>1</v>
      </c>
      <c r="AF68">
        <f t="shared" si="35"/>
        <v>1</v>
      </c>
      <c r="AG68">
        <f t="shared" si="35"/>
        <v>1</v>
      </c>
      <c r="AH68">
        <f t="shared" si="35"/>
        <v>1</v>
      </c>
      <c r="AI68">
        <f t="shared" si="35"/>
        <v>1</v>
      </c>
      <c r="AJ68">
        <f t="shared" si="35"/>
        <v>1</v>
      </c>
      <c r="AK68">
        <f t="shared" si="35"/>
        <v>1</v>
      </c>
      <c r="AL68">
        <f t="shared" si="35"/>
        <v>1</v>
      </c>
      <c r="AM68">
        <f t="shared" si="35"/>
        <v>1</v>
      </c>
      <c r="AN68">
        <f t="shared" si="35"/>
        <v>1</v>
      </c>
      <c r="AO68">
        <f t="shared" si="35"/>
        <v>1</v>
      </c>
      <c r="AP68">
        <f t="shared" si="35"/>
        <v>1</v>
      </c>
      <c r="AQ68">
        <f t="shared" si="35"/>
        <v>1</v>
      </c>
      <c r="AR68">
        <f t="shared" si="35"/>
        <v>1</v>
      </c>
      <c r="AS68">
        <f t="shared" si="35"/>
        <v>1</v>
      </c>
      <c r="AT68">
        <f t="shared" si="34"/>
        <v>1</v>
      </c>
      <c r="AU68">
        <f t="shared" si="34"/>
        <v>1</v>
      </c>
      <c r="AV68">
        <f t="shared" si="34"/>
        <v>1</v>
      </c>
      <c r="BA68" t="str">
        <f t="shared" si="37"/>
        <v/>
      </c>
      <c r="BB68" t="str">
        <f t="shared" si="37"/>
        <v/>
      </c>
      <c r="BC68" t="str">
        <f t="shared" si="37"/>
        <v/>
      </c>
      <c r="BD68" t="str">
        <f t="shared" si="37"/>
        <v/>
      </c>
      <c r="BE68" t="str">
        <f t="shared" si="37"/>
        <v/>
      </c>
      <c r="BF68" t="str">
        <f t="shared" si="37"/>
        <v/>
      </c>
      <c r="BG68" t="str">
        <f t="shared" si="37"/>
        <v/>
      </c>
      <c r="BH68" t="str">
        <f t="shared" si="37"/>
        <v/>
      </c>
      <c r="BI68" t="str">
        <f t="shared" si="37"/>
        <v/>
      </c>
      <c r="BJ68" t="str">
        <f t="shared" si="37"/>
        <v/>
      </c>
    </row>
    <row r="69" spans="1:62" hidden="1" x14ac:dyDescent="0.25">
      <c r="A69" s="106"/>
      <c r="B69" s="106" t="str">
        <f t="shared" si="10"/>
        <v/>
      </c>
      <c r="C69" s="125"/>
      <c r="D69" s="125"/>
      <c r="E69" s="125"/>
      <c r="F69" s="272" t="str">
        <f>IF('תנאי סף'!AR69&lt;&gt;1,"",'תנאי סף'!F69)</f>
        <v/>
      </c>
      <c r="G69" s="123" t="str">
        <f t="shared" ca="1" si="11"/>
        <v/>
      </c>
      <c r="H69" s="123" t="str">
        <f t="shared" ca="1" si="12"/>
        <v/>
      </c>
      <c r="I69" s="123" t="str">
        <f t="shared" ca="1" si="13"/>
        <v/>
      </c>
      <c r="J69" s="123" t="str">
        <f t="shared" ca="1" si="14"/>
        <v/>
      </c>
      <c r="K69" s="123" t="str">
        <f t="shared" ca="1" si="15"/>
        <v/>
      </c>
      <c r="L69" s="123" t="str">
        <f t="shared" ca="1" si="16"/>
        <v/>
      </c>
      <c r="M69" s="123" t="str">
        <f t="shared" ca="1" si="17"/>
        <v/>
      </c>
      <c r="N69" s="123" t="str">
        <f t="shared" ca="1" si="18"/>
        <v/>
      </c>
      <c r="O69" s="123" t="str">
        <f t="shared" ca="1" si="19"/>
        <v/>
      </c>
      <c r="P69" s="123" t="str">
        <f t="shared" ca="1" si="20"/>
        <v/>
      </c>
      <c r="Q69" s="123" t="str">
        <f t="shared" ca="1" si="21"/>
        <v/>
      </c>
      <c r="R69" s="123" t="str">
        <f t="shared" ca="1" si="22"/>
        <v/>
      </c>
      <c r="S69" s="123" t="str">
        <f t="shared" ca="1" si="23"/>
        <v/>
      </c>
      <c r="T69" s="123" t="str">
        <f t="shared" ca="1" si="24"/>
        <v/>
      </c>
      <c r="U69" s="123" t="str">
        <f t="shared" ca="1" si="25"/>
        <v/>
      </c>
      <c r="V69" s="123" t="str">
        <f t="shared" ca="1" si="26"/>
        <v/>
      </c>
      <c r="W69" s="123" t="str">
        <f t="shared" ca="1" si="27"/>
        <v/>
      </c>
      <c r="X69" s="123" t="str">
        <f t="shared" ca="1" si="28"/>
        <v/>
      </c>
      <c r="Y69" s="123" t="str">
        <f t="shared" ca="1" si="29"/>
        <v/>
      </c>
      <c r="AA69">
        <f t="shared" si="30"/>
        <v>1</v>
      </c>
      <c r="AB69" t="str">
        <f t="shared" si="36"/>
        <v/>
      </c>
      <c r="AC69" t="str">
        <f t="shared" si="36"/>
        <v/>
      </c>
      <c r="AD69">
        <f t="shared" si="35"/>
        <v>1</v>
      </c>
      <c r="AE69">
        <f t="shared" si="35"/>
        <v>1</v>
      </c>
      <c r="AF69">
        <f t="shared" si="35"/>
        <v>1</v>
      </c>
      <c r="AG69">
        <f t="shared" si="35"/>
        <v>1</v>
      </c>
      <c r="AH69">
        <f t="shared" si="35"/>
        <v>1</v>
      </c>
      <c r="AI69">
        <f t="shared" si="35"/>
        <v>1</v>
      </c>
      <c r="AJ69">
        <f t="shared" si="35"/>
        <v>1</v>
      </c>
      <c r="AK69">
        <f t="shared" si="35"/>
        <v>1</v>
      </c>
      <c r="AL69">
        <f t="shared" si="35"/>
        <v>1</v>
      </c>
      <c r="AM69">
        <f t="shared" si="35"/>
        <v>1</v>
      </c>
      <c r="AN69">
        <f t="shared" si="35"/>
        <v>1</v>
      </c>
      <c r="AO69">
        <f t="shared" si="35"/>
        <v>1</v>
      </c>
      <c r="AP69">
        <f t="shared" si="35"/>
        <v>1</v>
      </c>
      <c r="AQ69">
        <f t="shared" si="35"/>
        <v>1</v>
      </c>
      <c r="AR69">
        <f t="shared" si="35"/>
        <v>1</v>
      </c>
      <c r="AS69">
        <f t="shared" si="35"/>
        <v>1</v>
      </c>
      <c r="AT69">
        <f t="shared" si="34"/>
        <v>1</v>
      </c>
      <c r="AU69">
        <f t="shared" si="34"/>
        <v>1</v>
      </c>
      <c r="AV69">
        <f t="shared" si="34"/>
        <v>1</v>
      </c>
      <c r="BA69" t="str">
        <f t="shared" si="37"/>
        <v/>
      </c>
      <c r="BB69" t="str">
        <f t="shared" si="37"/>
        <v/>
      </c>
      <c r="BC69" t="str">
        <f t="shared" si="37"/>
        <v/>
      </c>
      <c r="BD69" t="str">
        <f t="shared" si="37"/>
        <v/>
      </c>
      <c r="BE69" t="str">
        <f t="shared" si="37"/>
        <v/>
      </c>
      <c r="BF69" t="str">
        <f t="shared" si="37"/>
        <v/>
      </c>
      <c r="BG69" t="str">
        <f t="shared" si="37"/>
        <v/>
      </c>
      <c r="BH69" t="str">
        <f t="shared" si="37"/>
        <v/>
      </c>
      <c r="BI69" t="str">
        <f t="shared" si="37"/>
        <v/>
      </c>
      <c r="BJ69" t="str">
        <f t="shared" si="37"/>
        <v/>
      </c>
    </row>
    <row r="70" spans="1:62" hidden="1" x14ac:dyDescent="0.25">
      <c r="A70" s="106"/>
      <c r="B70" s="106" t="str">
        <f t="shared" si="10"/>
        <v/>
      </c>
      <c r="C70" s="125"/>
      <c r="D70" s="125"/>
      <c r="E70" s="125"/>
      <c r="F70" s="272" t="str">
        <f>IF('תנאי סף'!AR70&lt;&gt;1,"",'תנאי סף'!F70)</f>
        <v/>
      </c>
      <c r="G70" s="123" t="str">
        <f t="shared" ca="1" si="11"/>
        <v/>
      </c>
      <c r="H70" s="123" t="str">
        <f t="shared" ca="1" si="12"/>
        <v/>
      </c>
      <c r="I70" s="123" t="str">
        <f t="shared" ca="1" si="13"/>
        <v/>
      </c>
      <c r="J70" s="123" t="str">
        <f t="shared" ca="1" si="14"/>
        <v/>
      </c>
      <c r="K70" s="123" t="str">
        <f t="shared" ca="1" si="15"/>
        <v/>
      </c>
      <c r="L70" s="123" t="str">
        <f t="shared" ca="1" si="16"/>
        <v/>
      </c>
      <c r="M70" s="123" t="str">
        <f t="shared" ca="1" si="17"/>
        <v/>
      </c>
      <c r="N70" s="123" t="str">
        <f t="shared" ca="1" si="18"/>
        <v/>
      </c>
      <c r="O70" s="123" t="str">
        <f t="shared" ca="1" si="19"/>
        <v/>
      </c>
      <c r="P70" s="123" t="str">
        <f t="shared" ca="1" si="20"/>
        <v/>
      </c>
      <c r="Q70" s="123" t="str">
        <f t="shared" ca="1" si="21"/>
        <v/>
      </c>
      <c r="R70" s="123" t="str">
        <f t="shared" ca="1" si="22"/>
        <v/>
      </c>
      <c r="S70" s="123" t="str">
        <f t="shared" ca="1" si="23"/>
        <v/>
      </c>
      <c r="T70" s="123" t="str">
        <f t="shared" ca="1" si="24"/>
        <v/>
      </c>
      <c r="U70" s="123" t="str">
        <f t="shared" ca="1" si="25"/>
        <v/>
      </c>
      <c r="V70" s="123" t="str">
        <f t="shared" ca="1" si="26"/>
        <v/>
      </c>
      <c r="W70" s="123" t="str">
        <f t="shared" ca="1" si="27"/>
        <v/>
      </c>
      <c r="X70" s="123" t="str">
        <f t="shared" ca="1" si="28"/>
        <v/>
      </c>
      <c r="Y70" s="123" t="str">
        <f t="shared" ca="1" si="29"/>
        <v/>
      </c>
      <c r="AA70">
        <f t="shared" si="30"/>
        <v>1</v>
      </c>
      <c r="AB70" t="str">
        <f t="shared" si="36"/>
        <v/>
      </c>
      <c r="AC70" t="str">
        <f t="shared" si="36"/>
        <v/>
      </c>
      <c r="AD70">
        <f t="shared" si="35"/>
        <v>1</v>
      </c>
      <c r="AE70">
        <f t="shared" si="35"/>
        <v>1</v>
      </c>
      <c r="AF70">
        <f t="shared" si="35"/>
        <v>1</v>
      </c>
      <c r="AG70">
        <f t="shared" si="35"/>
        <v>1</v>
      </c>
      <c r="AH70">
        <f t="shared" si="35"/>
        <v>1</v>
      </c>
      <c r="AI70">
        <f t="shared" si="35"/>
        <v>1</v>
      </c>
      <c r="AJ70">
        <f t="shared" si="35"/>
        <v>1</v>
      </c>
      <c r="AK70">
        <f t="shared" si="35"/>
        <v>1</v>
      </c>
      <c r="AL70">
        <f t="shared" si="35"/>
        <v>1</v>
      </c>
      <c r="AM70">
        <f t="shared" si="35"/>
        <v>1</v>
      </c>
      <c r="AN70">
        <f t="shared" si="35"/>
        <v>1</v>
      </c>
      <c r="AO70">
        <f t="shared" si="35"/>
        <v>1</v>
      </c>
      <c r="AP70">
        <f t="shared" si="35"/>
        <v>1</v>
      </c>
      <c r="AQ70">
        <f t="shared" si="35"/>
        <v>1</v>
      </c>
      <c r="AR70">
        <f t="shared" si="35"/>
        <v>1</v>
      </c>
      <c r="AS70">
        <f t="shared" si="35"/>
        <v>1</v>
      </c>
      <c r="AT70">
        <f t="shared" si="34"/>
        <v>1</v>
      </c>
      <c r="AU70">
        <f t="shared" si="34"/>
        <v>1</v>
      </c>
      <c r="AV70">
        <f t="shared" si="34"/>
        <v>1</v>
      </c>
      <c r="BA70" t="str">
        <f t="shared" si="37"/>
        <v/>
      </c>
      <c r="BB70" t="str">
        <f t="shared" si="37"/>
        <v/>
      </c>
      <c r="BC70" t="str">
        <f t="shared" si="37"/>
        <v/>
      </c>
      <c r="BD70" t="str">
        <f t="shared" si="37"/>
        <v/>
      </c>
      <c r="BE70" t="str">
        <f t="shared" si="37"/>
        <v/>
      </c>
      <c r="BF70" t="str">
        <f t="shared" si="37"/>
        <v/>
      </c>
      <c r="BG70" t="str">
        <f t="shared" si="37"/>
        <v/>
      </c>
      <c r="BH70" t="str">
        <f t="shared" si="37"/>
        <v/>
      </c>
      <c r="BI70" t="str">
        <f t="shared" si="37"/>
        <v/>
      </c>
      <c r="BJ70" t="str">
        <f t="shared" si="37"/>
        <v/>
      </c>
    </row>
    <row r="71" spans="1:62" hidden="1" x14ac:dyDescent="0.25">
      <c r="A71" s="106"/>
      <c r="B71" s="106" t="str">
        <f t="shared" si="10"/>
        <v/>
      </c>
      <c r="C71" s="125"/>
      <c r="D71" s="125"/>
      <c r="E71" s="125"/>
      <c r="F71" s="272" t="str">
        <f>IF('תנאי סף'!AR71&lt;&gt;1,"",'תנאי סף'!F71)</f>
        <v/>
      </c>
      <c r="G71" s="123" t="str">
        <f t="shared" ca="1" si="11"/>
        <v/>
      </c>
      <c r="H71" s="123" t="str">
        <f t="shared" ca="1" si="12"/>
        <v/>
      </c>
      <c r="I71" s="123" t="str">
        <f t="shared" ca="1" si="13"/>
        <v/>
      </c>
      <c r="J71" s="123" t="str">
        <f t="shared" ca="1" si="14"/>
        <v/>
      </c>
      <c r="K71" s="123" t="str">
        <f t="shared" ca="1" si="15"/>
        <v/>
      </c>
      <c r="L71" s="123" t="str">
        <f t="shared" ca="1" si="16"/>
        <v/>
      </c>
      <c r="M71" s="123" t="str">
        <f t="shared" ca="1" si="17"/>
        <v/>
      </c>
      <c r="N71" s="123" t="str">
        <f t="shared" ca="1" si="18"/>
        <v/>
      </c>
      <c r="O71" s="123" t="str">
        <f t="shared" ca="1" si="19"/>
        <v/>
      </c>
      <c r="P71" s="123" t="str">
        <f t="shared" ca="1" si="20"/>
        <v/>
      </c>
      <c r="Q71" s="123" t="str">
        <f t="shared" ca="1" si="21"/>
        <v/>
      </c>
      <c r="R71" s="123" t="str">
        <f t="shared" ca="1" si="22"/>
        <v/>
      </c>
      <c r="S71" s="123" t="str">
        <f t="shared" ca="1" si="23"/>
        <v/>
      </c>
      <c r="T71" s="123" t="str">
        <f t="shared" ca="1" si="24"/>
        <v/>
      </c>
      <c r="U71" s="123" t="str">
        <f t="shared" ca="1" si="25"/>
        <v/>
      </c>
      <c r="V71" s="123" t="str">
        <f t="shared" ca="1" si="26"/>
        <v/>
      </c>
      <c r="W71" s="123" t="str">
        <f t="shared" ca="1" si="27"/>
        <v/>
      </c>
      <c r="X71" s="123" t="str">
        <f t="shared" ca="1" si="28"/>
        <v/>
      </c>
      <c r="Y71" s="123" t="str">
        <f t="shared" ca="1" si="29"/>
        <v/>
      </c>
      <c r="AA71">
        <f t="shared" si="30"/>
        <v>1</v>
      </c>
      <c r="AB71" t="str">
        <f t="shared" si="36"/>
        <v/>
      </c>
      <c r="AC71" t="str">
        <f t="shared" si="36"/>
        <v/>
      </c>
      <c r="AD71">
        <f t="shared" si="35"/>
        <v>1</v>
      </c>
      <c r="AE71">
        <f t="shared" si="35"/>
        <v>1</v>
      </c>
      <c r="AF71">
        <f t="shared" si="35"/>
        <v>1</v>
      </c>
      <c r="AG71">
        <f t="shared" si="35"/>
        <v>1</v>
      </c>
      <c r="AH71">
        <f t="shared" si="35"/>
        <v>1</v>
      </c>
      <c r="AI71">
        <f t="shared" si="35"/>
        <v>1</v>
      </c>
      <c r="AJ71">
        <f t="shared" si="35"/>
        <v>1</v>
      </c>
      <c r="AK71">
        <f t="shared" si="35"/>
        <v>1</v>
      </c>
      <c r="AL71">
        <f t="shared" si="35"/>
        <v>1</v>
      </c>
      <c r="AM71">
        <f t="shared" si="35"/>
        <v>1</v>
      </c>
      <c r="AN71">
        <f t="shared" si="35"/>
        <v>1</v>
      </c>
      <c r="AO71">
        <f t="shared" si="35"/>
        <v>1</v>
      </c>
      <c r="AP71">
        <f t="shared" si="35"/>
        <v>1</v>
      </c>
      <c r="AQ71">
        <f t="shared" si="35"/>
        <v>1</v>
      </c>
      <c r="AR71">
        <f t="shared" si="35"/>
        <v>1</v>
      </c>
      <c r="AS71">
        <f t="shared" si="35"/>
        <v>1</v>
      </c>
      <c r="AT71">
        <f t="shared" si="34"/>
        <v>1</v>
      </c>
      <c r="AU71">
        <f t="shared" si="34"/>
        <v>1</v>
      </c>
      <c r="AV71">
        <f t="shared" si="34"/>
        <v>1</v>
      </c>
      <c r="BA71" t="str">
        <f t="shared" si="37"/>
        <v/>
      </c>
      <c r="BB71" t="str">
        <f t="shared" si="37"/>
        <v/>
      </c>
      <c r="BC71" t="str">
        <f t="shared" si="37"/>
        <v/>
      </c>
      <c r="BD71" t="str">
        <f t="shared" si="37"/>
        <v/>
      </c>
      <c r="BE71" t="str">
        <f t="shared" si="37"/>
        <v/>
      </c>
      <c r="BF71" t="str">
        <f t="shared" si="37"/>
        <v/>
      </c>
      <c r="BG71" t="str">
        <f t="shared" si="37"/>
        <v/>
      </c>
      <c r="BH71" t="str">
        <f t="shared" si="37"/>
        <v/>
      </c>
      <c r="BI71" t="str">
        <f t="shared" si="37"/>
        <v/>
      </c>
      <c r="BJ71" t="str">
        <f t="shared" si="37"/>
        <v/>
      </c>
    </row>
    <row r="72" spans="1:62" hidden="1" x14ac:dyDescent="0.25">
      <c r="A72" s="106"/>
      <c r="B72" s="106" t="str">
        <f t="shared" si="10"/>
        <v/>
      </c>
      <c r="C72" s="125"/>
      <c r="D72" s="125"/>
      <c r="E72" s="125"/>
      <c r="F72" s="272" t="str">
        <f>IF('תנאי סף'!AR72&lt;&gt;1,"",'תנאי סף'!F72)</f>
        <v/>
      </c>
      <c r="G72" s="123" t="str">
        <f t="shared" ca="1" si="11"/>
        <v/>
      </c>
      <c r="H72" s="123" t="str">
        <f t="shared" ca="1" si="12"/>
        <v/>
      </c>
      <c r="I72" s="123" t="str">
        <f t="shared" ca="1" si="13"/>
        <v/>
      </c>
      <c r="J72" s="123" t="str">
        <f t="shared" ca="1" si="14"/>
        <v/>
      </c>
      <c r="K72" s="123" t="str">
        <f t="shared" ca="1" si="15"/>
        <v/>
      </c>
      <c r="L72" s="123" t="str">
        <f t="shared" ca="1" si="16"/>
        <v/>
      </c>
      <c r="M72" s="123" t="str">
        <f t="shared" ca="1" si="17"/>
        <v/>
      </c>
      <c r="N72" s="123" t="str">
        <f t="shared" ca="1" si="18"/>
        <v/>
      </c>
      <c r="O72" s="123" t="str">
        <f t="shared" ca="1" si="19"/>
        <v/>
      </c>
      <c r="P72" s="123" t="str">
        <f t="shared" ca="1" si="20"/>
        <v/>
      </c>
      <c r="Q72" s="123" t="str">
        <f t="shared" ca="1" si="21"/>
        <v/>
      </c>
      <c r="R72" s="123" t="str">
        <f t="shared" ca="1" si="22"/>
        <v/>
      </c>
      <c r="S72" s="123" t="str">
        <f t="shared" ca="1" si="23"/>
        <v/>
      </c>
      <c r="T72" s="123" t="str">
        <f t="shared" ca="1" si="24"/>
        <v/>
      </c>
      <c r="U72" s="123" t="str">
        <f t="shared" ca="1" si="25"/>
        <v/>
      </c>
      <c r="V72" s="123" t="str">
        <f t="shared" ca="1" si="26"/>
        <v/>
      </c>
      <c r="W72" s="123" t="str">
        <f t="shared" ca="1" si="27"/>
        <v/>
      </c>
      <c r="X72" s="123" t="str">
        <f t="shared" ca="1" si="28"/>
        <v/>
      </c>
      <c r="Y72" s="123" t="str">
        <f t="shared" ca="1" si="29"/>
        <v/>
      </c>
      <c r="AA72">
        <f t="shared" si="30"/>
        <v>1</v>
      </c>
      <c r="AB72" t="str">
        <f t="shared" si="36"/>
        <v/>
      </c>
      <c r="AC72" t="str">
        <f t="shared" si="36"/>
        <v/>
      </c>
      <c r="AD72">
        <f t="shared" si="35"/>
        <v>1</v>
      </c>
      <c r="AE72">
        <f t="shared" si="35"/>
        <v>1</v>
      </c>
      <c r="AF72">
        <f t="shared" si="35"/>
        <v>1</v>
      </c>
      <c r="AG72">
        <f t="shared" si="35"/>
        <v>1</v>
      </c>
      <c r="AH72">
        <f t="shared" si="35"/>
        <v>1</v>
      </c>
      <c r="AI72">
        <f t="shared" si="35"/>
        <v>1</v>
      </c>
      <c r="AJ72">
        <f t="shared" si="35"/>
        <v>1</v>
      </c>
      <c r="AK72">
        <f t="shared" si="35"/>
        <v>1</v>
      </c>
      <c r="AL72">
        <f t="shared" si="35"/>
        <v>1</v>
      </c>
      <c r="AM72">
        <f t="shared" si="35"/>
        <v>1</v>
      </c>
      <c r="AN72">
        <f t="shared" si="35"/>
        <v>1</v>
      </c>
      <c r="AO72">
        <f t="shared" si="35"/>
        <v>1</v>
      </c>
      <c r="AP72">
        <f t="shared" si="35"/>
        <v>1</v>
      </c>
      <c r="AQ72">
        <f t="shared" si="35"/>
        <v>1</v>
      </c>
      <c r="AR72">
        <f t="shared" si="35"/>
        <v>1</v>
      </c>
      <c r="AS72">
        <f t="shared" si="35"/>
        <v>1</v>
      </c>
      <c r="AT72">
        <f t="shared" si="34"/>
        <v>1</v>
      </c>
      <c r="AU72">
        <f t="shared" si="34"/>
        <v>1</v>
      </c>
      <c r="AV72">
        <f t="shared" si="34"/>
        <v>1</v>
      </c>
      <c r="BA72" t="str">
        <f t="shared" si="37"/>
        <v/>
      </c>
      <c r="BB72" t="str">
        <f t="shared" si="37"/>
        <v/>
      </c>
      <c r="BC72" t="str">
        <f t="shared" si="37"/>
        <v/>
      </c>
      <c r="BD72" t="str">
        <f t="shared" si="37"/>
        <v/>
      </c>
      <c r="BE72" t="str">
        <f t="shared" si="37"/>
        <v/>
      </c>
      <c r="BF72" t="str">
        <f t="shared" si="37"/>
        <v/>
      </c>
      <c r="BG72" t="str">
        <f t="shared" si="37"/>
        <v/>
      </c>
      <c r="BH72" t="str">
        <f t="shared" si="37"/>
        <v/>
      </c>
      <c r="BI72" t="str">
        <f t="shared" si="37"/>
        <v/>
      </c>
      <c r="BJ72" t="str">
        <f t="shared" si="37"/>
        <v/>
      </c>
    </row>
    <row r="73" spans="1:62" hidden="1" x14ac:dyDescent="0.25">
      <c r="A73" s="106"/>
      <c r="B73" s="106" t="str">
        <f t="shared" si="10"/>
        <v/>
      </c>
      <c r="C73" s="125"/>
      <c r="D73" s="125"/>
      <c r="E73" s="125"/>
      <c r="F73" s="272" t="str">
        <f>IF('תנאי סף'!AR73&lt;&gt;1,"",'תנאי סף'!F73)</f>
        <v/>
      </c>
      <c r="G73" s="123" t="str">
        <f t="shared" ca="1" si="11"/>
        <v/>
      </c>
      <c r="H73" s="123" t="str">
        <f t="shared" ca="1" si="12"/>
        <v/>
      </c>
      <c r="I73" s="123" t="str">
        <f t="shared" ca="1" si="13"/>
        <v/>
      </c>
      <c r="J73" s="123" t="str">
        <f t="shared" ca="1" si="14"/>
        <v/>
      </c>
      <c r="K73" s="123" t="str">
        <f t="shared" ca="1" si="15"/>
        <v/>
      </c>
      <c r="L73" s="123" t="str">
        <f t="shared" ca="1" si="16"/>
        <v/>
      </c>
      <c r="M73" s="123" t="str">
        <f t="shared" ca="1" si="17"/>
        <v/>
      </c>
      <c r="N73" s="123" t="str">
        <f t="shared" ca="1" si="18"/>
        <v/>
      </c>
      <c r="O73" s="123" t="str">
        <f t="shared" ca="1" si="19"/>
        <v/>
      </c>
      <c r="P73" s="123" t="str">
        <f t="shared" ca="1" si="20"/>
        <v/>
      </c>
      <c r="Q73" s="123" t="str">
        <f t="shared" ca="1" si="21"/>
        <v/>
      </c>
      <c r="R73" s="123" t="str">
        <f t="shared" ca="1" si="22"/>
        <v/>
      </c>
      <c r="S73" s="123" t="str">
        <f t="shared" ca="1" si="23"/>
        <v/>
      </c>
      <c r="T73" s="123" t="str">
        <f t="shared" ca="1" si="24"/>
        <v/>
      </c>
      <c r="U73" s="123" t="str">
        <f t="shared" ca="1" si="25"/>
        <v/>
      </c>
      <c r="V73" s="123" t="str">
        <f t="shared" ca="1" si="26"/>
        <v/>
      </c>
      <c r="W73" s="123" t="str">
        <f t="shared" ca="1" si="27"/>
        <v/>
      </c>
      <c r="X73" s="123" t="str">
        <f t="shared" ca="1" si="28"/>
        <v/>
      </c>
      <c r="Y73" s="123" t="str">
        <f t="shared" ca="1" si="29"/>
        <v/>
      </c>
      <c r="AA73">
        <f t="shared" si="30"/>
        <v>1</v>
      </c>
      <c r="AB73" t="str">
        <f t="shared" si="36"/>
        <v/>
      </c>
      <c r="AC73" t="str">
        <f t="shared" si="36"/>
        <v/>
      </c>
      <c r="AD73">
        <f t="shared" si="35"/>
        <v>1</v>
      </c>
      <c r="AE73">
        <f t="shared" si="35"/>
        <v>1</v>
      </c>
      <c r="AF73">
        <f t="shared" si="35"/>
        <v>1</v>
      </c>
      <c r="AG73">
        <f t="shared" si="35"/>
        <v>1</v>
      </c>
      <c r="AH73">
        <f t="shared" si="35"/>
        <v>1</v>
      </c>
      <c r="AI73">
        <f t="shared" si="35"/>
        <v>1</v>
      </c>
      <c r="AJ73">
        <f t="shared" si="35"/>
        <v>1</v>
      </c>
      <c r="AK73">
        <f t="shared" si="35"/>
        <v>1</v>
      </c>
      <c r="AL73">
        <f t="shared" si="35"/>
        <v>1</v>
      </c>
      <c r="AM73">
        <f t="shared" si="35"/>
        <v>1</v>
      </c>
      <c r="AN73">
        <f t="shared" si="35"/>
        <v>1</v>
      </c>
      <c r="AO73">
        <f t="shared" si="35"/>
        <v>1</v>
      </c>
      <c r="AP73">
        <f t="shared" si="35"/>
        <v>1</v>
      </c>
      <c r="AQ73">
        <f t="shared" si="35"/>
        <v>1</v>
      </c>
      <c r="AR73">
        <f t="shared" si="35"/>
        <v>1</v>
      </c>
      <c r="AS73">
        <f t="shared" si="35"/>
        <v>1</v>
      </c>
      <c r="AT73">
        <f t="shared" si="34"/>
        <v>1</v>
      </c>
      <c r="AU73">
        <f t="shared" si="34"/>
        <v>1</v>
      </c>
      <c r="AV73">
        <f t="shared" si="34"/>
        <v>1</v>
      </c>
      <c r="BA73" t="str">
        <f t="shared" si="37"/>
        <v/>
      </c>
      <c r="BB73" t="str">
        <f t="shared" si="37"/>
        <v/>
      </c>
      <c r="BC73" t="str">
        <f t="shared" si="37"/>
        <v/>
      </c>
      <c r="BD73" t="str">
        <f t="shared" si="37"/>
        <v/>
      </c>
      <c r="BE73" t="str">
        <f t="shared" si="37"/>
        <v/>
      </c>
      <c r="BF73" t="str">
        <f t="shared" si="37"/>
        <v/>
      </c>
      <c r="BG73" t="str">
        <f t="shared" si="37"/>
        <v/>
      </c>
      <c r="BH73" t="str">
        <f t="shared" si="37"/>
        <v/>
      </c>
      <c r="BI73" t="str">
        <f t="shared" si="37"/>
        <v/>
      </c>
      <c r="BJ73" t="str">
        <f t="shared" si="37"/>
        <v/>
      </c>
    </row>
    <row r="74" spans="1:62" hidden="1" x14ac:dyDescent="0.25">
      <c r="A74" s="106"/>
      <c r="B74" s="106" t="str">
        <f t="shared" si="10"/>
        <v/>
      </c>
      <c r="C74" s="125"/>
      <c r="D74" s="125"/>
      <c r="E74" s="125"/>
      <c r="F74" s="272" t="str">
        <f>IF('תנאי סף'!AR74&lt;&gt;1,"",'תנאי סף'!F74)</f>
        <v/>
      </c>
      <c r="G74" s="123" t="str">
        <f t="shared" ca="1" si="11"/>
        <v/>
      </c>
      <c r="H74" s="123" t="str">
        <f t="shared" ca="1" si="12"/>
        <v/>
      </c>
      <c r="I74" s="123" t="str">
        <f t="shared" ca="1" si="13"/>
        <v/>
      </c>
      <c r="J74" s="123" t="str">
        <f t="shared" ca="1" si="14"/>
        <v/>
      </c>
      <c r="K74" s="123" t="str">
        <f t="shared" ca="1" si="15"/>
        <v/>
      </c>
      <c r="L74" s="123" t="str">
        <f t="shared" ca="1" si="16"/>
        <v/>
      </c>
      <c r="M74" s="123" t="str">
        <f t="shared" ca="1" si="17"/>
        <v/>
      </c>
      <c r="N74" s="123" t="str">
        <f t="shared" ca="1" si="18"/>
        <v/>
      </c>
      <c r="O74" s="123" t="str">
        <f t="shared" ca="1" si="19"/>
        <v/>
      </c>
      <c r="P74" s="123" t="str">
        <f t="shared" ca="1" si="20"/>
        <v/>
      </c>
      <c r="Q74" s="123" t="str">
        <f t="shared" ca="1" si="21"/>
        <v/>
      </c>
      <c r="R74" s="123" t="str">
        <f t="shared" ca="1" si="22"/>
        <v/>
      </c>
      <c r="S74" s="123" t="str">
        <f t="shared" ca="1" si="23"/>
        <v/>
      </c>
      <c r="T74" s="123" t="str">
        <f t="shared" ca="1" si="24"/>
        <v/>
      </c>
      <c r="U74" s="123" t="str">
        <f t="shared" ca="1" si="25"/>
        <v/>
      </c>
      <c r="V74" s="123" t="str">
        <f t="shared" ca="1" si="26"/>
        <v/>
      </c>
      <c r="W74" s="123" t="str">
        <f t="shared" ca="1" si="27"/>
        <v/>
      </c>
      <c r="X74" s="123" t="str">
        <f t="shared" ca="1" si="28"/>
        <v/>
      </c>
      <c r="Y74" s="123" t="str">
        <f t="shared" ca="1" si="29"/>
        <v/>
      </c>
      <c r="AA74">
        <f t="shared" si="30"/>
        <v>1</v>
      </c>
      <c r="AB74" t="str">
        <f t="shared" si="36"/>
        <v/>
      </c>
      <c r="AC74" t="str">
        <f t="shared" si="36"/>
        <v/>
      </c>
      <c r="AD74">
        <f t="shared" si="35"/>
        <v>1</v>
      </c>
      <c r="AE74">
        <f t="shared" si="35"/>
        <v>1</v>
      </c>
      <c r="AF74">
        <f t="shared" si="35"/>
        <v>1</v>
      </c>
      <c r="AG74">
        <f t="shared" si="35"/>
        <v>1</v>
      </c>
      <c r="AH74">
        <f t="shared" si="35"/>
        <v>1</v>
      </c>
      <c r="AI74">
        <f t="shared" si="35"/>
        <v>1</v>
      </c>
      <c r="AJ74">
        <f t="shared" si="35"/>
        <v>1</v>
      </c>
      <c r="AK74">
        <f t="shared" si="35"/>
        <v>1</v>
      </c>
      <c r="AL74">
        <f t="shared" si="35"/>
        <v>1</v>
      </c>
      <c r="AM74">
        <f t="shared" si="35"/>
        <v>1</v>
      </c>
      <c r="AN74">
        <f t="shared" si="35"/>
        <v>1</v>
      </c>
      <c r="AO74">
        <f t="shared" si="35"/>
        <v>1</v>
      </c>
      <c r="AP74">
        <f t="shared" si="35"/>
        <v>1</v>
      </c>
      <c r="AQ74">
        <f t="shared" si="35"/>
        <v>1</v>
      </c>
      <c r="AR74">
        <f t="shared" si="35"/>
        <v>1</v>
      </c>
      <c r="AS74">
        <f t="shared" si="35"/>
        <v>1</v>
      </c>
      <c r="AT74">
        <f t="shared" si="34"/>
        <v>1</v>
      </c>
      <c r="AU74">
        <f t="shared" si="34"/>
        <v>1</v>
      </c>
      <c r="AV74">
        <f t="shared" si="34"/>
        <v>1</v>
      </c>
      <c r="BA74" t="str">
        <f t="shared" si="37"/>
        <v/>
      </c>
      <c r="BB74" t="str">
        <f t="shared" si="37"/>
        <v/>
      </c>
      <c r="BC74" t="str">
        <f t="shared" si="37"/>
        <v/>
      </c>
      <c r="BD74" t="str">
        <f t="shared" si="37"/>
        <v/>
      </c>
      <c r="BE74" t="str">
        <f t="shared" si="37"/>
        <v/>
      </c>
      <c r="BF74" t="str">
        <f t="shared" si="37"/>
        <v/>
      </c>
      <c r="BG74" t="str">
        <f t="shared" si="37"/>
        <v/>
      </c>
      <c r="BH74" t="str">
        <f t="shared" si="37"/>
        <v/>
      </c>
      <c r="BI74" t="str">
        <f t="shared" si="37"/>
        <v/>
      </c>
      <c r="BJ74" t="str">
        <f t="shared" si="37"/>
        <v/>
      </c>
    </row>
    <row r="75" spans="1:62" hidden="1" x14ac:dyDescent="0.25">
      <c r="A75" s="106"/>
      <c r="B75" s="106" t="str">
        <f t="shared" si="10"/>
        <v/>
      </c>
      <c r="C75" s="125"/>
      <c r="D75" s="125"/>
      <c r="E75" s="125"/>
      <c r="F75" s="272" t="str">
        <f>IF('תנאי סף'!AR75&lt;&gt;1,"",'תנאי סף'!F75)</f>
        <v/>
      </c>
      <c r="G75" s="123" t="str">
        <f t="shared" ca="1" si="11"/>
        <v/>
      </c>
      <c r="H75" s="123" t="str">
        <f t="shared" ca="1" si="12"/>
        <v/>
      </c>
      <c r="I75" s="123" t="str">
        <f t="shared" ca="1" si="13"/>
        <v/>
      </c>
      <c r="J75" s="123" t="str">
        <f t="shared" ca="1" si="14"/>
        <v/>
      </c>
      <c r="K75" s="123" t="str">
        <f t="shared" ca="1" si="15"/>
        <v/>
      </c>
      <c r="L75" s="123" t="str">
        <f t="shared" ca="1" si="16"/>
        <v/>
      </c>
      <c r="M75" s="123" t="str">
        <f t="shared" ca="1" si="17"/>
        <v/>
      </c>
      <c r="N75" s="123" t="str">
        <f t="shared" ca="1" si="18"/>
        <v/>
      </c>
      <c r="O75" s="123" t="str">
        <f t="shared" ca="1" si="19"/>
        <v/>
      </c>
      <c r="P75" s="123" t="str">
        <f t="shared" ca="1" si="20"/>
        <v/>
      </c>
      <c r="Q75" s="123" t="str">
        <f t="shared" ca="1" si="21"/>
        <v/>
      </c>
      <c r="R75" s="123" t="str">
        <f t="shared" ca="1" si="22"/>
        <v/>
      </c>
      <c r="S75" s="123" t="str">
        <f t="shared" ca="1" si="23"/>
        <v/>
      </c>
      <c r="T75" s="123" t="str">
        <f t="shared" ca="1" si="24"/>
        <v/>
      </c>
      <c r="U75" s="123" t="str">
        <f t="shared" ca="1" si="25"/>
        <v/>
      </c>
      <c r="V75" s="123" t="str">
        <f t="shared" ca="1" si="26"/>
        <v/>
      </c>
      <c r="W75" s="123" t="str">
        <f t="shared" ca="1" si="27"/>
        <v/>
      </c>
      <c r="X75" s="123" t="str">
        <f t="shared" ca="1" si="28"/>
        <v/>
      </c>
      <c r="Y75" s="123" t="str">
        <f t="shared" ca="1" si="29"/>
        <v/>
      </c>
      <c r="AA75">
        <f t="shared" si="30"/>
        <v>1</v>
      </c>
      <c r="AB75" t="str">
        <f t="shared" si="36"/>
        <v/>
      </c>
      <c r="AC75" t="str">
        <f t="shared" si="36"/>
        <v/>
      </c>
      <c r="AD75">
        <f t="shared" si="35"/>
        <v>1</v>
      </c>
      <c r="AE75">
        <f t="shared" si="35"/>
        <v>1</v>
      </c>
      <c r="AF75">
        <f t="shared" si="35"/>
        <v>1</v>
      </c>
      <c r="AG75">
        <f t="shared" si="35"/>
        <v>1</v>
      </c>
      <c r="AH75">
        <f t="shared" si="35"/>
        <v>1</v>
      </c>
      <c r="AI75">
        <f t="shared" si="35"/>
        <v>1</v>
      </c>
      <c r="AJ75">
        <f t="shared" si="35"/>
        <v>1</v>
      </c>
      <c r="AK75">
        <f t="shared" si="35"/>
        <v>1</v>
      </c>
      <c r="AL75">
        <f t="shared" si="35"/>
        <v>1</v>
      </c>
      <c r="AM75">
        <f t="shared" si="35"/>
        <v>1</v>
      </c>
      <c r="AN75">
        <f t="shared" si="35"/>
        <v>1</v>
      </c>
      <c r="AO75">
        <f t="shared" si="35"/>
        <v>1</v>
      </c>
      <c r="AP75">
        <f t="shared" si="35"/>
        <v>1</v>
      </c>
      <c r="AQ75">
        <f t="shared" si="35"/>
        <v>1</v>
      </c>
      <c r="AR75">
        <f t="shared" si="35"/>
        <v>1</v>
      </c>
      <c r="AS75">
        <f t="shared" si="35"/>
        <v>1</v>
      </c>
      <c r="AT75">
        <f t="shared" si="34"/>
        <v>1</v>
      </c>
      <c r="AU75">
        <f t="shared" si="34"/>
        <v>1</v>
      </c>
      <c r="AV75">
        <f t="shared" si="34"/>
        <v>1</v>
      </c>
      <c r="BA75" t="str">
        <f t="shared" si="37"/>
        <v/>
      </c>
      <c r="BB75" t="str">
        <f t="shared" si="37"/>
        <v/>
      </c>
      <c r="BC75" t="str">
        <f t="shared" si="37"/>
        <v/>
      </c>
      <c r="BD75" t="str">
        <f t="shared" si="37"/>
        <v/>
      </c>
      <c r="BE75" t="str">
        <f t="shared" si="37"/>
        <v/>
      </c>
      <c r="BF75" t="str">
        <f t="shared" si="37"/>
        <v/>
      </c>
      <c r="BG75" t="str">
        <f t="shared" si="37"/>
        <v/>
      </c>
      <c r="BH75" t="str">
        <f t="shared" si="37"/>
        <v/>
      </c>
      <c r="BI75" t="str">
        <f t="shared" si="37"/>
        <v/>
      </c>
      <c r="BJ75" t="str">
        <f t="shared" si="37"/>
        <v/>
      </c>
    </row>
    <row r="76" spans="1:62" hidden="1" x14ac:dyDescent="0.25">
      <c r="A76" s="106"/>
      <c r="B76" s="106" t="str">
        <f t="shared" si="10"/>
        <v/>
      </c>
      <c r="C76" s="125"/>
      <c r="D76" s="125"/>
      <c r="E76" s="125"/>
      <c r="F76" s="272" t="str">
        <f>IF('תנאי סף'!AR76&lt;&gt;1,"",'תנאי סף'!F76)</f>
        <v/>
      </c>
      <c r="G76" s="123" t="str">
        <f t="shared" ca="1" si="11"/>
        <v/>
      </c>
      <c r="H76" s="123" t="str">
        <f t="shared" ca="1" si="12"/>
        <v/>
      </c>
      <c r="I76" s="123" t="str">
        <f t="shared" ca="1" si="13"/>
        <v/>
      </c>
      <c r="J76" s="123" t="str">
        <f t="shared" ca="1" si="14"/>
        <v/>
      </c>
      <c r="K76" s="123" t="str">
        <f t="shared" ca="1" si="15"/>
        <v/>
      </c>
      <c r="L76" s="123" t="str">
        <f t="shared" ca="1" si="16"/>
        <v/>
      </c>
      <c r="M76" s="123" t="str">
        <f t="shared" ca="1" si="17"/>
        <v/>
      </c>
      <c r="N76" s="123" t="str">
        <f t="shared" ca="1" si="18"/>
        <v/>
      </c>
      <c r="O76" s="123" t="str">
        <f t="shared" ca="1" si="19"/>
        <v/>
      </c>
      <c r="P76" s="123" t="str">
        <f t="shared" ca="1" si="20"/>
        <v/>
      </c>
      <c r="Q76" s="123" t="str">
        <f t="shared" ca="1" si="21"/>
        <v/>
      </c>
      <c r="R76" s="123" t="str">
        <f t="shared" ca="1" si="22"/>
        <v/>
      </c>
      <c r="S76" s="123" t="str">
        <f t="shared" ca="1" si="23"/>
        <v/>
      </c>
      <c r="T76" s="123" t="str">
        <f t="shared" ca="1" si="24"/>
        <v/>
      </c>
      <c r="U76" s="123" t="str">
        <f t="shared" ca="1" si="25"/>
        <v/>
      </c>
      <c r="V76" s="123" t="str">
        <f t="shared" ca="1" si="26"/>
        <v/>
      </c>
      <c r="W76" s="123" t="str">
        <f t="shared" ca="1" si="27"/>
        <v/>
      </c>
      <c r="X76" s="123" t="str">
        <f t="shared" ca="1" si="28"/>
        <v/>
      </c>
      <c r="Y76" s="123" t="str">
        <f t="shared" ca="1" si="29"/>
        <v/>
      </c>
      <c r="AA76">
        <f t="shared" si="30"/>
        <v>1</v>
      </c>
      <c r="AB76" t="str">
        <f t="shared" si="36"/>
        <v/>
      </c>
      <c r="AC76" t="str">
        <f t="shared" si="36"/>
        <v/>
      </c>
      <c r="AD76">
        <f t="shared" si="35"/>
        <v>1</v>
      </c>
      <c r="AE76">
        <f t="shared" si="35"/>
        <v>1</v>
      </c>
      <c r="AF76">
        <f t="shared" si="35"/>
        <v>1</v>
      </c>
      <c r="AG76">
        <f t="shared" si="35"/>
        <v>1</v>
      </c>
      <c r="AH76">
        <f t="shared" si="35"/>
        <v>1</v>
      </c>
      <c r="AI76">
        <f t="shared" si="35"/>
        <v>1</v>
      </c>
      <c r="AJ76">
        <f t="shared" si="35"/>
        <v>1</v>
      </c>
      <c r="AK76">
        <f t="shared" si="35"/>
        <v>1</v>
      </c>
      <c r="AL76">
        <f t="shared" si="35"/>
        <v>1</v>
      </c>
      <c r="AM76">
        <f t="shared" si="35"/>
        <v>1</v>
      </c>
      <c r="AN76">
        <f t="shared" si="35"/>
        <v>1</v>
      </c>
      <c r="AO76">
        <f t="shared" si="35"/>
        <v>1</v>
      </c>
      <c r="AP76">
        <f t="shared" si="35"/>
        <v>1</v>
      </c>
      <c r="AQ76">
        <f t="shared" si="35"/>
        <v>1</v>
      </c>
      <c r="AR76">
        <f t="shared" si="35"/>
        <v>1</v>
      </c>
      <c r="AS76">
        <f t="shared" si="35"/>
        <v>1</v>
      </c>
      <c r="AT76">
        <f t="shared" si="34"/>
        <v>1</v>
      </c>
      <c r="AU76">
        <f t="shared" si="34"/>
        <v>1</v>
      </c>
      <c r="AV76">
        <f t="shared" si="34"/>
        <v>1</v>
      </c>
      <c r="BA76" t="str">
        <f t="shared" si="37"/>
        <v/>
      </c>
      <c r="BB76" t="str">
        <f t="shared" si="37"/>
        <v/>
      </c>
      <c r="BC76" t="str">
        <f t="shared" si="37"/>
        <v/>
      </c>
      <c r="BD76" t="str">
        <f t="shared" si="37"/>
        <v/>
      </c>
      <c r="BE76" t="str">
        <f t="shared" si="37"/>
        <v/>
      </c>
      <c r="BF76" t="str">
        <f t="shared" si="37"/>
        <v/>
      </c>
      <c r="BG76" t="str">
        <f t="shared" si="37"/>
        <v/>
      </c>
      <c r="BH76" t="str">
        <f t="shared" si="37"/>
        <v/>
      </c>
      <c r="BI76" t="str">
        <f t="shared" si="37"/>
        <v/>
      </c>
      <c r="BJ76" t="str">
        <f t="shared" si="37"/>
        <v/>
      </c>
    </row>
    <row r="77" spans="1:62" hidden="1" x14ac:dyDescent="0.25">
      <c r="A77" s="106"/>
      <c r="B77" s="106" t="str">
        <f t="shared" si="10"/>
        <v/>
      </c>
      <c r="C77" s="125"/>
      <c r="D77" s="125"/>
      <c r="E77" s="125"/>
      <c r="F77" s="272" t="str">
        <f>IF('תנאי סף'!AR77&lt;&gt;1,"",'תנאי סף'!F77)</f>
        <v/>
      </c>
      <c r="G77" s="123" t="str">
        <f t="shared" ca="1" si="11"/>
        <v/>
      </c>
      <c r="H77" s="123" t="str">
        <f t="shared" ca="1" si="12"/>
        <v/>
      </c>
      <c r="I77" s="123" t="str">
        <f t="shared" ca="1" si="13"/>
        <v/>
      </c>
      <c r="J77" s="123" t="str">
        <f t="shared" ca="1" si="14"/>
        <v/>
      </c>
      <c r="K77" s="123" t="str">
        <f t="shared" ca="1" si="15"/>
        <v/>
      </c>
      <c r="L77" s="123" t="str">
        <f t="shared" ca="1" si="16"/>
        <v/>
      </c>
      <c r="M77" s="123" t="str">
        <f t="shared" ca="1" si="17"/>
        <v/>
      </c>
      <c r="N77" s="123" t="str">
        <f t="shared" ca="1" si="18"/>
        <v/>
      </c>
      <c r="O77" s="123" t="str">
        <f t="shared" ca="1" si="19"/>
        <v/>
      </c>
      <c r="P77" s="123" t="str">
        <f t="shared" ca="1" si="20"/>
        <v/>
      </c>
      <c r="Q77" s="123" t="str">
        <f t="shared" ca="1" si="21"/>
        <v/>
      </c>
      <c r="R77" s="123" t="str">
        <f t="shared" ca="1" si="22"/>
        <v/>
      </c>
      <c r="S77" s="123" t="str">
        <f t="shared" ca="1" si="23"/>
        <v/>
      </c>
      <c r="T77" s="123" t="str">
        <f t="shared" ca="1" si="24"/>
        <v/>
      </c>
      <c r="U77" s="123" t="str">
        <f t="shared" ca="1" si="25"/>
        <v/>
      </c>
      <c r="V77" s="123" t="str">
        <f t="shared" ca="1" si="26"/>
        <v/>
      </c>
      <c r="W77" s="123" t="str">
        <f t="shared" ca="1" si="27"/>
        <v/>
      </c>
      <c r="X77" s="123" t="str">
        <f t="shared" ca="1" si="28"/>
        <v/>
      </c>
      <c r="Y77" s="123" t="str">
        <f t="shared" ca="1" si="29"/>
        <v/>
      </c>
      <c r="AA77">
        <f t="shared" si="30"/>
        <v>1</v>
      </c>
      <c r="AB77" t="str">
        <f t="shared" si="36"/>
        <v/>
      </c>
      <c r="AC77" t="str">
        <f t="shared" si="36"/>
        <v/>
      </c>
      <c r="AD77">
        <f t="shared" si="35"/>
        <v>1</v>
      </c>
      <c r="AE77">
        <f t="shared" si="35"/>
        <v>1</v>
      </c>
      <c r="AF77">
        <f t="shared" si="35"/>
        <v>1</v>
      </c>
      <c r="AG77">
        <f t="shared" si="35"/>
        <v>1</v>
      </c>
      <c r="AH77">
        <f t="shared" si="35"/>
        <v>1</v>
      </c>
      <c r="AI77">
        <f t="shared" si="35"/>
        <v>1</v>
      </c>
      <c r="AJ77">
        <f t="shared" si="35"/>
        <v>1</v>
      </c>
      <c r="AK77">
        <f t="shared" si="35"/>
        <v>1</v>
      </c>
      <c r="AL77">
        <f t="shared" si="35"/>
        <v>1</v>
      </c>
      <c r="AM77">
        <f t="shared" si="35"/>
        <v>1</v>
      </c>
      <c r="AN77">
        <f t="shared" si="35"/>
        <v>1</v>
      </c>
      <c r="AO77">
        <f t="shared" si="35"/>
        <v>1</v>
      </c>
      <c r="AP77">
        <f t="shared" si="35"/>
        <v>1</v>
      </c>
      <c r="AQ77">
        <f t="shared" si="35"/>
        <v>1</v>
      </c>
      <c r="AR77">
        <f t="shared" si="35"/>
        <v>1</v>
      </c>
      <c r="AS77">
        <f t="shared" ref="AS77:AV130" si="38">IF(V$30="",1,IF(V77="",0,IF(V$30=$AE$1,IF(ISNA(MATCH(V77,$AB$30:$AC$30,0)),0,1),IF(V$30=$AF$1,IF(IFERROR(V77*1,"bad")="bad",0,1),IF(V$30=$AG$1,IF(IFERROR(IF(V77=TRUNC(V77),1,"bad"),"bad")="bad",0,1),IF(V$30=$AH$1,IF(AND(IF(IFERROR(V77*1,"bad")="bad",0,1)=1,V77&gt;=0),1,0),IF(V$30=$AI$1,IF(AND(IF(IFERROR(IF(V77=TRUNC(V77),1,"bad"),"bad")="bad",0,1)=1,V77&gt;=0),1,0),IF(V$30=$AJ$1,IF(AND(IF(IFERROR(V77*1,"bad")="bad",0,1)=1,V77&gt;0),1,0),IF(V$30=$AK$1,IF(AND(IF(IFERROR(IF(V77=TRUNC(V77),1,"bad"),"bad")="bad",0,1)=1,V77&gt;0),1,0),IF(V$30=$AL$1,1,IF(V$30=$AM$1,IF(IFERROR(HLOOKUP(V77,$AE$4:$AN$4,1,0),"bad")="bad",0,1),0)))))))))))</f>
        <v>1</v>
      </c>
      <c r="AT77">
        <f t="shared" si="34"/>
        <v>1</v>
      </c>
      <c r="AU77">
        <f t="shared" si="34"/>
        <v>1</v>
      </c>
      <c r="AV77">
        <f t="shared" si="34"/>
        <v>1</v>
      </c>
      <c r="BA77" t="str">
        <f t="shared" si="37"/>
        <v/>
      </c>
      <c r="BB77" t="str">
        <f t="shared" si="37"/>
        <v/>
      </c>
      <c r="BC77" t="str">
        <f t="shared" si="37"/>
        <v/>
      </c>
      <c r="BD77" t="str">
        <f t="shared" si="37"/>
        <v/>
      </c>
      <c r="BE77" t="str">
        <f t="shared" si="37"/>
        <v/>
      </c>
      <c r="BF77" t="str">
        <f t="shared" si="37"/>
        <v/>
      </c>
      <c r="BG77" t="str">
        <f t="shared" si="37"/>
        <v/>
      </c>
      <c r="BH77" t="str">
        <f t="shared" si="37"/>
        <v/>
      </c>
      <c r="BI77" t="str">
        <f t="shared" si="37"/>
        <v/>
      </c>
      <c r="BJ77" t="str">
        <f t="shared" si="37"/>
        <v/>
      </c>
    </row>
    <row r="78" spans="1:62" hidden="1" x14ac:dyDescent="0.25">
      <c r="A78" s="106"/>
      <c r="B78" s="106" t="str">
        <f t="shared" si="10"/>
        <v/>
      </c>
      <c r="C78" s="125"/>
      <c r="D78" s="125"/>
      <c r="E78" s="125"/>
      <c r="F78" s="272" t="str">
        <f>IF('תנאי סף'!AR78&lt;&gt;1,"",'תנאי סף'!F78)</f>
        <v/>
      </c>
      <c r="G78" s="123" t="str">
        <f t="shared" ca="1" si="11"/>
        <v/>
      </c>
      <c r="H78" s="123" t="str">
        <f t="shared" ca="1" si="12"/>
        <v/>
      </c>
      <c r="I78" s="123" t="str">
        <f t="shared" ca="1" si="13"/>
        <v/>
      </c>
      <c r="J78" s="123" t="str">
        <f t="shared" ca="1" si="14"/>
        <v/>
      </c>
      <c r="K78" s="123" t="str">
        <f t="shared" ca="1" si="15"/>
        <v/>
      </c>
      <c r="L78" s="123" t="str">
        <f t="shared" ca="1" si="16"/>
        <v/>
      </c>
      <c r="M78" s="123" t="str">
        <f t="shared" ca="1" si="17"/>
        <v/>
      </c>
      <c r="N78" s="123" t="str">
        <f t="shared" ca="1" si="18"/>
        <v/>
      </c>
      <c r="O78" s="123" t="str">
        <f t="shared" ca="1" si="19"/>
        <v/>
      </c>
      <c r="P78" s="123" t="str">
        <f t="shared" ca="1" si="20"/>
        <v/>
      </c>
      <c r="Q78" s="123" t="str">
        <f t="shared" ca="1" si="21"/>
        <v/>
      </c>
      <c r="R78" s="123" t="str">
        <f t="shared" ca="1" si="22"/>
        <v/>
      </c>
      <c r="S78" s="123" t="str">
        <f t="shared" ca="1" si="23"/>
        <v/>
      </c>
      <c r="T78" s="123" t="str">
        <f t="shared" ca="1" si="24"/>
        <v/>
      </c>
      <c r="U78" s="123" t="str">
        <f t="shared" ca="1" si="25"/>
        <v/>
      </c>
      <c r="V78" s="123" t="str">
        <f t="shared" ca="1" si="26"/>
        <v/>
      </c>
      <c r="W78" s="123" t="str">
        <f t="shared" ca="1" si="27"/>
        <v/>
      </c>
      <c r="X78" s="123" t="str">
        <f t="shared" ca="1" si="28"/>
        <v/>
      </c>
      <c r="Y78" s="123" t="str">
        <f t="shared" ca="1" si="29"/>
        <v/>
      </c>
      <c r="AA78">
        <f t="shared" si="30"/>
        <v>1</v>
      </c>
      <c r="AB78" t="str">
        <f t="shared" si="36"/>
        <v/>
      </c>
      <c r="AC78" t="str">
        <f t="shared" si="36"/>
        <v/>
      </c>
      <c r="AD78">
        <f t="shared" ref="AD78:AR94" si="39">IF(G$30="",1,IF(G78="",0,IF(G$30=$AE$1,IF(ISNA(MATCH(G78,$AB$30:$AC$30,0)),0,1),IF(G$30=$AF$1,IF(IFERROR(G78*1,"bad")="bad",0,1),IF(G$30=$AG$1,IF(IFERROR(IF(G78=TRUNC(G78),1,"bad"),"bad")="bad",0,1),IF(G$30=$AH$1,IF(AND(IF(IFERROR(G78*1,"bad")="bad",0,1)=1,G78&gt;=0),1,0),IF(G$30=$AI$1,IF(AND(IF(IFERROR(IF(G78=TRUNC(G78),1,"bad"),"bad")="bad",0,1)=1,G78&gt;=0),1,0),IF(G$30=$AJ$1,IF(AND(IF(IFERROR(G78*1,"bad")="bad",0,1)=1,G78&gt;0),1,0),IF(G$30=$AK$1,IF(AND(IF(IFERROR(IF(G78=TRUNC(G78),1,"bad"),"bad")="bad",0,1)=1,G78&gt;0),1,0),IF(G$30=$AL$1,1,IF(G$30=$AM$1,IF(IFERROR(HLOOKUP(G78,$AE$4:$AN$4,1,0),"bad")="bad",0,1),0)))))))))))</f>
        <v>1</v>
      </c>
      <c r="AE78">
        <f t="shared" si="39"/>
        <v>1</v>
      </c>
      <c r="AF78">
        <f t="shared" si="39"/>
        <v>1</v>
      </c>
      <c r="AG78">
        <f t="shared" si="39"/>
        <v>1</v>
      </c>
      <c r="AH78">
        <f t="shared" si="39"/>
        <v>1</v>
      </c>
      <c r="AI78">
        <f t="shared" si="39"/>
        <v>1</v>
      </c>
      <c r="AJ78">
        <f t="shared" si="39"/>
        <v>1</v>
      </c>
      <c r="AK78">
        <f t="shared" si="39"/>
        <v>1</v>
      </c>
      <c r="AL78">
        <f t="shared" si="39"/>
        <v>1</v>
      </c>
      <c r="AM78">
        <f t="shared" si="39"/>
        <v>1</v>
      </c>
      <c r="AN78">
        <f t="shared" si="39"/>
        <v>1</v>
      </c>
      <c r="AO78">
        <f t="shared" si="39"/>
        <v>1</v>
      </c>
      <c r="AP78">
        <f t="shared" si="39"/>
        <v>1</v>
      </c>
      <c r="AQ78">
        <f t="shared" si="39"/>
        <v>1</v>
      </c>
      <c r="AR78">
        <f t="shared" si="39"/>
        <v>1</v>
      </c>
      <c r="AS78">
        <f t="shared" si="38"/>
        <v>1</v>
      </c>
      <c r="AT78">
        <f t="shared" si="34"/>
        <v>1</v>
      </c>
      <c r="AU78">
        <f t="shared" si="34"/>
        <v>1</v>
      </c>
      <c r="AV78">
        <f t="shared" si="34"/>
        <v>1</v>
      </c>
      <c r="BA78" t="str">
        <f t="shared" si="37"/>
        <v/>
      </c>
      <c r="BB78" t="str">
        <f t="shared" si="37"/>
        <v/>
      </c>
      <c r="BC78" t="str">
        <f t="shared" si="37"/>
        <v/>
      </c>
      <c r="BD78" t="str">
        <f t="shared" si="37"/>
        <v/>
      </c>
      <c r="BE78" t="str">
        <f t="shared" si="37"/>
        <v/>
      </c>
      <c r="BF78" t="str">
        <f t="shared" si="37"/>
        <v/>
      </c>
      <c r="BG78" t="str">
        <f t="shared" si="37"/>
        <v/>
      </c>
      <c r="BH78" t="str">
        <f t="shared" si="37"/>
        <v/>
      </c>
      <c r="BI78" t="str">
        <f t="shared" si="37"/>
        <v/>
      </c>
      <c r="BJ78" t="str">
        <f t="shared" si="37"/>
        <v/>
      </c>
    </row>
    <row r="79" spans="1:62" hidden="1" x14ac:dyDescent="0.25">
      <c r="A79" s="106"/>
      <c r="B79" s="106" t="str">
        <f t="shared" si="10"/>
        <v/>
      </c>
      <c r="C79" s="125"/>
      <c r="D79" s="125"/>
      <c r="E79" s="125"/>
      <c r="F79" s="272" t="str">
        <f>IF('תנאי סף'!AR79&lt;&gt;1,"",'תנאי סף'!F79)</f>
        <v/>
      </c>
      <c r="G79" s="123" t="str">
        <f t="shared" ca="1" si="11"/>
        <v/>
      </c>
      <c r="H79" s="123" t="str">
        <f t="shared" ca="1" si="12"/>
        <v/>
      </c>
      <c r="I79" s="123" t="str">
        <f t="shared" ca="1" si="13"/>
        <v/>
      </c>
      <c r="J79" s="123" t="str">
        <f t="shared" ca="1" si="14"/>
        <v/>
      </c>
      <c r="K79" s="123" t="str">
        <f t="shared" ca="1" si="15"/>
        <v/>
      </c>
      <c r="L79" s="123" t="str">
        <f t="shared" ca="1" si="16"/>
        <v/>
      </c>
      <c r="M79" s="123" t="str">
        <f t="shared" ca="1" si="17"/>
        <v/>
      </c>
      <c r="N79" s="123" t="str">
        <f t="shared" ca="1" si="18"/>
        <v/>
      </c>
      <c r="O79" s="123" t="str">
        <f t="shared" ca="1" si="19"/>
        <v/>
      </c>
      <c r="P79" s="123" t="str">
        <f t="shared" ca="1" si="20"/>
        <v/>
      </c>
      <c r="Q79" s="123" t="str">
        <f t="shared" ca="1" si="21"/>
        <v/>
      </c>
      <c r="R79" s="123" t="str">
        <f t="shared" ca="1" si="22"/>
        <v/>
      </c>
      <c r="S79" s="123" t="str">
        <f t="shared" ca="1" si="23"/>
        <v/>
      </c>
      <c r="T79" s="123" t="str">
        <f t="shared" ca="1" si="24"/>
        <v/>
      </c>
      <c r="U79" s="123" t="str">
        <f t="shared" ca="1" si="25"/>
        <v/>
      </c>
      <c r="V79" s="123" t="str">
        <f t="shared" ca="1" si="26"/>
        <v/>
      </c>
      <c r="W79" s="123" t="str">
        <f t="shared" ca="1" si="27"/>
        <v/>
      </c>
      <c r="X79" s="123" t="str">
        <f t="shared" ca="1" si="28"/>
        <v/>
      </c>
      <c r="Y79" s="123" t="str">
        <f t="shared" ca="1" si="29"/>
        <v/>
      </c>
      <c r="AA79">
        <f t="shared" si="30"/>
        <v>1</v>
      </c>
      <c r="AB79" t="str">
        <f t="shared" si="36"/>
        <v/>
      </c>
      <c r="AC79" t="str">
        <f t="shared" si="36"/>
        <v/>
      </c>
      <c r="AD79">
        <f t="shared" si="39"/>
        <v>1</v>
      </c>
      <c r="AE79">
        <f t="shared" si="39"/>
        <v>1</v>
      </c>
      <c r="AF79">
        <f t="shared" si="39"/>
        <v>1</v>
      </c>
      <c r="AG79">
        <f t="shared" si="39"/>
        <v>1</v>
      </c>
      <c r="AH79">
        <f t="shared" si="39"/>
        <v>1</v>
      </c>
      <c r="AI79">
        <f t="shared" si="39"/>
        <v>1</v>
      </c>
      <c r="AJ79">
        <f t="shared" si="39"/>
        <v>1</v>
      </c>
      <c r="AK79">
        <f t="shared" si="39"/>
        <v>1</v>
      </c>
      <c r="AL79">
        <f t="shared" si="39"/>
        <v>1</v>
      </c>
      <c r="AM79">
        <f t="shared" si="39"/>
        <v>1</v>
      </c>
      <c r="AN79">
        <f t="shared" si="39"/>
        <v>1</v>
      </c>
      <c r="AO79">
        <f t="shared" si="39"/>
        <v>1</v>
      </c>
      <c r="AP79">
        <f t="shared" si="39"/>
        <v>1</v>
      </c>
      <c r="AQ79">
        <f t="shared" si="39"/>
        <v>1</v>
      </c>
      <c r="AR79">
        <f t="shared" si="39"/>
        <v>1</v>
      </c>
      <c r="AS79">
        <f t="shared" si="38"/>
        <v>1</v>
      </c>
      <c r="AT79">
        <f t="shared" si="34"/>
        <v>1</v>
      </c>
      <c r="AU79">
        <f t="shared" si="34"/>
        <v>1</v>
      </c>
      <c r="AV79">
        <f t="shared" si="34"/>
        <v>1</v>
      </c>
      <c r="BA79" t="str">
        <f t="shared" si="37"/>
        <v/>
      </c>
      <c r="BB79" t="str">
        <f t="shared" si="37"/>
        <v/>
      </c>
      <c r="BC79" t="str">
        <f t="shared" si="37"/>
        <v/>
      </c>
      <c r="BD79" t="str">
        <f t="shared" si="37"/>
        <v/>
      </c>
      <c r="BE79" t="str">
        <f t="shared" si="37"/>
        <v/>
      </c>
      <c r="BF79" t="str">
        <f t="shared" si="37"/>
        <v/>
      </c>
      <c r="BG79" t="str">
        <f t="shared" si="37"/>
        <v/>
      </c>
      <c r="BH79" t="str">
        <f t="shared" si="37"/>
        <v/>
      </c>
      <c r="BI79" t="str">
        <f t="shared" si="37"/>
        <v/>
      </c>
      <c r="BJ79" t="str">
        <f t="shared" si="37"/>
        <v/>
      </c>
    </row>
    <row r="80" spans="1:62" hidden="1" x14ac:dyDescent="0.25">
      <c r="A80" s="106"/>
      <c r="B80" s="106" t="str">
        <f t="shared" si="10"/>
        <v/>
      </c>
      <c r="C80" s="125"/>
      <c r="D80" s="125"/>
      <c r="E80" s="125"/>
      <c r="F80" s="272" t="str">
        <f>IF('תנאי סף'!AR80&lt;&gt;1,"",'תנאי סף'!F80)</f>
        <v/>
      </c>
      <c r="G80" s="123" t="str">
        <f t="shared" ca="1" si="11"/>
        <v/>
      </c>
      <c r="H80" s="123" t="str">
        <f t="shared" ca="1" si="12"/>
        <v/>
      </c>
      <c r="I80" s="123" t="str">
        <f t="shared" ca="1" si="13"/>
        <v/>
      </c>
      <c r="J80" s="123" t="str">
        <f t="shared" ca="1" si="14"/>
        <v/>
      </c>
      <c r="K80" s="123" t="str">
        <f t="shared" ca="1" si="15"/>
        <v/>
      </c>
      <c r="L80" s="123" t="str">
        <f t="shared" ca="1" si="16"/>
        <v/>
      </c>
      <c r="M80" s="123" t="str">
        <f t="shared" ca="1" si="17"/>
        <v/>
      </c>
      <c r="N80" s="123" t="str">
        <f t="shared" ca="1" si="18"/>
        <v/>
      </c>
      <c r="O80" s="123" t="str">
        <f t="shared" ca="1" si="19"/>
        <v/>
      </c>
      <c r="P80" s="123" t="str">
        <f t="shared" ca="1" si="20"/>
        <v/>
      </c>
      <c r="Q80" s="123" t="str">
        <f t="shared" ca="1" si="21"/>
        <v/>
      </c>
      <c r="R80" s="123" t="str">
        <f t="shared" ca="1" si="22"/>
        <v/>
      </c>
      <c r="S80" s="123" t="str">
        <f t="shared" ca="1" si="23"/>
        <v/>
      </c>
      <c r="T80" s="123" t="str">
        <f t="shared" ca="1" si="24"/>
        <v/>
      </c>
      <c r="U80" s="123" t="str">
        <f t="shared" ca="1" si="25"/>
        <v/>
      </c>
      <c r="V80" s="123" t="str">
        <f t="shared" ca="1" si="26"/>
        <v/>
      </c>
      <c r="W80" s="123" t="str">
        <f t="shared" ca="1" si="27"/>
        <v/>
      </c>
      <c r="X80" s="123" t="str">
        <f t="shared" ca="1" si="28"/>
        <v/>
      </c>
      <c r="Y80" s="123" t="str">
        <f t="shared" ca="1" si="29"/>
        <v/>
      </c>
      <c r="AA80">
        <f t="shared" si="30"/>
        <v>1</v>
      </c>
      <c r="AB80" t="str">
        <f t="shared" si="36"/>
        <v/>
      </c>
      <c r="AC80" t="str">
        <f t="shared" si="36"/>
        <v/>
      </c>
      <c r="AD80">
        <f t="shared" si="39"/>
        <v>1</v>
      </c>
      <c r="AE80">
        <f t="shared" si="39"/>
        <v>1</v>
      </c>
      <c r="AF80">
        <f t="shared" si="39"/>
        <v>1</v>
      </c>
      <c r="AG80">
        <f t="shared" si="39"/>
        <v>1</v>
      </c>
      <c r="AH80">
        <f t="shared" si="39"/>
        <v>1</v>
      </c>
      <c r="AI80">
        <f t="shared" si="39"/>
        <v>1</v>
      </c>
      <c r="AJ80">
        <f t="shared" si="39"/>
        <v>1</v>
      </c>
      <c r="AK80">
        <f t="shared" si="39"/>
        <v>1</v>
      </c>
      <c r="AL80">
        <f t="shared" si="39"/>
        <v>1</v>
      </c>
      <c r="AM80">
        <f t="shared" si="39"/>
        <v>1</v>
      </c>
      <c r="AN80">
        <f t="shared" si="39"/>
        <v>1</v>
      </c>
      <c r="AO80">
        <f t="shared" si="39"/>
        <v>1</v>
      </c>
      <c r="AP80">
        <f t="shared" si="39"/>
        <v>1</v>
      </c>
      <c r="AQ80">
        <f t="shared" si="39"/>
        <v>1</v>
      </c>
      <c r="AR80">
        <f t="shared" si="39"/>
        <v>1</v>
      </c>
      <c r="AS80">
        <f t="shared" si="38"/>
        <v>1</v>
      </c>
      <c r="AT80">
        <f t="shared" si="34"/>
        <v>1</v>
      </c>
      <c r="AU80">
        <f t="shared" si="34"/>
        <v>1</v>
      </c>
      <c r="AV80">
        <f t="shared" si="34"/>
        <v>1</v>
      </c>
      <c r="BA80" t="str">
        <f t="shared" si="37"/>
        <v/>
      </c>
      <c r="BB80" t="str">
        <f t="shared" si="37"/>
        <v/>
      </c>
      <c r="BC80" t="str">
        <f t="shared" si="37"/>
        <v/>
      </c>
      <c r="BD80" t="str">
        <f t="shared" si="37"/>
        <v/>
      </c>
      <c r="BE80" t="str">
        <f t="shared" si="37"/>
        <v/>
      </c>
      <c r="BF80" t="str">
        <f t="shared" si="37"/>
        <v/>
      </c>
      <c r="BG80" t="str">
        <f t="shared" si="37"/>
        <v/>
      </c>
      <c r="BH80" t="str">
        <f t="shared" si="37"/>
        <v/>
      </c>
      <c r="BI80" t="str">
        <f t="shared" si="37"/>
        <v/>
      </c>
      <c r="BJ80" t="str">
        <f t="shared" si="37"/>
        <v/>
      </c>
    </row>
    <row r="81" spans="1:62" hidden="1" x14ac:dyDescent="0.25">
      <c r="A81" s="106"/>
      <c r="B81" s="106" t="str">
        <f t="shared" si="10"/>
        <v/>
      </c>
      <c r="C81" s="125"/>
      <c r="D81" s="125"/>
      <c r="E81" s="125"/>
      <c r="F81" s="272" t="str">
        <f>IF('תנאי סף'!AR81&lt;&gt;1,"",'תנאי סף'!F81)</f>
        <v/>
      </c>
      <c r="G81" s="123" t="str">
        <f t="shared" ca="1" si="11"/>
        <v/>
      </c>
      <c r="H81" s="123" t="str">
        <f t="shared" ca="1" si="12"/>
        <v/>
      </c>
      <c r="I81" s="123" t="str">
        <f t="shared" ca="1" si="13"/>
        <v/>
      </c>
      <c r="J81" s="123" t="str">
        <f t="shared" ca="1" si="14"/>
        <v/>
      </c>
      <c r="K81" s="123" t="str">
        <f t="shared" ca="1" si="15"/>
        <v/>
      </c>
      <c r="L81" s="123" t="str">
        <f t="shared" ca="1" si="16"/>
        <v/>
      </c>
      <c r="M81" s="123" t="str">
        <f t="shared" ca="1" si="17"/>
        <v/>
      </c>
      <c r="N81" s="123" t="str">
        <f t="shared" ca="1" si="18"/>
        <v/>
      </c>
      <c r="O81" s="123" t="str">
        <f t="shared" ca="1" si="19"/>
        <v/>
      </c>
      <c r="P81" s="123" t="str">
        <f t="shared" ca="1" si="20"/>
        <v/>
      </c>
      <c r="Q81" s="123" t="str">
        <f t="shared" ca="1" si="21"/>
        <v/>
      </c>
      <c r="R81" s="123" t="str">
        <f t="shared" ca="1" si="22"/>
        <v/>
      </c>
      <c r="S81" s="123" t="str">
        <f t="shared" ca="1" si="23"/>
        <v/>
      </c>
      <c r="T81" s="123" t="str">
        <f t="shared" ca="1" si="24"/>
        <v/>
      </c>
      <c r="U81" s="123" t="str">
        <f t="shared" ca="1" si="25"/>
        <v/>
      </c>
      <c r="V81" s="123" t="str">
        <f t="shared" ca="1" si="26"/>
        <v/>
      </c>
      <c r="W81" s="123" t="str">
        <f t="shared" ca="1" si="27"/>
        <v/>
      </c>
      <c r="X81" s="123" t="str">
        <f t="shared" ca="1" si="28"/>
        <v/>
      </c>
      <c r="Y81" s="123" t="str">
        <f t="shared" ca="1" si="29"/>
        <v/>
      </c>
      <c r="AA81">
        <f t="shared" si="30"/>
        <v>1</v>
      </c>
      <c r="AB81" t="str">
        <f t="shared" si="36"/>
        <v/>
      </c>
      <c r="AC81" t="str">
        <f t="shared" si="36"/>
        <v/>
      </c>
      <c r="AD81">
        <f t="shared" si="39"/>
        <v>1</v>
      </c>
      <c r="AE81">
        <f t="shared" si="39"/>
        <v>1</v>
      </c>
      <c r="AF81">
        <f t="shared" si="39"/>
        <v>1</v>
      </c>
      <c r="AG81">
        <f t="shared" si="39"/>
        <v>1</v>
      </c>
      <c r="AH81">
        <f t="shared" si="39"/>
        <v>1</v>
      </c>
      <c r="AI81">
        <f t="shared" si="39"/>
        <v>1</v>
      </c>
      <c r="AJ81">
        <f t="shared" si="39"/>
        <v>1</v>
      </c>
      <c r="AK81">
        <f t="shared" si="39"/>
        <v>1</v>
      </c>
      <c r="AL81">
        <f t="shared" si="39"/>
        <v>1</v>
      </c>
      <c r="AM81">
        <f t="shared" si="39"/>
        <v>1</v>
      </c>
      <c r="AN81">
        <f t="shared" si="39"/>
        <v>1</v>
      </c>
      <c r="AO81">
        <f t="shared" si="39"/>
        <v>1</v>
      </c>
      <c r="AP81">
        <f t="shared" si="39"/>
        <v>1</v>
      </c>
      <c r="AQ81">
        <f t="shared" si="39"/>
        <v>1</v>
      </c>
      <c r="AR81">
        <f t="shared" si="39"/>
        <v>1</v>
      </c>
      <c r="AS81">
        <f t="shared" si="38"/>
        <v>1</v>
      </c>
      <c r="AT81">
        <f t="shared" si="34"/>
        <v>1</v>
      </c>
      <c r="AU81">
        <f t="shared" si="34"/>
        <v>1</v>
      </c>
      <c r="AV81">
        <f t="shared" si="34"/>
        <v>1</v>
      </c>
      <c r="BA81" t="str">
        <f t="shared" si="37"/>
        <v/>
      </c>
      <c r="BB81" t="str">
        <f t="shared" si="37"/>
        <v/>
      </c>
      <c r="BC81" t="str">
        <f t="shared" si="37"/>
        <v/>
      </c>
      <c r="BD81" t="str">
        <f t="shared" si="37"/>
        <v/>
      </c>
      <c r="BE81" t="str">
        <f t="shared" si="37"/>
        <v/>
      </c>
      <c r="BF81" t="str">
        <f t="shared" si="37"/>
        <v/>
      </c>
      <c r="BG81" t="str">
        <f t="shared" si="37"/>
        <v/>
      </c>
      <c r="BH81" t="str">
        <f t="shared" si="37"/>
        <v/>
      </c>
      <c r="BI81" t="str">
        <f t="shared" si="37"/>
        <v/>
      </c>
      <c r="BJ81" t="str">
        <f t="shared" si="37"/>
        <v/>
      </c>
    </row>
    <row r="82" spans="1:62" hidden="1" x14ac:dyDescent="0.25">
      <c r="A82" s="106"/>
      <c r="B82" s="106" t="str">
        <f t="shared" si="10"/>
        <v/>
      </c>
      <c r="C82" s="125"/>
      <c r="D82" s="125"/>
      <c r="E82" s="125"/>
      <c r="F82" s="272" t="str">
        <f>IF('תנאי סף'!AR82&lt;&gt;1,"",'תנאי סף'!F82)</f>
        <v/>
      </c>
      <c r="G82" s="123" t="str">
        <f t="shared" ca="1" si="11"/>
        <v/>
      </c>
      <c r="H82" s="123" t="str">
        <f t="shared" ca="1" si="12"/>
        <v/>
      </c>
      <c r="I82" s="123" t="str">
        <f t="shared" ca="1" si="13"/>
        <v/>
      </c>
      <c r="J82" s="123" t="str">
        <f t="shared" ca="1" si="14"/>
        <v/>
      </c>
      <c r="K82" s="123" t="str">
        <f t="shared" ca="1" si="15"/>
        <v/>
      </c>
      <c r="L82" s="123" t="str">
        <f t="shared" ca="1" si="16"/>
        <v/>
      </c>
      <c r="M82" s="123" t="str">
        <f t="shared" ca="1" si="17"/>
        <v/>
      </c>
      <c r="N82" s="123" t="str">
        <f t="shared" ca="1" si="18"/>
        <v/>
      </c>
      <c r="O82" s="123" t="str">
        <f t="shared" ca="1" si="19"/>
        <v/>
      </c>
      <c r="P82" s="123" t="str">
        <f t="shared" ca="1" si="20"/>
        <v/>
      </c>
      <c r="Q82" s="123" t="str">
        <f t="shared" ca="1" si="21"/>
        <v/>
      </c>
      <c r="R82" s="123" t="str">
        <f t="shared" ca="1" si="22"/>
        <v/>
      </c>
      <c r="S82" s="123" t="str">
        <f t="shared" ca="1" si="23"/>
        <v/>
      </c>
      <c r="T82" s="123" t="str">
        <f t="shared" ca="1" si="24"/>
        <v/>
      </c>
      <c r="U82" s="123" t="str">
        <f t="shared" ca="1" si="25"/>
        <v/>
      </c>
      <c r="V82" s="123" t="str">
        <f t="shared" ca="1" si="26"/>
        <v/>
      </c>
      <c r="W82" s="123" t="str">
        <f t="shared" ca="1" si="27"/>
        <v/>
      </c>
      <c r="X82" s="123" t="str">
        <f t="shared" ca="1" si="28"/>
        <v/>
      </c>
      <c r="Y82" s="123" t="str">
        <f t="shared" ca="1" si="29"/>
        <v/>
      </c>
      <c r="AA82">
        <f t="shared" si="30"/>
        <v>1</v>
      </c>
      <c r="AB82" t="str">
        <f t="shared" si="36"/>
        <v/>
      </c>
      <c r="AC82" t="str">
        <f t="shared" si="36"/>
        <v/>
      </c>
      <c r="AD82">
        <f t="shared" si="39"/>
        <v>1</v>
      </c>
      <c r="AE82">
        <f t="shared" si="39"/>
        <v>1</v>
      </c>
      <c r="AF82">
        <f t="shared" si="39"/>
        <v>1</v>
      </c>
      <c r="AG82">
        <f t="shared" si="39"/>
        <v>1</v>
      </c>
      <c r="AH82">
        <f t="shared" si="39"/>
        <v>1</v>
      </c>
      <c r="AI82">
        <f t="shared" si="39"/>
        <v>1</v>
      </c>
      <c r="AJ82">
        <f t="shared" si="39"/>
        <v>1</v>
      </c>
      <c r="AK82">
        <f t="shared" si="39"/>
        <v>1</v>
      </c>
      <c r="AL82">
        <f t="shared" si="39"/>
        <v>1</v>
      </c>
      <c r="AM82">
        <f t="shared" si="39"/>
        <v>1</v>
      </c>
      <c r="AN82">
        <f t="shared" si="39"/>
        <v>1</v>
      </c>
      <c r="AO82">
        <f t="shared" si="39"/>
        <v>1</v>
      </c>
      <c r="AP82">
        <f t="shared" si="39"/>
        <v>1</v>
      </c>
      <c r="AQ82">
        <f t="shared" si="39"/>
        <v>1</v>
      </c>
      <c r="AR82">
        <f t="shared" si="39"/>
        <v>1</v>
      </c>
      <c r="AS82">
        <f t="shared" si="38"/>
        <v>1</v>
      </c>
      <c r="AT82">
        <f t="shared" si="34"/>
        <v>1</v>
      </c>
      <c r="AU82">
        <f t="shared" si="34"/>
        <v>1</v>
      </c>
      <c r="AV82">
        <f t="shared" si="34"/>
        <v>1</v>
      </c>
      <c r="BA82" t="str">
        <f t="shared" si="37"/>
        <v/>
      </c>
      <c r="BB82" t="str">
        <f t="shared" si="37"/>
        <v/>
      </c>
      <c r="BC82" t="str">
        <f t="shared" si="37"/>
        <v/>
      </c>
      <c r="BD82" t="str">
        <f t="shared" si="37"/>
        <v/>
      </c>
      <c r="BE82" t="str">
        <f t="shared" si="37"/>
        <v/>
      </c>
      <c r="BF82" t="str">
        <f t="shared" si="37"/>
        <v/>
      </c>
      <c r="BG82" t="str">
        <f t="shared" si="37"/>
        <v/>
      </c>
      <c r="BH82" t="str">
        <f t="shared" si="37"/>
        <v/>
      </c>
      <c r="BI82" t="str">
        <f t="shared" si="37"/>
        <v/>
      </c>
      <c r="BJ82" t="str">
        <f t="shared" si="37"/>
        <v/>
      </c>
    </row>
    <row r="83" spans="1:62" hidden="1" x14ac:dyDescent="0.25">
      <c r="A83" s="106"/>
      <c r="B83" s="106" t="str">
        <f t="shared" si="10"/>
        <v/>
      </c>
      <c r="C83" s="125"/>
      <c r="D83" s="125"/>
      <c r="E83" s="125"/>
      <c r="F83" s="272" t="str">
        <f>IF('תנאי סף'!AR83&lt;&gt;1,"",'תנאי סף'!F83)</f>
        <v/>
      </c>
      <c r="G83" s="123" t="str">
        <f t="shared" ca="1" si="11"/>
        <v/>
      </c>
      <c r="H83" s="123" t="str">
        <f t="shared" ca="1" si="12"/>
        <v/>
      </c>
      <c r="I83" s="123" t="str">
        <f t="shared" ca="1" si="13"/>
        <v/>
      </c>
      <c r="J83" s="123" t="str">
        <f t="shared" ca="1" si="14"/>
        <v/>
      </c>
      <c r="K83" s="123" t="str">
        <f t="shared" ca="1" si="15"/>
        <v/>
      </c>
      <c r="L83" s="123" t="str">
        <f t="shared" ca="1" si="16"/>
        <v/>
      </c>
      <c r="M83" s="123" t="str">
        <f t="shared" ca="1" si="17"/>
        <v/>
      </c>
      <c r="N83" s="123" t="str">
        <f t="shared" ca="1" si="18"/>
        <v/>
      </c>
      <c r="O83" s="123" t="str">
        <f t="shared" ca="1" si="19"/>
        <v/>
      </c>
      <c r="P83" s="123" t="str">
        <f t="shared" ca="1" si="20"/>
        <v/>
      </c>
      <c r="Q83" s="123" t="str">
        <f t="shared" ca="1" si="21"/>
        <v/>
      </c>
      <c r="R83" s="123" t="str">
        <f t="shared" ca="1" si="22"/>
        <v/>
      </c>
      <c r="S83" s="123" t="str">
        <f t="shared" ca="1" si="23"/>
        <v/>
      </c>
      <c r="T83" s="123" t="str">
        <f t="shared" ca="1" si="24"/>
        <v/>
      </c>
      <c r="U83" s="123" t="str">
        <f t="shared" ca="1" si="25"/>
        <v/>
      </c>
      <c r="V83" s="123" t="str">
        <f t="shared" ca="1" si="26"/>
        <v/>
      </c>
      <c r="W83" s="123" t="str">
        <f t="shared" ca="1" si="27"/>
        <v/>
      </c>
      <c r="X83" s="123" t="str">
        <f t="shared" ca="1" si="28"/>
        <v/>
      </c>
      <c r="Y83" s="123" t="str">
        <f t="shared" ca="1" si="29"/>
        <v/>
      </c>
      <c r="AA83">
        <f t="shared" si="30"/>
        <v>1</v>
      </c>
      <c r="AB83" t="str">
        <f t="shared" si="36"/>
        <v/>
      </c>
      <c r="AC83" t="str">
        <f t="shared" si="36"/>
        <v/>
      </c>
      <c r="AD83">
        <f t="shared" si="39"/>
        <v>1</v>
      </c>
      <c r="AE83">
        <f t="shared" si="39"/>
        <v>1</v>
      </c>
      <c r="AF83">
        <f t="shared" si="39"/>
        <v>1</v>
      </c>
      <c r="AG83">
        <f t="shared" si="39"/>
        <v>1</v>
      </c>
      <c r="AH83">
        <f t="shared" si="39"/>
        <v>1</v>
      </c>
      <c r="AI83">
        <f t="shared" si="39"/>
        <v>1</v>
      </c>
      <c r="AJ83">
        <f t="shared" si="39"/>
        <v>1</v>
      </c>
      <c r="AK83">
        <f t="shared" si="39"/>
        <v>1</v>
      </c>
      <c r="AL83">
        <f t="shared" si="39"/>
        <v>1</v>
      </c>
      <c r="AM83">
        <f t="shared" si="39"/>
        <v>1</v>
      </c>
      <c r="AN83">
        <f t="shared" si="39"/>
        <v>1</v>
      </c>
      <c r="AO83">
        <f t="shared" si="39"/>
        <v>1</v>
      </c>
      <c r="AP83">
        <f t="shared" si="39"/>
        <v>1</v>
      </c>
      <c r="AQ83">
        <f t="shared" si="39"/>
        <v>1</v>
      </c>
      <c r="AR83">
        <f t="shared" si="39"/>
        <v>1</v>
      </c>
      <c r="AS83">
        <f t="shared" si="38"/>
        <v>1</v>
      </c>
      <c r="AT83">
        <f t="shared" si="34"/>
        <v>1</v>
      </c>
      <c r="AU83">
        <f t="shared" si="34"/>
        <v>1</v>
      </c>
      <c r="AV83">
        <f t="shared" si="34"/>
        <v>1</v>
      </c>
      <c r="BA83" t="str">
        <f t="shared" si="37"/>
        <v/>
      </c>
      <c r="BB83" t="str">
        <f t="shared" si="37"/>
        <v/>
      </c>
      <c r="BC83" t="str">
        <f t="shared" si="37"/>
        <v/>
      </c>
      <c r="BD83" t="str">
        <f t="shared" si="37"/>
        <v/>
      </c>
      <c r="BE83" t="str">
        <f t="shared" si="37"/>
        <v/>
      </c>
      <c r="BF83" t="str">
        <f t="shared" si="37"/>
        <v/>
      </c>
      <c r="BG83" t="str">
        <f t="shared" si="37"/>
        <v/>
      </c>
      <c r="BH83" t="str">
        <f t="shared" si="37"/>
        <v/>
      </c>
      <c r="BI83" t="str">
        <f t="shared" si="37"/>
        <v/>
      </c>
      <c r="BJ83" t="str">
        <f t="shared" si="37"/>
        <v/>
      </c>
    </row>
    <row r="84" spans="1:62" hidden="1" x14ac:dyDescent="0.25">
      <c r="A84" s="106"/>
      <c r="B84" s="106" t="str">
        <f t="shared" si="10"/>
        <v/>
      </c>
      <c r="C84" s="125"/>
      <c r="D84" s="125"/>
      <c r="E84" s="125"/>
      <c r="F84" s="272" t="str">
        <f>IF('תנאי סף'!AR84&lt;&gt;1,"",'תנאי סף'!F84)</f>
        <v/>
      </c>
      <c r="G84" s="123" t="str">
        <f t="shared" ca="1" si="11"/>
        <v/>
      </c>
      <c r="H84" s="123" t="str">
        <f t="shared" ca="1" si="12"/>
        <v/>
      </c>
      <c r="I84" s="123" t="str">
        <f t="shared" ca="1" si="13"/>
        <v/>
      </c>
      <c r="J84" s="123" t="str">
        <f t="shared" ca="1" si="14"/>
        <v/>
      </c>
      <c r="K84" s="123" t="str">
        <f t="shared" ca="1" si="15"/>
        <v/>
      </c>
      <c r="L84" s="123" t="str">
        <f t="shared" ca="1" si="16"/>
        <v/>
      </c>
      <c r="M84" s="123" t="str">
        <f t="shared" ca="1" si="17"/>
        <v/>
      </c>
      <c r="N84" s="123" t="str">
        <f t="shared" ca="1" si="18"/>
        <v/>
      </c>
      <c r="O84" s="123" t="str">
        <f t="shared" ca="1" si="19"/>
        <v/>
      </c>
      <c r="P84" s="123" t="str">
        <f t="shared" ca="1" si="20"/>
        <v/>
      </c>
      <c r="Q84" s="123" t="str">
        <f t="shared" ca="1" si="21"/>
        <v/>
      </c>
      <c r="R84" s="123" t="str">
        <f t="shared" ca="1" si="22"/>
        <v/>
      </c>
      <c r="S84" s="123" t="str">
        <f t="shared" ca="1" si="23"/>
        <v/>
      </c>
      <c r="T84" s="123" t="str">
        <f t="shared" ca="1" si="24"/>
        <v/>
      </c>
      <c r="U84" s="123" t="str">
        <f t="shared" ca="1" si="25"/>
        <v/>
      </c>
      <c r="V84" s="123" t="str">
        <f t="shared" ca="1" si="26"/>
        <v/>
      </c>
      <c r="W84" s="123" t="str">
        <f t="shared" ca="1" si="27"/>
        <v/>
      </c>
      <c r="X84" s="123" t="str">
        <f t="shared" ca="1" si="28"/>
        <v/>
      </c>
      <c r="Y84" s="123" t="str">
        <f t="shared" ca="1" si="29"/>
        <v/>
      </c>
      <c r="AA84">
        <f t="shared" si="30"/>
        <v>1</v>
      </c>
      <c r="AB84" t="str">
        <f t="shared" si="36"/>
        <v/>
      </c>
      <c r="AC84" t="str">
        <f t="shared" si="36"/>
        <v/>
      </c>
      <c r="AD84">
        <f t="shared" si="39"/>
        <v>1</v>
      </c>
      <c r="AE84">
        <f t="shared" si="39"/>
        <v>1</v>
      </c>
      <c r="AF84">
        <f t="shared" si="39"/>
        <v>1</v>
      </c>
      <c r="AG84">
        <f t="shared" si="39"/>
        <v>1</v>
      </c>
      <c r="AH84">
        <f t="shared" si="39"/>
        <v>1</v>
      </c>
      <c r="AI84">
        <f t="shared" si="39"/>
        <v>1</v>
      </c>
      <c r="AJ84">
        <f t="shared" si="39"/>
        <v>1</v>
      </c>
      <c r="AK84">
        <f t="shared" si="39"/>
        <v>1</v>
      </c>
      <c r="AL84">
        <f t="shared" si="39"/>
        <v>1</v>
      </c>
      <c r="AM84">
        <f t="shared" si="39"/>
        <v>1</v>
      </c>
      <c r="AN84">
        <f t="shared" si="39"/>
        <v>1</v>
      </c>
      <c r="AO84">
        <f t="shared" si="39"/>
        <v>1</v>
      </c>
      <c r="AP84">
        <f t="shared" si="39"/>
        <v>1</v>
      </c>
      <c r="AQ84">
        <f t="shared" si="39"/>
        <v>1</v>
      </c>
      <c r="AR84">
        <f t="shared" si="39"/>
        <v>1</v>
      </c>
      <c r="AS84">
        <f t="shared" si="38"/>
        <v>1</v>
      </c>
      <c r="AT84">
        <f t="shared" si="34"/>
        <v>1</v>
      </c>
      <c r="AU84">
        <f t="shared" si="34"/>
        <v>1</v>
      </c>
      <c r="AV84">
        <f t="shared" si="34"/>
        <v>1</v>
      </c>
      <c r="BA84" t="str">
        <f t="shared" si="37"/>
        <v/>
      </c>
      <c r="BB84" t="str">
        <f t="shared" si="37"/>
        <v/>
      </c>
      <c r="BC84" t="str">
        <f t="shared" si="37"/>
        <v/>
      </c>
      <c r="BD84" t="str">
        <f t="shared" si="37"/>
        <v/>
      </c>
      <c r="BE84" t="str">
        <f t="shared" si="37"/>
        <v/>
      </c>
      <c r="BF84" t="str">
        <f t="shared" si="37"/>
        <v/>
      </c>
      <c r="BG84" t="str">
        <f t="shared" si="37"/>
        <v/>
      </c>
      <c r="BH84" t="str">
        <f t="shared" si="37"/>
        <v/>
      </c>
      <c r="BI84" t="str">
        <f t="shared" si="37"/>
        <v/>
      </c>
      <c r="BJ84" t="str">
        <f t="shared" si="37"/>
        <v/>
      </c>
    </row>
    <row r="85" spans="1:62" hidden="1" x14ac:dyDescent="0.25">
      <c r="A85" s="106"/>
      <c r="B85" s="106" t="str">
        <f t="shared" si="10"/>
        <v/>
      </c>
      <c r="C85" s="125"/>
      <c r="D85" s="125"/>
      <c r="E85" s="125"/>
      <c r="F85" s="272" t="str">
        <f>IF('תנאי סף'!AR85&lt;&gt;1,"",'תנאי סף'!F85)</f>
        <v/>
      </c>
      <c r="G85" s="123" t="str">
        <f t="shared" ca="1" si="11"/>
        <v/>
      </c>
      <c r="H85" s="123" t="str">
        <f t="shared" ca="1" si="12"/>
        <v/>
      </c>
      <c r="I85" s="123" t="str">
        <f t="shared" ca="1" si="13"/>
        <v/>
      </c>
      <c r="J85" s="123" t="str">
        <f t="shared" ca="1" si="14"/>
        <v/>
      </c>
      <c r="K85" s="123" t="str">
        <f t="shared" ca="1" si="15"/>
        <v/>
      </c>
      <c r="L85" s="123" t="str">
        <f t="shared" ca="1" si="16"/>
        <v/>
      </c>
      <c r="M85" s="123" t="str">
        <f t="shared" ca="1" si="17"/>
        <v/>
      </c>
      <c r="N85" s="123" t="str">
        <f t="shared" ca="1" si="18"/>
        <v/>
      </c>
      <c r="O85" s="123" t="str">
        <f t="shared" ca="1" si="19"/>
        <v/>
      </c>
      <c r="P85" s="123" t="str">
        <f t="shared" ca="1" si="20"/>
        <v/>
      </c>
      <c r="Q85" s="123" t="str">
        <f t="shared" ca="1" si="21"/>
        <v/>
      </c>
      <c r="R85" s="123" t="str">
        <f t="shared" ca="1" si="22"/>
        <v/>
      </c>
      <c r="S85" s="123" t="str">
        <f t="shared" ca="1" si="23"/>
        <v/>
      </c>
      <c r="T85" s="123" t="str">
        <f t="shared" ca="1" si="24"/>
        <v/>
      </c>
      <c r="U85" s="123" t="str">
        <f t="shared" ca="1" si="25"/>
        <v/>
      </c>
      <c r="V85" s="123" t="str">
        <f t="shared" ca="1" si="26"/>
        <v/>
      </c>
      <c r="W85" s="123" t="str">
        <f t="shared" ca="1" si="27"/>
        <v/>
      </c>
      <c r="X85" s="123" t="str">
        <f t="shared" ca="1" si="28"/>
        <v/>
      </c>
      <c r="Y85" s="123" t="str">
        <f t="shared" ca="1" si="29"/>
        <v/>
      </c>
      <c r="AA85">
        <f t="shared" si="30"/>
        <v>1</v>
      </c>
      <c r="AB85" t="str">
        <f t="shared" si="36"/>
        <v/>
      </c>
      <c r="AC85" t="str">
        <f t="shared" si="36"/>
        <v/>
      </c>
      <c r="AD85">
        <f t="shared" si="39"/>
        <v>1</v>
      </c>
      <c r="AE85">
        <f t="shared" si="39"/>
        <v>1</v>
      </c>
      <c r="AF85">
        <f t="shared" si="39"/>
        <v>1</v>
      </c>
      <c r="AG85">
        <f t="shared" si="39"/>
        <v>1</v>
      </c>
      <c r="AH85">
        <f t="shared" si="39"/>
        <v>1</v>
      </c>
      <c r="AI85">
        <f t="shared" si="39"/>
        <v>1</v>
      </c>
      <c r="AJ85">
        <f t="shared" si="39"/>
        <v>1</v>
      </c>
      <c r="AK85">
        <f t="shared" si="39"/>
        <v>1</v>
      </c>
      <c r="AL85">
        <f t="shared" si="39"/>
        <v>1</v>
      </c>
      <c r="AM85">
        <f t="shared" si="39"/>
        <v>1</v>
      </c>
      <c r="AN85">
        <f t="shared" si="39"/>
        <v>1</v>
      </c>
      <c r="AO85">
        <f t="shared" si="39"/>
        <v>1</v>
      </c>
      <c r="AP85">
        <f t="shared" si="39"/>
        <v>1</v>
      </c>
      <c r="AQ85">
        <f t="shared" si="39"/>
        <v>1</v>
      </c>
      <c r="AR85">
        <f t="shared" si="39"/>
        <v>1</v>
      </c>
      <c r="AS85">
        <f t="shared" si="38"/>
        <v>1</v>
      </c>
      <c r="AT85">
        <f t="shared" si="34"/>
        <v>1</v>
      </c>
      <c r="AU85">
        <f t="shared" si="34"/>
        <v>1</v>
      </c>
      <c r="AV85">
        <f t="shared" si="34"/>
        <v>1</v>
      </c>
      <c r="BA85" t="str">
        <f t="shared" si="37"/>
        <v/>
      </c>
      <c r="BB85" t="str">
        <f t="shared" si="37"/>
        <v/>
      </c>
      <c r="BC85" t="str">
        <f t="shared" si="37"/>
        <v/>
      </c>
      <c r="BD85" t="str">
        <f t="shared" si="37"/>
        <v/>
      </c>
      <c r="BE85" t="str">
        <f t="shared" si="37"/>
        <v/>
      </c>
      <c r="BF85" t="str">
        <f t="shared" si="37"/>
        <v/>
      </c>
      <c r="BG85" t="str">
        <f t="shared" si="37"/>
        <v/>
      </c>
      <c r="BH85" t="str">
        <f t="shared" si="37"/>
        <v/>
      </c>
      <c r="BI85" t="str">
        <f t="shared" si="37"/>
        <v/>
      </c>
      <c r="BJ85" t="str">
        <f t="shared" si="37"/>
        <v/>
      </c>
    </row>
    <row r="86" spans="1:62" hidden="1" x14ac:dyDescent="0.25">
      <c r="A86" s="106"/>
      <c r="B86" s="106" t="str">
        <f t="shared" si="10"/>
        <v/>
      </c>
      <c r="C86" s="125"/>
      <c r="D86" s="125"/>
      <c r="E86" s="125"/>
      <c r="F86" s="272" t="str">
        <f>IF('תנאי סף'!AR86&lt;&gt;1,"",'תנאי סף'!F86)</f>
        <v/>
      </c>
      <c r="G86" s="123" t="str">
        <f t="shared" ca="1" si="11"/>
        <v/>
      </c>
      <c r="H86" s="123" t="str">
        <f t="shared" ca="1" si="12"/>
        <v/>
      </c>
      <c r="I86" s="123" t="str">
        <f t="shared" ca="1" si="13"/>
        <v/>
      </c>
      <c r="J86" s="123" t="str">
        <f t="shared" ca="1" si="14"/>
        <v/>
      </c>
      <c r="K86" s="123" t="str">
        <f t="shared" ca="1" si="15"/>
        <v/>
      </c>
      <c r="L86" s="123" t="str">
        <f t="shared" ca="1" si="16"/>
        <v/>
      </c>
      <c r="M86" s="123" t="str">
        <f t="shared" ca="1" si="17"/>
        <v/>
      </c>
      <c r="N86" s="123" t="str">
        <f t="shared" ca="1" si="18"/>
        <v/>
      </c>
      <c r="O86" s="123" t="str">
        <f t="shared" ca="1" si="19"/>
        <v/>
      </c>
      <c r="P86" s="123" t="str">
        <f t="shared" ca="1" si="20"/>
        <v/>
      </c>
      <c r="Q86" s="123" t="str">
        <f t="shared" ca="1" si="21"/>
        <v/>
      </c>
      <c r="R86" s="123" t="str">
        <f t="shared" ca="1" si="22"/>
        <v/>
      </c>
      <c r="S86" s="123" t="str">
        <f t="shared" ca="1" si="23"/>
        <v/>
      </c>
      <c r="T86" s="123" t="str">
        <f t="shared" ca="1" si="24"/>
        <v/>
      </c>
      <c r="U86" s="123" t="str">
        <f t="shared" ca="1" si="25"/>
        <v/>
      </c>
      <c r="V86" s="123" t="str">
        <f t="shared" ca="1" si="26"/>
        <v/>
      </c>
      <c r="W86" s="123" t="str">
        <f t="shared" ca="1" si="27"/>
        <v/>
      </c>
      <c r="X86" s="123" t="str">
        <f t="shared" ca="1" si="28"/>
        <v/>
      </c>
      <c r="Y86" s="123" t="str">
        <f t="shared" ca="1" si="29"/>
        <v/>
      </c>
      <c r="AA86">
        <f t="shared" si="30"/>
        <v>1</v>
      </c>
      <c r="AB86" t="str">
        <f t="shared" si="36"/>
        <v/>
      </c>
      <c r="AC86" t="str">
        <f t="shared" si="36"/>
        <v/>
      </c>
      <c r="AD86">
        <f t="shared" si="39"/>
        <v>1</v>
      </c>
      <c r="AE86">
        <f t="shared" si="39"/>
        <v>1</v>
      </c>
      <c r="AF86">
        <f t="shared" si="39"/>
        <v>1</v>
      </c>
      <c r="AG86">
        <f t="shared" si="39"/>
        <v>1</v>
      </c>
      <c r="AH86">
        <f t="shared" si="39"/>
        <v>1</v>
      </c>
      <c r="AI86">
        <f t="shared" si="39"/>
        <v>1</v>
      </c>
      <c r="AJ86">
        <f t="shared" si="39"/>
        <v>1</v>
      </c>
      <c r="AK86">
        <f t="shared" si="39"/>
        <v>1</v>
      </c>
      <c r="AL86">
        <f t="shared" si="39"/>
        <v>1</v>
      </c>
      <c r="AM86">
        <f t="shared" si="39"/>
        <v>1</v>
      </c>
      <c r="AN86">
        <f t="shared" si="39"/>
        <v>1</v>
      </c>
      <c r="AO86">
        <f t="shared" si="39"/>
        <v>1</v>
      </c>
      <c r="AP86">
        <f t="shared" si="39"/>
        <v>1</v>
      </c>
      <c r="AQ86">
        <f t="shared" si="39"/>
        <v>1</v>
      </c>
      <c r="AR86">
        <f t="shared" si="39"/>
        <v>1</v>
      </c>
      <c r="AS86">
        <f t="shared" si="38"/>
        <v>1</v>
      </c>
      <c r="AT86">
        <f t="shared" si="34"/>
        <v>1</v>
      </c>
      <c r="AU86">
        <f t="shared" si="34"/>
        <v>1</v>
      </c>
      <c r="AV86">
        <f t="shared" si="34"/>
        <v>1</v>
      </c>
      <c r="BA86" t="str">
        <f t="shared" si="37"/>
        <v/>
      </c>
      <c r="BB86" t="str">
        <f t="shared" si="37"/>
        <v/>
      </c>
      <c r="BC86" t="str">
        <f t="shared" si="37"/>
        <v/>
      </c>
      <c r="BD86" t="str">
        <f t="shared" si="37"/>
        <v/>
      </c>
      <c r="BE86" t="str">
        <f t="shared" si="37"/>
        <v/>
      </c>
      <c r="BF86" t="str">
        <f t="shared" si="37"/>
        <v/>
      </c>
      <c r="BG86" t="str">
        <f t="shared" si="37"/>
        <v/>
      </c>
      <c r="BH86" t="str">
        <f t="shared" si="37"/>
        <v/>
      </c>
      <c r="BI86" t="str">
        <f t="shared" si="37"/>
        <v/>
      </c>
      <c r="BJ86" t="str">
        <f t="shared" si="37"/>
        <v/>
      </c>
    </row>
    <row r="87" spans="1:62" hidden="1" x14ac:dyDescent="0.25">
      <c r="A87" s="106"/>
      <c r="B87" s="106" t="str">
        <f t="shared" si="10"/>
        <v/>
      </c>
      <c r="C87" s="125"/>
      <c r="D87" s="125"/>
      <c r="E87" s="125"/>
      <c r="F87" s="272" t="str">
        <f>IF('תנאי סף'!AR87&lt;&gt;1,"",'תנאי סף'!F87)</f>
        <v/>
      </c>
      <c r="G87" s="123" t="str">
        <f t="shared" ca="1" si="11"/>
        <v/>
      </c>
      <c r="H87" s="123" t="str">
        <f t="shared" ca="1" si="12"/>
        <v/>
      </c>
      <c r="I87" s="123" t="str">
        <f t="shared" ca="1" si="13"/>
        <v/>
      </c>
      <c r="J87" s="123" t="str">
        <f t="shared" ca="1" si="14"/>
        <v/>
      </c>
      <c r="K87" s="123" t="str">
        <f t="shared" ca="1" si="15"/>
        <v/>
      </c>
      <c r="L87" s="123" t="str">
        <f t="shared" ca="1" si="16"/>
        <v/>
      </c>
      <c r="M87" s="123" t="str">
        <f t="shared" ca="1" si="17"/>
        <v/>
      </c>
      <c r="N87" s="123" t="str">
        <f t="shared" ca="1" si="18"/>
        <v/>
      </c>
      <c r="O87" s="123" t="str">
        <f t="shared" ca="1" si="19"/>
        <v/>
      </c>
      <c r="P87" s="123" t="str">
        <f t="shared" ca="1" si="20"/>
        <v/>
      </c>
      <c r="Q87" s="123" t="str">
        <f t="shared" ca="1" si="21"/>
        <v/>
      </c>
      <c r="R87" s="123" t="str">
        <f t="shared" ca="1" si="22"/>
        <v/>
      </c>
      <c r="S87" s="123" t="str">
        <f t="shared" ca="1" si="23"/>
        <v/>
      </c>
      <c r="T87" s="123" t="str">
        <f t="shared" ca="1" si="24"/>
        <v/>
      </c>
      <c r="U87" s="123" t="str">
        <f t="shared" ca="1" si="25"/>
        <v/>
      </c>
      <c r="V87" s="123" t="str">
        <f t="shared" ca="1" si="26"/>
        <v/>
      </c>
      <c r="W87" s="123" t="str">
        <f t="shared" ca="1" si="27"/>
        <v/>
      </c>
      <c r="X87" s="123" t="str">
        <f t="shared" ca="1" si="28"/>
        <v/>
      </c>
      <c r="Y87" s="123" t="str">
        <f t="shared" ca="1" si="29"/>
        <v/>
      </c>
      <c r="AA87">
        <f t="shared" si="30"/>
        <v>1</v>
      </c>
      <c r="AB87" t="str">
        <f t="shared" si="36"/>
        <v/>
      </c>
      <c r="AC87" t="str">
        <f t="shared" si="36"/>
        <v/>
      </c>
      <c r="AD87">
        <f t="shared" si="39"/>
        <v>1</v>
      </c>
      <c r="AE87">
        <f t="shared" si="39"/>
        <v>1</v>
      </c>
      <c r="AF87">
        <f t="shared" si="39"/>
        <v>1</v>
      </c>
      <c r="AG87">
        <f t="shared" si="39"/>
        <v>1</v>
      </c>
      <c r="AH87">
        <f t="shared" si="39"/>
        <v>1</v>
      </c>
      <c r="AI87">
        <f t="shared" si="39"/>
        <v>1</v>
      </c>
      <c r="AJ87">
        <f t="shared" si="39"/>
        <v>1</v>
      </c>
      <c r="AK87">
        <f t="shared" si="39"/>
        <v>1</v>
      </c>
      <c r="AL87">
        <f t="shared" si="39"/>
        <v>1</v>
      </c>
      <c r="AM87">
        <f t="shared" si="39"/>
        <v>1</v>
      </c>
      <c r="AN87">
        <f t="shared" si="39"/>
        <v>1</v>
      </c>
      <c r="AO87">
        <f t="shared" si="39"/>
        <v>1</v>
      </c>
      <c r="AP87">
        <f t="shared" si="39"/>
        <v>1</v>
      </c>
      <c r="AQ87">
        <f t="shared" si="39"/>
        <v>1</v>
      </c>
      <c r="AR87">
        <f t="shared" si="39"/>
        <v>1</v>
      </c>
      <c r="AS87">
        <f t="shared" si="38"/>
        <v>1</v>
      </c>
      <c r="AT87">
        <f t="shared" si="34"/>
        <v>1</v>
      </c>
      <c r="AU87">
        <f t="shared" si="34"/>
        <v>1</v>
      </c>
      <c r="AV87">
        <f t="shared" si="34"/>
        <v>1</v>
      </c>
      <c r="BA87" t="str">
        <f t="shared" si="37"/>
        <v/>
      </c>
      <c r="BB87" t="str">
        <f t="shared" si="37"/>
        <v/>
      </c>
      <c r="BC87" t="str">
        <f t="shared" si="37"/>
        <v/>
      </c>
      <c r="BD87" t="str">
        <f t="shared" si="37"/>
        <v/>
      </c>
      <c r="BE87" t="str">
        <f t="shared" si="37"/>
        <v/>
      </c>
      <c r="BF87" t="str">
        <f t="shared" si="37"/>
        <v/>
      </c>
      <c r="BG87" t="str">
        <f t="shared" si="37"/>
        <v/>
      </c>
      <c r="BH87" t="str">
        <f t="shared" si="37"/>
        <v/>
      </c>
      <c r="BI87" t="str">
        <f t="shared" si="37"/>
        <v/>
      </c>
      <c r="BJ87" t="str">
        <f t="shared" si="37"/>
        <v/>
      </c>
    </row>
    <row r="88" spans="1:62" hidden="1" x14ac:dyDescent="0.25">
      <c r="A88" s="106"/>
      <c r="B88" s="106" t="str">
        <f t="shared" si="10"/>
        <v/>
      </c>
      <c r="C88" s="125"/>
      <c r="D88" s="125"/>
      <c r="E88" s="125"/>
      <c r="F88" s="272" t="str">
        <f>IF('תנאי סף'!AR88&lt;&gt;1,"",'תנאי סף'!F88)</f>
        <v/>
      </c>
      <c r="G88" s="123" t="str">
        <f t="shared" ca="1" si="11"/>
        <v/>
      </c>
      <c r="H88" s="123" t="str">
        <f t="shared" ca="1" si="12"/>
        <v/>
      </c>
      <c r="I88" s="123" t="str">
        <f t="shared" ca="1" si="13"/>
        <v/>
      </c>
      <c r="J88" s="123" t="str">
        <f t="shared" ca="1" si="14"/>
        <v/>
      </c>
      <c r="K88" s="123" t="str">
        <f t="shared" ca="1" si="15"/>
        <v/>
      </c>
      <c r="L88" s="123" t="str">
        <f t="shared" ca="1" si="16"/>
        <v/>
      </c>
      <c r="M88" s="123" t="str">
        <f t="shared" ca="1" si="17"/>
        <v/>
      </c>
      <c r="N88" s="123" t="str">
        <f t="shared" ca="1" si="18"/>
        <v/>
      </c>
      <c r="O88" s="123" t="str">
        <f t="shared" ca="1" si="19"/>
        <v/>
      </c>
      <c r="P88" s="123" t="str">
        <f t="shared" ca="1" si="20"/>
        <v/>
      </c>
      <c r="Q88" s="123" t="str">
        <f t="shared" ca="1" si="21"/>
        <v/>
      </c>
      <c r="R88" s="123" t="str">
        <f t="shared" ca="1" si="22"/>
        <v/>
      </c>
      <c r="S88" s="123" t="str">
        <f t="shared" ca="1" si="23"/>
        <v/>
      </c>
      <c r="T88" s="123" t="str">
        <f t="shared" ca="1" si="24"/>
        <v/>
      </c>
      <c r="U88" s="123" t="str">
        <f t="shared" ca="1" si="25"/>
        <v/>
      </c>
      <c r="V88" s="123" t="str">
        <f t="shared" ca="1" si="26"/>
        <v/>
      </c>
      <c r="W88" s="123" t="str">
        <f t="shared" ca="1" si="27"/>
        <v/>
      </c>
      <c r="X88" s="123" t="str">
        <f t="shared" ca="1" si="28"/>
        <v/>
      </c>
      <c r="Y88" s="123" t="str">
        <f t="shared" ca="1" si="29"/>
        <v/>
      </c>
      <c r="AA88">
        <f t="shared" si="30"/>
        <v>1</v>
      </c>
      <c r="AB88" t="str">
        <f t="shared" si="36"/>
        <v/>
      </c>
      <c r="AC88" t="str">
        <f t="shared" si="36"/>
        <v/>
      </c>
      <c r="AD88">
        <f t="shared" si="39"/>
        <v>1</v>
      </c>
      <c r="AE88">
        <f t="shared" si="39"/>
        <v>1</v>
      </c>
      <c r="AF88">
        <f t="shared" si="39"/>
        <v>1</v>
      </c>
      <c r="AG88">
        <f t="shared" si="39"/>
        <v>1</v>
      </c>
      <c r="AH88">
        <f t="shared" si="39"/>
        <v>1</v>
      </c>
      <c r="AI88">
        <f t="shared" si="39"/>
        <v>1</v>
      </c>
      <c r="AJ88">
        <f t="shared" si="39"/>
        <v>1</v>
      </c>
      <c r="AK88">
        <f t="shared" si="39"/>
        <v>1</v>
      </c>
      <c r="AL88">
        <f t="shared" si="39"/>
        <v>1</v>
      </c>
      <c r="AM88">
        <f t="shared" si="39"/>
        <v>1</v>
      </c>
      <c r="AN88">
        <f t="shared" si="39"/>
        <v>1</v>
      </c>
      <c r="AO88">
        <f t="shared" si="39"/>
        <v>1</v>
      </c>
      <c r="AP88">
        <f t="shared" si="39"/>
        <v>1</v>
      </c>
      <c r="AQ88">
        <f t="shared" si="39"/>
        <v>1</v>
      </c>
      <c r="AR88">
        <f t="shared" si="39"/>
        <v>1</v>
      </c>
      <c r="AS88">
        <f t="shared" si="38"/>
        <v>1</v>
      </c>
      <c r="AT88">
        <f t="shared" si="34"/>
        <v>1</v>
      </c>
      <c r="AU88">
        <f t="shared" si="34"/>
        <v>1</v>
      </c>
      <c r="AV88">
        <f t="shared" si="34"/>
        <v>1</v>
      </c>
      <c r="BA88" t="str">
        <f t="shared" si="37"/>
        <v/>
      </c>
      <c r="BB88" t="str">
        <f t="shared" si="37"/>
        <v/>
      </c>
      <c r="BC88" t="str">
        <f t="shared" si="37"/>
        <v/>
      </c>
      <c r="BD88" t="str">
        <f t="shared" si="37"/>
        <v/>
      </c>
      <c r="BE88" t="str">
        <f t="shared" si="37"/>
        <v/>
      </c>
      <c r="BF88" t="str">
        <f t="shared" si="37"/>
        <v/>
      </c>
      <c r="BG88" t="str">
        <f t="shared" si="37"/>
        <v/>
      </c>
      <c r="BH88" t="str">
        <f t="shared" si="37"/>
        <v/>
      </c>
      <c r="BI88" t="str">
        <f t="shared" si="37"/>
        <v/>
      </c>
      <c r="BJ88" t="str">
        <f t="shared" si="37"/>
        <v/>
      </c>
    </row>
    <row r="89" spans="1:62" hidden="1" x14ac:dyDescent="0.25">
      <c r="A89" s="106"/>
      <c r="B89" s="106" t="str">
        <f t="shared" si="10"/>
        <v/>
      </c>
      <c r="C89" s="125"/>
      <c r="D89" s="125"/>
      <c r="E89" s="125"/>
      <c r="F89" s="272" t="str">
        <f>IF('תנאי סף'!AR89&lt;&gt;1,"",'תנאי סף'!F89)</f>
        <v/>
      </c>
      <c r="G89" s="123" t="str">
        <f t="shared" ca="1" si="11"/>
        <v/>
      </c>
      <c r="H89" s="123" t="str">
        <f t="shared" ca="1" si="12"/>
        <v/>
      </c>
      <c r="I89" s="123" t="str">
        <f t="shared" ca="1" si="13"/>
        <v/>
      </c>
      <c r="J89" s="123" t="str">
        <f t="shared" ca="1" si="14"/>
        <v/>
      </c>
      <c r="K89" s="123" t="str">
        <f t="shared" ca="1" si="15"/>
        <v/>
      </c>
      <c r="L89" s="123" t="str">
        <f t="shared" ca="1" si="16"/>
        <v/>
      </c>
      <c r="M89" s="123" t="str">
        <f t="shared" ca="1" si="17"/>
        <v/>
      </c>
      <c r="N89" s="123" t="str">
        <f t="shared" ca="1" si="18"/>
        <v/>
      </c>
      <c r="O89" s="123" t="str">
        <f t="shared" ca="1" si="19"/>
        <v/>
      </c>
      <c r="P89" s="123" t="str">
        <f t="shared" ca="1" si="20"/>
        <v/>
      </c>
      <c r="Q89" s="123" t="str">
        <f t="shared" ca="1" si="21"/>
        <v/>
      </c>
      <c r="R89" s="123" t="str">
        <f t="shared" ca="1" si="22"/>
        <v/>
      </c>
      <c r="S89" s="123" t="str">
        <f t="shared" ca="1" si="23"/>
        <v/>
      </c>
      <c r="T89" s="123" t="str">
        <f t="shared" ca="1" si="24"/>
        <v/>
      </c>
      <c r="U89" s="123" t="str">
        <f t="shared" ca="1" si="25"/>
        <v/>
      </c>
      <c r="V89" s="123" t="str">
        <f t="shared" ca="1" si="26"/>
        <v/>
      </c>
      <c r="W89" s="123" t="str">
        <f t="shared" ca="1" si="27"/>
        <v/>
      </c>
      <c r="X89" s="123" t="str">
        <f t="shared" ca="1" si="28"/>
        <v/>
      </c>
      <c r="Y89" s="123" t="str">
        <f t="shared" ca="1" si="29"/>
        <v/>
      </c>
      <c r="AA89">
        <f t="shared" si="30"/>
        <v>1</v>
      </c>
      <c r="AB89" t="str">
        <f t="shared" si="36"/>
        <v/>
      </c>
      <c r="AC89" t="str">
        <f t="shared" si="36"/>
        <v/>
      </c>
      <c r="AD89">
        <f t="shared" si="39"/>
        <v>1</v>
      </c>
      <c r="AE89">
        <f t="shared" si="39"/>
        <v>1</v>
      </c>
      <c r="AF89">
        <f t="shared" si="39"/>
        <v>1</v>
      </c>
      <c r="AG89">
        <f t="shared" si="39"/>
        <v>1</v>
      </c>
      <c r="AH89">
        <f t="shared" si="39"/>
        <v>1</v>
      </c>
      <c r="AI89">
        <f t="shared" si="39"/>
        <v>1</v>
      </c>
      <c r="AJ89">
        <f t="shared" si="39"/>
        <v>1</v>
      </c>
      <c r="AK89">
        <f t="shared" si="39"/>
        <v>1</v>
      </c>
      <c r="AL89">
        <f t="shared" si="39"/>
        <v>1</v>
      </c>
      <c r="AM89">
        <f t="shared" si="39"/>
        <v>1</v>
      </c>
      <c r="AN89">
        <f t="shared" si="39"/>
        <v>1</v>
      </c>
      <c r="AO89">
        <f t="shared" si="39"/>
        <v>1</v>
      </c>
      <c r="AP89">
        <f t="shared" si="39"/>
        <v>1</v>
      </c>
      <c r="AQ89">
        <f t="shared" si="39"/>
        <v>1</v>
      </c>
      <c r="AR89">
        <f t="shared" si="39"/>
        <v>1</v>
      </c>
      <c r="AS89">
        <f t="shared" si="38"/>
        <v>1</v>
      </c>
      <c r="AT89">
        <f t="shared" si="34"/>
        <v>1</v>
      </c>
      <c r="AU89">
        <f t="shared" si="34"/>
        <v>1</v>
      </c>
      <c r="AV89">
        <f t="shared" si="34"/>
        <v>1</v>
      </c>
      <c r="BA89" t="str">
        <f t="shared" si="37"/>
        <v/>
      </c>
      <c r="BB89" t="str">
        <f t="shared" si="37"/>
        <v/>
      </c>
      <c r="BC89" t="str">
        <f t="shared" si="37"/>
        <v/>
      </c>
      <c r="BD89" t="str">
        <f t="shared" si="37"/>
        <v/>
      </c>
      <c r="BE89" t="str">
        <f t="shared" si="37"/>
        <v/>
      </c>
      <c r="BF89" t="str">
        <f t="shared" ref="BB89:BJ117" si="40">IF($F89="","",BF$30)</f>
        <v/>
      </c>
      <c r="BG89" t="str">
        <f t="shared" si="40"/>
        <v/>
      </c>
      <c r="BH89" t="str">
        <f t="shared" si="40"/>
        <v/>
      </c>
      <c r="BI89" t="str">
        <f t="shared" si="40"/>
        <v/>
      </c>
      <c r="BJ89" t="str">
        <f t="shared" si="40"/>
        <v/>
      </c>
    </row>
    <row r="90" spans="1:62" hidden="1" x14ac:dyDescent="0.25">
      <c r="A90" s="106"/>
      <c r="B90" s="106" t="str">
        <f t="shared" si="10"/>
        <v/>
      </c>
      <c r="C90" s="125"/>
      <c r="D90" s="125"/>
      <c r="E90" s="125"/>
      <c r="F90" s="272" t="str">
        <f>IF('תנאי סף'!AR90&lt;&gt;1,"",'תנאי סף'!F90)</f>
        <v/>
      </c>
      <c r="G90" s="123" t="str">
        <f t="shared" ca="1" si="11"/>
        <v/>
      </c>
      <c r="H90" s="123" t="str">
        <f t="shared" ca="1" si="12"/>
        <v/>
      </c>
      <c r="I90" s="123" t="str">
        <f t="shared" ca="1" si="13"/>
        <v/>
      </c>
      <c r="J90" s="123" t="str">
        <f t="shared" ca="1" si="14"/>
        <v/>
      </c>
      <c r="K90" s="123" t="str">
        <f t="shared" ca="1" si="15"/>
        <v/>
      </c>
      <c r="L90" s="123" t="str">
        <f t="shared" ca="1" si="16"/>
        <v/>
      </c>
      <c r="M90" s="123" t="str">
        <f t="shared" ca="1" si="17"/>
        <v/>
      </c>
      <c r="N90" s="123" t="str">
        <f t="shared" ca="1" si="18"/>
        <v/>
      </c>
      <c r="O90" s="123" t="str">
        <f t="shared" ca="1" si="19"/>
        <v/>
      </c>
      <c r="P90" s="123" t="str">
        <f t="shared" ca="1" si="20"/>
        <v/>
      </c>
      <c r="Q90" s="123" t="str">
        <f t="shared" ca="1" si="21"/>
        <v/>
      </c>
      <c r="R90" s="123" t="str">
        <f t="shared" ca="1" si="22"/>
        <v/>
      </c>
      <c r="S90" s="123" t="str">
        <f t="shared" ca="1" si="23"/>
        <v/>
      </c>
      <c r="T90" s="123" t="str">
        <f t="shared" ca="1" si="24"/>
        <v/>
      </c>
      <c r="U90" s="123" t="str">
        <f t="shared" ca="1" si="25"/>
        <v/>
      </c>
      <c r="V90" s="123" t="str">
        <f t="shared" ca="1" si="26"/>
        <v/>
      </c>
      <c r="W90" s="123" t="str">
        <f t="shared" ca="1" si="27"/>
        <v/>
      </c>
      <c r="X90" s="123" t="str">
        <f t="shared" ca="1" si="28"/>
        <v/>
      </c>
      <c r="Y90" s="123" t="str">
        <f t="shared" ca="1" si="29"/>
        <v/>
      </c>
      <c r="AA90">
        <f t="shared" si="30"/>
        <v>1</v>
      </c>
      <c r="AB90" t="str">
        <f t="shared" si="36"/>
        <v/>
      </c>
      <c r="AC90" t="str">
        <f t="shared" si="36"/>
        <v/>
      </c>
      <c r="AD90">
        <f t="shared" si="39"/>
        <v>1</v>
      </c>
      <c r="AE90">
        <f t="shared" si="39"/>
        <v>1</v>
      </c>
      <c r="AF90">
        <f t="shared" si="39"/>
        <v>1</v>
      </c>
      <c r="AG90">
        <f t="shared" si="39"/>
        <v>1</v>
      </c>
      <c r="AH90">
        <f t="shared" si="39"/>
        <v>1</v>
      </c>
      <c r="AI90">
        <f t="shared" si="39"/>
        <v>1</v>
      </c>
      <c r="AJ90">
        <f t="shared" si="39"/>
        <v>1</v>
      </c>
      <c r="AK90">
        <f t="shared" si="39"/>
        <v>1</v>
      </c>
      <c r="AL90">
        <f t="shared" si="39"/>
        <v>1</v>
      </c>
      <c r="AM90">
        <f t="shared" si="39"/>
        <v>1</v>
      </c>
      <c r="AN90">
        <f t="shared" si="39"/>
        <v>1</v>
      </c>
      <c r="AO90">
        <f t="shared" si="39"/>
        <v>1</v>
      </c>
      <c r="AP90">
        <f t="shared" si="39"/>
        <v>1</v>
      </c>
      <c r="AQ90">
        <f t="shared" si="39"/>
        <v>1</v>
      </c>
      <c r="AR90">
        <f t="shared" si="39"/>
        <v>1</v>
      </c>
      <c r="AS90">
        <f t="shared" si="38"/>
        <v>1</v>
      </c>
      <c r="AT90">
        <f t="shared" si="34"/>
        <v>1</v>
      </c>
      <c r="AU90">
        <f t="shared" si="34"/>
        <v>1</v>
      </c>
      <c r="AV90">
        <f t="shared" si="34"/>
        <v>1</v>
      </c>
      <c r="BA90" t="str">
        <f t="shared" ref="BA90:BA130" si="41">IF($F90="","",BA$30)</f>
        <v/>
      </c>
      <c r="BB90" t="str">
        <f t="shared" si="40"/>
        <v/>
      </c>
      <c r="BC90" t="str">
        <f t="shared" si="40"/>
        <v/>
      </c>
      <c r="BD90" t="str">
        <f t="shared" si="40"/>
        <v/>
      </c>
      <c r="BE90" t="str">
        <f t="shared" si="40"/>
        <v/>
      </c>
      <c r="BF90" t="str">
        <f t="shared" si="40"/>
        <v/>
      </c>
      <c r="BG90" t="str">
        <f t="shared" si="40"/>
        <v/>
      </c>
      <c r="BH90" t="str">
        <f t="shared" si="40"/>
        <v/>
      </c>
      <c r="BI90" t="str">
        <f t="shared" si="40"/>
        <v/>
      </c>
      <c r="BJ90" t="str">
        <f t="shared" si="40"/>
        <v/>
      </c>
    </row>
    <row r="91" spans="1:62" hidden="1" x14ac:dyDescent="0.25">
      <c r="A91" s="106"/>
      <c r="B91" s="106" t="str">
        <f t="shared" si="10"/>
        <v/>
      </c>
      <c r="C91" s="125"/>
      <c r="D91" s="125"/>
      <c r="E91" s="125"/>
      <c r="F91" s="272" t="str">
        <f>IF('תנאי סף'!AR91&lt;&gt;1,"",'תנאי סף'!F91)</f>
        <v/>
      </c>
      <c r="G91" s="123" t="str">
        <f t="shared" ca="1" si="11"/>
        <v/>
      </c>
      <c r="H91" s="123" t="str">
        <f t="shared" ca="1" si="12"/>
        <v/>
      </c>
      <c r="I91" s="123" t="str">
        <f t="shared" ca="1" si="13"/>
        <v/>
      </c>
      <c r="J91" s="123" t="str">
        <f t="shared" ca="1" si="14"/>
        <v/>
      </c>
      <c r="K91" s="123" t="str">
        <f t="shared" ca="1" si="15"/>
        <v/>
      </c>
      <c r="L91" s="123" t="str">
        <f t="shared" ca="1" si="16"/>
        <v/>
      </c>
      <c r="M91" s="123" t="str">
        <f t="shared" ca="1" si="17"/>
        <v/>
      </c>
      <c r="N91" s="123" t="str">
        <f t="shared" ca="1" si="18"/>
        <v/>
      </c>
      <c r="O91" s="123" t="str">
        <f t="shared" ca="1" si="19"/>
        <v/>
      </c>
      <c r="P91" s="123" t="str">
        <f t="shared" ca="1" si="20"/>
        <v/>
      </c>
      <c r="Q91" s="123" t="str">
        <f t="shared" ca="1" si="21"/>
        <v/>
      </c>
      <c r="R91" s="123" t="str">
        <f t="shared" ca="1" si="22"/>
        <v/>
      </c>
      <c r="S91" s="123" t="str">
        <f t="shared" ca="1" si="23"/>
        <v/>
      </c>
      <c r="T91" s="123" t="str">
        <f t="shared" ca="1" si="24"/>
        <v/>
      </c>
      <c r="U91" s="123" t="str">
        <f t="shared" ca="1" si="25"/>
        <v/>
      </c>
      <c r="V91" s="123" t="str">
        <f t="shared" ca="1" si="26"/>
        <v/>
      </c>
      <c r="W91" s="123" t="str">
        <f t="shared" ca="1" si="27"/>
        <v/>
      </c>
      <c r="X91" s="123" t="str">
        <f t="shared" ca="1" si="28"/>
        <v/>
      </c>
      <c r="Y91" s="123" t="str">
        <f t="shared" ca="1" si="29"/>
        <v/>
      </c>
      <c r="AA91">
        <f t="shared" si="30"/>
        <v>1</v>
      </c>
      <c r="AB91" t="str">
        <f t="shared" si="36"/>
        <v/>
      </c>
      <c r="AC91" t="str">
        <f t="shared" si="36"/>
        <v/>
      </c>
      <c r="AD91">
        <f t="shared" si="39"/>
        <v>1</v>
      </c>
      <c r="AE91">
        <f t="shared" si="39"/>
        <v>1</v>
      </c>
      <c r="AF91">
        <f t="shared" si="39"/>
        <v>1</v>
      </c>
      <c r="AG91">
        <f t="shared" si="39"/>
        <v>1</v>
      </c>
      <c r="AH91">
        <f t="shared" si="39"/>
        <v>1</v>
      </c>
      <c r="AI91">
        <f t="shared" si="39"/>
        <v>1</v>
      </c>
      <c r="AJ91">
        <f t="shared" si="39"/>
        <v>1</v>
      </c>
      <c r="AK91">
        <f t="shared" si="39"/>
        <v>1</v>
      </c>
      <c r="AL91">
        <f t="shared" si="39"/>
        <v>1</v>
      </c>
      <c r="AM91">
        <f t="shared" si="39"/>
        <v>1</v>
      </c>
      <c r="AN91">
        <f t="shared" si="39"/>
        <v>1</v>
      </c>
      <c r="AO91">
        <f t="shared" si="39"/>
        <v>1</v>
      </c>
      <c r="AP91">
        <f t="shared" si="39"/>
        <v>1</v>
      </c>
      <c r="AQ91">
        <f t="shared" si="39"/>
        <v>1</v>
      </c>
      <c r="AR91">
        <f t="shared" si="39"/>
        <v>1</v>
      </c>
      <c r="AS91">
        <f t="shared" si="38"/>
        <v>1</v>
      </c>
      <c r="AT91">
        <f t="shared" si="34"/>
        <v>1</v>
      </c>
      <c r="AU91">
        <f t="shared" si="34"/>
        <v>1</v>
      </c>
      <c r="AV91">
        <f t="shared" si="34"/>
        <v>1</v>
      </c>
      <c r="BA91" t="str">
        <f t="shared" si="41"/>
        <v/>
      </c>
      <c r="BB91" t="str">
        <f t="shared" si="40"/>
        <v/>
      </c>
      <c r="BC91" t="str">
        <f t="shared" si="40"/>
        <v/>
      </c>
      <c r="BD91" t="str">
        <f t="shared" si="40"/>
        <v/>
      </c>
      <c r="BE91" t="str">
        <f t="shared" si="40"/>
        <v/>
      </c>
      <c r="BF91" t="str">
        <f t="shared" si="40"/>
        <v/>
      </c>
      <c r="BG91" t="str">
        <f t="shared" si="40"/>
        <v/>
      </c>
      <c r="BH91" t="str">
        <f t="shared" si="40"/>
        <v/>
      </c>
      <c r="BI91" t="str">
        <f t="shared" si="40"/>
        <v/>
      </c>
      <c r="BJ91" t="str">
        <f t="shared" si="40"/>
        <v/>
      </c>
    </row>
    <row r="92" spans="1:62" hidden="1" x14ac:dyDescent="0.25">
      <c r="A92" s="106"/>
      <c r="B92" s="106" t="str">
        <f t="shared" si="10"/>
        <v/>
      </c>
      <c r="C92" s="125"/>
      <c r="D92" s="125"/>
      <c r="E92" s="125"/>
      <c r="F92" s="272" t="str">
        <f>IF('תנאי סף'!AR92&lt;&gt;1,"",'תנאי סף'!F92)</f>
        <v/>
      </c>
      <c r="G92" s="123" t="str">
        <f t="shared" ca="1" si="11"/>
        <v/>
      </c>
      <c r="H92" s="123" t="str">
        <f t="shared" ca="1" si="12"/>
        <v/>
      </c>
      <c r="I92" s="123" t="str">
        <f t="shared" ca="1" si="13"/>
        <v/>
      </c>
      <c r="J92" s="123" t="str">
        <f t="shared" ca="1" si="14"/>
        <v/>
      </c>
      <c r="K92" s="123" t="str">
        <f t="shared" ca="1" si="15"/>
        <v/>
      </c>
      <c r="L92" s="123" t="str">
        <f t="shared" ca="1" si="16"/>
        <v/>
      </c>
      <c r="M92" s="123" t="str">
        <f t="shared" ca="1" si="17"/>
        <v/>
      </c>
      <c r="N92" s="123" t="str">
        <f t="shared" ca="1" si="18"/>
        <v/>
      </c>
      <c r="O92" s="123" t="str">
        <f t="shared" ca="1" si="19"/>
        <v/>
      </c>
      <c r="P92" s="123" t="str">
        <f t="shared" ca="1" si="20"/>
        <v/>
      </c>
      <c r="Q92" s="123" t="str">
        <f t="shared" ca="1" si="21"/>
        <v/>
      </c>
      <c r="R92" s="123" t="str">
        <f t="shared" ca="1" si="22"/>
        <v/>
      </c>
      <c r="S92" s="123" t="str">
        <f t="shared" ca="1" si="23"/>
        <v/>
      </c>
      <c r="T92" s="123" t="str">
        <f t="shared" ca="1" si="24"/>
        <v/>
      </c>
      <c r="U92" s="123" t="str">
        <f t="shared" ca="1" si="25"/>
        <v/>
      </c>
      <c r="V92" s="123" t="str">
        <f t="shared" ca="1" si="26"/>
        <v/>
      </c>
      <c r="W92" s="123" t="str">
        <f t="shared" ca="1" si="27"/>
        <v/>
      </c>
      <c r="X92" s="123" t="str">
        <f t="shared" ca="1" si="28"/>
        <v/>
      </c>
      <c r="Y92" s="123" t="str">
        <f t="shared" ca="1" si="29"/>
        <v/>
      </c>
      <c r="AA92">
        <f t="shared" si="30"/>
        <v>1</v>
      </c>
      <c r="AB92" t="str">
        <f t="shared" ref="AB92:AC130" si="42">IF($F92="","",AB$30)</f>
        <v/>
      </c>
      <c r="AC92" t="str">
        <f t="shared" si="42"/>
        <v/>
      </c>
      <c r="AD92">
        <f t="shared" si="39"/>
        <v>1</v>
      </c>
      <c r="AE92">
        <f t="shared" si="39"/>
        <v>1</v>
      </c>
      <c r="AF92">
        <f t="shared" si="39"/>
        <v>1</v>
      </c>
      <c r="AG92">
        <f t="shared" si="39"/>
        <v>1</v>
      </c>
      <c r="AH92">
        <f t="shared" si="39"/>
        <v>1</v>
      </c>
      <c r="AI92">
        <f t="shared" si="39"/>
        <v>1</v>
      </c>
      <c r="AJ92">
        <f t="shared" si="39"/>
        <v>1</v>
      </c>
      <c r="AK92">
        <f t="shared" si="39"/>
        <v>1</v>
      </c>
      <c r="AL92">
        <f t="shared" si="39"/>
        <v>1</v>
      </c>
      <c r="AM92">
        <f t="shared" si="39"/>
        <v>1</v>
      </c>
      <c r="AN92">
        <f t="shared" si="39"/>
        <v>1</v>
      </c>
      <c r="AO92">
        <f t="shared" si="39"/>
        <v>1</v>
      </c>
      <c r="AP92">
        <f t="shared" si="39"/>
        <v>1</v>
      </c>
      <c r="AQ92">
        <f t="shared" si="39"/>
        <v>1</v>
      </c>
      <c r="AR92">
        <f t="shared" si="39"/>
        <v>1</v>
      </c>
      <c r="AS92">
        <f t="shared" si="38"/>
        <v>1</v>
      </c>
      <c r="AT92">
        <f t="shared" si="34"/>
        <v>1</v>
      </c>
      <c r="AU92">
        <f t="shared" si="34"/>
        <v>1</v>
      </c>
      <c r="AV92">
        <f t="shared" si="34"/>
        <v>1</v>
      </c>
      <c r="BA92" t="str">
        <f t="shared" si="41"/>
        <v/>
      </c>
      <c r="BB92" t="str">
        <f t="shared" si="40"/>
        <v/>
      </c>
      <c r="BC92" t="str">
        <f t="shared" si="40"/>
        <v/>
      </c>
      <c r="BD92" t="str">
        <f t="shared" si="40"/>
        <v/>
      </c>
      <c r="BE92" t="str">
        <f t="shared" si="40"/>
        <v/>
      </c>
      <c r="BF92" t="str">
        <f t="shared" si="40"/>
        <v/>
      </c>
      <c r="BG92" t="str">
        <f t="shared" si="40"/>
        <v/>
      </c>
      <c r="BH92" t="str">
        <f t="shared" si="40"/>
        <v/>
      </c>
      <c r="BI92" t="str">
        <f t="shared" si="40"/>
        <v/>
      </c>
      <c r="BJ92" t="str">
        <f t="shared" si="40"/>
        <v/>
      </c>
    </row>
    <row r="93" spans="1:62" hidden="1" x14ac:dyDescent="0.25">
      <c r="A93" s="106"/>
      <c r="B93" s="106" t="str">
        <f t="shared" si="10"/>
        <v/>
      </c>
      <c r="C93" s="125"/>
      <c r="D93" s="125"/>
      <c r="E93" s="125"/>
      <c r="F93" s="272" t="str">
        <f>IF('תנאי סף'!AR93&lt;&gt;1,"",'תנאי סף'!F93)</f>
        <v/>
      </c>
      <c r="G93" s="123" t="str">
        <f t="shared" ca="1" si="11"/>
        <v/>
      </c>
      <c r="H93" s="123" t="str">
        <f t="shared" ca="1" si="12"/>
        <v/>
      </c>
      <c r="I93" s="123" t="str">
        <f t="shared" ca="1" si="13"/>
        <v/>
      </c>
      <c r="J93" s="123" t="str">
        <f t="shared" ca="1" si="14"/>
        <v/>
      </c>
      <c r="K93" s="123" t="str">
        <f t="shared" ca="1" si="15"/>
        <v/>
      </c>
      <c r="L93" s="123" t="str">
        <f t="shared" ca="1" si="16"/>
        <v/>
      </c>
      <c r="M93" s="123" t="str">
        <f t="shared" ca="1" si="17"/>
        <v/>
      </c>
      <c r="N93" s="123" t="str">
        <f t="shared" ca="1" si="18"/>
        <v/>
      </c>
      <c r="O93" s="123" t="str">
        <f t="shared" ca="1" si="19"/>
        <v/>
      </c>
      <c r="P93" s="123" t="str">
        <f t="shared" ca="1" si="20"/>
        <v/>
      </c>
      <c r="Q93" s="123" t="str">
        <f t="shared" ca="1" si="21"/>
        <v/>
      </c>
      <c r="R93" s="123" t="str">
        <f t="shared" ca="1" si="22"/>
        <v/>
      </c>
      <c r="S93" s="123" t="str">
        <f t="shared" ca="1" si="23"/>
        <v/>
      </c>
      <c r="T93" s="123" t="str">
        <f t="shared" ca="1" si="24"/>
        <v/>
      </c>
      <c r="U93" s="123" t="str">
        <f t="shared" ca="1" si="25"/>
        <v/>
      </c>
      <c r="V93" s="123" t="str">
        <f t="shared" ca="1" si="26"/>
        <v/>
      </c>
      <c r="W93" s="123" t="str">
        <f t="shared" ca="1" si="27"/>
        <v/>
      </c>
      <c r="X93" s="123" t="str">
        <f t="shared" ca="1" si="28"/>
        <v/>
      </c>
      <c r="Y93" s="123" t="str">
        <f t="shared" ca="1" si="29"/>
        <v/>
      </c>
      <c r="AA93">
        <f t="shared" si="30"/>
        <v>1</v>
      </c>
      <c r="AB93" t="str">
        <f t="shared" si="42"/>
        <v/>
      </c>
      <c r="AC93" t="str">
        <f t="shared" si="42"/>
        <v/>
      </c>
      <c r="AD93">
        <f t="shared" si="39"/>
        <v>1</v>
      </c>
      <c r="AE93">
        <f t="shared" si="39"/>
        <v>1</v>
      </c>
      <c r="AF93">
        <f t="shared" si="39"/>
        <v>1</v>
      </c>
      <c r="AG93">
        <f t="shared" si="39"/>
        <v>1</v>
      </c>
      <c r="AH93">
        <f t="shared" si="39"/>
        <v>1</v>
      </c>
      <c r="AI93">
        <f t="shared" si="39"/>
        <v>1</v>
      </c>
      <c r="AJ93">
        <f t="shared" si="39"/>
        <v>1</v>
      </c>
      <c r="AK93">
        <f t="shared" si="39"/>
        <v>1</v>
      </c>
      <c r="AL93">
        <f t="shared" si="39"/>
        <v>1</v>
      </c>
      <c r="AM93">
        <f t="shared" si="39"/>
        <v>1</v>
      </c>
      <c r="AN93">
        <f t="shared" si="39"/>
        <v>1</v>
      </c>
      <c r="AO93">
        <f t="shared" si="39"/>
        <v>1</v>
      </c>
      <c r="AP93">
        <f t="shared" si="39"/>
        <v>1</v>
      </c>
      <c r="AQ93">
        <f t="shared" si="39"/>
        <v>1</v>
      </c>
      <c r="AR93">
        <f t="shared" si="39"/>
        <v>1</v>
      </c>
      <c r="AS93">
        <f t="shared" si="38"/>
        <v>1</v>
      </c>
      <c r="AT93">
        <f t="shared" si="34"/>
        <v>1</v>
      </c>
      <c r="AU93">
        <f t="shared" si="34"/>
        <v>1</v>
      </c>
      <c r="AV93">
        <f t="shared" si="34"/>
        <v>1</v>
      </c>
      <c r="BA93" t="str">
        <f t="shared" si="41"/>
        <v/>
      </c>
      <c r="BB93" t="str">
        <f t="shared" si="40"/>
        <v/>
      </c>
      <c r="BC93" t="str">
        <f t="shared" si="40"/>
        <v/>
      </c>
      <c r="BD93" t="str">
        <f t="shared" si="40"/>
        <v/>
      </c>
      <c r="BE93" t="str">
        <f t="shared" si="40"/>
        <v/>
      </c>
      <c r="BF93" t="str">
        <f t="shared" si="40"/>
        <v/>
      </c>
      <c r="BG93" t="str">
        <f t="shared" si="40"/>
        <v/>
      </c>
      <c r="BH93" t="str">
        <f t="shared" si="40"/>
        <v/>
      </c>
      <c r="BI93" t="str">
        <f t="shared" si="40"/>
        <v/>
      </c>
      <c r="BJ93" t="str">
        <f t="shared" si="40"/>
        <v/>
      </c>
    </row>
    <row r="94" spans="1:62" hidden="1" x14ac:dyDescent="0.25">
      <c r="A94" s="106"/>
      <c r="B94" s="106" t="str">
        <f t="shared" si="10"/>
        <v/>
      </c>
      <c r="C94" s="125"/>
      <c r="D94" s="125"/>
      <c r="E94" s="125"/>
      <c r="F94" s="272" t="str">
        <f>IF('תנאי סף'!AR94&lt;&gt;1,"",'תנאי סף'!F94)</f>
        <v/>
      </c>
      <c r="G94" s="123" t="str">
        <f t="shared" ca="1" si="11"/>
        <v/>
      </c>
      <c r="H94" s="123" t="str">
        <f t="shared" ca="1" si="12"/>
        <v/>
      </c>
      <c r="I94" s="123" t="str">
        <f t="shared" ca="1" si="13"/>
        <v/>
      </c>
      <c r="J94" s="123" t="str">
        <f t="shared" ca="1" si="14"/>
        <v/>
      </c>
      <c r="K94" s="123" t="str">
        <f t="shared" ca="1" si="15"/>
        <v/>
      </c>
      <c r="L94" s="123" t="str">
        <f t="shared" ca="1" si="16"/>
        <v/>
      </c>
      <c r="M94" s="123" t="str">
        <f t="shared" ca="1" si="17"/>
        <v/>
      </c>
      <c r="N94" s="123" t="str">
        <f t="shared" ca="1" si="18"/>
        <v/>
      </c>
      <c r="O94" s="123" t="str">
        <f t="shared" ca="1" si="19"/>
        <v/>
      </c>
      <c r="P94" s="123" t="str">
        <f t="shared" ca="1" si="20"/>
        <v/>
      </c>
      <c r="Q94" s="123" t="str">
        <f t="shared" ca="1" si="21"/>
        <v/>
      </c>
      <c r="R94" s="123" t="str">
        <f t="shared" ca="1" si="22"/>
        <v/>
      </c>
      <c r="S94" s="123" t="str">
        <f t="shared" ca="1" si="23"/>
        <v/>
      </c>
      <c r="T94" s="123" t="str">
        <f t="shared" ca="1" si="24"/>
        <v/>
      </c>
      <c r="U94" s="123" t="str">
        <f t="shared" ca="1" si="25"/>
        <v/>
      </c>
      <c r="V94" s="123" t="str">
        <f t="shared" ca="1" si="26"/>
        <v/>
      </c>
      <c r="W94" s="123" t="str">
        <f t="shared" ca="1" si="27"/>
        <v/>
      </c>
      <c r="X94" s="123" t="str">
        <f t="shared" ca="1" si="28"/>
        <v/>
      </c>
      <c r="Y94" s="123" t="str">
        <f t="shared" ca="1" si="29"/>
        <v/>
      </c>
      <c r="AA94">
        <f t="shared" si="30"/>
        <v>1</v>
      </c>
      <c r="AB94" t="str">
        <f t="shared" si="42"/>
        <v/>
      </c>
      <c r="AC94" t="str">
        <f t="shared" si="42"/>
        <v/>
      </c>
      <c r="AD94">
        <f t="shared" si="39"/>
        <v>1</v>
      </c>
      <c r="AE94">
        <f t="shared" si="39"/>
        <v>1</v>
      </c>
      <c r="AF94">
        <f t="shared" si="39"/>
        <v>1</v>
      </c>
      <c r="AG94">
        <f t="shared" si="39"/>
        <v>1</v>
      </c>
      <c r="AH94">
        <f t="shared" si="39"/>
        <v>1</v>
      </c>
      <c r="AI94">
        <f t="shared" si="39"/>
        <v>1</v>
      </c>
      <c r="AJ94">
        <f t="shared" si="39"/>
        <v>1</v>
      </c>
      <c r="AK94">
        <f t="shared" si="39"/>
        <v>1</v>
      </c>
      <c r="AL94">
        <f t="shared" si="39"/>
        <v>1</v>
      </c>
      <c r="AM94">
        <f t="shared" si="39"/>
        <v>1</v>
      </c>
      <c r="AN94">
        <f t="shared" si="39"/>
        <v>1</v>
      </c>
      <c r="AO94">
        <f t="shared" si="39"/>
        <v>1</v>
      </c>
      <c r="AP94">
        <f t="shared" si="39"/>
        <v>1</v>
      </c>
      <c r="AQ94">
        <f t="shared" si="39"/>
        <v>1</v>
      </c>
      <c r="AR94">
        <f t="shared" si="39"/>
        <v>1</v>
      </c>
      <c r="AS94">
        <f t="shared" si="38"/>
        <v>1</v>
      </c>
      <c r="AT94">
        <f t="shared" si="34"/>
        <v>1</v>
      </c>
      <c r="AU94">
        <f t="shared" si="34"/>
        <v>1</v>
      </c>
      <c r="AV94">
        <f t="shared" si="34"/>
        <v>1</v>
      </c>
      <c r="BA94" t="str">
        <f t="shared" si="41"/>
        <v/>
      </c>
      <c r="BB94" t="str">
        <f t="shared" si="40"/>
        <v/>
      </c>
      <c r="BC94" t="str">
        <f t="shared" si="40"/>
        <v/>
      </c>
      <c r="BD94" t="str">
        <f t="shared" si="40"/>
        <v/>
      </c>
      <c r="BE94" t="str">
        <f t="shared" si="40"/>
        <v/>
      </c>
      <c r="BF94" t="str">
        <f t="shared" si="40"/>
        <v/>
      </c>
      <c r="BG94" t="str">
        <f t="shared" si="40"/>
        <v/>
      </c>
      <c r="BH94" t="str">
        <f t="shared" si="40"/>
        <v/>
      </c>
      <c r="BI94" t="str">
        <f t="shared" si="40"/>
        <v/>
      </c>
      <c r="BJ94" t="str">
        <f t="shared" si="40"/>
        <v/>
      </c>
    </row>
    <row r="95" spans="1:62" hidden="1" x14ac:dyDescent="0.25">
      <c r="A95" s="106"/>
      <c r="B95" s="106" t="str">
        <f t="shared" si="10"/>
        <v/>
      </c>
      <c r="C95" s="125"/>
      <c r="D95" s="125"/>
      <c r="E95" s="125"/>
      <c r="F95" s="272" t="str">
        <f>IF('תנאי סף'!AR95&lt;&gt;1,"",'תנאי סף'!F95)</f>
        <v/>
      </c>
      <c r="G95" s="123" t="str">
        <f t="shared" ca="1" si="11"/>
        <v/>
      </c>
      <c r="H95" s="123" t="str">
        <f t="shared" ca="1" si="12"/>
        <v/>
      </c>
      <c r="I95" s="123" t="str">
        <f t="shared" ca="1" si="13"/>
        <v/>
      </c>
      <c r="J95" s="123" t="str">
        <f t="shared" ca="1" si="14"/>
        <v/>
      </c>
      <c r="K95" s="123" t="str">
        <f t="shared" ca="1" si="15"/>
        <v/>
      </c>
      <c r="L95" s="123" t="str">
        <f t="shared" ca="1" si="16"/>
        <v/>
      </c>
      <c r="M95" s="123" t="str">
        <f t="shared" ca="1" si="17"/>
        <v/>
      </c>
      <c r="N95" s="123" t="str">
        <f t="shared" ca="1" si="18"/>
        <v/>
      </c>
      <c r="O95" s="123" t="str">
        <f t="shared" ca="1" si="19"/>
        <v/>
      </c>
      <c r="P95" s="123" t="str">
        <f t="shared" ca="1" si="20"/>
        <v/>
      </c>
      <c r="Q95" s="123" t="str">
        <f t="shared" ca="1" si="21"/>
        <v/>
      </c>
      <c r="R95" s="123" t="str">
        <f t="shared" ca="1" si="22"/>
        <v/>
      </c>
      <c r="S95" s="123" t="str">
        <f t="shared" ca="1" si="23"/>
        <v/>
      </c>
      <c r="T95" s="123" t="str">
        <f t="shared" ca="1" si="24"/>
        <v/>
      </c>
      <c r="U95" s="123" t="str">
        <f t="shared" ca="1" si="25"/>
        <v/>
      </c>
      <c r="V95" s="123" t="str">
        <f t="shared" ca="1" si="26"/>
        <v/>
      </c>
      <c r="W95" s="123" t="str">
        <f t="shared" ca="1" si="27"/>
        <v/>
      </c>
      <c r="X95" s="123" t="str">
        <f t="shared" ca="1" si="28"/>
        <v/>
      </c>
      <c r="Y95" s="123" t="str">
        <f t="shared" ca="1" si="29"/>
        <v/>
      </c>
      <c r="AA95">
        <f t="shared" si="30"/>
        <v>1</v>
      </c>
      <c r="AB95" t="str">
        <f t="shared" si="42"/>
        <v/>
      </c>
      <c r="AC95" t="str">
        <f t="shared" si="42"/>
        <v/>
      </c>
      <c r="AD95">
        <f t="shared" ref="AD95:AR111" si="43">IF(G$30="",1,IF(G95="",0,IF(G$30=$AE$1,IF(ISNA(MATCH(G95,$AB$30:$AC$30,0)),0,1),IF(G$30=$AF$1,IF(IFERROR(G95*1,"bad")="bad",0,1),IF(G$30=$AG$1,IF(IFERROR(IF(G95=TRUNC(G95),1,"bad"),"bad")="bad",0,1),IF(G$30=$AH$1,IF(AND(IF(IFERROR(G95*1,"bad")="bad",0,1)=1,G95&gt;=0),1,0),IF(G$30=$AI$1,IF(AND(IF(IFERROR(IF(G95=TRUNC(G95),1,"bad"),"bad")="bad",0,1)=1,G95&gt;=0),1,0),IF(G$30=$AJ$1,IF(AND(IF(IFERROR(G95*1,"bad")="bad",0,1)=1,G95&gt;0),1,0),IF(G$30=$AK$1,IF(AND(IF(IFERROR(IF(G95=TRUNC(G95),1,"bad"),"bad")="bad",0,1)=1,G95&gt;0),1,0),IF(G$30=$AL$1,1,IF(G$30=$AM$1,IF(IFERROR(HLOOKUP(G95,$AE$4:$AN$4,1,0),"bad")="bad",0,1),0)))))))))))</f>
        <v>1</v>
      </c>
      <c r="AE95">
        <f t="shared" si="43"/>
        <v>1</v>
      </c>
      <c r="AF95">
        <f t="shared" si="43"/>
        <v>1</v>
      </c>
      <c r="AG95">
        <f t="shared" si="43"/>
        <v>1</v>
      </c>
      <c r="AH95">
        <f t="shared" si="43"/>
        <v>1</v>
      </c>
      <c r="AI95">
        <f t="shared" si="43"/>
        <v>1</v>
      </c>
      <c r="AJ95">
        <f t="shared" si="43"/>
        <v>1</v>
      </c>
      <c r="AK95">
        <f t="shared" si="43"/>
        <v>1</v>
      </c>
      <c r="AL95">
        <f t="shared" si="43"/>
        <v>1</v>
      </c>
      <c r="AM95">
        <f t="shared" si="43"/>
        <v>1</v>
      </c>
      <c r="AN95">
        <f t="shared" si="43"/>
        <v>1</v>
      </c>
      <c r="AO95">
        <f t="shared" si="43"/>
        <v>1</v>
      </c>
      <c r="AP95">
        <f t="shared" si="43"/>
        <v>1</v>
      </c>
      <c r="AQ95">
        <f t="shared" si="43"/>
        <v>1</v>
      </c>
      <c r="AR95">
        <f t="shared" si="43"/>
        <v>1</v>
      </c>
      <c r="AS95">
        <f t="shared" si="38"/>
        <v>1</v>
      </c>
      <c r="AT95">
        <f t="shared" si="34"/>
        <v>1</v>
      </c>
      <c r="AU95">
        <f t="shared" si="34"/>
        <v>1</v>
      </c>
      <c r="AV95">
        <f t="shared" si="34"/>
        <v>1</v>
      </c>
      <c r="BA95" t="str">
        <f t="shared" si="41"/>
        <v/>
      </c>
      <c r="BB95" t="str">
        <f t="shared" si="40"/>
        <v/>
      </c>
      <c r="BC95" t="str">
        <f t="shared" si="40"/>
        <v/>
      </c>
      <c r="BD95" t="str">
        <f t="shared" si="40"/>
        <v/>
      </c>
      <c r="BE95" t="str">
        <f t="shared" si="40"/>
        <v/>
      </c>
      <c r="BF95" t="str">
        <f t="shared" si="40"/>
        <v/>
      </c>
      <c r="BG95" t="str">
        <f t="shared" si="40"/>
        <v/>
      </c>
      <c r="BH95" t="str">
        <f t="shared" si="40"/>
        <v/>
      </c>
      <c r="BI95" t="str">
        <f t="shared" si="40"/>
        <v/>
      </c>
      <c r="BJ95" t="str">
        <f t="shared" si="40"/>
        <v/>
      </c>
    </row>
    <row r="96" spans="1:62" hidden="1" x14ac:dyDescent="0.25">
      <c r="A96" s="106"/>
      <c r="B96" s="106" t="str">
        <f t="shared" ref="B96:B130" si="44">IF(F96="","",ROW()-30)</f>
        <v/>
      </c>
      <c r="C96" s="125"/>
      <c r="D96" s="125"/>
      <c r="E96" s="125"/>
      <c r="F96" s="272" t="str">
        <f>IF('תנאי סף'!AR96&lt;&gt;1,"",'תנאי סף'!F96)</f>
        <v/>
      </c>
      <c r="G96" s="123" t="str">
        <f t="shared" ref="G96:G130" ca="1" si="45">IF($F96="","",INDIRECT("'"&amp;$F96&amp;"'"&amp;"!u6"))</f>
        <v/>
      </c>
      <c r="H96" s="123" t="str">
        <f t="shared" ref="H96:H130" ca="1" si="46">IF($F96="","",INDIRECT("'"&amp;$F96&amp;"'"&amp;"!u7"))</f>
        <v/>
      </c>
      <c r="I96" s="123" t="str">
        <f t="shared" ref="I96:I130" ca="1" si="47">IF($F96="","",INDIRECT("'"&amp;$F96&amp;"'"&amp;"!u8"))</f>
        <v/>
      </c>
      <c r="J96" s="123" t="str">
        <f t="shared" ref="J96:J130" ca="1" si="48">IF($F96="","",INDIRECT("'"&amp;$F96&amp;"'"&amp;"!u9"))</f>
        <v/>
      </c>
      <c r="K96" s="123" t="str">
        <f t="shared" ref="K96:K130" ca="1" si="49">IF($F96="","",INDIRECT("'"&amp;$F96&amp;"'"&amp;"!u10"))</f>
        <v/>
      </c>
      <c r="L96" s="123" t="str">
        <f t="shared" ref="L96:L130" ca="1" si="50">IF($F96="","",INDIRECT("'"&amp;$F96&amp;"'"&amp;"!u11"))</f>
        <v/>
      </c>
      <c r="M96" s="123" t="str">
        <f t="shared" ref="M96:M130" ca="1" si="51">IF($F96="","",INDIRECT("'"&amp;$F96&amp;"'"&amp;"!u12"))</f>
        <v/>
      </c>
      <c r="N96" s="123" t="str">
        <f t="shared" ref="N96:N130" ca="1" si="52">IF($F96="","",INDIRECT("'"&amp;$F96&amp;"'"&amp;"!u13"))</f>
        <v/>
      </c>
      <c r="O96" s="123" t="str">
        <f t="shared" ref="O96:O130" ca="1" si="53">IF($F96="","",INDIRECT("'"&amp;$F96&amp;"'"&amp;"!u14"))</f>
        <v/>
      </c>
      <c r="P96" s="123" t="str">
        <f t="shared" ref="P96:P130" ca="1" si="54">IF($F96="","",INDIRECT("'"&amp;$F96&amp;"'"&amp;"!u15"))</f>
        <v/>
      </c>
      <c r="Q96" s="123" t="str">
        <f t="shared" ref="Q96:Q130" ca="1" si="55">IF($F96="","",INDIRECT("'"&amp;$F96&amp;"'"&amp;"!u16"))</f>
        <v/>
      </c>
      <c r="R96" s="123" t="str">
        <f t="shared" ref="R96:R130" ca="1" si="56">IF($F96="","",INDIRECT("'"&amp;$F96&amp;"'"&amp;"!u17"))</f>
        <v/>
      </c>
      <c r="S96" s="123" t="str">
        <f t="shared" ref="S96:S130" ca="1" si="57">IF($F96="","",INDIRECT("'"&amp;$F96&amp;"'"&amp;"!u18"))</f>
        <v/>
      </c>
      <c r="T96" s="123" t="str">
        <f t="shared" ref="T96:T130" ca="1" si="58">IF($F96="","",INDIRECT("'"&amp;$F96&amp;"'"&amp;"!u19"))</f>
        <v/>
      </c>
      <c r="U96" s="123" t="str">
        <f t="shared" ref="U96:U130" ca="1" si="59">IF($F96="","",INDIRECT("'"&amp;$F96&amp;"'"&amp;"!u20"))</f>
        <v/>
      </c>
      <c r="V96" s="123" t="str">
        <f t="shared" ref="V96:V130" ca="1" si="60">IF($F96="","",INDIRECT("'"&amp;$F96&amp;"'"&amp;"!u21"))</f>
        <v/>
      </c>
      <c r="W96" s="123" t="str">
        <f t="shared" ref="W96:W130" ca="1" si="61">IF($F96="","",INDIRECT("'"&amp;$F96&amp;"'"&amp;"!u22"))</f>
        <v/>
      </c>
      <c r="X96" s="123" t="str">
        <f t="shared" ref="X96:X130" ca="1" si="62">IF($F96="","",INDIRECT("'"&amp;$F96&amp;"'"&amp;"!u23"))</f>
        <v/>
      </c>
      <c r="Y96" s="123" t="str">
        <f t="shared" ref="Y96:Y130" ca="1" si="63">IF($F96="","",INDIRECT("'"&amp;$F96&amp;"'"&amp;"!u24"))</f>
        <v/>
      </c>
      <c r="AA96">
        <f t="shared" ref="AA96:AA130" si="64">IF(SUM(AD96:AV96)=COUNT(AD96:AV96),1,0)</f>
        <v>1</v>
      </c>
      <c r="AB96" t="str">
        <f t="shared" si="42"/>
        <v/>
      </c>
      <c r="AC96" t="str">
        <f t="shared" si="42"/>
        <v/>
      </c>
      <c r="AD96">
        <f t="shared" si="43"/>
        <v>1</v>
      </c>
      <c r="AE96">
        <f t="shared" si="43"/>
        <v>1</v>
      </c>
      <c r="AF96">
        <f t="shared" si="43"/>
        <v>1</v>
      </c>
      <c r="AG96">
        <f t="shared" si="43"/>
        <v>1</v>
      </c>
      <c r="AH96">
        <f t="shared" si="43"/>
        <v>1</v>
      </c>
      <c r="AI96">
        <f t="shared" si="43"/>
        <v>1</v>
      </c>
      <c r="AJ96">
        <f t="shared" si="43"/>
        <v>1</v>
      </c>
      <c r="AK96">
        <f t="shared" si="43"/>
        <v>1</v>
      </c>
      <c r="AL96">
        <f t="shared" si="43"/>
        <v>1</v>
      </c>
      <c r="AM96">
        <f t="shared" si="43"/>
        <v>1</v>
      </c>
      <c r="AN96">
        <f t="shared" si="43"/>
        <v>1</v>
      </c>
      <c r="AO96">
        <f t="shared" si="43"/>
        <v>1</v>
      </c>
      <c r="AP96">
        <f t="shared" si="43"/>
        <v>1</v>
      </c>
      <c r="AQ96">
        <f t="shared" si="43"/>
        <v>1</v>
      </c>
      <c r="AR96">
        <f t="shared" si="43"/>
        <v>1</v>
      </c>
      <c r="AS96">
        <f t="shared" si="38"/>
        <v>1</v>
      </c>
      <c r="AT96">
        <f t="shared" si="34"/>
        <v>1</v>
      </c>
      <c r="AU96">
        <f t="shared" si="34"/>
        <v>1</v>
      </c>
      <c r="AV96">
        <f t="shared" si="34"/>
        <v>1</v>
      </c>
      <c r="BA96" t="str">
        <f t="shared" si="41"/>
        <v/>
      </c>
      <c r="BB96" t="str">
        <f t="shared" si="40"/>
        <v/>
      </c>
      <c r="BC96" t="str">
        <f t="shared" si="40"/>
        <v/>
      </c>
      <c r="BD96" t="str">
        <f t="shared" si="40"/>
        <v/>
      </c>
      <c r="BE96" t="str">
        <f t="shared" si="40"/>
        <v/>
      </c>
      <c r="BF96" t="str">
        <f t="shared" si="40"/>
        <v/>
      </c>
      <c r="BG96" t="str">
        <f t="shared" si="40"/>
        <v/>
      </c>
      <c r="BH96" t="str">
        <f t="shared" si="40"/>
        <v/>
      </c>
      <c r="BI96" t="str">
        <f t="shared" si="40"/>
        <v/>
      </c>
      <c r="BJ96" t="str">
        <f t="shared" si="40"/>
        <v/>
      </c>
    </row>
    <row r="97" spans="1:62" hidden="1" x14ac:dyDescent="0.25">
      <c r="A97" s="106"/>
      <c r="B97" s="106" t="str">
        <f t="shared" si="44"/>
        <v/>
      </c>
      <c r="C97" s="125"/>
      <c r="D97" s="125"/>
      <c r="E97" s="125"/>
      <c r="F97" s="272" t="str">
        <f>IF('תנאי סף'!AR97&lt;&gt;1,"",'תנאי סף'!F97)</f>
        <v/>
      </c>
      <c r="G97" s="123" t="str">
        <f t="shared" ca="1" si="45"/>
        <v/>
      </c>
      <c r="H97" s="123" t="str">
        <f t="shared" ca="1" si="46"/>
        <v/>
      </c>
      <c r="I97" s="123" t="str">
        <f t="shared" ca="1" si="47"/>
        <v/>
      </c>
      <c r="J97" s="123" t="str">
        <f t="shared" ca="1" si="48"/>
        <v/>
      </c>
      <c r="K97" s="123" t="str">
        <f t="shared" ca="1" si="49"/>
        <v/>
      </c>
      <c r="L97" s="123" t="str">
        <f t="shared" ca="1" si="50"/>
        <v/>
      </c>
      <c r="M97" s="123" t="str">
        <f t="shared" ca="1" si="51"/>
        <v/>
      </c>
      <c r="N97" s="123" t="str">
        <f t="shared" ca="1" si="52"/>
        <v/>
      </c>
      <c r="O97" s="123" t="str">
        <f t="shared" ca="1" si="53"/>
        <v/>
      </c>
      <c r="P97" s="123" t="str">
        <f t="shared" ca="1" si="54"/>
        <v/>
      </c>
      <c r="Q97" s="123" t="str">
        <f t="shared" ca="1" si="55"/>
        <v/>
      </c>
      <c r="R97" s="123" t="str">
        <f t="shared" ca="1" si="56"/>
        <v/>
      </c>
      <c r="S97" s="123" t="str">
        <f t="shared" ca="1" si="57"/>
        <v/>
      </c>
      <c r="T97" s="123" t="str">
        <f t="shared" ca="1" si="58"/>
        <v/>
      </c>
      <c r="U97" s="123" t="str">
        <f t="shared" ca="1" si="59"/>
        <v/>
      </c>
      <c r="V97" s="123" t="str">
        <f t="shared" ca="1" si="60"/>
        <v/>
      </c>
      <c r="W97" s="123" t="str">
        <f t="shared" ca="1" si="61"/>
        <v/>
      </c>
      <c r="X97" s="123" t="str">
        <f t="shared" ca="1" si="62"/>
        <v/>
      </c>
      <c r="Y97" s="123" t="str">
        <f t="shared" ca="1" si="63"/>
        <v/>
      </c>
      <c r="AA97">
        <f t="shared" si="64"/>
        <v>1</v>
      </c>
      <c r="AB97" t="str">
        <f t="shared" si="42"/>
        <v/>
      </c>
      <c r="AC97" t="str">
        <f t="shared" si="42"/>
        <v/>
      </c>
      <c r="AD97">
        <f t="shared" si="43"/>
        <v>1</v>
      </c>
      <c r="AE97">
        <f t="shared" si="43"/>
        <v>1</v>
      </c>
      <c r="AF97">
        <f t="shared" si="43"/>
        <v>1</v>
      </c>
      <c r="AG97">
        <f t="shared" si="43"/>
        <v>1</v>
      </c>
      <c r="AH97">
        <f t="shared" si="43"/>
        <v>1</v>
      </c>
      <c r="AI97">
        <f t="shared" si="43"/>
        <v>1</v>
      </c>
      <c r="AJ97">
        <f t="shared" si="43"/>
        <v>1</v>
      </c>
      <c r="AK97">
        <f t="shared" si="43"/>
        <v>1</v>
      </c>
      <c r="AL97">
        <f t="shared" si="43"/>
        <v>1</v>
      </c>
      <c r="AM97">
        <f t="shared" si="43"/>
        <v>1</v>
      </c>
      <c r="AN97">
        <f t="shared" si="43"/>
        <v>1</v>
      </c>
      <c r="AO97">
        <f t="shared" si="43"/>
        <v>1</v>
      </c>
      <c r="AP97">
        <f t="shared" si="43"/>
        <v>1</v>
      </c>
      <c r="AQ97">
        <f t="shared" si="43"/>
        <v>1</v>
      </c>
      <c r="AR97">
        <f t="shared" si="43"/>
        <v>1</v>
      </c>
      <c r="AS97">
        <f t="shared" si="38"/>
        <v>1</v>
      </c>
      <c r="AT97">
        <f t="shared" si="34"/>
        <v>1</v>
      </c>
      <c r="AU97">
        <f t="shared" si="34"/>
        <v>1</v>
      </c>
      <c r="AV97">
        <f t="shared" si="34"/>
        <v>1</v>
      </c>
      <c r="BA97" t="str">
        <f t="shared" si="41"/>
        <v/>
      </c>
      <c r="BB97" t="str">
        <f t="shared" si="40"/>
        <v/>
      </c>
      <c r="BC97" t="str">
        <f t="shared" si="40"/>
        <v/>
      </c>
      <c r="BD97" t="str">
        <f t="shared" si="40"/>
        <v/>
      </c>
      <c r="BE97" t="str">
        <f t="shared" si="40"/>
        <v/>
      </c>
      <c r="BF97" t="str">
        <f t="shared" si="40"/>
        <v/>
      </c>
      <c r="BG97" t="str">
        <f t="shared" si="40"/>
        <v/>
      </c>
      <c r="BH97" t="str">
        <f t="shared" si="40"/>
        <v/>
      </c>
      <c r="BI97" t="str">
        <f t="shared" si="40"/>
        <v/>
      </c>
      <c r="BJ97" t="str">
        <f t="shared" si="40"/>
        <v/>
      </c>
    </row>
    <row r="98" spans="1:62" hidden="1" x14ac:dyDescent="0.25">
      <c r="A98" s="106"/>
      <c r="B98" s="106" t="str">
        <f t="shared" si="44"/>
        <v/>
      </c>
      <c r="C98" s="125"/>
      <c r="D98" s="125"/>
      <c r="E98" s="125"/>
      <c r="F98" s="272" t="str">
        <f>IF('תנאי סף'!AR98&lt;&gt;1,"",'תנאי סף'!F98)</f>
        <v/>
      </c>
      <c r="G98" s="123" t="str">
        <f t="shared" ca="1" si="45"/>
        <v/>
      </c>
      <c r="H98" s="123" t="str">
        <f t="shared" ca="1" si="46"/>
        <v/>
      </c>
      <c r="I98" s="123" t="str">
        <f t="shared" ca="1" si="47"/>
        <v/>
      </c>
      <c r="J98" s="123" t="str">
        <f t="shared" ca="1" si="48"/>
        <v/>
      </c>
      <c r="K98" s="123" t="str">
        <f t="shared" ca="1" si="49"/>
        <v/>
      </c>
      <c r="L98" s="123" t="str">
        <f t="shared" ca="1" si="50"/>
        <v/>
      </c>
      <c r="M98" s="123" t="str">
        <f t="shared" ca="1" si="51"/>
        <v/>
      </c>
      <c r="N98" s="123" t="str">
        <f t="shared" ca="1" si="52"/>
        <v/>
      </c>
      <c r="O98" s="123" t="str">
        <f t="shared" ca="1" si="53"/>
        <v/>
      </c>
      <c r="P98" s="123" t="str">
        <f t="shared" ca="1" si="54"/>
        <v/>
      </c>
      <c r="Q98" s="123" t="str">
        <f t="shared" ca="1" si="55"/>
        <v/>
      </c>
      <c r="R98" s="123" t="str">
        <f t="shared" ca="1" si="56"/>
        <v/>
      </c>
      <c r="S98" s="123" t="str">
        <f t="shared" ca="1" si="57"/>
        <v/>
      </c>
      <c r="T98" s="123" t="str">
        <f t="shared" ca="1" si="58"/>
        <v/>
      </c>
      <c r="U98" s="123" t="str">
        <f t="shared" ca="1" si="59"/>
        <v/>
      </c>
      <c r="V98" s="123" t="str">
        <f t="shared" ca="1" si="60"/>
        <v/>
      </c>
      <c r="W98" s="123" t="str">
        <f t="shared" ca="1" si="61"/>
        <v/>
      </c>
      <c r="X98" s="123" t="str">
        <f t="shared" ca="1" si="62"/>
        <v/>
      </c>
      <c r="Y98" s="123" t="str">
        <f t="shared" ca="1" si="63"/>
        <v/>
      </c>
      <c r="AA98">
        <f t="shared" si="64"/>
        <v>1</v>
      </c>
      <c r="AB98" t="str">
        <f t="shared" si="42"/>
        <v/>
      </c>
      <c r="AC98" t="str">
        <f t="shared" si="42"/>
        <v/>
      </c>
      <c r="AD98">
        <f t="shared" si="43"/>
        <v>1</v>
      </c>
      <c r="AE98">
        <f t="shared" si="43"/>
        <v>1</v>
      </c>
      <c r="AF98">
        <f t="shared" si="43"/>
        <v>1</v>
      </c>
      <c r="AG98">
        <f t="shared" si="43"/>
        <v>1</v>
      </c>
      <c r="AH98">
        <f t="shared" si="43"/>
        <v>1</v>
      </c>
      <c r="AI98">
        <f t="shared" si="43"/>
        <v>1</v>
      </c>
      <c r="AJ98">
        <f t="shared" si="43"/>
        <v>1</v>
      </c>
      <c r="AK98">
        <f t="shared" si="43"/>
        <v>1</v>
      </c>
      <c r="AL98">
        <f t="shared" si="43"/>
        <v>1</v>
      </c>
      <c r="AM98">
        <f t="shared" si="43"/>
        <v>1</v>
      </c>
      <c r="AN98">
        <f t="shared" si="43"/>
        <v>1</v>
      </c>
      <c r="AO98">
        <f t="shared" si="43"/>
        <v>1</v>
      </c>
      <c r="AP98">
        <f t="shared" si="43"/>
        <v>1</v>
      </c>
      <c r="AQ98">
        <f t="shared" si="43"/>
        <v>1</v>
      </c>
      <c r="AR98">
        <f t="shared" si="43"/>
        <v>1</v>
      </c>
      <c r="AS98">
        <f t="shared" si="38"/>
        <v>1</v>
      </c>
      <c r="AT98">
        <f t="shared" si="34"/>
        <v>1</v>
      </c>
      <c r="AU98">
        <f t="shared" si="34"/>
        <v>1</v>
      </c>
      <c r="AV98">
        <f t="shared" si="34"/>
        <v>1</v>
      </c>
      <c r="BA98" t="str">
        <f t="shared" si="41"/>
        <v/>
      </c>
      <c r="BB98" t="str">
        <f t="shared" si="40"/>
        <v/>
      </c>
      <c r="BC98" t="str">
        <f t="shared" si="40"/>
        <v/>
      </c>
      <c r="BD98" t="str">
        <f t="shared" si="40"/>
        <v/>
      </c>
      <c r="BE98" t="str">
        <f t="shared" si="40"/>
        <v/>
      </c>
      <c r="BF98" t="str">
        <f t="shared" si="40"/>
        <v/>
      </c>
      <c r="BG98" t="str">
        <f t="shared" si="40"/>
        <v/>
      </c>
      <c r="BH98" t="str">
        <f t="shared" si="40"/>
        <v/>
      </c>
      <c r="BI98" t="str">
        <f t="shared" si="40"/>
        <v/>
      </c>
      <c r="BJ98" t="str">
        <f t="shared" si="40"/>
        <v/>
      </c>
    </row>
    <row r="99" spans="1:62" hidden="1" x14ac:dyDescent="0.25">
      <c r="A99" s="106"/>
      <c r="B99" s="106" t="str">
        <f t="shared" si="44"/>
        <v/>
      </c>
      <c r="C99" s="125"/>
      <c r="D99" s="125"/>
      <c r="E99" s="125"/>
      <c r="F99" s="272" t="str">
        <f>IF('תנאי סף'!AR99&lt;&gt;1,"",'תנאי סף'!F99)</f>
        <v/>
      </c>
      <c r="G99" s="123" t="str">
        <f t="shared" ca="1" si="45"/>
        <v/>
      </c>
      <c r="H99" s="123" t="str">
        <f t="shared" ca="1" si="46"/>
        <v/>
      </c>
      <c r="I99" s="123" t="str">
        <f t="shared" ca="1" si="47"/>
        <v/>
      </c>
      <c r="J99" s="123" t="str">
        <f t="shared" ca="1" si="48"/>
        <v/>
      </c>
      <c r="K99" s="123" t="str">
        <f t="shared" ca="1" si="49"/>
        <v/>
      </c>
      <c r="L99" s="123" t="str">
        <f t="shared" ca="1" si="50"/>
        <v/>
      </c>
      <c r="M99" s="123" t="str">
        <f t="shared" ca="1" si="51"/>
        <v/>
      </c>
      <c r="N99" s="123" t="str">
        <f t="shared" ca="1" si="52"/>
        <v/>
      </c>
      <c r="O99" s="123" t="str">
        <f t="shared" ca="1" si="53"/>
        <v/>
      </c>
      <c r="P99" s="123" t="str">
        <f t="shared" ca="1" si="54"/>
        <v/>
      </c>
      <c r="Q99" s="123" t="str">
        <f t="shared" ca="1" si="55"/>
        <v/>
      </c>
      <c r="R99" s="123" t="str">
        <f t="shared" ca="1" si="56"/>
        <v/>
      </c>
      <c r="S99" s="123" t="str">
        <f t="shared" ca="1" si="57"/>
        <v/>
      </c>
      <c r="T99" s="123" t="str">
        <f t="shared" ca="1" si="58"/>
        <v/>
      </c>
      <c r="U99" s="123" t="str">
        <f t="shared" ca="1" si="59"/>
        <v/>
      </c>
      <c r="V99" s="123" t="str">
        <f t="shared" ca="1" si="60"/>
        <v/>
      </c>
      <c r="W99" s="123" t="str">
        <f t="shared" ca="1" si="61"/>
        <v/>
      </c>
      <c r="X99" s="123" t="str">
        <f t="shared" ca="1" si="62"/>
        <v/>
      </c>
      <c r="Y99" s="123" t="str">
        <f t="shared" ca="1" si="63"/>
        <v/>
      </c>
      <c r="AA99">
        <f t="shared" si="64"/>
        <v>1</v>
      </c>
      <c r="AB99" t="str">
        <f t="shared" si="42"/>
        <v/>
      </c>
      <c r="AC99" t="str">
        <f t="shared" si="42"/>
        <v/>
      </c>
      <c r="AD99">
        <f t="shared" si="43"/>
        <v>1</v>
      </c>
      <c r="AE99">
        <f t="shared" si="43"/>
        <v>1</v>
      </c>
      <c r="AF99">
        <f t="shared" si="43"/>
        <v>1</v>
      </c>
      <c r="AG99">
        <f t="shared" si="43"/>
        <v>1</v>
      </c>
      <c r="AH99">
        <f t="shared" si="43"/>
        <v>1</v>
      </c>
      <c r="AI99">
        <f t="shared" si="43"/>
        <v>1</v>
      </c>
      <c r="AJ99">
        <f t="shared" si="43"/>
        <v>1</v>
      </c>
      <c r="AK99">
        <f t="shared" si="43"/>
        <v>1</v>
      </c>
      <c r="AL99">
        <f t="shared" si="43"/>
        <v>1</v>
      </c>
      <c r="AM99">
        <f t="shared" si="43"/>
        <v>1</v>
      </c>
      <c r="AN99">
        <f t="shared" si="43"/>
        <v>1</v>
      </c>
      <c r="AO99">
        <f t="shared" si="43"/>
        <v>1</v>
      </c>
      <c r="AP99">
        <f t="shared" si="43"/>
        <v>1</v>
      </c>
      <c r="AQ99">
        <f t="shared" si="43"/>
        <v>1</v>
      </c>
      <c r="AR99">
        <f t="shared" si="43"/>
        <v>1</v>
      </c>
      <c r="AS99">
        <f t="shared" si="38"/>
        <v>1</v>
      </c>
      <c r="AT99">
        <f t="shared" si="34"/>
        <v>1</v>
      </c>
      <c r="AU99">
        <f t="shared" si="34"/>
        <v>1</v>
      </c>
      <c r="AV99">
        <f t="shared" si="34"/>
        <v>1</v>
      </c>
      <c r="BA99" t="str">
        <f t="shared" si="41"/>
        <v/>
      </c>
      <c r="BB99" t="str">
        <f t="shared" si="40"/>
        <v/>
      </c>
      <c r="BC99" t="str">
        <f t="shared" si="40"/>
        <v/>
      </c>
      <c r="BD99" t="str">
        <f t="shared" si="40"/>
        <v/>
      </c>
      <c r="BE99" t="str">
        <f t="shared" si="40"/>
        <v/>
      </c>
      <c r="BF99" t="str">
        <f t="shared" si="40"/>
        <v/>
      </c>
      <c r="BG99" t="str">
        <f t="shared" si="40"/>
        <v/>
      </c>
      <c r="BH99" t="str">
        <f t="shared" si="40"/>
        <v/>
      </c>
      <c r="BI99" t="str">
        <f t="shared" si="40"/>
        <v/>
      </c>
      <c r="BJ99" t="str">
        <f t="shared" si="40"/>
        <v/>
      </c>
    </row>
    <row r="100" spans="1:62" hidden="1" x14ac:dyDescent="0.25">
      <c r="A100" s="106"/>
      <c r="B100" s="106" t="str">
        <f t="shared" si="44"/>
        <v/>
      </c>
      <c r="C100" s="125"/>
      <c r="D100" s="125"/>
      <c r="E100" s="125"/>
      <c r="F100" s="272" t="str">
        <f>IF('תנאי סף'!AR100&lt;&gt;1,"",'תנאי סף'!F100)</f>
        <v/>
      </c>
      <c r="G100" s="123" t="str">
        <f t="shared" ca="1" si="45"/>
        <v/>
      </c>
      <c r="H100" s="123" t="str">
        <f t="shared" ca="1" si="46"/>
        <v/>
      </c>
      <c r="I100" s="123" t="str">
        <f t="shared" ca="1" si="47"/>
        <v/>
      </c>
      <c r="J100" s="123" t="str">
        <f t="shared" ca="1" si="48"/>
        <v/>
      </c>
      <c r="K100" s="123" t="str">
        <f t="shared" ca="1" si="49"/>
        <v/>
      </c>
      <c r="L100" s="123" t="str">
        <f t="shared" ca="1" si="50"/>
        <v/>
      </c>
      <c r="M100" s="123" t="str">
        <f t="shared" ca="1" si="51"/>
        <v/>
      </c>
      <c r="N100" s="123" t="str">
        <f t="shared" ca="1" si="52"/>
        <v/>
      </c>
      <c r="O100" s="123" t="str">
        <f t="shared" ca="1" si="53"/>
        <v/>
      </c>
      <c r="P100" s="123" t="str">
        <f t="shared" ca="1" si="54"/>
        <v/>
      </c>
      <c r="Q100" s="123" t="str">
        <f t="shared" ca="1" si="55"/>
        <v/>
      </c>
      <c r="R100" s="123" t="str">
        <f t="shared" ca="1" si="56"/>
        <v/>
      </c>
      <c r="S100" s="123" t="str">
        <f t="shared" ca="1" si="57"/>
        <v/>
      </c>
      <c r="T100" s="123" t="str">
        <f t="shared" ca="1" si="58"/>
        <v/>
      </c>
      <c r="U100" s="123" t="str">
        <f t="shared" ca="1" si="59"/>
        <v/>
      </c>
      <c r="V100" s="123" t="str">
        <f t="shared" ca="1" si="60"/>
        <v/>
      </c>
      <c r="W100" s="123" t="str">
        <f t="shared" ca="1" si="61"/>
        <v/>
      </c>
      <c r="X100" s="123" t="str">
        <f t="shared" ca="1" si="62"/>
        <v/>
      </c>
      <c r="Y100" s="123" t="str">
        <f t="shared" ca="1" si="63"/>
        <v/>
      </c>
      <c r="AA100">
        <f t="shared" si="64"/>
        <v>1</v>
      </c>
      <c r="AB100" t="str">
        <f t="shared" si="42"/>
        <v/>
      </c>
      <c r="AC100" t="str">
        <f t="shared" si="42"/>
        <v/>
      </c>
      <c r="AD100">
        <f t="shared" si="43"/>
        <v>1</v>
      </c>
      <c r="AE100">
        <f t="shared" si="43"/>
        <v>1</v>
      </c>
      <c r="AF100">
        <f t="shared" si="43"/>
        <v>1</v>
      </c>
      <c r="AG100">
        <f t="shared" si="43"/>
        <v>1</v>
      </c>
      <c r="AH100">
        <f t="shared" si="43"/>
        <v>1</v>
      </c>
      <c r="AI100">
        <f t="shared" si="43"/>
        <v>1</v>
      </c>
      <c r="AJ100">
        <f t="shared" si="43"/>
        <v>1</v>
      </c>
      <c r="AK100">
        <f t="shared" si="43"/>
        <v>1</v>
      </c>
      <c r="AL100">
        <f t="shared" si="43"/>
        <v>1</v>
      </c>
      <c r="AM100">
        <f t="shared" si="43"/>
        <v>1</v>
      </c>
      <c r="AN100">
        <f t="shared" si="43"/>
        <v>1</v>
      </c>
      <c r="AO100">
        <f t="shared" si="43"/>
        <v>1</v>
      </c>
      <c r="AP100">
        <f t="shared" si="43"/>
        <v>1</v>
      </c>
      <c r="AQ100">
        <f t="shared" si="43"/>
        <v>1</v>
      </c>
      <c r="AR100">
        <f t="shared" si="43"/>
        <v>1</v>
      </c>
      <c r="AS100">
        <f t="shared" si="38"/>
        <v>1</v>
      </c>
      <c r="AT100">
        <f t="shared" si="34"/>
        <v>1</v>
      </c>
      <c r="AU100">
        <f t="shared" si="34"/>
        <v>1</v>
      </c>
      <c r="AV100">
        <f t="shared" si="34"/>
        <v>1</v>
      </c>
      <c r="BA100" t="str">
        <f t="shared" si="41"/>
        <v/>
      </c>
      <c r="BB100" t="str">
        <f t="shared" si="40"/>
        <v/>
      </c>
      <c r="BC100" t="str">
        <f t="shared" si="40"/>
        <v/>
      </c>
      <c r="BD100" t="str">
        <f t="shared" si="40"/>
        <v/>
      </c>
      <c r="BE100" t="str">
        <f t="shared" si="40"/>
        <v/>
      </c>
      <c r="BF100" t="str">
        <f t="shared" si="40"/>
        <v/>
      </c>
      <c r="BG100" t="str">
        <f t="shared" si="40"/>
        <v/>
      </c>
      <c r="BH100" t="str">
        <f t="shared" si="40"/>
        <v/>
      </c>
      <c r="BI100" t="str">
        <f t="shared" si="40"/>
        <v/>
      </c>
      <c r="BJ100" t="str">
        <f t="shared" si="40"/>
        <v/>
      </c>
    </row>
    <row r="101" spans="1:62" hidden="1" x14ac:dyDescent="0.25">
      <c r="A101" s="106"/>
      <c r="B101" s="106" t="str">
        <f t="shared" si="44"/>
        <v/>
      </c>
      <c r="C101" s="125"/>
      <c r="D101" s="125"/>
      <c r="E101" s="125"/>
      <c r="F101" s="272" t="str">
        <f>IF('תנאי סף'!AR101&lt;&gt;1,"",'תנאי סף'!F101)</f>
        <v/>
      </c>
      <c r="G101" s="123" t="str">
        <f t="shared" ca="1" si="45"/>
        <v/>
      </c>
      <c r="H101" s="123" t="str">
        <f t="shared" ca="1" si="46"/>
        <v/>
      </c>
      <c r="I101" s="123" t="str">
        <f t="shared" ca="1" si="47"/>
        <v/>
      </c>
      <c r="J101" s="123" t="str">
        <f t="shared" ca="1" si="48"/>
        <v/>
      </c>
      <c r="K101" s="123" t="str">
        <f t="shared" ca="1" si="49"/>
        <v/>
      </c>
      <c r="L101" s="123" t="str">
        <f t="shared" ca="1" si="50"/>
        <v/>
      </c>
      <c r="M101" s="123" t="str">
        <f t="shared" ca="1" si="51"/>
        <v/>
      </c>
      <c r="N101" s="123" t="str">
        <f t="shared" ca="1" si="52"/>
        <v/>
      </c>
      <c r="O101" s="123" t="str">
        <f t="shared" ca="1" si="53"/>
        <v/>
      </c>
      <c r="P101" s="123" t="str">
        <f t="shared" ca="1" si="54"/>
        <v/>
      </c>
      <c r="Q101" s="123" t="str">
        <f t="shared" ca="1" si="55"/>
        <v/>
      </c>
      <c r="R101" s="123" t="str">
        <f t="shared" ca="1" si="56"/>
        <v/>
      </c>
      <c r="S101" s="123" t="str">
        <f t="shared" ca="1" si="57"/>
        <v/>
      </c>
      <c r="T101" s="123" t="str">
        <f t="shared" ca="1" si="58"/>
        <v/>
      </c>
      <c r="U101" s="123" t="str">
        <f t="shared" ca="1" si="59"/>
        <v/>
      </c>
      <c r="V101" s="123" t="str">
        <f t="shared" ca="1" si="60"/>
        <v/>
      </c>
      <c r="W101" s="123" t="str">
        <f t="shared" ca="1" si="61"/>
        <v/>
      </c>
      <c r="X101" s="123" t="str">
        <f t="shared" ca="1" si="62"/>
        <v/>
      </c>
      <c r="Y101" s="123" t="str">
        <f t="shared" ca="1" si="63"/>
        <v/>
      </c>
      <c r="AA101">
        <f t="shared" si="64"/>
        <v>1</v>
      </c>
      <c r="AB101" t="str">
        <f t="shared" si="42"/>
        <v/>
      </c>
      <c r="AC101" t="str">
        <f t="shared" si="42"/>
        <v/>
      </c>
      <c r="AD101">
        <f t="shared" si="43"/>
        <v>1</v>
      </c>
      <c r="AE101">
        <f t="shared" si="43"/>
        <v>1</v>
      </c>
      <c r="AF101">
        <f t="shared" si="43"/>
        <v>1</v>
      </c>
      <c r="AG101">
        <f t="shared" si="43"/>
        <v>1</v>
      </c>
      <c r="AH101">
        <f t="shared" si="43"/>
        <v>1</v>
      </c>
      <c r="AI101">
        <f t="shared" si="43"/>
        <v>1</v>
      </c>
      <c r="AJ101">
        <f t="shared" si="43"/>
        <v>1</v>
      </c>
      <c r="AK101">
        <f t="shared" si="43"/>
        <v>1</v>
      </c>
      <c r="AL101">
        <f t="shared" si="43"/>
        <v>1</v>
      </c>
      <c r="AM101">
        <f t="shared" si="43"/>
        <v>1</v>
      </c>
      <c r="AN101">
        <f t="shared" si="43"/>
        <v>1</v>
      </c>
      <c r="AO101">
        <f t="shared" si="43"/>
        <v>1</v>
      </c>
      <c r="AP101">
        <f t="shared" si="43"/>
        <v>1</v>
      </c>
      <c r="AQ101">
        <f t="shared" si="43"/>
        <v>1</v>
      </c>
      <c r="AR101">
        <f t="shared" si="43"/>
        <v>1</v>
      </c>
      <c r="AS101">
        <f t="shared" si="38"/>
        <v>1</v>
      </c>
      <c r="AT101">
        <f t="shared" si="34"/>
        <v>1</v>
      </c>
      <c r="AU101">
        <f t="shared" si="34"/>
        <v>1</v>
      </c>
      <c r="AV101">
        <f t="shared" si="34"/>
        <v>1</v>
      </c>
      <c r="BA101" t="str">
        <f t="shared" si="41"/>
        <v/>
      </c>
      <c r="BB101" t="str">
        <f t="shared" si="40"/>
        <v/>
      </c>
      <c r="BC101" t="str">
        <f t="shared" si="40"/>
        <v/>
      </c>
      <c r="BD101" t="str">
        <f t="shared" si="40"/>
        <v/>
      </c>
      <c r="BE101" t="str">
        <f t="shared" si="40"/>
        <v/>
      </c>
      <c r="BF101" t="str">
        <f t="shared" si="40"/>
        <v/>
      </c>
      <c r="BG101" t="str">
        <f t="shared" si="40"/>
        <v/>
      </c>
      <c r="BH101" t="str">
        <f t="shared" si="40"/>
        <v/>
      </c>
      <c r="BI101" t="str">
        <f t="shared" si="40"/>
        <v/>
      </c>
      <c r="BJ101" t="str">
        <f t="shared" si="40"/>
        <v/>
      </c>
    </row>
    <row r="102" spans="1:62" hidden="1" x14ac:dyDescent="0.25">
      <c r="A102" s="106"/>
      <c r="B102" s="106" t="str">
        <f t="shared" si="44"/>
        <v/>
      </c>
      <c r="C102" s="125"/>
      <c r="D102" s="125"/>
      <c r="E102" s="125"/>
      <c r="F102" s="272" t="str">
        <f>IF('תנאי סף'!AR102&lt;&gt;1,"",'תנאי סף'!F102)</f>
        <v/>
      </c>
      <c r="G102" s="123" t="str">
        <f t="shared" ca="1" si="45"/>
        <v/>
      </c>
      <c r="H102" s="123" t="str">
        <f t="shared" ca="1" si="46"/>
        <v/>
      </c>
      <c r="I102" s="123" t="str">
        <f t="shared" ca="1" si="47"/>
        <v/>
      </c>
      <c r="J102" s="123" t="str">
        <f t="shared" ca="1" si="48"/>
        <v/>
      </c>
      <c r="K102" s="123" t="str">
        <f t="shared" ca="1" si="49"/>
        <v/>
      </c>
      <c r="L102" s="123" t="str">
        <f t="shared" ca="1" si="50"/>
        <v/>
      </c>
      <c r="M102" s="123" t="str">
        <f t="shared" ca="1" si="51"/>
        <v/>
      </c>
      <c r="N102" s="123" t="str">
        <f t="shared" ca="1" si="52"/>
        <v/>
      </c>
      <c r="O102" s="123" t="str">
        <f t="shared" ca="1" si="53"/>
        <v/>
      </c>
      <c r="P102" s="123" t="str">
        <f t="shared" ca="1" si="54"/>
        <v/>
      </c>
      <c r="Q102" s="123" t="str">
        <f t="shared" ca="1" si="55"/>
        <v/>
      </c>
      <c r="R102" s="123" t="str">
        <f t="shared" ca="1" si="56"/>
        <v/>
      </c>
      <c r="S102" s="123" t="str">
        <f t="shared" ca="1" si="57"/>
        <v/>
      </c>
      <c r="T102" s="123" t="str">
        <f t="shared" ca="1" si="58"/>
        <v/>
      </c>
      <c r="U102" s="123" t="str">
        <f t="shared" ca="1" si="59"/>
        <v/>
      </c>
      <c r="V102" s="123" t="str">
        <f t="shared" ca="1" si="60"/>
        <v/>
      </c>
      <c r="W102" s="123" t="str">
        <f t="shared" ca="1" si="61"/>
        <v/>
      </c>
      <c r="X102" s="123" t="str">
        <f t="shared" ca="1" si="62"/>
        <v/>
      </c>
      <c r="Y102" s="123" t="str">
        <f t="shared" ca="1" si="63"/>
        <v/>
      </c>
      <c r="AA102">
        <f t="shared" si="64"/>
        <v>1</v>
      </c>
      <c r="AB102" t="str">
        <f t="shared" si="42"/>
        <v/>
      </c>
      <c r="AC102" t="str">
        <f t="shared" si="42"/>
        <v/>
      </c>
      <c r="AD102">
        <f t="shared" si="43"/>
        <v>1</v>
      </c>
      <c r="AE102">
        <f t="shared" si="43"/>
        <v>1</v>
      </c>
      <c r="AF102">
        <f t="shared" si="43"/>
        <v>1</v>
      </c>
      <c r="AG102">
        <f t="shared" si="43"/>
        <v>1</v>
      </c>
      <c r="AH102">
        <f t="shared" si="43"/>
        <v>1</v>
      </c>
      <c r="AI102">
        <f t="shared" si="43"/>
        <v>1</v>
      </c>
      <c r="AJ102">
        <f t="shared" si="43"/>
        <v>1</v>
      </c>
      <c r="AK102">
        <f t="shared" si="43"/>
        <v>1</v>
      </c>
      <c r="AL102">
        <f t="shared" si="43"/>
        <v>1</v>
      </c>
      <c r="AM102">
        <f t="shared" si="43"/>
        <v>1</v>
      </c>
      <c r="AN102">
        <f t="shared" si="43"/>
        <v>1</v>
      </c>
      <c r="AO102">
        <f t="shared" si="43"/>
        <v>1</v>
      </c>
      <c r="AP102">
        <f t="shared" si="43"/>
        <v>1</v>
      </c>
      <c r="AQ102">
        <f t="shared" si="43"/>
        <v>1</v>
      </c>
      <c r="AR102">
        <f t="shared" si="43"/>
        <v>1</v>
      </c>
      <c r="AS102">
        <f t="shared" si="38"/>
        <v>1</v>
      </c>
      <c r="AT102">
        <f t="shared" si="34"/>
        <v>1</v>
      </c>
      <c r="AU102">
        <f t="shared" si="34"/>
        <v>1</v>
      </c>
      <c r="AV102">
        <f t="shared" si="34"/>
        <v>1</v>
      </c>
      <c r="BA102" t="str">
        <f t="shared" si="41"/>
        <v/>
      </c>
      <c r="BB102" t="str">
        <f t="shared" si="40"/>
        <v/>
      </c>
      <c r="BC102" t="str">
        <f t="shared" si="40"/>
        <v/>
      </c>
      <c r="BD102" t="str">
        <f t="shared" si="40"/>
        <v/>
      </c>
      <c r="BE102" t="str">
        <f t="shared" si="40"/>
        <v/>
      </c>
      <c r="BF102" t="str">
        <f t="shared" si="40"/>
        <v/>
      </c>
      <c r="BG102" t="str">
        <f t="shared" si="40"/>
        <v/>
      </c>
      <c r="BH102" t="str">
        <f t="shared" si="40"/>
        <v/>
      </c>
      <c r="BI102" t="str">
        <f t="shared" si="40"/>
        <v/>
      </c>
      <c r="BJ102" t="str">
        <f t="shared" si="40"/>
        <v/>
      </c>
    </row>
    <row r="103" spans="1:62" hidden="1" x14ac:dyDescent="0.25">
      <c r="A103" s="106"/>
      <c r="B103" s="106" t="str">
        <f t="shared" si="44"/>
        <v/>
      </c>
      <c r="C103" s="125"/>
      <c r="D103" s="125"/>
      <c r="E103" s="125"/>
      <c r="F103" s="272" t="str">
        <f>IF('תנאי סף'!AR103&lt;&gt;1,"",'תנאי סף'!F103)</f>
        <v/>
      </c>
      <c r="G103" s="123" t="str">
        <f t="shared" ca="1" si="45"/>
        <v/>
      </c>
      <c r="H103" s="123" t="str">
        <f t="shared" ca="1" si="46"/>
        <v/>
      </c>
      <c r="I103" s="123" t="str">
        <f t="shared" ca="1" si="47"/>
        <v/>
      </c>
      <c r="J103" s="123" t="str">
        <f t="shared" ca="1" si="48"/>
        <v/>
      </c>
      <c r="K103" s="123" t="str">
        <f t="shared" ca="1" si="49"/>
        <v/>
      </c>
      <c r="L103" s="123" t="str">
        <f t="shared" ca="1" si="50"/>
        <v/>
      </c>
      <c r="M103" s="123" t="str">
        <f t="shared" ca="1" si="51"/>
        <v/>
      </c>
      <c r="N103" s="123" t="str">
        <f t="shared" ca="1" si="52"/>
        <v/>
      </c>
      <c r="O103" s="123" t="str">
        <f t="shared" ca="1" si="53"/>
        <v/>
      </c>
      <c r="P103" s="123" t="str">
        <f t="shared" ca="1" si="54"/>
        <v/>
      </c>
      <c r="Q103" s="123" t="str">
        <f t="shared" ca="1" si="55"/>
        <v/>
      </c>
      <c r="R103" s="123" t="str">
        <f t="shared" ca="1" si="56"/>
        <v/>
      </c>
      <c r="S103" s="123" t="str">
        <f t="shared" ca="1" si="57"/>
        <v/>
      </c>
      <c r="T103" s="123" t="str">
        <f t="shared" ca="1" si="58"/>
        <v/>
      </c>
      <c r="U103" s="123" t="str">
        <f t="shared" ca="1" si="59"/>
        <v/>
      </c>
      <c r="V103" s="123" t="str">
        <f t="shared" ca="1" si="60"/>
        <v/>
      </c>
      <c r="W103" s="123" t="str">
        <f t="shared" ca="1" si="61"/>
        <v/>
      </c>
      <c r="X103" s="123" t="str">
        <f t="shared" ca="1" si="62"/>
        <v/>
      </c>
      <c r="Y103" s="123" t="str">
        <f t="shared" ca="1" si="63"/>
        <v/>
      </c>
      <c r="AA103">
        <f t="shared" si="64"/>
        <v>1</v>
      </c>
      <c r="AB103" t="str">
        <f t="shared" si="42"/>
        <v/>
      </c>
      <c r="AC103" t="str">
        <f t="shared" si="42"/>
        <v/>
      </c>
      <c r="AD103">
        <f t="shared" si="43"/>
        <v>1</v>
      </c>
      <c r="AE103">
        <f t="shared" si="43"/>
        <v>1</v>
      </c>
      <c r="AF103">
        <f t="shared" si="43"/>
        <v>1</v>
      </c>
      <c r="AG103">
        <f t="shared" si="43"/>
        <v>1</v>
      </c>
      <c r="AH103">
        <f t="shared" si="43"/>
        <v>1</v>
      </c>
      <c r="AI103">
        <f t="shared" si="43"/>
        <v>1</v>
      </c>
      <c r="AJ103">
        <f t="shared" si="43"/>
        <v>1</v>
      </c>
      <c r="AK103">
        <f t="shared" si="43"/>
        <v>1</v>
      </c>
      <c r="AL103">
        <f t="shared" si="43"/>
        <v>1</v>
      </c>
      <c r="AM103">
        <f t="shared" si="43"/>
        <v>1</v>
      </c>
      <c r="AN103">
        <f t="shared" si="43"/>
        <v>1</v>
      </c>
      <c r="AO103">
        <f t="shared" si="43"/>
        <v>1</v>
      </c>
      <c r="AP103">
        <f t="shared" si="43"/>
        <v>1</v>
      </c>
      <c r="AQ103">
        <f t="shared" si="43"/>
        <v>1</v>
      </c>
      <c r="AR103">
        <f t="shared" si="43"/>
        <v>1</v>
      </c>
      <c r="AS103">
        <f t="shared" si="38"/>
        <v>1</v>
      </c>
      <c r="AT103">
        <f t="shared" si="34"/>
        <v>1</v>
      </c>
      <c r="AU103">
        <f t="shared" si="34"/>
        <v>1</v>
      </c>
      <c r="AV103">
        <f t="shared" si="34"/>
        <v>1</v>
      </c>
      <c r="BA103" t="str">
        <f t="shared" si="41"/>
        <v/>
      </c>
      <c r="BB103" t="str">
        <f t="shared" si="40"/>
        <v/>
      </c>
      <c r="BC103" t="str">
        <f t="shared" si="40"/>
        <v/>
      </c>
      <c r="BD103" t="str">
        <f t="shared" si="40"/>
        <v/>
      </c>
      <c r="BE103" t="str">
        <f t="shared" si="40"/>
        <v/>
      </c>
      <c r="BF103" t="str">
        <f t="shared" si="40"/>
        <v/>
      </c>
      <c r="BG103" t="str">
        <f t="shared" si="40"/>
        <v/>
      </c>
      <c r="BH103" t="str">
        <f t="shared" si="40"/>
        <v/>
      </c>
      <c r="BI103" t="str">
        <f t="shared" si="40"/>
        <v/>
      </c>
      <c r="BJ103" t="str">
        <f t="shared" si="40"/>
        <v/>
      </c>
    </row>
    <row r="104" spans="1:62" hidden="1" x14ac:dyDescent="0.25">
      <c r="A104" s="106"/>
      <c r="B104" s="106" t="str">
        <f t="shared" si="44"/>
        <v/>
      </c>
      <c r="C104" s="125"/>
      <c r="D104" s="125"/>
      <c r="E104" s="125"/>
      <c r="F104" s="272" t="str">
        <f>IF('תנאי סף'!AR104&lt;&gt;1,"",'תנאי סף'!F104)</f>
        <v/>
      </c>
      <c r="G104" s="123" t="str">
        <f t="shared" ca="1" si="45"/>
        <v/>
      </c>
      <c r="H104" s="123" t="str">
        <f t="shared" ca="1" si="46"/>
        <v/>
      </c>
      <c r="I104" s="123" t="str">
        <f t="shared" ca="1" si="47"/>
        <v/>
      </c>
      <c r="J104" s="123" t="str">
        <f t="shared" ca="1" si="48"/>
        <v/>
      </c>
      <c r="K104" s="123" t="str">
        <f t="shared" ca="1" si="49"/>
        <v/>
      </c>
      <c r="L104" s="123" t="str">
        <f t="shared" ca="1" si="50"/>
        <v/>
      </c>
      <c r="M104" s="123" t="str">
        <f t="shared" ca="1" si="51"/>
        <v/>
      </c>
      <c r="N104" s="123" t="str">
        <f t="shared" ca="1" si="52"/>
        <v/>
      </c>
      <c r="O104" s="123" t="str">
        <f t="shared" ca="1" si="53"/>
        <v/>
      </c>
      <c r="P104" s="123" t="str">
        <f t="shared" ca="1" si="54"/>
        <v/>
      </c>
      <c r="Q104" s="123" t="str">
        <f t="shared" ca="1" si="55"/>
        <v/>
      </c>
      <c r="R104" s="123" t="str">
        <f t="shared" ca="1" si="56"/>
        <v/>
      </c>
      <c r="S104" s="123" t="str">
        <f t="shared" ca="1" si="57"/>
        <v/>
      </c>
      <c r="T104" s="123" t="str">
        <f t="shared" ca="1" si="58"/>
        <v/>
      </c>
      <c r="U104" s="123" t="str">
        <f t="shared" ca="1" si="59"/>
        <v/>
      </c>
      <c r="V104" s="123" t="str">
        <f t="shared" ca="1" si="60"/>
        <v/>
      </c>
      <c r="W104" s="123" t="str">
        <f t="shared" ca="1" si="61"/>
        <v/>
      </c>
      <c r="X104" s="123" t="str">
        <f t="shared" ca="1" si="62"/>
        <v/>
      </c>
      <c r="Y104" s="123" t="str">
        <f t="shared" ca="1" si="63"/>
        <v/>
      </c>
      <c r="AA104">
        <f t="shared" si="64"/>
        <v>1</v>
      </c>
      <c r="AB104" t="str">
        <f t="shared" si="42"/>
        <v/>
      </c>
      <c r="AC104" t="str">
        <f t="shared" si="42"/>
        <v/>
      </c>
      <c r="AD104">
        <f t="shared" si="43"/>
        <v>1</v>
      </c>
      <c r="AE104">
        <f t="shared" si="43"/>
        <v>1</v>
      </c>
      <c r="AF104">
        <f t="shared" si="43"/>
        <v>1</v>
      </c>
      <c r="AG104">
        <f t="shared" si="43"/>
        <v>1</v>
      </c>
      <c r="AH104">
        <f t="shared" si="43"/>
        <v>1</v>
      </c>
      <c r="AI104">
        <f t="shared" si="43"/>
        <v>1</v>
      </c>
      <c r="AJ104">
        <f t="shared" si="43"/>
        <v>1</v>
      </c>
      <c r="AK104">
        <f t="shared" si="43"/>
        <v>1</v>
      </c>
      <c r="AL104">
        <f t="shared" si="43"/>
        <v>1</v>
      </c>
      <c r="AM104">
        <f t="shared" si="43"/>
        <v>1</v>
      </c>
      <c r="AN104">
        <f t="shared" si="43"/>
        <v>1</v>
      </c>
      <c r="AO104">
        <f t="shared" si="43"/>
        <v>1</v>
      </c>
      <c r="AP104">
        <f t="shared" si="43"/>
        <v>1</v>
      </c>
      <c r="AQ104">
        <f t="shared" si="43"/>
        <v>1</v>
      </c>
      <c r="AR104">
        <f t="shared" si="43"/>
        <v>1</v>
      </c>
      <c r="AS104">
        <f t="shared" si="38"/>
        <v>1</v>
      </c>
      <c r="AT104">
        <f t="shared" si="34"/>
        <v>1</v>
      </c>
      <c r="AU104">
        <f t="shared" si="34"/>
        <v>1</v>
      </c>
      <c r="AV104">
        <f t="shared" si="34"/>
        <v>1</v>
      </c>
      <c r="BA104" t="str">
        <f t="shared" si="41"/>
        <v/>
      </c>
      <c r="BB104" t="str">
        <f t="shared" si="40"/>
        <v/>
      </c>
      <c r="BC104" t="str">
        <f t="shared" si="40"/>
        <v/>
      </c>
      <c r="BD104" t="str">
        <f t="shared" si="40"/>
        <v/>
      </c>
      <c r="BE104" t="str">
        <f t="shared" si="40"/>
        <v/>
      </c>
      <c r="BF104" t="str">
        <f t="shared" si="40"/>
        <v/>
      </c>
      <c r="BG104" t="str">
        <f t="shared" si="40"/>
        <v/>
      </c>
      <c r="BH104" t="str">
        <f t="shared" si="40"/>
        <v/>
      </c>
      <c r="BI104" t="str">
        <f t="shared" si="40"/>
        <v/>
      </c>
      <c r="BJ104" t="str">
        <f t="shared" si="40"/>
        <v/>
      </c>
    </row>
    <row r="105" spans="1:62" hidden="1" x14ac:dyDescent="0.25">
      <c r="A105" s="106"/>
      <c r="B105" s="106" t="str">
        <f t="shared" si="44"/>
        <v/>
      </c>
      <c r="C105" s="125"/>
      <c r="D105" s="125"/>
      <c r="E105" s="125"/>
      <c r="F105" s="272" t="str">
        <f>IF('תנאי סף'!AR105&lt;&gt;1,"",'תנאי סף'!F105)</f>
        <v/>
      </c>
      <c r="G105" s="123" t="str">
        <f t="shared" ca="1" si="45"/>
        <v/>
      </c>
      <c r="H105" s="123" t="str">
        <f t="shared" ca="1" si="46"/>
        <v/>
      </c>
      <c r="I105" s="123" t="str">
        <f t="shared" ca="1" si="47"/>
        <v/>
      </c>
      <c r="J105" s="123" t="str">
        <f t="shared" ca="1" si="48"/>
        <v/>
      </c>
      <c r="K105" s="123" t="str">
        <f t="shared" ca="1" si="49"/>
        <v/>
      </c>
      <c r="L105" s="123" t="str">
        <f t="shared" ca="1" si="50"/>
        <v/>
      </c>
      <c r="M105" s="123" t="str">
        <f t="shared" ca="1" si="51"/>
        <v/>
      </c>
      <c r="N105" s="123" t="str">
        <f t="shared" ca="1" si="52"/>
        <v/>
      </c>
      <c r="O105" s="123" t="str">
        <f t="shared" ca="1" si="53"/>
        <v/>
      </c>
      <c r="P105" s="123" t="str">
        <f t="shared" ca="1" si="54"/>
        <v/>
      </c>
      <c r="Q105" s="123" t="str">
        <f t="shared" ca="1" si="55"/>
        <v/>
      </c>
      <c r="R105" s="123" t="str">
        <f t="shared" ca="1" si="56"/>
        <v/>
      </c>
      <c r="S105" s="123" t="str">
        <f t="shared" ca="1" si="57"/>
        <v/>
      </c>
      <c r="T105" s="123" t="str">
        <f t="shared" ca="1" si="58"/>
        <v/>
      </c>
      <c r="U105" s="123" t="str">
        <f t="shared" ca="1" si="59"/>
        <v/>
      </c>
      <c r="V105" s="123" t="str">
        <f t="shared" ca="1" si="60"/>
        <v/>
      </c>
      <c r="W105" s="123" t="str">
        <f t="shared" ca="1" si="61"/>
        <v/>
      </c>
      <c r="X105" s="123" t="str">
        <f t="shared" ca="1" si="62"/>
        <v/>
      </c>
      <c r="Y105" s="123" t="str">
        <f t="shared" ca="1" si="63"/>
        <v/>
      </c>
      <c r="AA105">
        <f t="shared" si="64"/>
        <v>1</v>
      </c>
      <c r="AB105" t="str">
        <f t="shared" si="42"/>
        <v/>
      </c>
      <c r="AC105" t="str">
        <f t="shared" si="42"/>
        <v/>
      </c>
      <c r="AD105">
        <f t="shared" si="43"/>
        <v>1</v>
      </c>
      <c r="AE105">
        <f t="shared" si="43"/>
        <v>1</v>
      </c>
      <c r="AF105">
        <f t="shared" si="43"/>
        <v>1</v>
      </c>
      <c r="AG105">
        <f t="shared" si="43"/>
        <v>1</v>
      </c>
      <c r="AH105">
        <f t="shared" si="43"/>
        <v>1</v>
      </c>
      <c r="AI105">
        <f t="shared" si="43"/>
        <v>1</v>
      </c>
      <c r="AJ105">
        <f t="shared" si="43"/>
        <v>1</v>
      </c>
      <c r="AK105">
        <f t="shared" si="43"/>
        <v>1</v>
      </c>
      <c r="AL105">
        <f t="shared" si="43"/>
        <v>1</v>
      </c>
      <c r="AM105">
        <f t="shared" si="43"/>
        <v>1</v>
      </c>
      <c r="AN105">
        <f t="shared" si="43"/>
        <v>1</v>
      </c>
      <c r="AO105">
        <f t="shared" si="43"/>
        <v>1</v>
      </c>
      <c r="AP105">
        <f t="shared" si="43"/>
        <v>1</v>
      </c>
      <c r="AQ105">
        <f t="shared" si="43"/>
        <v>1</v>
      </c>
      <c r="AR105">
        <f t="shared" si="43"/>
        <v>1</v>
      </c>
      <c r="AS105">
        <f t="shared" si="38"/>
        <v>1</v>
      </c>
      <c r="AT105">
        <f t="shared" si="34"/>
        <v>1</v>
      </c>
      <c r="AU105">
        <f t="shared" si="34"/>
        <v>1</v>
      </c>
      <c r="AV105">
        <f t="shared" si="34"/>
        <v>1</v>
      </c>
      <c r="BA105" t="str">
        <f t="shared" si="41"/>
        <v/>
      </c>
      <c r="BB105" t="str">
        <f t="shared" si="40"/>
        <v/>
      </c>
      <c r="BC105" t="str">
        <f t="shared" si="40"/>
        <v/>
      </c>
      <c r="BD105" t="str">
        <f t="shared" si="40"/>
        <v/>
      </c>
      <c r="BE105" t="str">
        <f t="shared" si="40"/>
        <v/>
      </c>
      <c r="BF105" t="str">
        <f t="shared" si="40"/>
        <v/>
      </c>
      <c r="BG105" t="str">
        <f t="shared" si="40"/>
        <v/>
      </c>
      <c r="BH105" t="str">
        <f t="shared" si="40"/>
        <v/>
      </c>
      <c r="BI105" t="str">
        <f t="shared" si="40"/>
        <v/>
      </c>
      <c r="BJ105" t="str">
        <f t="shared" si="40"/>
        <v/>
      </c>
    </row>
    <row r="106" spans="1:62" hidden="1" x14ac:dyDescent="0.25">
      <c r="A106" s="106"/>
      <c r="B106" s="106" t="str">
        <f t="shared" si="44"/>
        <v/>
      </c>
      <c r="C106" s="125"/>
      <c r="D106" s="125"/>
      <c r="E106" s="125"/>
      <c r="F106" s="272" t="str">
        <f>IF('תנאי סף'!AR106&lt;&gt;1,"",'תנאי סף'!F106)</f>
        <v/>
      </c>
      <c r="G106" s="123" t="str">
        <f t="shared" ca="1" si="45"/>
        <v/>
      </c>
      <c r="H106" s="123" t="str">
        <f t="shared" ca="1" si="46"/>
        <v/>
      </c>
      <c r="I106" s="123" t="str">
        <f t="shared" ca="1" si="47"/>
        <v/>
      </c>
      <c r="J106" s="123" t="str">
        <f t="shared" ca="1" si="48"/>
        <v/>
      </c>
      <c r="K106" s="123" t="str">
        <f t="shared" ca="1" si="49"/>
        <v/>
      </c>
      <c r="L106" s="123" t="str">
        <f t="shared" ca="1" si="50"/>
        <v/>
      </c>
      <c r="M106" s="123" t="str">
        <f t="shared" ca="1" si="51"/>
        <v/>
      </c>
      <c r="N106" s="123" t="str">
        <f t="shared" ca="1" si="52"/>
        <v/>
      </c>
      <c r="O106" s="123" t="str">
        <f t="shared" ca="1" si="53"/>
        <v/>
      </c>
      <c r="P106" s="123" t="str">
        <f t="shared" ca="1" si="54"/>
        <v/>
      </c>
      <c r="Q106" s="123" t="str">
        <f t="shared" ca="1" si="55"/>
        <v/>
      </c>
      <c r="R106" s="123" t="str">
        <f t="shared" ca="1" si="56"/>
        <v/>
      </c>
      <c r="S106" s="123" t="str">
        <f t="shared" ca="1" si="57"/>
        <v/>
      </c>
      <c r="T106" s="123" t="str">
        <f t="shared" ca="1" si="58"/>
        <v/>
      </c>
      <c r="U106" s="123" t="str">
        <f t="shared" ca="1" si="59"/>
        <v/>
      </c>
      <c r="V106" s="123" t="str">
        <f t="shared" ca="1" si="60"/>
        <v/>
      </c>
      <c r="W106" s="123" t="str">
        <f t="shared" ca="1" si="61"/>
        <v/>
      </c>
      <c r="X106" s="123" t="str">
        <f t="shared" ca="1" si="62"/>
        <v/>
      </c>
      <c r="Y106" s="123" t="str">
        <f t="shared" ca="1" si="63"/>
        <v/>
      </c>
      <c r="AA106">
        <f t="shared" si="64"/>
        <v>1</v>
      </c>
      <c r="AB106" t="str">
        <f t="shared" si="42"/>
        <v/>
      </c>
      <c r="AC106" t="str">
        <f t="shared" si="42"/>
        <v/>
      </c>
      <c r="AD106">
        <f t="shared" si="43"/>
        <v>1</v>
      </c>
      <c r="AE106">
        <f t="shared" si="43"/>
        <v>1</v>
      </c>
      <c r="AF106">
        <f t="shared" si="43"/>
        <v>1</v>
      </c>
      <c r="AG106">
        <f t="shared" si="43"/>
        <v>1</v>
      </c>
      <c r="AH106">
        <f t="shared" si="43"/>
        <v>1</v>
      </c>
      <c r="AI106">
        <f t="shared" si="43"/>
        <v>1</v>
      </c>
      <c r="AJ106">
        <f t="shared" si="43"/>
        <v>1</v>
      </c>
      <c r="AK106">
        <f t="shared" si="43"/>
        <v>1</v>
      </c>
      <c r="AL106">
        <f t="shared" si="43"/>
        <v>1</v>
      </c>
      <c r="AM106">
        <f t="shared" si="43"/>
        <v>1</v>
      </c>
      <c r="AN106">
        <f t="shared" si="43"/>
        <v>1</v>
      </c>
      <c r="AO106">
        <f t="shared" si="43"/>
        <v>1</v>
      </c>
      <c r="AP106">
        <f t="shared" si="43"/>
        <v>1</v>
      </c>
      <c r="AQ106">
        <f t="shared" si="43"/>
        <v>1</v>
      </c>
      <c r="AR106">
        <f t="shared" si="43"/>
        <v>1</v>
      </c>
      <c r="AS106">
        <f t="shared" si="38"/>
        <v>1</v>
      </c>
      <c r="AT106">
        <f t="shared" si="34"/>
        <v>1</v>
      </c>
      <c r="AU106">
        <f t="shared" si="34"/>
        <v>1</v>
      </c>
      <c r="AV106">
        <f t="shared" si="34"/>
        <v>1</v>
      </c>
      <c r="BA106" t="str">
        <f t="shared" si="41"/>
        <v/>
      </c>
      <c r="BB106" t="str">
        <f t="shared" si="40"/>
        <v/>
      </c>
      <c r="BC106" t="str">
        <f t="shared" si="40"/>
        <v/>
      </c>
      <c r="BD106" t="str">
        <f t="shared" si="40"/>
        <v/>
      </c>
      <c r="BE106" t="str">
        <f t="shared" si="40"/>
        <v/>
      </c>
      <c r="BF106" t="str">
        <f t="shared" si="40"/>
        <v/>
      </c>
      <c r="BG106" t="str">
        <f t="shared" si="40"/>
        <v/>
      </c>
      <c r="BH106" t="str">
        <f t="shared" si="40"/>
        <v/>
      </c>
      <c r="BI106" t="str">
        <f t="shared" si="40"/>
        <v/>
      </c>
      <c r="BJ106" t="str">
        <f t="shared" si="40"/>
        <v/>
      </c>
    </row>
    <row r="107" spans="1:62" hidden="1" x14ac:dyDescent="0.25">
      <c r="A107" s="106"/>
      <c r="B107" s="106" t="str">
        <f t="shared" si="44"/>
        <v/>
      </c>
      <c r="C107" s="125"/>
      <c r="D107" s="125"/>
      <c r="E107" s="125"/>
      <c r="F107" s="272" t="str">
        <f>IF('תנאי סף'!AR107&lt;&gt;1,"",'תנאי סף'!F107)</f>
        <v/>
      </c>
      <c r="G107" s="123" t="str">
        <f t="shared" ca="1" si="45"/>
        <v/>
      </c>
      <c r="H107" s="123" t="str">
        <f t="shared" ca="1" si="46"/>
        <v/>
      </c>
      <c r="I107" s="123" t="str">
        <f t="shared" ca="1" si="47"/>
        <v/>
      </c>
      <c r="J107" s="123" t="str">
        <f t="shared" ca="1" si="48"/>
        <v/>
      </c>
      <c r="K107" s="123" t="str">
        <f t="shared" ca="1" si="49"/>
        <v/>
      </c>
      <c r="L107" s="123" t="str">
        <f t="shared" ca="1" si="50"/>
        <v/>
      </c>
      <c r="M107" s="123" t="str">
        <f t="shared" ca="1" si="51"/>
        <v/>
      </c>
      <c r="N107" s="123" t="str">
        <f t="shared" ca="1" si="52"/>
        <v/>
      </c>
      <c r="O107" s="123" t="str">
        <f t="shared" ca="1" si="53"/>
        <v/>
      </c>
      <c r="P107" s="123" t="str">
        <f t="shared" ca="1" si="54"/>
        <v/>
      </c>
      <c r="Q107" s="123" t="str">
        <f t="shared" ca="1" si="55"/>
        <v/>
      </c>
      <c r="R107" s="123" t="str">
        <f t="shared" ca="1" si="56"/>
        <v/>
      </c>
      <c r="S107" s="123" t="str">
        <f t="shared" ca="1" si="57"/>
        <v/>
      </c>
      <c r="T107" s="123" t="str">
        <f t="shared" ca="1" si="58"/>
        <v/>
      </c>
      <c r="U107" s="123" t="str">
        <f t="shared" ca="1" si="59"/>
        <v/>
      </c>
      <c r="V107" s="123" t="str">
        <f t="shared" ca="1" si="60"/>
        <v/>
      </c>
      <c r="W107" s="123" t="str">
        <f t="shared" ca="1" si="61"/>
        <v/>
      </c>
      <c r="X107" s="123" t="str">
        <f t="shared" ca="1" si="62"/>
        <v/>
      </c>
      <c r="Y107" s="123" t="str">
        <f t="shared" ca="1" si="63"/>
        <v/>
      </c>
      <c r="AA107">
        <f t="shared" si="64"/>
        <v>1</v>
      </c>
      <c r="AB107" t="str">
        <f t="shared" si="42"/>
        <v/>
      </c>
      <c r="AC107" t="str">
        <f t="shared" si="42"/>
        <v/>
      </c>
      <c r="AD107">
        <f t="shared" si="43"/>
        <v>1</v>
      </c>
      <c r="AE107">
        <f t="shared" si="43"/>
        <v>1</v>
      </c>
      <c r="AF107">
        <f t="shared" si="43"/>
        <v>1</v>
      </c>
      <c r="AG107">
        <f t="shared" si="43"/>
        <v>1</v>
      </c>
      <c r="AH107">
        <f t="shared" si="43"/>
        <v>1</v>
      </c>
      <c r="AI107">
        <f t="shared" si="43"/>
        <v>1</v>
      </c>
      <c r="AJ107">
        <f t="shared" si="43"/>
        <v>1</v>
      </c>
      <c r="AK107">
        <f t="shared" si="43"/>
        <v>1</v>
      </c>
      <c r="AL107">
        <f t="shared" si="43"/>
        <v>1</v>
      </c>
      <c r="AM107">
        <f t="shared" si="43"/>
        <v>1</v>
      </c>
      <c r="AN107">
        <f t="shared" si="43"/>
        <v>1</v>
      </c>
      <c r="AO107">
        <f t="shared" si="43"/>
        <v>1</v>
      </c>
      <c r="AP107">
        <f t="shared" si="43"/>
        <v>1</v>
      </c>
      <c r="AQ107">
        <f t="shared" si="43"/>
        <v>1</v>
      </c>
      <c r="AR107">
        <f t="shared" si="43"/>
        <v>1</v>
      </c>
      <c r="AS107">
        <f t="shared" si="38"/>
        <v>1</v>
      </c>
      <c r="AT107">
        <f t="shared" si="34"/>
        <v>1</v>
      </c>
      <c r="AU107">
        <f t="shared" si="34"/>
        <v>1</v>
      </c>
      <c r="AV107">
        <f t="shared" si="34"/>
        <v>1</v>
      </c>
      <c r="BA107" t="str">
        <f t="shared" si="41"/>
        <v/>
      </c>
      <c r="BB107" t="str">
        <f t="shared" si="40"/>
        <v/>
      </c>
      <c r="BC107" t="str">
        <f t="shared" si="40"/>
        <v/>
      </c>
      <c r="BD107" t="str">
        <f t="shared" si="40"/>
        <v/>
      </c>
      <c r="BE107" t="str">
        <f t="shared" si="40"/>
        <v/>
      </c>
      <c r="BF107" t="str">
        <f t="shared" si="40"/>
        <v/>
      </c>
      <c r="BG107" t="str">
        <f t="shared" si="40"/>
        <v/>
      </c>
      <c r="BH107" t="str">
        <f t="shared" si="40"/>
        <v/>
      </c>
      <c r="BI107" t="str">
        <f t="shared" si="40"/>
        <v/>
      </c>
      <c r="BJ107" t="str">
        <f t="shared" si="40"/>
        <v/>
      </c>
    </row>
    <row r="108" spans="1:62" hidden="1" x14ac:dyDescent="0.25">
      <c r="A108" s="106"/>
      <c r="B108" s="106" t="str">
        <f t="shared" si="44"/>
        <v/>
      </c>
      <c r="C108" s="125"/>
      <c r="D108" s="125"/>
      <c r="E108" s="125"/>
      <c r="F108" s="272" t="str">
        <f>IF('תנאי סף'!AR108&lt;&gt;1,"",'תנאי סף'!F108)</f>
        <v/>
      </c>
      <c r="G108" s="123" t="str">
        <f t="shared" ca="1" si="45"/>
        <v/>
      </c>
      <c r="H108" s="123" t="str">
        <f t="shared" ca="1" si="46"/>
        <v/>
      </c>
      <c r="I108" s="123" t="str">
        <f t="shared" ca="1" si="47"/>
        <v/>
      </c>
      <c r="J108" s="123" t="str">
        <f t="shared" ca="1" si="48"/>
        <v/>
      </c>
      <c r="K108" s="123" t="str">
        <f t="shared" ca="1" si="49"/>
        <v/>
      </c>
      <c r="L108" s="123" t="str">
        <f t="shared" ca="1" si="50"/>
        <v/>
      </c>
      <c r="M108" s="123" t="str">
        <f t="shared" ca="1" si="51"/>
        <v/>
      </c>
      <c r="N108" s="123" t="str">
        <f t="shared" ca="1" si="52"/>
        <v/>
      </c>
      <c r="O108" s="123" t="str">
        <f t="shared" ca="1" si="53"/>
        <v/>
      </c>
      <c r="P108" s="123" t="str">
        <f t="shared" ca="1" si="54"/>
        <v/>
      </c>
      <c r="Q108" s="123" t="str">
        <f t="shared" ca="1" si="55"/>
        <v/>
      </c>
      <c r="R108" s="123" t="str">
        <f t="shared" ca="1" si="56"/>
        <v/>
      </c>
      <c r="S108" s="123" t="str">
        <f t="shared" ca="1" si="57"/>
        <v/>
      </c>
      <c r="T108" s="123" t="str">
        <f t="shared" ca="1" si="58"/>
        <v/>
      </c>
      <c r="U108" s="123" t="str">
        <f t="shared" ca="1" si="59"/>
        <v/>
      </c>
      <c r="V108" s="123" t="str">
        <f t="shared" ca="1" si="60"/>
        <v/>
      </c>
      <c r="W108" s="123" t="str">
        <f t="shared" ca="1" si="61"/>
        <v/>
      </c>
      <c r="X108" s="123" t="str">
        <f t="shared" ca="1" si="62"/>
        <v/>
      </c>
      <c r="Y108" s="123" t="str">
        <f t="shared" ca="1" si="63"/>
        <v/>
      </c>
      <c r="AA108">
        <f t="shared" si="64"/>
        <v>1</v>
      </c>
      <c r="AB108" t="str">
        <f t="shared" si="42"/>
        <v/>
      </c>
      <c r="AC108" t="str">
        <f t="shared" si="42"/>
        <v/>
      </c>
      <c r="AD108">
        <f t="shared" si="43"/>
        <v>1</v>
      </c>
      <c r="AE108">
        <f t="shared" si="43"/>
        <v>1</v>
      </c>
      <c r="AF108">
        <f t="shared" si="43"/>
        <v>1</v>
      </c>
      <c r="AG108">
        <f t="shared" si="43"/>
        <v>1</v>
      </c>
      <c r="AH108">
        <f t="shared" si="43"/>
        <v>1</v>
      </c>
      <c r="AI108">
        <f t="shared" si="43"/>
        <v>1</v>
      </c>
      <c r="AJ108">
        <f t="shared" si="43"/>
        <v>1</v>
      </c>
      <c r="AK108">
        <f t="shared" si="43"/>
        <v>1</v>
      </c>
      <c r="AL108">
        <f t="shared" si="43"/>
        <v>1</v>
      </c>
      <c r="AM108">
        <f t="shared" si="43"/>
        <v>1</v>
      </c>
      <c r="AN108">
        <f t="shared" si="43"/>
        <v>1</v>
      </c>
      <c r="AO108">
        <f t="shared" si="43"/>
        <v>1</v>
      </c>
      <c r="AP108">
        <f t="shared" si="43"/>
        <v>1</v>
      </c>
      <c r="AQ108">
        <f t="shared" si="43"/>
        <v>1</v>
      </c>
      <c r="AR108">
        <f t="shared" si="43"/>
        <v>1</v>
      </c>
      <c r="AS108">
        <f t="shared" si="38"/>
        <v>1</v>
      </c>
      <c r="AT108">
        <f t="shared" si="34"/>
        <v>1</v>
      </c>
      <c r="AU108">
        <f t="shared" si="34"/>
        <v>1</v>
      </c>
      <c r="AV108">
        <f t="shared" si="34"/>
        <v>1</v>
      </c>
      <c r="BA108" t="str">
        <f t="shared" si="41"/>
        <v/>
      </c>
      <c r="BB108" t="str">
        <f t="shared" si="40"/>
        <v/>
      </c>
      <c r="BC108" t="str">
        <f t="shared" si="40"/>
        <v/>
      </c>
      <c r="BD108" t="str">
        <f t="shared" si="40"/>
        <v/>
      </c>
      <c r="BE108" t="str">
        <f t="shared" si="40"/>
        <v/>
      </c>
      <c r="BF108" t="str">
        <f t="shared" si="40"/>
        <v/>
      </c>
      <c r="BG108" t="str">
        <f t="shared" si="40"/>
        <v/>
      </c>
      <c r="BH108" t="str">
        <f t="shared" si="40"/>
        <v/>
      </c>
      <c r="BI108" t="str">
        <f t="shared" si="40"/>
        <v/>
      </c>
      <c r="BJ108" t="str">
        <f t="shared" si="40"/>
        <v/>
      </c>
    </row>
    <row r="109" spans="1:62" hidden="1" x14ac:dyDescent="0.25">
      <c r="A109" s="106"/>
      <c r="B109" s="106" t="str">
        <f t="shared" si="44"/>
        <v/>
      </c>
      <c r="C109" s="125"/>
      <c r="D109" s="125"/>
      <c r="E109" s="125"/>
      <c r="F109" s="272" t="str">
        <f>IF('תנאי סף'!AR109&lt;&gt;1,"",'תנאי סף'!F109)</f>
        <v/>
      </c>
      <c r="G109" s="123" t="str">
        <f t="shared" ca="1" si="45"/>
        <v/>
      </c>
      <c r="H109" s="123" t="str">
        <f t="shared" ca="1" si="46"/>
        <v/>
      </c>
      <c r="I109" s="123" t="str">
        <f t="shared" ca="1" si="47"/>
        <v/>
      </c>
      <c r="J109" s="123" t="str">
        <f t="shared" ca="1" si="48"/>
        <v/>
      </c>
      <c r="K109" s="123" t="str">
        <f t="shared" ca="1" si="49"/>
        <v/>
      </c>
      <c r="L109" s="123" t="str">
        <f t="shared" ca="1" si="50"/>
        <v/>
      </c>
      <c r="M109" s="123" t="str">
        <f t="shared" ca="1" si="51"/>
        <v/>
      </c>
      <c r="N109" s="123" t="str">
        <f t="shared" ca="1" si="52"/>
        <v/>
      </c>
      <c r="O109" s="123" t="str">
        <f t="shared" ca="1" si="53"/>
        <v/>
      </c>
      <c r="P109" s="123" t="str">
        <f t="shared" ca="1" si="54"/>
        <v/>
      </c>
      <c r="Q109" s="123" t="str">
        <f t="shared" ca="1" si="55"/>
        <v/>
      </c>
      <c r="R109" s="123" t="str">
        <f t="shared" ca="1" si="56"/>
        <v/>
      </c>
      <c r="S109" s="123" t="str">
        <f t="shared" ca="1" si="57"/>
        <v/>
      </c>
      <c r="T109" s="123" t="str">
        <f t="shared" ca="1" si="58"/>
        <v/>
      </c>
      <c r="U109" s="123" t="str">
        <f t="shared" ca="1" si="59"/>
        <v/>
      </c>
      <c r="V109" s="123" t="str">
        <f t="shared" ca="1" si="60"/>
        <v/>
      </c>
      <c r="W109" s="123" t="str">
        <f t="shared" ca="1" si="61"/>
        <v/>
      </c>
      <c r="X109" s="123" t="str">
        <f t="shared" ca="1" si="62"/>
        <v/>
      </c>
      <c r="Y109" s="123" t="str">
        <f t="shared" ca="1" si="63"/>
        <v/>
      </c>
      <c r="AA109">
        <f t="shared" si="64"/>
        <v>1</v>
      </c>
      <c r="AB109" t="str">
        <f t="shared" si="42"/>
        <v/>
      </c>
      <c r="AC109" t="str">
        <f t="shared" si="42"/>
        <v/>
      </c>
      <c r="AD109">
        <f t="shared" si="43"/>
        <v>1</v>
      </c>
      <c r="AE109">
        <f t="shared" si="43"/>
        <v>1</v>
      </c>
      <c r="AF109">
        <f t="shared" si="43"/>
        <v>1</v>
      </c>
      <c r="AG109">
        <f t="shared" si="43"/>
        <v>1</v>
      </c>
      <c r="AH109">
        <f t="shared" si="43"/>
        <v>1</v>
      </c>
      <c r="AI109">
        <f t="shared" si="43"/>
        <v>1</v>
      </c>
      <c r="AJ109">
        <f t="shared" si="43"/>
        <v>1</v>
      </c>
      <c r="AK109">
        <f t="shared" si="43"/>
        <v>1</v>
      </c>
      <c r="AL109">
        <f t="shared" si="43"/>
        <v>1</v>
      </c>
      <c r="AM109">
        <f t="shared" si="43"/>
        <v>1</v>
      </c>
      <c r="AN109">
        <f t="shared" si="43"/>
        <v>1</v>
      </c>
      <c r="AO109">
        <f t="shared" si="43"/>
        <v>1</v>
      </c>
      <c r="AP109">
        <f t="shared" si="43"/>
        <v>1</v>
      </c>
      <c r="AQ109">
        <f t="shared" si="43"/>
        <v>1</v>
      </c>
      <c r="AR109">
        <f t="shared" si="43"/>
        <v>1</v>
      </c>
      <c r="AS109">
        <f t="shared" si="38"/>
        <v>1</v>
      </c>
      <c r="AT109">
        <f t="shared" si="34"/>
        <v>1</v>
      </c>
      <c r="AU109">
        <f t="shared" si="34"/>
        <v>1</v>
      </c>
      <c r="AV109">
        <f t="shared" si="34"/>
        <v>1</v>
      </c>
      <c r="BA109" t="str">
        <f t="shared" si="41"/>
        <v/>
      </c>
      <c r="BB109" t="str">
        <f t="shared" si="40"/>
        <v/>
      </c>
      <c r="BC109" t="str">
        <f t="shared" si="40"/>
        <v/>
      </c>
      <c r="BD109" t="str">
        <f t="shared" si="40"/>
        <v/>
      </c>
      <c r="BE109" t="str">
        <f t="shared" si="40"/>
        <v/>
      </c>
      <c r="BF109" t="str">
        <f t="shared" si="40"/>
        <v/>
      </c>
      <c r="BG109" t="str">
        <f t="shared" si="40"/>
        <v/>
      </c>
      <c r="BH109" t="str">
        <f t="shared" si="40"/>
        <v/>
      </c>
      <c r="BI109" t="str">
        <f t="shared" si="40"/>
        <v/>
      </c>
      <c r="BJ109" t="str">
        <f t="shared" si="40"/>
        <v/>
      </c>
    </row>
    <row r="110" spans="1:62" hidden="1" x14ac:dyDescent="0.25">
      <c r="A110" s="106"/>
      <c r="B110" s="106" t="str">
        <f t="shared" si="44"/>
        <v/>
      </c>
      <c r="C110" s="125"/>
      <c r="D110" s="125"/>
      <c r="E110" s="125"/>
      <c r="F110" s="272" t="str">
        <f>IF('תנאי סף'!AR110&lt;&gt;1,"",'תנאי סף'!F110)</f>
        <v/>
      </c>
      <c r="G110" s="123" t="str">
        <f t="shared" ca="1" si="45"/>
        <v/>
      </c>
      <c r="H110" s="123" t="str">
        <f t="shared" ca="1" si="46"/>
        <v/>
      </c>
      <c r="I110" s="123" t="str">
        <f t="shared" ca="1" si="47"/>
        <v/>
      </c>
      <c r="J110" s="123" t="str">
        <f t="shared" ca="1" si="48"/>
        <v/>
      </c>
      <c r="K110" s="123" t="str">
        <f t="shared" ca="1" si="49"/>
        <v/>
      </c>
      <c r="L110" s="123" t="str">
        <f t="shared" ca="1" si="50"/>
        <v/>
      </c>
      <c r="M110" s="123" t="str">
        <f t="shared" ca="1" si="51"/>
        <v/>
      </c>
      <c r="N110" s="123" t="str">
        <f t="shared" ca="1" si="52"/>
        <v/>
      </c>
      <c r="O110" s="123" t="str">
        <f t="shared" ca="1" si="53"/>
        <v/>
      </c>
      <c r="P110" s="123" t="str">
        <f t="shared" ca="1" si="54"/>
        <v/>
      </c>
      <c r="Q110" s="123" t="str">
        <f t="shared" ca="1" si="55"/>
        <v/>
      </c>
      <c r="R110" s="123" t="str">
        <f t="shared" ca="1" si="56"/>
        <v/>
      </c>
      <c r="S110" s="123" t="str">
        <f t="shared" ca="1" si="57"/>
        <v/>
      </c>
      <c r="T110" s="123" t="str">
        <f t="shared" ca="1" si="58"/>
        <v/>
      </c>
      <c r="U110" s="123" t="str">
        <f t="shared" ca="1" si="59"/>
        <v/>
      </c>
      <c r="V110" s="123" t="str">
        <f t="shared" ca="1" si="60"/>
        <v/>
      </c>
      <c r="W110" s="123" t="str">
        <f t="shared" ca="1" si="61"/>
        <v/>
      </c>
      <c r="X110" s="123" t="str">
        <f t="shared" ca="1" si="62"/>
        <v/>
      </c>
      <c r="Y110" s="123" t="str">
        <f t="shared" ca="1" si="63"/>
        <v/>
      </c>
      <c r="AA110">
        <f t="shared" si="64"/>
        <v>1</v>
      </c>
      <c r="AB110" t="str">
        <f t="shared" si="42"/>
        <v/>
      </c>
      <c r="AC110" t="str">
        <f t="shared" si="42"/>
        <v/>
      </c>
      <c r="AD110">
        <f t="shared" si="43"/>
        <v>1</v>
      </c>
      <c r="AE110">
        <f t="shared" si="43"/>
        <v>1</v>
      </c>
      <c r="AF110">
        <f t="shared" si="43"/>
        <v>1</v>
      </c>
      <c r="AG110">
        <f t="shared" si="43"/>
        <v>1</v>
      </c>
      <c r="AH110">
        <f t="shared" si="43"/>
        <v>1</v>
      </c>
      <c r="AI110">
        <f t="shared" si="43"/>
        <v>1</v>
      </c>
      <c r="AJ110">
        <f t="shared" si="43"/>
        <v>1</v>
      </c>
      <c r="AK110">
        <f t="shared" si="43"/>
        <v>1</v>
      </c>
      <c r="AL110">
        <f t="shared" si="43"/>
        <v>1</v>
      </c>
      <c r="AM110">
        <f t="shared" si="43"/>
        <v>1</v>
      </c>
      <c r="AN110">
        <f t="shared" si="43"/>
        <v>1</v>
      </c>
      <c r="AO110">
        <f t="shared" si="43"/>
        <v>1</v>
      </c>
      <c r="AP110">
        <f t="shared" si="43"/>
        <v>1</v>
      </c>
      <c r="AQ110">
        <f t="shared" si="43"/>
        <v>1</v>
      </c>
      <c r="AR110">
        <f t="shared" si="43"/>
        <v>1</v>
      </c>
      <c r="AS110">
        <f t="shared" si="38"/>
        <v>1</v>
      </c>
      <c r="AT110">
        <f t="shared" si="38"/>
        <v>1</v>
      </c>
      <c r="AU110">
        <f t="shared" si="38"/>
        <v>1</v>
      </c>
      <c r="AV110">
        <f t="shared" si="38"/>
        <v>1</v>
      </c>
      <c r="BA110" t="str">
        <f t="shared" si="41"/>
        <v/>
      </c>
      <c r="BB110" t="str">
        <f t="shared" si="40"/>
        <v/>
      </c>
      <c r="BC110" t="str">
        <f t="shared" si="40"/>
        <v/>
      </c>
      <c r="BD110" t="str">
        <f t="shared" si="40"/>
        <v/>
      </c>
      <c r="BE110" t="str">
        <f t="shared" si="40"/>
        <v/>
      </c>
      <c r="BF110" t="str">
        <f t="shared" si="40"/>
        <v/>
      </c>
      <c r="BG110" t="str">
        <f t="shared" si="40"/>
        <v/>
      </c>
      <c r="BH110" t="str">
        <f t="shared" si="40"/>
        <v/>
      </c>
      <c r="BI110" t="str">
        <f t="shared" si="40"/>
        <v/>
      </c>
      <c r="BJ110" t="str">
        <f t="shared" si="40"/>
        <v/>
      </c>
    </row>
    <row r="111" spans="1:62" hidden="1" x14ac:dyDescent="0.25">
      <c r="A111" s="106"/>
      <c r="B111" s="106" t="str">
        <f t="shared" si="44"/>
        <v/>
      </c>
      <c r="C111" s="125"/>
      <c r="D111" s="125"/>
      <c r="E111" s="125"/>
      <c r="F111" s="272" t="str">
        <f>IF('תנאי סף'!AR111&lt;&gt;1,"",'תנאי סף'!F111)</f>
        <v/>
      </c>
      <c r="G111" s="123" t="str">
        <f t="shared" ca="1" si="45"/>
        <v/>
      </c>
      <c r="H111" s="123" t="str">
        <f t="shared" ca="1" si="46"/>
        <v/>
      </c>
      <c r="I111" s="123" t="str">
        <f t="shared" ca="1" si="47"/>
        <v/>
      </c>
      <c r="J111" s="123" t="str">
        <f t="shared" ca="1" si="48"/>
        <v/>
      </c>
      <c r="K111" s="123" t="str">
        <f t="shared" ca="1" si="49"/>
        <v/>
      </c>
      <c r="L111" s="123" t="str">
        <f t="shared" ca="1" si="50"/>
        <v/>
      </c>
      <c r="M111" s="123" t="str">
        <f t="shared" ca="1" si="51"/>
        <v/>
      </c>
      <c r="N111" s="123" t="str">
        <f t="shared" ca="1" si="52"/>
        <v/>
      </c>
      <c r="O111" s="123" t="str">
        <f t="shared" ca="1" si="53"/>
        <v/>
      </c>
      <c r="P111" s="123" t="str">
        <f t="shared" ca="1" si="54"/>
        <v/>
      </c>
      <c r="Q111" s="123" t="str">
        <f t="shared" ca="1" si="55"/>
        <v/>
      </c>
      <c r="R111" s="123" t="str">
        <f t="shared" ca="1" si="56"/>
        <v/>
      </c>
      <c r="S111" s="123" t="str">
        <f t="shared" ca="1" si="57"/>
        <v/>
      </c>
      <c r="T111" s="123" t="str">
        <f t="shared" ca="1" si="58"/>
        <v/>
      </c>
      <c r="U111" s="123" t="str">
        <f t="shared" ca="1" si="59"/>
        <v/>
      </c>
      <c r="V111" s="123" t="str">
        <f t="shared" ca="1" si="60"/>
        <v/>
      </c>
      <c r="W111" s="123" t="str">
        <f t="shared" ca="1" si="61"/>
        <v/>
      </c>
      <c r="X111" s="123" t="str">
        <f t="shared" ca="1" si="62"/>
        <v/>
      </c>
      <c r="Y111" s="123" t="str">
        <f t="shared" ca="1" si="63"/>
        <v/>
      </c>
      <c r="AA111">
        <f t="shared" si="64"/>
        <v>1</v>
      </c>
      <c r="AB111" t="str">
        <f t="shared" si="42"/>
        <v/>
      </c>
      <c r="AC111" t="str">
        <f t="shared" si="42"/>
        <v/>
      </c>
      <c r="AD111">
        <f t="shared" si="43"/>
        <v>1</v>
      </c>
      <c r="AE111">
        <f t="shared" si="43"/>
        <v>1</v>
      </c>
      <c r="AF111">
        <f t="shared" si="43"/>
        <v>1</v>
      </c>
      <c r="AG111">
        <f t="shared" si="43"/>
        <v>1</v>
      </c>
      <c r="AH111">
        <f t="shared" si="43"/>
        <v>1</v>
      </c>
      <c r="AI111">
        <f t="shared" si="43"/>
        <v>1</v>
      </c>
      <c r="AJ111">
        <f t="shared" si="43"/>
        <v>1</v>
      </c>
      <c r="AK111">
        <f t="shared" si="43"/>
        <v>1</v>
      </c>
      <c r="AL111">
        <f t="shared" si="43"/>
        <v>1</v>
      </c>
      <c r="AM111">
        <f t="shared" si="43"/>
        <v>1</v>
      </c>
      <c r="AN111">
        <f t="shared" si="43"/>
        <v>1</v>
      </c>
      <c r="AO111">
        <f t="shared" si="43"/>
        <v>1</v>
      </c>
      <c r="AP111">
        <f t="shared" si="43"/>
        <v>1</v>
      </c>
      <c r="AQ111">
        <f t="shared" si="43"/>
        <v>1</v>
      </c>
      <c r="AR111">
        <f t="shared" si="43"/>
        <v>1</v>
      </c>
      <c r="AS111">
        <f t="shared" si="38"/>
        <v>1</v>
      </c>
      <c r="AT111">
        <f t="shared" si="38"/>
        <v>1</v>
      </c>
      <c r="AU111">
        <f t="shared" si="38"/>
        <v>1</v>
      </c>
      <c r="AV111">
        <f t="shared" si="38"/>
        <v>1</v>
      </c>
      <c r="BA111" t="str">
        <f t="shared" si="41"/>
        <v/>
      </c>
      <c r="BB111" t="str">
        <f t="shared" si="40"/>
        <v/>
      </c>
      <c r="BC111" t="str">
        <f t="shared" si="40"/>
        <v/>
      </c>
      <c r="BD111" t="str">
        <f t="shared" si="40"/>
        <v/>
      </c>
      <c r="BE111" t="str">
        <f t="shared" si="40"/>
        <v/>
      </c>
      <c r="BF111" t="str">
        <f t="shared" si="40"/>
        <v/>
      </c>
      <c r="BG111" t="str">
        <f t="shared" si="40"/>
        <v/>
      </c>
      <c r="BH111" t="str">
        <f t="shared" si="40"/>
        <v/>
      </c>
      <c r="BI111" t="str">
        <f t="shared" si="40"/>
        <v/>
      </c>
      <c r="BJ111" t="str">
        <f t="shared" si="40"/>
        <v/>
      </c>
    </row>
    <row r="112" spans="1:62" hidden="1" x14ac:dyDescent="0.25">
      <c r="A112" s="106"/>
      <c r="B112" s="106" t="str">
        <f t="shared" si="44"/>
        <v/>
      </c>
      <c r="C112" s="125"/>
      <c r="D112" s="125"/>
      <c r="E112" s="125"/>
      <c r="F112" s="272" t="str">
        <f>IF('תנאי סף'!AR112&lt;&gt;1,"",'תנאי סף'!F112)</f>
        <v/>
      </c>
      <c r="G112" s="123" t="str">
        <f t="shared" ca="1" si="45"/>
        <v/>
      </c>
      <c r="H112" s="123" t="str">
        <f t="shared" ca="1" si="46"/>
        <v/>
      </c>
      <c r="I112" s="123" t="str">
        <f t="shared" ca="1" si="47"/>
        <v/>
      </c>
      <c r="J112" s="123" t="str">
        <f t="shared" ca="1" si="48"/>
        <v/>
      </c>
      <c r="K112" s="123" t="str">
        <f t="shared" ca="1" si="49"/>
        <v/>
      </c>
      <c r="L112" s="123" t="str">
        <f t="shared" ca="1" si="50"/>
        <v/>
      </c>
      <c r="M112" s="123" t="str">
        <f t="shared" ca="1" si="51"/>
        <v/>
      </c>
      <c r="N112" s="123" t="str">
        <f t="shared" ca="1" si="52"/>
        <v/>
      </c>
      <c r="O112" s="123" t="str">
        <f t="shared" ca="1" si="53"/>
        <v/>
      </c>
      <c r="P112" s="123" t="str">
        <f t="shared" ca="1" si="54"/>
        <v/>
      </c>
      <c r="Q112" s="123" t="str">
        <f t="shared" ca="1" si="55"/>
        <v/>
      </c>
      <c r="R112" s="123" t="str">
        <f t="shared" ca="1" si="56"/>
        <v/>
      </c>
      <c r="S112" s="123" t="str">
        <f t="shared" ca="1" si="57"/>
        <v/>
      </c>
      <c r="T112" s="123" t="str">
        <f t="shared" ca="1" si="58"/>
        <v/>
      </c>
      <c r="U112" s="123" t="str">
        <f t="shared" ca="1" si="59"/>
        <v/>
      </c>
      <c r="V112" s="123" t="str">
        <f t="shared" ca="1" si="60"/>
        <v/>
      </c>
      <c r="W112" s="123" t="str">
        <f t="shared" ca="1" si="61"/>
        <v/>
      </c>
      <c r="X112" s="123" t="str">
        <f t="shared" ca="1" si="62"/>
        <v/>
      </c>
      <c r="Y112" s="123" t="str">
        <f t="shared" ca="1" si="63"/>
        <v/>
      </c>
      <c r="AA112">
        <f t="shared" si="64"/>
        <v>1</v>
      </c>
      <c r="AB112" t="str">
        <f t="shared" si="42"/>
        <v/>
      </c>
      <c r="AC112" t="str">
        <f t="shared" si="42"/>
        <v/>
      </c>
      <c r="AD112">
        <f t="shared" ref="AD112:AR128" si="65">IF(G$30="",1,IF(G112="",0,IF(G$30=$AE$1,IF(ISNA(MATCH(G112,$AB$30:$AC$30,0)),0,1),IF(G$30=$AF$1,IF(IFERROR(G112*1,"bad")="bad",0,1),IF(G$30=$AG$1,IF(IFERROR(IF(G112=TRUNC(G112),1,"bad"),"bad")="bad",0,1),IF(G$30=$AH$1,IF(AND(IF(IFERROR(G112*1,"bad")="bad",0,1)=1,G112&gt;=0),1,0),IF(G$30=$AI$1,IF(AND(IF(IFERROR(IF(G112=TRUNC(G112),1,"bad"),"bad")="bad",0,1)=1,G112&gt;=0),1,0),IF(G$30=$AJ$1,IF(AND(IF(IFERROR(G112*1,"bad")="bad",0,1)=1,G112&gt;0),1,0),IF(G$30=$AK$1,IF(AND(IF(IFERROR(IF(G112=TRUNC(G112),1,"bad"),"bad")="bad",0,1)=1,G112&gt;0),1,0),IF(G$30=$AL$1,1,IF(G$30=$AM$1,IF(IFERROR(HLOOKUP(G112,$AE$4:$AN$4,1,0),"bad")="bad",0,1),0)))))))))))</f>
        <v>1</v>
      </c>
      <c r="AE112">
        <f t="shared" si="65"/>
        <v>1</v>
      </c>
      <c r="AF112">
        <f t="shared" si="65"/>
        <v>1</v>
      </c>
      <c r="AG112">
        <f t="shared" si="65"/>
        <v>1</v>
      </c>
      <c r="AH112">
        <f t="shared" si="65"/>
        <v>1</v>
      </c>
      <c r="AI112">
        <f t="shared" si="65"/>
        <v>1</v>
      </c>
      <c r="AJ112">
        <f t="shared" si="65"/>
        <v>1</v>
      </c>
      <c r="AK112">
        <f t="shared" si="65"/>
        <v>1</v>
      </c>
      <c r="AL112">
        <f t="shared" si="65"/>
        <v>1</v>
      </c>
      <c r="AM112">
        <f t="shared" si="65"/>
        <v>1</v>
      </c>
      <c r="AN112">
        <f t="shared" si="65"/>
        <v>1</v>
      </c>
      <c r="AO112">
        <f t="shared" si="65"/>
        <v>1</v>
      </c>
      <c r="AP112">
        <f t="shared" si="65"/>
        <v>1</v>
      </c>
      <c r="AQ112">
        <f t="shared" si="65"/>
        <v>1</v>
      </c>
      <c r="AR112">
        <f t="shared" si="65"/>
        <v>1</v>
      </c>
      <c r="AS112">
        <f t="shared" si="38"/>
        <v>1</v>
      </c>
      <c r="AT112">
        <f t="shared" si="38"/>
        <v>1</v>
      </c>
      <c r="AU112">
        <f t="shared" si="38"/>
        <v>1</v>
      </c>
      <c r="AV112">
        <f t="shared" si="38"/>
        <v>1</v>
      </c>
      <c r="BA112" t="str">
        <f t="shared" si="41"/>
        <v/>
      </c>
      <c r="BB112" t="str">
        <f t="shared" si="40"/>
        <v/>
      </c>
      <c r="BC112" t="str">
        <f t="shared" si="40"/>
        <v/>
      </c>
      <c r="BD112" t="str">
        <f t="shared" si="40"/>
        <v/>
      </c>
      <c r="BE112" t="str">
        <f t="shared" si="40"/>
        <v/>
      </c>
      <c r="BF112" t="str">
        <f t="shared" si="40"/>
        <v/>
      </c>
      <c r="BG112" t="str">
        <f t="shared" si="40"/>
        <v/>
      </c>
      <c r="BH112" t="str">
        <f t="shared" si="40"/>
        <v/>
      </c>
      <c r="BI112" t="str">
        <f t="shared" si="40"/>
        <v/>
      </c>
      <c r="BJ112" t="str">
        <f t="shared" si="40"/>
        <v/>
      </c>
    </row>
    <row r="113" spans="1:62" hidden="1" x14ac:dyDescent="0.25">
      <c r="A113" s="106"/>
      <c r="B113" s="106" t="str">
        <f t="shared" si="44"/>
        <v/>
      </c>
      <c r="C113" s="125"/>
      <c r="D113" s="125"/>
      <c r="E113" s="125"/>
      <c r="F113" s="272" t="str">
        <f>IF('תנאי סף'!AR113&lt;&gt;1,"",'תנאי סף'!F113)</f>
        <v/>
      </c>
      <c r="G113" s="123" t="str">
        <f t="shared" ca="1" si="45"/>
        <v/>
      </c>
      <c r="H113" s="123" t="str">
        <f t="shared" ca="1" si="46"/>
        <v/>
      </c>
      <c r="I113" s="123" t="str">
        <f t="shared" ca="1" si="47"/>
        <v/>
      </c>
      <c r="J113" s="123" t="str">
        <f t="shared" ca="1" si="48"/>
        <v/>
      </c>
      <c r="K113" s="123" t="str">
        <f t="shared" ca="1" si="49"/>
        <v/>
      </c>
      <c r="L113" s="123" t="str">
        <f t="shared" ca="1" si="50"/>
        <v/>
      </c>
      <c r="M113" s="123" t="str">
        <f t="shared" ca="1" si="51"/>
        <v/>
      </c>
      <c r="N113" s="123" t="str">
        <f t="shared" ca="1" si="52"/>
        <v/>
      </c>
      <c r="O113" s="123" t="str">
        <f t="shared" ca="1" si="53"/>
        <v/>
      </c>
      <c r="P113" s="123" t="str">
        <f t="shared" ca="1" si="54"/>
        <v/>
      </c>
      <c r="Q113" s="123" t="str">
        <f t="shared" ca="1" si="55"/>
        <v/>
      </c>
      <c r="R113" s="123" t="str">
        <f t="shared" ca="1" si="56"/>
        <v/>
      </c>
      <c r="S113" s="123" t="str">
        <f t="shared" ca="1" si="57"/>
        <v/>
      </c>
      <c r="T113" s="123" t="str">
        <f t="shared" ca="1" si="58"/>
        <v/>
      </c>
      <c r="U113" s="123" t="str">
        <f t="shared" ca="1" si="59"/>
        <v/>
      </c>
      <c r="V113" s="123" t="str">
        <f t="shared" ca="1" si="60"/>
        <v/>
      </c>
      <c r="W113" s="123" t="str">
        <f t="shared" ca="1" si="61"/>
        <v/>
      </c>
      <c r="X113" s="123" t="str">
        <f t="shared" ca="1" si="62"/>
        <v/>
      </c>
      <c r="Y113" s="123" t="str">
        <f t="shared" ca="1" si="63"/>
        <v/>
      </c>
      <c r="AA113">
        <f t="shared" si="64"/>
        <v>1</v>
      </c>
      <c r="AB113" t="str">
        <f t="shared" si="42"/>
        <v/>
      </c>
      <c r="AC113" t="str">
        <f t="shared" si="42"/>
        <v/>
      </c>
      <c r="AD113">
        <f t="shared" si="65"/>
        <v>1</v>
      </c>
      <c r="AE113">
        <f t="shared" si="65"/>
        <v>1</v>
      </c>
      <c r="AF113">
        <f t="shared" si="65"/>
        <v>1</v>
      </c>
      <c r="AG113">
        <f t="shared" si="65"/>
        <v>1</v>
      </c>
      <c r="AH113">
        <f t="shared" si="65"/>
        <v>1</v>
      </c>
      <c r="AI113">
        <f t="shared" si="65"/>
        <v>1</v>
      </c>
      <c r="AJ113">
        <f t="shared" si="65"/>
        <v>1</v>
      </c>
      <c r="AK113">
        <f t="shared" si="65"/>
        <v>1</v>
      </c>
      <c r="AL113">
        <f t="shared" si="65"/>
        <v>1</v>
      </c>
      <c r="AM113">
        <f t="shared" si="65"/>
        <v>1</v>
      </c>
      <c r="AN113">
        <f t="shared" si="65"/>
        <v>1</v>
      </c>
      <c r="AO113">
        <f t="shared" si="65"/>
        <v>1</v>
      </c>
      <c r="AP113">
        <f t="shared" si="65"/>
        <v>1</v>
      </c>
      <c r="AQ113">
        <f t="shared" si="65"/>
        <v>1</v>
      </c>
      <c r="AR113">
        <f t="shared" si="65"/>
        <v>1</v>
      </c>
      <c r="AS113">
        <f t="shared" si="38"/>
        <v>1</v>
      </c>
      <c r="AT113">
        <f t="shared" si="38"/>
        <v>1</v>
      </c>
      <c r="AU113">
        <f t="shared" si="38"/>
        <v>1</v>
      </c>
      <c r="AV113">
        <f t="shared" si="38"/>
        <v>1</v>
      </c>
      <c r="BA113" t="str">
        <f t="shared" si="41"/>
        <v/>
      </c>
      <c r="BB113" t="str">
        <f t="shared" si="40"/>
        <v/>
      </c>
      <c r="BC113" t="str">
        <f t="shared" si="40"/>
        <v/>
      </c>
      <c r="BD113" t="str">
        <f t="shared" si="40"/>
        <v/>
      </c>
      <c r="BE113" t="str">
        <f t="shared" si="40"/>
        <v/>
      </c>
      <c r="BF113" t="str">
        <f t="shared" si="40"/>
        <v/>
      </c>
      <c r="BG113" t="str">
        <f t="shared" si="40"/>
        <v/>
      </c>
      <c r="BH113" t="str">
        <f t="shared" si="40"/>
        <v/>
      </c>
      <c r="BI113" t="str">
        <f t="shared" si="40"/>
        <v/>
      </c>
      <c r="BJ113" t="str">
        <f t="shared" si="40"/>
        <v/>
      </c>
    </row>
    <row r="114" spans="1:62" hidden="1" x14ac:dyDescent="0.25">
      <c r="A114" s="106"/>
      <c r="B114" s="106" t="str">
        <f t="shared" si="44"/>
        <v/>
      </c>
      <c r="C114" s="125"/>
      <c r="D114" s="125"/>
      <c r="E114" s="125"/>
      <c r="F114" s="272" t="str">
        <f>IF('תנאי סף'!AR114&lt;&gt;1,"",'תנאי סף'!F114)</f>
        <v/>
      </c>
      <c r="G114" s="123" t="str">
        <f t="shared" ca="1" si="45"/>
        <v/>
      </c>
      <c r="H114" s="123" t="str">
        <f t="shared" ca="1" si="46"/>
        <v/>
      </c>
      <c r="I114" s="123" t="str">
        <f t="shared" ca="1" si="47"/>
        <v/>
      </c>
      <c r="J114" s="123" t="str">
        <f t="shared" ca="1" si="48"/>
        <v/>
      </c>
      <c r="K114" s="123" t="str">
        <f t="shared" ca="1" si="49"/>
        <v/>
      </c>
      <c r="L114" s="123" t="str">
        <f t="shared" ca="1" si="50"/>
        <v/>
      </c>
      <c r="M114" s="123" t="str">
        <f t="shared" ca="1" si="51"/>
        <v/>
      </c>
      <c r="N114" s="123" t="str">
        <f t="shared" ca="1" si="52"/>
        <v/>
      </c>
      <c r="O114" s="123" t="str">
        <f t="shared" ca="1" si="53"/>
        <v/>
      </c>
      <c r="P114" s="123" t="str">
        <f t="shared" ca="1" si="54"/>
        <v/>
      </c>
      <c r="Q114" s="123" t="str">
        <f t="shared" ca="1" si="55"/>
        <v/>
      </c>
      <c r="R114" s="123" t="str">
        <f t="shared" ca="1" si="56"/>
        <v/>
      </c>
      <c r="S114" s="123" t="str">
        <f t="shared" ca="1" si="57"/>
        <v/>
      </c>
      <c r="T114" s="123" t="str">
        <f t="shared" ca="1" si="58"/>
        <v/>
      </c>
      <c r="U114" s="123" t="str">
        <f t="shared" ca="1" si="59"/>
        <v/>
      </c>
      <c r="V114" s="123" t="str">
        <f t="shared" ca="1" si="60"/>
        <v/>
      </c>
      <c r="W114" s="123" t="str">
        <f t="shared" ca="1" si="61"/>
        <v/>
      </c>
      <c r="X114" s="123" t="str">
        <f t="shared" ca="1" si="62"/>
        <v/>
      </c>
      <c r="Y114" s="123" t="str">
        <f t="shared" ca="1" si="63"/>
        <v/>
      </c>
      <c r="AA114">
        <f t="shared" si="64"/>
        <v>1</v>
      </c>
      <c r="AB114" t="str">
        <f t="shared" si="42"/>
        <v/>
      </c>
      <c r="AC114" t="str">
        <f t="shared" si="42"/>
        <v/>
      </c>
      <c r="AD114">
        <f t="shared" si="65"/>
        <v>1</v>
      </c>
      <c r="AE114">
        <f t="shared" si="65"/>
        <v>1</v>
      </c>
      <c r="AF114">
        <f t="shared" si="65"/>
        <v>1</v>
      </c>
      <c r="AG114">
        <f t="shared" si="65"/>
        <v>1</v>
      </c>
      <c r="AH114">
        <f t="shared" si="65"/>
        <v>1</v>
      </c>
      <c r="AI114">
        <f t="shared" si="65"/>
        <v>1</v>
      </c>
      <c r="AJ114">
        <f t="shared" si="65"/>
        <v>1</v>
      </c>
      <c r="AK114">
        <f t="shared" si="65"/>
        <v>1</v>
      </c>
      <c r="AL114">
        <f t="shared" si="65"/>
        <v>1</v>
      </c>
      <c r="AM114">
        <f t="shared" si="65"/>
        <v>1</v>
      </c>
      <c r="AN114">
        <f t="shared" si="65"/>
        <v>1</v>
      </c>
      <c r="AO114">
        <f t="shared" si="65"/>
        <v>1</v>
      </c>
      <c r="AP114">
        <f t="shared" si="65"/>
        <v>1</v>
      </c>
      <c r="AQ114">
        <f t="shared" si="65"/>
        <v>1</v>
      </c>
      <c r="AR114">
        <f t="shared" si="65"/>
        <v>1</v>
      </c>
      <c r="AS114">
        <f t="shared" si="38"/>
        <v>1</v>
      </c>
      <c r="AT114">
        <f t="shared" si="38"/>
        <v>1</v>
      </c>
      <c r="AU114">
        <f t="shared" si="38"/>
        <v>1</v>
      </c>
      <c r="AV114">
        <f t="shared" si="38"/>
        <v>1</v>
      </c>
      <c r="BA114" t="str">
        <f t="shared" si="41"/>
        <v/>
      </c>
      <c r="BB114" t="str">
        <f t="shared" si="40"/>
        <v/>
      </c>
      <c r="BC114" t="str">
        <f t="shared" si="40"/>
        <v/>
      </c>
      <c r="BD114" t="str">
        <f t="shared" si="40"/>
        <v/>
      </c>
      <c r="BE114" t="str">
        <f t="shared" si="40"/>
        <v/>
      </c>
      <c r="BF114" t="str">
        <f t="shared" si="40"/>
        <v/>
      </c>
      <c r="BG114" t="str">
        <f t="shared" si="40"/>
        <v/>
      </c>
      <c r="BH114" t="str">
        <f t="shared" si="40"/>
        <v/>
      </c>
      <c r="BI114" t="str">
        <f t="shared" si="40"/>
        <v/>
      </c>
      <c r="BJ114" t="str">
        <f t="shared" si="40"/>
        <v/>
      </c>
    </row>
    <row r="115" spans="1:62" hidden="1" x14ac:dyDescent="0.25">
      <c r="A115" s="106"/>
      <c r="B115" s="106" t="str">
        <f t="shared" si="44"/>
        <v/>
      </c>
      <c r="C115" s="125"/>
      <c r="D115" s="125"/>
      <c r="E115" s="125"/>
      <c r="F115" s="272" t="str">
        <f>IF('תנאי סף'!AR115&lt;&gt;1,"",'תנאי סף'!F115)</f>
        <v/>
      </c>
      <c r="G115" s="123" t="str">
        <f t="shared" ca="1" si="45"/>
        <v/>
      </c>
      <c r="H115" s="123" t="str">
        <f t="shared" ca="1" si="46"/>
        <v/>
      </c>
      <c r="I115" s="123" t="str">
        <f t="shared" ca="1" si="47"/>
        <v/>
      </c>
      <c r="J115" s="123" t="str">
        <f t="shared" ca="1" si="48"/>
        <v/>
      </c>
      <c r="K115" s="123" t="str">
        <f t="shared" ca="1" si="49"/>
        <v/>
      </c>
      <c r="L115" s="123" t="str">
        <f t="shared" ca="1" si="50"/>
        <v/>
      </c>
      <c r="M115" s="123" t="str">
        <f t="shared" ca="1" si="51"/>
        <v/>
      </c>
      <c r="N115" s="123" t="str">
        <f t="shared" ca="1" si="52"/>
        <v/>
      </c>
      <c r="O115" s="123" t="str">
        <f t="shared" ca="1" si="53"/>
        <v/>
      </c>
      <c r="P115" s="123" t="str">
        <f t="shared" ca="1" si="54"/>
        <v/>
      </c>
      <c r="Q115" s="123" t="str">
        <f t="shared" ca="1" si="55"/>
        <v/>
      </c>
      <c r="R115" s="123" t="str">
        <f t="shared" ca="1" si="56"/>
        <v/>
      </c>
      <c r="S115" s="123" t="str">
        <f t="shared" ca="1" si="57"/>
        <v/>
      </c>
      <c r="T115" s="123" t="str">
        <f t="shared" ca="1" si="58"/>
        <v/>
      </c>
      <c r="U115" s="123" t="str">
        <f t="shared" ca="1" si="59"/>
        <v/>
      </c>
      <c r="V115" s="123" t="str">
        <f t="shared" ca="1" si="60"/>
        <v/>
      </c>
      <c r="W115" s="123" t="str">
        <f t="shared" ca="1" si="61"/>
        <v/>
      </c>
      <c r="X115" s="123" t="str">
        <f t="shared" ca="1" si="62"/>
        <v/>
      </c>
      <c r="Y115" s="123" t="str">
        <f t="shared" ca="1" si="63"/>
        <v/>
      </c>
      <c r="AA115">
        <f t="shared" si="64"/>
        <v>1</v>
      </c>
      <c r="AB115" t="str">
        <f t="shared" si="42"/>
        <v/>
      </c>
      <c r="AC115" t="str">
        <f t="shared" si="42"/>
        <v/>
      </c>
      <c r="AD115">
        <f t="shared" si="65"/>
        <v>1</v>
      </c>
      <c r="AE115">
        <f t="shared" si="65"/>
        <v>1</v>
      </c>
      <c r="AF115">
        <f t="shared" si="65"/>
        <v>1</v>
      </c>
      <c r="AG115">
        <f t="shared" si="65"/>
        <v>1</v>
      </c>
      <c r="AH115">
        <f t="shared" si="65"/>
        <v>1</v>
      </c>
      <c r="AI115">
        <f t="shared" si="65"/>
        <v>1</v>
      </c>
      <c r="AJ115">
        <f t="shared" si="65"/>
        <v>1</v>
      </c>
      <c r="AK115">
        <f t="shared" si="65"/>
        <v>1</v>
      </c>
      <c r="AL115">
        <f t="shared" si="65"/>
        <v>1</v>
      </c>
      <c r="AM115">
        <f t="shared" si="65"/>
        <v>1</v>
      </c>
      <c r="AN115">
        <f t="shared" si="65"/>
        <v>1</v>
      </c>
      <c r="AO115">
        <f t="shared" si="65"/>
        <v>1</v>
      </c>
      <c r="AP115">
        <f t="shared" si="65"/>
        <v>1</v>
      </c>
      <c r="AQ115">
        <f t="shared" si="65"/>
        <v>1</v>
      </c>
      <c r="AR115">
        <f t="shared" si="65"/>
        <v>1</v>
      </c>
      <c r="AS115">
        <f t="shared" si="38"/>
        <v>1</v>
      </c>
      <c r="AT115">
        <f t="shared" si="38"/>
        <v>1</v>
      </c>
      <c r="AU115">
        <f t="shared" si="38"/>
        <v>1</v>
      </c>
      <c r="AV115">
        <f t="shared" si="38"/>
        <v>1</v>
      </c>
      <c r="BA115" t="str">
        <f t="shared" si="41"/>
        <v/>
      </c>
      <c r="BB115" t="str">
        <f t="shared" si="40"/>
        <v/>
      </c>
      <c r="BC115" t="str">
        <f t="shared" si="40"/>
        <v/>
      </c>
      <c r="BD115" t="str">
        <f t="shared" si="40"/>
        <v/>
      </c>
      <c r="BE115" t="str">
        <f t="shared" si="40"/>
        <v/>
      </c>
      <c r="BF115" t="str">
        <f t="shared" si="40"/>
        <v/>
      </c>
      <c r="BG115" t="str">
        <f t="shared" si="40"/>
        <v/>
      </c>
      <c r="BH115" t="str">
        <f t="shared" si="40"/>
        <v/>
      </c>
      <c r="BI115" t="str">
        <f t="shared" si="40"/>
        <v/>
      </c>
      <c r="BJ115" t="str">
        <f t="shared" si="40"/>
        <v/>
      </c>
    </row>
    <row r="116" spans="1:62" hidden="1" x14ac:dyDescent="0.25">
      <c r="A116" s="106"/>
      <c r="B116" s="106" t="str">
        <f t="shared" si="44"/>
        <v/>
      </c>
      <c r="C116" s="125"/>
      <c r="D116" s="125"/>
      <c r="E116" s="125"/>
      <c r="F116" s="272" t="str">
        <f>IF('תנאי סף'!AR116&lt;&gt;1,"",'תנאי סף'!F116)</f>
        <v/>
      </c>
      <c r="G116" s="123" t="str">
        <f t="shared" ca="1" si="45"/>
        <v/>
      </c>
      <c r="H116" s="123" t="str">
        <f t="shared" ca="1" si="46"/>
        <v/>
      </c>
      <c r="I116" s="123" t="str">
        <f t="shared" ca="1" si="47"/>
        <v/>
      </c>
      <c r="J116" s="123" t="str">
        <f t="shared" ca="1" si="48"/>
        <v/>
      </c>
      <c r="K116" s="123" t="str">
        <f t="shared" ca="1" si="49"/>
        <v/>
      </c>
      <c r="L116" s="123" t="str">
        <f t="shared" ca="1" si="50"/>
        <v/>
      </c>
      <c r="M116" s="123" t="str">
        <f t="shared" ca="1" si="51"/>
        <v/>
      </c>
      <c r="N116" s="123" t="str">
        <f t="shared" ca="1" si="52"/>
        <v/>
      </c>
      <c r="O116" s="123" t="str">
        <f t="shared" ca="1" si="53"/>
        <v/>
      </c>
      <c r="P116" s="123" t="str">
        <f t="shared" ca="1" si="54"/>
        <v/>
      </c>
      <c r="Q116" s="123" t="str">
        <f t="shared" ca="1" si="55"/>
        <v/>
      </c>
      <c r="R116" s="123" t="str">
        <f t="shared" ca="1" si="56"/>
        <v/>
      </c>
      <c r="S116" s="123" t="str">
        <f t="shared" ca="1" si="57"/>
        <v/>
      </c>
      <c r="T116" s="123" t="str">
        <f t="shared" ca="1" si="58"/>
        <v/>
      </c>
      <c r="U116" s="123" t="str">
        <f t="shared" ca="1" si="59"/>
        <v/>
      </c>
      <c r="V116" s="123" t="str">
        <f t="shared" ca="1" si="60"/>
        <v/>
      </c>
      <c r="W116" s="123" t="str">
        <f t="shared" ca="1" si="61"/>
        <v/>
      </c>
      <c r="X116" s="123" t="str">
        <f t="shared" ca="1" si="62"/>
        <v/>
      </c>
      <c r="Y116" s="123" t="str">
        <f t="shared" ca="1" si="63"/>
        <v/>
      </c>
      <c r="AA116">
        <f t="shared" si="64"/>
        <v>1</v>
      </c>
      <c r="AB116" t="str">
        <f t="shared" si="42"/>
        <v/>
      </c>
      <c r="AC116" t="str">
        <f t="shared" si="42"/>
        <v/>
      </c>
      <c r="AD116">
        <f t="shared" si="65"/>
        <v>1</v>
      </c>
      <c r="AE116">
        <f t="shared" si="65"/>
        <v>1</v>
      </c>
      <c r="AF116">
        <f t="shared" si="65"/>
        <v>1</v>
      </c>
      <c r="AG116">
        <f t="shared" si="65"/>
        <v>1</v>
      </c>
      <c r="AH116">
        <f t="shared" si="65"/>
        <v>1</v>
      </c>
      <c r="AI116">
        <f t="shared" si="65"/>
        <v>1</v>
      </c>
      <c r="AJ116">
        <f t="shared" si="65"/>
        <v>1</v>
      </c>
      <c r="AK116">
        <f t="shared" si="65"/>
        <v>1</v>
      </c>
      <c r="AL116">
        <f t="shared" si="65"/>
        <v>1</v>
      </c>
      <c r="AM116">
        <f t="shared" si="65"/>
        <v>1</v>
      </c>
      <c r="AN116">
        <f t="shared" si="65"/>
        <v>1</v>
      </c>
      <c r="AO116">
        <f t="shared" si="65"/>
        <v>1</v>
      </c>
      <c r="AP116">
        <f t="shared" si="65"/>
        <v>1</v>
      </c>
      <c r="AQ116">
        <f t="shared" si="65"/>
        <v>1</v>
      </c>
      <c r="AR116">
        <f t="shared" si="65"/>
        <v>1</v>
      </c>
      <c r="AS116">
        <f t="shared" si="38"/>
        <v>1</v>
      </c>
      <c r="AT116">
        <f t="shared" si="38"/>
        <v>1</v>
      </c>
      <c r="AU116">
        <f t="shared" si="38"/>
        <v>1</v>
      </c>
      <c r="AV116">
        <f t="shared" si="38"/>
        <v>1</v>
      </c>
      <c r="BA116" t="str">
        <f t="shared" si="41"/>
        <v/>
      </c>
      <c r="BB116" t="str">
        <f t="shared" si="40"/>
        <v/>
      </c>
      <c r="BC116" t="str">
        <f t="shared" si="40"/>
        <v/>
      </c>
      <c r="BD116" t="str">
        <f t="shared" si="40"/>
        <v/>
      </c>
      <c r="BE116" t="str">
        <f t="shared" si="40"/>
        <v/>
      </c>
      <c r="BF116" t="str">
        <f t="shared" si="40"/>
        <v/>
      </c>
      <c r="BG116" t="str">
        <f t="shared" si="40"/>
        <v/>
      </c>
      <c r="BH116" t="str">
        <f t="shared" si="40"/>
        <v/>
      </c>
      <c r="BI116" t="str">
        <f t="shared" si="40"/>
        <v/>
      </c>
      <c r="BJ116" t="str">
        <f t="shared" si="40"/>
        <v/>
      </c>
    </row>
    <row r="117" spans="1:62" hidden="1" x14ac:dyDescent="0.25">
      <c r="A117" s="106"/>
      <c r="B117" s="106" t="str">
        <f t="shared" si="44"/>
        <v/>
      </c>
      <c r="C117" s="125"/>
      <c r="D117" s="125"/>
      <c r="E117" s="125"/>
      <c r="F117" s="272" t="str">
        <f>IF('תנאי סף'!AR117&lt;&gt;1,"",'תנאי סף'!F117)</f>
        <v/>
      </c>
      <c r="G117" s="123" t="str">
        <f t="shared" ca="1" si="45"/>
        <v/>
      </c>
      <c r="H117" s="123" t="str">
        <f t="shared" ca="1" si="46"/>
        <v/>
      </c>
      <c r="I117" s="123" t="str">
        <f t="shared" ca="1" si="47"/>
        <v/>
      </c>
      <c r="J117" s="123" t="str">
        <f t="shared" ca="1" si="48"/>
        <v/>
      </c>
      <c r="K117" s="123" t="str">
        <f t="shared" ca="1" si="49"/>
        <v/>
      </c>
      <c r="L117" s="123" t="str">
        <f t="shared" ca="1" si="50"/>
        <v/>
      </c>
      <c r="M117" s="123" t="str">
        <f t="shared" ca="1" si="51"/>
        <v/>
      </c>
      <c r="N117" s="123" t="str">
        <f t="shared" ca="1" si="52"/>
        <v/>
      </c>
      <c r="O117" s="123" t="str">
        <f t="shared" ca="1" si="53"/>
        <v/>
      </c>
      <c r="P117" s="123" t="str">
        <f t="shared" ca="1" si="54"/>
        <v/>
      </c>
      <c r="Q117" s="123" t="str">
        <f t="shared" ca="1" si="55"/>
        <v/>
      </c>
      <c r="R117" s="123" t="str">
        <f t="shared" ca="1" si="56"/>
        <v/>
      </c>
      <c r="S117" s="123" t="str">
        <f t="shared" ca="1" si="57"/>
        <v/>
      </c>
      <c r="T117" s="123" t="str">
        <f t="shared" ca="1" si="58"/>
        <v/>
      </c>
      <c r="U117" s="123" t="str">
        <f t="shared" ca="1" si="59"/>
        <v/>
      </c>
      <c r="V117" s="123" t="str">
        <f t="shared" ca="1" si="60"/>
        <v/>
      </c>
      <c r="W117" s="123" t="str">
        <f t="shared" ca="1" si="61"/>
        <v/>
      </c>
      <c r="X117" s="123" t="str">
        <f t="shared" ca="1" si="62"/>
        <v/>
      </c>
      <c r="Y117" s="123" t="str">
        <f t="shared" ca="1" si="63"/>
        <v/>
      </c>
      <c r="AA117">
        <f t="shared" si="64"/>
        <v>1</v>
      </c>
      <c r="AB117" t="str">
        <f t="shared" si="42"/>
        <v/>
      </c>
      <c r="AC117" t="str">
        <f t="shared" si="42"/>
        <v/>
      </c>
      <c r="AD117">
        <f t="shared" si="65"/>
        <v>1</v>
      </c>
      <c r="AE117">
        <f t="shared" si="65"/>
        <v>1</v>
      </c>
      <c r="AF117">
        <f t="shared" si="65"/>
        <v>1</v>
      </c>
      <c r="AG117">
        <f t="shared" si="65"/>
        <v>1</v>
      </c>
      <c r="AH117">
        <f t="shared" si="65"/>
        <v>1</v>
      </c>
      <c r="AI117">
        <f t="shared" si="65"/>
        <v>1</v>
      </c>
      <c r="AJ117">
        <f t="shared" si="65"/>
        <v>1</v>
      </c>
      <c r="AK117">
        <f t="shared" si="65"/>
        <v>1</v>
      </c>
      <c r="AL117">
        <f t="shared" si="65"/>
        <v>1</v>
      </c>
      <c r="AM117">
        <f t="shared" si="65"/>
        <v>1</v>
      </c>
      <c r="AN117">
        <f t="shared" si="65"/>
        <v>1</v>
      </c>
      <c r="AO117">
        <f t="shared" si="65"/>
        <v>1</v>
      </c>
      <c r="AP117">
        <f t="shared" si="65"/>
        <v>1</v>
      </c>
      <c r="AQ117">
        <f t="shared" si="65"/>
        <v>1</v>
      </c>
      <c r="AR117">
        <f t="shared" si="65"/>
        <v>1</v>
      </c>
      <c r="AS117">
        <f t="shared" si="38"/>
        <v>1</v>
      </c>
      <c r="AT117">
        <f t="shared" si="38"/>
        <v>1</v>
      </c>
      <c r="AU117">
        <f t="shared" si="38"/>
        <v>1</v>
      </c>
      <c r="AV117">
        <f t="shared" si="38"/>
        <v>1</v>
      </c>
      <c r="BA117" t="str">
        <f t="shared" si="41"/>
        <v/>
      </c>
      <c r="BB117" t="str">
        <f t="shared" si="40"/>
        <v/>
      </c>
      <c r="BC117" t="str">
        <f t="shared" si="40"/>
        <v/>
      </c>
      <c r="BD117" t="str">
        <f t="shared" si="40"/>
        <v/>
      </c>
      <c r="BE117" t="str">
        <f t="shared" si="40"/>
        <v/>
      </c>
      <c r="BF117" t="str">
        <f t="shared" si="40"/>
        <v/>
      </c>
      <c r="BG117" t="str">
        <f t="shared" si="40"/>
        <v/>
      </c>
      <c r="BH117" t="str">
        <f t="shared" si="40"/>
        <v/>
      </c>
      <c r="BI117" t="str">
        <f t="shared" ref="BB117:BJ130" si="66">IF($F117="","",BI$30)</f>
        <v/>
      </c>
      <c r="BJ117" t="str">
        <f t="shared" si="66"/>
        <v/>
      </c>
    </row>
    <row r="118" spans="1:62" hidden="1" x14ac:dyDescent="0.25">
      <c r="A118" s="106"/>
      <c r="B118" s="106" t="str">
        <f t="shared" si="44"/>
        <v/>
      </c>
      <c r="C118" s="125"/>
      <c r="D118" s="125"/>
      <c r="E118" s="125"/>
      <c r="F118" s="272" t="str">
        <f>IF('תנאי סף'!AR118&lt;&gt;1,"",'תנאי סף'!F118)</f>
        <v/>
      </c>
      <c r="G118" s="123" t="str">
        <f t="shared" ca="1" si="45"/>
        <v/>
      </c>
      <c r="H118" s="123" t="str">
        <f t="shared" ca="1" si="46"/>
        <v/>
      </c>
      <c r="I118" s="123" t="str">
        <f t="shared" ca="1" si="47"/>
        <v/>
      </c>
      <c r="J118" s="123" t="str">
        <f t="shared" ca="1" si="48"/>
        <v/>
      </c>
      <c r="K118" s="123" t="str">
        <f t="shared" ca="1" si="49"/>
        <v/>
      </c>
      <c r="L118" s="123" t="str">
        <f t="shared" ca="1" si="50"/>
        <v/>
      </c>
      <c r="M118" s="123" t="str">
        <f t="shared" ca="1" si="51"/>
        <v/>
      </c>
      <c r="N118" s="123" t="str">
        <f t="shared" ca="1" si="52"/>
        <v/>
      </c>
      <c r="O118" s="123" t="str">
        <f t="shared" ca="1" si="53"/>
        <v/>
      </c>
      <c r="P118" s="123" t="str">
        <f t="shared" ca="1" si="54"/>
        <v/>
      </c>
      <c r="Q118" s="123" t="str">
        <f t="shared" ca="1" si="55"/>
        <v/>
      </c>
      <c r="R118" s="123" t="str">
        <f t="shared" ca="1" si="56"/>
        <v/>
      </c>
      <c r="S118" s="123" t="str">
        <f t="shared" ca="1" si="57"/>
        <v/>
      </c>
      <c r="T118" s="123" t="str">
        <f t="shared" ca="1" si="58"/>
        <v/>
      </c>
      <c r="U118" s="123" t="str">
        <f t="shared" ca="1" si="59"/>
        <v/>
      </c>
      <c r="V118" s="123" t="str">
        <f t="shared" ca="1" si="60"/>
        <v/>
      </c>
      <c r="W118" s="123" t="str">
        <f t="shared" ca="1" si="61"/>
        <v/>
      </c>
      <c r="X118" s="123" t="str">
        <f t="shared" ca="1" si="62"/>
        <v/>
      </c>
      <c r="Y118" s="123" t="str">
        <f t="shared" ca="1" si="63"/>
        <v/>
      </c>
      <c r="AA118">
        <f t="shared" si="64"/>
        <v>1</v>
      </c>
      <c r="AB118" t="str">
        <f t="shared" si="42"/>
        <v/>
      </c>
      <c r="AC118" t="str">
        <f t="shared" si="42"/>
        <v/>
      </c>
      <c r="AD118">
        <f t="shared" si="65"/>
        <v>1</v>
      </c>
      <c r="AE118">
        <f t="shared" si="65"/>
        <v>1</v>
      </c>
      <c r="AF118">
        <f t="shared" si="65"/>
        <v>1</v>
      </c>
      <c r="AG118">
        <f t="shared" si="65"/>
        <v>1</v>
      </c>
      <c r="AH118">
        <f t="shared" si="65"/>
        <v>1</v>
      </c>
      <c r="AI118">
        <f t="shared" si="65"/>
        <v>1</v>
      </c>
      <c r="AJ118">
        <f t="shared" si="65"/>
        <v>1</v>
      </c>
      <c r="AK118">
        <f t="shared" si="65"/>
        <v>1</v>
      </c>
      <c r="AL118">
        <f t="shared" si="65"/>
        <v>1</v>
      </c>
      <c r="AM118">
        <f t="shared" si="65"/>
        <v>1</v>
      </c>
      <c r="AN118">
        <f t="shared" si="65"/>
        <v>1</v>
      </c>
      <c r="AO118">
        <f t="shared" si="65"/>
        <v>1</v>
      </c>
      <c r="AP118">
        <f t="shared" si="65"/>
        <v>1</v>
      </c>
      <c r="AQ118">
        <f t="shared" si="65"/>
        <v>1</v>
      </c>
      <c r="AR118">
        <f t="shared" si="65"/>
        <v>1</v>
      </c>
      <c r="AS118">
        <f t="shared" si="38"/>
        <v>1</v>
      </c>
      <c r="AT118">
        <f t="shared" si="38"/>
        <v>1</v>
      </c>
      <c r="AU118">
        <f t="shared" si="38"/>
        <v>1</v>
      </c>
      <c r="AV118">
        <f t="shared" si="38"/>
        <v>1</v>
      </c>
      <c r="BA118" t="str">
        <f t="shared" si="41"/>
        <v/>
      </c>
      <c r="BB118" t="str">
        <f t="shared" si="66"/>
        <v/>
      </c>
      <c r="BC118" t="str">
        <f t="shared" si="66"/>
        <v/>
      </c>
      <c r="BD118" t="str">
        <f t="shared" si="66"/>
        <v/>
      </c>
      <c r="BE118" t="str">
        <f t="shared" si="66"/>
        <v/>
      </c>
      <c r="BF118" t="str">
        <f t="shared" si="66"/>
        <v/>
      </c>
      <c r="BG118" t="str">
        <f t="shared" si="66"/>
        <v/>
      </c>
      <c r="BH118" t="str">
        <f t="shared" si="66"/>
        <v/>
      </c>
      <c r="BI118" t="str">
        <f t="shared" si="66"/>
        <v/>
      </c>
      <c r="BJ118" t="str">
        <f t="shared" si="66"/>
        <v/>
      </c>
    </row>
    <row r="119" spans="1:62" hidden="1" x14ac:dyDescent="0.25">
      <c r="A119" s="106"/>
      <c r="B119" s="106" t="str">
        <f t="shared" si="44"/>
        <v/>
      </c>
      <c r="C119" s="125"/>
      <c r="D119" s="125"/>
      <c r="E119" s="125"/>
      <c r="F119" s="272" t="str">
        <f>IF('תנאי סף'!AR119&lt;&gt;1,"",'תנאי סף'!F119)</f>
        <v/>
      </c>
      <c r="G119" s="123" t="str">
        <f t="shared" ca="1" si="45"/>
        <v/>
      </c>
      <c r="H119" s="123" t="str">
        <f t="shared" ca="1" si="46"/>
        <v/>
      </c>
      <c r="I119" s="123" t="str">
        <f t="shared" ca="1" si="47"/>
        <v/>
      </c>
      <c r="J119" s="123" t="str">
        <f t="shared" ca="1" si="48"/>
        <v/>
      </c>
      <c r="K119" s="123" t="str">
        <f t="shared" ca="1" si="49"/>
        <v/>
      </c>
      <c r="L119" s="123" t="str">
        <f t="shared" ca="1" si="50"/>
        <v/>
      </c>
      <c r="M119" s="123" t="str">
        <f t="shared" ca="1" si="51"/>
        <v/>
      </c>
      <c r="N119" s="123" t="str">
        <f t="shared" ca="1" si="52"/>
        <v/>
      </c>
      <c r="O119" s="123" t="str">
        <f t="shared" ca="1" si="53"/>
        <v/>
      </c>
      <c r="P119" s="123" t="str">
        <f t="shared" ca="1" si="54"/>
        <v/>
      </c>
      <c r="Q119" s="123" t="str">
        <f t="shared" ca="1" si="55"/>
        <v/>
      </c>
      <c r="R119" s="123" t="str">
        <f t="shared" ca="1" si="56"/>
        <v/>
      </c>
      <c r="S119" s="123" t="str">
        <f t="shared" ca="1" si="57"/>
        <v/>
      </c>
      <c r="T119" s="123" t="str">
        <f t="shared" ca="1" si="58"/>
        <v/>
      </c>
      <c r="U119" s="123" t="str">
        <f t="shared" ca="1" si="59"/>
        <v/>
      </c>
      <c r="V119" s="123" t="str">
        <f t="shared" ca="1" si="60"/>
        <v/>
      </c>
      <c r="W119" s="123" t="str">
        <f t="shared" ca="1" si="61"/>
        <v/>
      </c>
      <c r="X119" s="123" t="str">
        <f t="shared" ca="1" si="62"/>
        <v/>
      </c>
      <c r="Y119" s="123" t="str">
        <f t="shared" ca="1" si="63"/>
        <v/>
      </c>
      <c r="AA119">
        <f t="shared" si="64"/>
        <v>1</v>
      </c>
      <c r="AB119" t="str">
        <f t="shared" si="42"/>
        <v/>
      </c>
      <c r="AC119" t="str">
        <f t="shared" si="42"/>
        <v/>
      </c>
      <c r="AD119">
        <f t="shared" si="65"/>
        <v>1</v>
      </c>
      <c r="AE119">
        <f t="shared" si="65"/>
        <v>1</v>
      </c>
      <c r="AF119">
        <f t="shared" si="65"/>
        <v>1</v>
      </c>
      <c r="AG119">
        <f t="shared" si="65"/>
        <v>1</v>
      </c>
      <c r="AH119">
        <f t="shared" si="65"/>
        <v>1</v>
      </c>
      <c r="AI119">
        <f t="shared" si="65"/>
        <v>1</v>
      </c>
      <c r="AJ119">
        <f t="shared" si="65"/>
        <v>1</v>
      </c>
      <c r="AK119">
        <f t="shared" si="65"/>
        <v>1</v>
      </c>
      <c r="AL119">
        <f t="shared" si="65"/>
        <v>1</v>
      </c>
      <c r="AM119">
        <f t="shared" si="65"/>
        <v>1</v>
      </c>
      <c r="AN119">
        <f t="shared" si="65"/>
        <v>1</v>
      </c>
      <c r="AO119">
        <f t="shared" si="65"/>
        <v>1</v>
      </c>
      <c r="AP119">
        <f t="shared" si="65"/>
        <v>1</v>
      </c>
      <c r="AQ119">
        <f t="shared" si="65"/>
        <v>1</v>
      </c>
      <c r="AR119">
        <f t="shared" si="65"/>
        <v>1</v>
      </c>
      <c r="AS119">
        <f t="shared" si="38"/>
        <v>1</v>
      </c>
      <c r="AT119">
        <f t="shared" si="38"/>
        <v>1</v>
      </c>
      <c r="AU119">
        <f t="shared" si="38"/>
        <v>1</v>
      </c>
      <c r="AV119">
        <f t="shared" si="38"/>
        <v>1</v>
      </c>
      <c r="BA119" t="str">
        <f t="shared" si="41"/>
        <v/>
      </c>
      <c r="BB119" t="str">
        <f t="shared" si="66"/>
        <v/>
      </c>
      <c r="BC119" t="str">
        <f t="shared" si="66"/>
        <v/>
      </c>
      <c r="BD119" t="str">
        <f t="shared" si="66"/>
        <v/>
      </c>
      <c r="BE119" t="str">
        <f t="shared" si="66"/>
        <v/>
      </c>
      <c r="BF119" t="str">
        <f t="shared" si="66"/>
        <v/>
      </c>
      <c r="BG119" t="str">
        <f t="shared" si="66"/>
        <v/>
      </c>
      <c r="BH119" t="str">
        <f t="shared" si="66"/>
        <v/>
      </c>
      <c r="BI119" t="str">
        <f t="shared" si="66"/>
        <v/>
      </c>
      <c r="BJ119" t="str">
        <f t="shared" si="66"/>
        <v/>
      </c>
    </row>
    <row r="120" spans="1:62" hidden="1" x14ac:dyDescent="0.25">
      <c r="A120" s="106"/>
      <c r="B120" s="106" t="str">
        <f t="shared" si="44"/>
        <v/>
      </c>
      <c r="C120" s="125"/>
      <c r="D120" s="125"/>
      <c r="E120" s="125"/>
      <c r="F120" s="272" t="str">
        <f>IF('תנאי סף'!AR120&lt;&gt;1,"",'תנאי סף'!F120)</f>
        <v/>
      </c>
      <c r="G120" s="123" t="str">
        <f t="shared" ca="1" si="45"/>
        <v/>
      </c>
      <c r="H120" s="123" t="str">
        <f t="shared" ca="1" si="46"/>
        <v/>
      </c>
      <c r="I120" s="123" t="str">
        <f t="shared" ca="1" si="47"/>
        <v/>
      </c>
      <c r="J120" s="123" t="str">
        <f t="shared" ca="1" si="48"/>
        <v/>
      </c>
      <c r="K120" s="123" t="str">
        <f t="shared" ca="1" si="49"/>
        <v/>
      </c>
      <c r="L120" s="123" t="str">
        <f t="shared" ca="1" si="50"/>
        <v/>
      </c>
      <c r="M120" s="123" t="str">
        <f t="shared" ca="1" si="51"/>
        <v/>
      </c>
      <c r="N120" s="123" t="str">
        <f t="shared" ca="1" si="52"/>
        <v/>
      </c>
      <c r="O120" s="123" t="str">
        <f t="shared" ca="1" si="53"/>
        <v/>
      </c>
      <c r="P120" s="123" t="str">
        <f t="shared" ca="1" si="54"/>
        <v/>
      </c>
      <c r="Q120" s="123" t="str">
        <f t="shared" ca="1" si="55"/>
        <v/>
      </c>
      <c r="R120" s="123" t="str">
        <f t="shared" ca="1" si="56"/>
        <v/>
      </c>
      <c r="S120" s="123" t="str">
        <f t="shared" ca="1" si="57"/>
        <v/>
      </c>
      <c r="T120" s="123" t="str">
        <f t="shared" ca="1" si="58"/>
        <v/>
      </c>
      <c r="U120" s="123" t="str">
        <f t="shared" ca="1" si="59"/>
        <v/>
      </c>
      <c r="V120" s="123" t="str">
        <f t="shared" ca="1" si="60"/>
        <v/>
      </c>
      <c r="W120" s="123" t="str">
        <f t="shared" ca="1" si="61"/>
        <v/>
      </c>
      <c r="X120" s="123" t="str">
        <f t="shared" ca="1" si="62"/>
        <v/>
      </c>
      <c r="Y120" s="123" t="str">
        <f t="shared" ca="1" si="63"/>
        <v/>
      </c>
      <c r="AA120">
        <f t="shared" si="64"/>
        <v>1</v>
      </c>
      <c r="AB120" t="str">
        <f t="shared" si="42"/>
        <v/>
      </c>
      <c r="AC120" t="str">
        <f t="shared" si="42"/>
        <v/>
      </c>
      <c r="AD120">
        <f t="shared" si="65"/>
        <v>1</v>
      </c>
      <c r="AE120">
        <f t="shared" si="65"/>
        <v>1</v>
      </c>
      <c r="AF120">
        <f t="shared" si="65"/>
        <v>1</v>
      </c>
      <c r="AG120">
        <f t="shared" si="65"/>
        <v>1</v>
      </c>
      <c r="AH120">
        <f t="shared" si="65"/>
        <v>1</v>
      </c>
      <c r="AI120">
        <f t="shared" si="65"/>
        <v>1</v>
      </c>
      <c r="AJ120">
        <f t="shared" si="65"/>
        <v>1</v>
      </c>
      <c r="AK120">
        <f t="shared" si="65"/>
        <v>1</v>
      </c>
      <c r="AL120">
        <f t="shared" si="65"/>
        <v>1</v>
      </c>
      <c r="AM120">
        <f t="shared" si="65"/>
        <v>1</v>
      </c>
      <c r="AN120">
        <f t="shared" si="65"/>
        <v>1</v>
      </c>
      <c r="AO120">
        <f t="shared" si="65"/>
        <v>1</v>
      </c>
      <c r="AP120">
        <f t="shared" si="65"/>
        <v>1</v>
      </c>
      <c r="AQ120">
        <f t="shared" si="65"/>
        <v>1</v>
      </c>
      <c r="AR120">
        <f t="shared" si="65"/>
        <v>1</v>
      </c>
      <c r="AS120">
        <f t="shared" si="38"/>
        <v>1</v>
      </c>
      <c r="AT120">
        <f t="shared" si="38"/>
        <v>1</v>
      </c>
      <c r="AU120">
        <f t="shared" si="38"/>
        <v>1</v>
      </c>
      <c r="AV120">
        <f t="shared" si="38"/>
        <v>1</v>
      </c>
      <c r="BA120" t="str">
        <f t="shared" si="41"/>
        <v/>
      </c>
      <c r="BB120" t="str">
        <f t="shared" si="66"/>
        <v/>
      </c>
      <c r="BC120" t="str">
        <f t="shared" si="66"/>
        <v/>
      </c>
      <c r="BD120" t="str">
        <f t="shared" si="66"/>
        <v/>
      </c>
      <c r="BE120" t="str">
        <f t="shared" si="66"/>
        <v/>
      </c>
      <c r="BF120" t="str">
        <f t="shared" si="66"/>
        <v/>
      </c>
      <c r="BG120" t="str">
        <f t="shared" si="66"/>
        <v/>
      </c>
      <c r="BH120" t="str">
        <f t="shared" si="66"/>
        <v/>
      </c>
      <c r="BI120" t="str">
        <f t="shared" si="66"/>
        <v/>
      </c>
      <c r="BJ120" t="str">
        <f t="shared" si="66"/>
        <v/>
      </c>
    </row>
    <row r="121" spans="1:62" hidden="1" x14ac:dyDescent="0.25">
      <c r="A121" s="106"/>
      <c r="B121" s="106" t="str">
        <f t="shared" si="44"/>
        <v/>
      </c>
      <c r="C121" s="125"/>
      <c r="D121" s="125"/>
      <c r="E121" s="125"/>
      <c r="F121" s="272" t="str">
        <f>IF('תנאי סף'!AR121&lt;&gt;1,"",'תנאי סף'!F121)</f>
        <v/>
      </c>
      <c r="G121" s="123" t="str">
        <f t="shared" ca="1" si="45"/>
        <v/>
      </c>
      <c r="H121" s="123" t="str">
        <f t="shared" ca="1" si="46"/>
        <v/>
      </c>
      <c r="I121" s="123" t="str">
        <f t="shared" ca="1" si="47"/>
        <v/>
      </c>
      <c r="J121" s="123" t="str">
        <f t="shared" ca="1" si="48"/>
        <v/>
      </c>
      <c r="K121" s="123" t="str">
        <f t="shared" ca="1" si="49"/>
        <v/>
      </c>
      <c r="L121" s="123" t="str">
        <f t="shared" ca="1" si="50"/>
        <v/>
      </c>
      <c r="M121" s="123" t="str">
        <f t="shared" ca="1" si="51"/>
        <v/>
      </c>
      <c r="N121" s="123" t="str">
        <f t="shared" ca="1" si="52"/>
        <v/>
      </c>
      <c r="O121" s="123" t="str">
        <f t="shared" ca="1" si="53"/>
        <v/>
      </c>
      <c r="P121" s="123" t="str">
        <f t="shared" ca="1" si="54"/>
        <v/>
      </c>
      <c r="Q121" s="123" t="str">
        <f t="shared" ca="1" si="55"/>
        <v/>
      </c>
      <c r="R121" s="123" t="str">
        <f t="shared" ca="1" si="56"/>
        <v/>
      </c>
      <c r="S121" s="123" t="str">
        <f t="shared" ca="1" si="57"/>
        <v/>
      </c>
      <c r="T121" s="123" t="str">
        <f t="shared" ca="1" si="58"/>
        <v/>
      </c>
      <c r="U121" s="123" t="str">
        <f t="shared" ca="1" si="59"/>
        <v/>
      </c>
      <c r="V121" s="123" t="str">
        <f t="shared" ca="1" si="60"/>
        <v/>
      </c>
      <c r="W121" s="123" t="str">
        <f t="shared" ca="1" si="61"/>
        <v/>
      </c>
      <c r="X121" s="123" t="str">
        <f t="shared" ca="1" si="62"/>
        <v/>
      </c>
      <c r="Y121" s="123" t="str">
        <f t="shared" ca="1" si="63"/>
        <v/>
      </c>
      <c r="AA121">
        <f t="shared" si="64"/>
        <v>1</v>
      </c>
      <c r="AB121" t="str">
        <f t="shared" si="42"/>
        <v/>
      </c>
      <c r="AC121" t="str">
        <f t="shared" si="42"/>
        <v/>
      </c>
      <c r="AD121">
        <f t="shared" si="65"/>
        <v>1</v>
      </c>
      <c r="AE121">
        <f t="shared" si="65"/>
        <v>1</v>
      </c>
      <c r="AF121">
        <f t="shared" si="65"/>
        <v>1</v>
      </c>
      <c r="AG121">
        <f t="shared" si="65"/>
        <v>1</v>
      </c>
      <c r="AH121">
        <f t="shared" si="65"/>
        <v>1</v>
      </c>
      <c r="AI121">
        <f t="shared" si="65"/>
        <v>1</v>
      </c>
      <c r="AJ121">
        <f t="shared" si="65"/>
        <v>1</v>
      </c>
      <c r="AK121">
        <f t="shared" si="65"/>
        <v>1</v>
      </c>
      <c r="AL121">
        <f t="shared" si="65"/>
        <v>1</v>
      </c>
      <c r="AM121">
        <f t="shared" si="65"/>
        <v>1</v>
      </c>
      <c r="AN121">
        <f t="shared" si="65"/>
        <v>1</v>
      </c>
      <c r="AO121">
        <f t="shared" si="65"/>
        <v>1</v>
      </c>
      <c r="AP121">
        <f t="shared" si="65"/>
        <v>1</v>
      </c>
      <c r="AQ121">
        <f t="shared" si="65"/>
        <v>1</v>
      </c>
      <c r="AR121">
        <f t="shared" si="65"/>
        <v>1</v>
      </c>
      <c r="AS121">
        <f t="shared" si="38"/>
        <v>1</v>
      </c>
      <c r="AT121">
        <f t="shared" si="38"/>
        <v>1</v>
      </c>
      <c r="AU121">
        <f t="shared" si="38"/>
        <v>1</v>
      </c>
      <c r="AV121">
        <f t="shared" si="38"/>
        <v>1</v>
      </c>
      <c r="BA121" t="str">
        <f t="shared" si="41"/>
        <v/>
      </c>
      <c r="BB121" t="str">
        <f t="shared" si="66"/>
        <v/>
      </c>
      <c r="BC121" t="str">
        <f t="shared" si="66"/>
        <v/>
      </c>
      <c r="BD121" t="str">
        <f t="shared" si="66"/>
        <v/>
      </c>
      <c r="BE121" t="str">
        <f t="shared" si="66"/>
        <v/>
      </c>
      <c r="BF121" t="str">
        <f t="shared" si="66"/>
        <v/>
      </c>
      <c r="BG121" t="str">
        <f t="shared" si="66"/>
        <v/>
      </c>
      <c r="BH121" t="str">
        <f t="shared" si="66"/>
        <v/>
      </c>
      <c r="BI121" t="str">
        <f t="shared" si="66"/>
        <v/>
      </c>
      <c r="BJ121" t="str">
        <f t="shared" si="66"/>
        <v/>
      </c>
    </row>
    <row r="122" spans="1:62" hidden="1" x14ac:dyDescent="0.25">
      <c r="A122" s="106"/>
      <c r="B122" s="106" t="str">
        <f t="shared" si="44"/>
        <v/>
      </c>
      <c r="C122" s="125"/>
      <c r="D122" s="125"/>
      <c r="E122" s="125"/>
      <c r="F122" s="272" t="str">
        <f>IF('תנאי סף'!AR122&lt;&gt;1,"",'תנאי סף'!F122)</f>
        <v/>
      </c>
      <c r="G122" s="123" t="str">
        <f t="shared" ca="1" si="45"/>
        <v/>
      </c>
      <c r="H122" s="123" t="str">
        <f t="shared" ca="1" si="46"/>
        <v/>
      </c>
      <c r="I122" s="123" t="str">
        <f t="shared" ca="1" si="47"/>
        <v/>
      </c>
      <c r="J122" s="123" t="str">
        <f t="shared" ca="1" si="48"/>
        <v/>
      </c>
      <c r="K122" s="123" t="str">
        <f t="shared" ca="1" si="49"/>
        <v/>
      </c>
      <c r="L122" s="123" t="str">
        <f t="shared" ca="1" si="50"/>
        <v/>
      </c>
      <c r="M122" s="123" t="str">
        <f t="shared" ca="1" si="51"/>
        <v/>
      </c>
      <c r="N122" s="123" t="str">
        <f t="shared" ca="1" si="52"/>
        <v/>
      </c>
      <c r="O122" s="123" t="str">
        <f t="shared" ca="1" si="53"/>
        <v/>
      </c>
      <c r="P122" s="123" t="str">
        <f t="shared" ca="1" si="54"/>
        <v/>
      </c>
      <c r="Q122" s="123" t="str">
        <f t="shared" ca="1" si="55"/>
        <v/>
      </c>
      <c r="R122" s="123" t="str">
        <f t="shared" ca="1" si="56"/>
        <v/>
      </c>
      <c r="S122" s="123" t="str">
        <f t="shared" ca="1" si="57"/>
        <v/>
      </c>
      <c r="T122" s="123" t="str">
        <f t="shared" ca="1" si="58"/>
        <v/>
      </c>
      <c r="U122" s="123" t="str">
        <f t="shared" ca="1" si="59"/>
        <v/>
      </c>
      <c r="V122" s="123" t="str">
        <f t="shared" ca="1" si="60"/>
        <v/>
      </c>
      <c r="W122" s="123" t="str">
        <f t="shared" ca="1" si="61"/>
        <v/>
      </c>
      <c r="X122" s="123" t="str">
        <f t="shared" ca="1" si="62"/>
        <v/>
      </c>
      <c r="Y122" s="123" t="str">
        <f t="shared" ca="1" si="63"/>
        <v/>
      </c>
      <c r="AA122">
        <f t="shared" si="64"/>
        <v>1</v>
      </c>
      <c r="AB122" t="str">
        <f t="shared" si="42"/>
        <v/>
      </c>
      <c r="AC122" t="str">
        <f t="shared" si="42"/>
        <v/>
      </c>
      <c r="AD122">
        <f t="shared" si="65"/>
        <v>1</v>
      </c>
      <c r="AE122">
        <f t="shared" si="65"/>
        <v>1</v>
      </c>
      <c r="AF122">
        <f t="shared" si="65"/>
        <v>1</v>
      </c>
      <c r="AG122">
        <f t="shared" si="65"/>
        <v>1</v>
      </c>
      <c r="AH122">
        <f t="shared" si="65"/>
        <v>1</v>
      </c>
      <c r="AI122">
        <f t="shared" si="65"/>
        <v>1</v>
      </c>
      <c r="AJ122">
        <f t="shared" si="65"/>
        <v>1</v>
      </c>
      <c r="AK122">
        <f t="shared" si="65"/>
        <v>1</v>
      </c>
      <c r="AL122">
        <f t="shared" si="65"/>
        <v>1</v>
      </c>
      <c r="AM122">
        <f t="shared" si="65"/>
        <v>1</v>
      </c>
      <c r="AN122">
        <f t="shared" si="65"/>
        <v>1</v>
      </c>
      <c r="AO122">
        <f t="shared" si="65"/>
        <v>1</v>
      </c>
      <c r="AP122">
        <f t="shared" si="65"/>
        <v>1</v>
      </c>
      <c r="AQ122">
        <f t="shared" si="65"/>
        <v>1</v>
      </c>
      <c r="AR122">
        <f t="shared" si="65"/>
        <v>1</v>
      </c>
      <c r="AS122">
        <f t="shared" si="38"/>
        <v>1</v>
      </c>
      <c r="AT122">
        <f t="shared" si="38"/>
        <v>1</v>
      </c>
      <c r="AU122">
        <f t="shared" si="38"/>
        <v>1</v>
      </c>
      <c r="AV122">
        <f t="shared" si="38"/>
        <v>1</v>
      </c>
      <c r="BA122" t="str">
        <f t="shared" si="41"/>
        <v/>
      </c>
      <c r="BB122" t="str">
        <f t="shared" si="66"/>
        <v/>
      </c>
      <c r="BC122" t="str">
        <f t="shared" si="66"/>
        <v/>
      </c>
      <c r="BD122" t="str">
        <f t="shared" si="66"/>
        <v/>
      </c>
      <c r="BE122" t="str">
        <f t="shared" si="66"/>
        <v/>
      </c>
      <c r="BF122" t="str">
        <f t="shared" si="66"/>
        <v/>
      </c>
      <c r="BG122" t="str">
        <f t="shared" si="66"/>
        <v/>
      </c>
      <c r="BH122" t="str">
        <f t="shared" si="66"/>
        <v/>
      </c>
      <c r="BI122" t="str">
        <f t="shared" si="66"/>
        <v/>
      </c>
      <c r="BJ122" t="str">
        <f t="shared" si="66"/>
        <v/>
      </c>
    </row>
    <row r="123" spans="1:62" hidden="1" x14ac:dyDescent="0.25">
      <c r="A123" s="106"/>
      <c r="B123" s="106" t="str">
        <f t="shared" si="44"/>
        <v/>
      </c>
      <c r="C123" s="125"/>
      <c r="D123" s="125"/>
      <c r="E123" s="125"/>
      <c r="F123" s="272" t="str">
        <f>IF('תנאי סף'!AR123&lt;&gt;1,"",'תנאי סף'!F123)</f>
        <v/>
      </c>
      <c r="G123" s="123" t="str">
        <f t="shared" ca="1" si="45"/>
        <v/>
      </c>
      <c r="H123" s="123" t="str">
        <f t="shared" ca="1" si="46"/>
        <v/>
      </c>
      <c r="I123" s="123" t="str">
        <f t="shared" ca="1" si="47"/>
        <v/>
      </c>
      <c r="J123" s="123" t="str">
        <f t="shared" ca="1" si="48"/>
        <v/>
      </c>
      <c r="K123" s="123" t="str">
        <f t="shared" ca="1" si="49"/>
        <v/>
      </c>
      <c r="L123" s="123" t="str">
        <f t="shared" ca="1" si="50"/>
        <v/>
      </c>
      <c r="M123" s="123" t="str">
        <f t="shared" ca="1" si="51"/>
        <v/>
      </c>
      <c r="N123" s="123" t="str">
        <f t="shared" ca="1" si="52"/>
        <v/>
      </c>
      <c r="O123" s="123" t="str">
        <f t="shared" ca="1" si="53"/>
        <v/>
      </c>
      <c r="P123" s="123" t="str">
        <f t="shared" ca="1" si="54"/>
        <v/>
      </c>
      <c r="Q123" s="123" t="str">
        <f t="shared" ca="1" si="55"/>
        <v/>
      </c>
      <c r="R123" s="123" t="str">
        <f t="shared" ca="1" si="56"/>
        <v/>
      </c>
      <c r="S123" s="123" t="str">
        <f t="shared" ca="1" si="57"/>
        <v/>
      </c>
      <c r="T123" s="123" t="str">
        <f t="shared" ca="1" si="58"/>
        <v/>
      </c>
      <c r="U123" s="123" t="str">
        <f t="shared" ca="1" si="59"/>
        <v/>
      </c>
      <c r="V123" s="123" t="str">
        <f t="shared" ca="1" si="60"/>
        <v/>
      </c>
      <c r="W123" s="123" t="str">
        <f t="shared" ca="1" si="61"/>
        <v/>
      </c>
      <c r="X123" s="123" t="str">
        <f t="shared" ca="1" si="62"/>
        <v/>
      </c>
      <c r="Y123" s="123" t="str">
        <f t="shared" ca="1" si="63"/>
        <v/>
      </c>
      <c r="AA123">
        <f t="shared" si="64"/>
        <v>1</v>
      </c>
      <c r="AB123" t="str">
        <f t="shared" si="42"/>
        <v/>
      </c>
      <c r="AC123" t="str">
        <f t="shared" si="42"/>
        <v/>
      </c>
      <c r="AD123">
        <f t="shared" si="65"/>
        <v>1</v>
      </c>
      <c r="AE123">
        <f t="shared" si="65"/>
        <v>1</v>
      </c>
      <c r="AF123">
        <f t="shared" si="65"/>
        <v>1</v>
      </c>
      <c r="AG123">
        <f t="shared" si="65"/>
        <v>1</v>
      </c>
      <c r="AH123">
        <f t="shared" si="65"/>
        <v>1</v>
      </c>
      <c r="AI123">
        <f t="shared" si="65"/>
        <v>1</v>
      </c>
      <c r="AJ123">
        <f t="shared" si="65"/>
        <v>1</v>
      </c>
      <c r="AK123">
        <f t="shared" si="65"/>
        <v>1</v>
      </c>
      <c r="AL123">
        <f t="shared" si="65"/>
        <v>1</v>
      </c>
      <c r="AM123">
        <f t="shared" si="65"/>
        <v>1</v>
      </c>
      <c r="AN123">
        <f t="shared" si="65"/>
        <v>1</v>
      </c>
      <c r="AO123">
        <f t="shared" si="65"/>
        <v>1</v>
      </c>
      <c r="AP123">
        <f t="shared" si="65"/>
        <v>1</v>
      </c>
      <c r="AQ123">
        <f t="shared" si="65"/>
        <v>1</v>
      </c>
      <c r="AR123">
        <f t="shared" si="65"/>
        <v>1</v>
      </c>
      <c r="AS123">
        <f t="shared" si="38"/>
        <v>1</v>
      </c>
      <c r="AT123">
        <f t="shared" si="38"/>
        <v>1</v>
      </c>
      <c r="AU123">
        <f t="shared" si="38"/>
        <v>1</v>
      </c>
      <c r="AV123">
        <f t="shared" si="38"/>
        <v>1</v>
      </c>
      <c r="BA123" t="str">
        <f t="shared" si="41"/>
        <v/>
      </c>
      <c r="BB123" t="str">
        <f t="shared" si="66"/>
        <v/>
      </c>
      <c r="BC123" t="str">
        <f t="shared" si="66"/>
        <v/>
      </c>
      <c r="BD123" t="str">
        <f t="shared" si="66"/>
        <v/>
      </c>
      <c r="BE123" t="str">
        <f t="shared" si="66"/>
        <v/>
      </c>
      <c r="BF123" t="str">
        <f t="shared" si="66"/>
        <v/>
      </c>
      <c r="BG123" t="str">
        <f t="shared" si="66"/>
        <v/>
      </c>
      <c r="BH123" t="str">
        <f t="shared" si="66"/>
        <v/>
      </c>
      <c r="BI123" t="str">
        <f t="shared" si="66"/>
        <v/>
      </c>
      <c r="BJ123" t="str">
        <f t="shared" si="66"/>
        <v/>
      </c>
    </row>
    <row r="124" spans="1:62" hidden="1" x14ac:dyDescent="0.25">
      <c r="A124" s="106"/>
      <c r="B124" s="106" t="str">
        <f t="shared" si="44"/>
        <v/>
      </c>
      <c r="C124" s="125"/>
      <c r="D124" s="125"/>
      <c r="E124" s="125"/>
      <c r="F124" s="272" t="str">
        <f>IF('תנאי סף'!AR124&lt;&gt;1,"",'תנאי סף'!F124)</f>
        <v/>
      </c>
      <c r="G124" s="123" t="str">
        <f t="shared" ca="1" si="45"/>
        <v/>
      </c>
      <c r="H124" s="123" t="str">
        <f t="shared" ca="1" si="46"/>
        <v/>
      </c>
      <c r="I124" s="123" t="str">
        <f t="shared" ca="1" si="47"/>
        <v/>
      </c>
      <c r="J124" s="123" t="str">
        <f t="shared" ca="1" si="48"/>
        <v/>
      </c>
      <c r="K124" s="123" t="str">
        <f t="shared" ca="1" si="49"/>
        <v/>
      </c>
      <c r="L124" s="123" t="str">
        <f t="shared" ca="1" si="50"/>
        <v/>
      </c>
      <c r="M124" s="123" t="str">
        <f t="shared" ca="1" si="51"/>
        <v/>
      </c>
      <c r="N124" s="123" t="str">
        <f t="shared" ca="1" si="52"/>
        <v/>
      </c>
      <c r="O124" s="123" t="str">
        <f t="shared" ca="1" si="53"/>
        <v/>
      </c>
      <c r="P124" s="123" t="str">
        <f t="shared" ca="1" si="54"/>
        <v/>
      </c>
      <c r="Q124" s="123" t="str">
        <f t="shared" ca="1" si="55"/>
        <v/>
      </c>
      <c r="R124" s="123" t="str">
        <f t="shared" ca="1" si="56"/>
        <v/>
      </c>
      <c r="S124" s="123" t="str">
        <f t="shared" ca="1" si="57"/>
        <v/>
      </c>
      <c r="T124" s="123" t="str">
        <f t="shared" ca="1" si="58"/>
        <v/>
      </c>
      <c r="U124" s="123" t="str">
        <f t="shared" ca="1" si="59"/>
        <v/>
      </c>
      <c r="V124" s="123" t="str">
        <f t="shared" ca="1" si="60"/>
        <v/>
      </c>
      <c r="W124" s="123" t="str">
        <f t="shared" ca="1" si="61"/>
        <v/>
      </c>
      <c r="X124" s="123" t="str">
        <f t="shared" ca="1" si="62"/>
        <v/>
      </c>
      <c r="Y124" s="123" t="str">
        <f t="shared" ca="1" si="63"/>
        <v/>
      </c>
      <c r="AA124">
        <f t="shared" si="64"/>
        <v>1</v>
      </c>
      <c r="AB124" t="str">
        <f t="shared" si="42"/>
        <v/>
      </c>
      <c r="AC124" t="str">
        <f t="shared" si="42"/>
        <v/>
      </c>
      <c r="AD124">
        <f t="shared" si="65"/>
        <v>1</v>
      </c>
      <c r="AE124">
        <f t="shared" si="65"/>
        <v>1</v>
      </c>
      <c r="AF124">
        <f t="shared" si="65"/>
        <v>1</v>
      </c>
      <c r="AG124">
        <f t="shared" si="65"/>
        <v>1</v>
      </c>
      <c r="AH124">
        <f t="shared" si="65"/>
        <v>1</v>
      </c>
      <c r="AI124">
        <f t="shared" si="65"/>
        <v>1</v>
      </c>
      <c r="AJ124">
        <f t="shared" si="65"/>
        <v>1</v>
      </c>
      <c r="AK124">
        <f t="shared" si="65"/>
        <v>1</v>
      </c>
      <c r="AL124">
        <f t="shared" si="65"/>
        <v>1</v>
      </c>
      <c r="AM124">
        <f t="shared" si="65"/>
        <v>1</v>
      </c>
      <c r="AN124">
        <f t="shared" si="65"/>
        <v>1</v>
      </c>
      <c r="AO124">
        <f t="shared" si="65"/>
        <v>1</v>
      </c>
      <c r="AP124">
        <f t="shared" si="65"/>
        <v>1</v>
      </c>
      <c r="AQ124">
        <f t="shared" si="65"/>
        <v>1</v>
      </c>
      <c r="AR124">
        <f t="shared" si="65"/>
        <v>1</v>
      </c>
      <c r="AS124">
        <f t="shared" si="38"/>
        <v>1</v>
      </c>
      <c r="AT124">
        <f t="shared" si="38"/>
        <v>1</v>
      </c>
      <c r="AU124">
        <f t="shared" si="38"/>
        <v>1</v>
      </c>
      <c r="AV124">
        <f t="shared" si="38"/>
        <v>1</v>
      </c>
      <c r="BA124" t="str">
        <f t="shared" si="41"/>
        <v/>
      </c>
      <c r="BB124" t="str">
        <f t="shared" si="66"/>
        <v/>
      </c>
      <c r="BC124" t="str">
        <f t="shared" si="66"/>
        <v/>
      </c>
      <c r="BD124" t="str">
        <f t="shared" si="66"/>
        <v/>
      </c>
      <c r="BE124" t="str">
        <f t="shared" si="66"/>
        <v/>
      </c>
      <c r="BF124" t="str">
        <f t="shared" si="66"/>
        <v/>
      </c>
      <c r="BG124" t="str">
        <f t="shared" si="66"/>
        <v/>
      </c>
      <c r="BH124" t="str">
        <f t="shared" si="66"/>
        <v/>
      </c>
      <c r="BI124" t="str">
        <f t="shared" si="66"/>
        <v/>
      </c>
      <c r="BJ124" t="str">
        <f t="shared" si="66"/>
        <v/>
      </c>
    </row>
    <row r="125" spans="1:62" hidden="1" x14ac:dyDescent="0.25">
      <c r="A125" s="106"/>
      <c r="B125" s="106" t="str">
        <f t="shared" si="44"/>
        <v/>
      </c>
      <c r="C125" s="125"/>
      <c r="D125" s="125"/>
      <c r="E125" s="125"/>
      <c r="F125" s="272" t="str">
        <f>IF('תנאי סף'!AR125&lt;&gt;1,"",'תנאי סף'!F125)</f>
        <v/>
      </c>
      <c r="G125" s="123" t="str">
        <f t="shared" ca="1" si="45"/>
        <v/>
      </c>
      <c r="H125" s="123" t="str">
        <f t="shared" ca="1" si="46"/>
        <v/>
      </c>
      <c r="I125" s="123" t="str">
        <f t="shared" ca="1" si="47"/>
        <v/>
      </c>
      <c r="J125" s="123" t="str">
        <f t="shared" ca="1" si="48"/>
        <v/>
      </c>
      <c r="K125" s="123" t="str">
        <f t="shared" ca="1" si="49"/>
        <v/>
      </c>
      <c r="L125" s="123" t="str">
        <f t="shared" ca="1" si="50"/>
        <v/>
      </c>
      <c r="M125" s="123" t="str">
        <f t="shared" ca="1" si="51"/>
        <v/>
      </c>
      <c r="N125" s="123" t="str">
        <f t="shared" ca="1" si="52"/>
        <v/>
      </c>
      <c r="O125" s="123" t="str">
        <f t="shared" ca="1" si="53"/>
        <v/>
      </c>
      <c r="P125" s="123" t="str">
        <f t="shared" ca="1" si="54"/>
        <v/>
      </c>
      <c r="Q125" s="123" t="str">
        <f t="shared" ca="1" si="55"/>
        <v/>
      </c>
      <c r="R125" s="123" t="str">
        <f t="shared" ca="1" si="56"/>
        <v/>
      </c>
      <c r="S125" s="123" t="str">
        <f t="shared" ca="1" si="57"/>
        <v/>
      </c>
      <c r="T125" s="123" t="str">
        <f t="shared" ca="1" si="58"/>
        <v/>
      </c>
      <c r="U125" s="123" t="str">
        <f t="shared" ca="1" si="59"/>
        <v/>
      </c>
      <c r="V125" s="123" t="str">
        <f t="shared" ca="1" si="60"/>
        <v/>
      </c>
      <c r="W125" s="123" t="str">
        <f t="shared" ca="1" si="61"/>
        <v/>
      </c>
      <c r="X125" s="123" t="str">
        <f t="shared" ca="1" si="62"/>
        <v/>
      </c>
      <c r="Y125" s="123" t="str">
        <f t="shared" ca="1" si="63"/>
        <v/>
      </c>
      <c r="AA125">
        <f t="shared" si="64"/>
        <v>1</v>
      </c>
      <c r="AB125" t="str">
        <f t="shared" si="42"/>
        <v/>
      </c>
      <c r="AC125" t="str">
        <f t="shared" si="42"/>
        <v/>
      </c>
      <c r="AD125">
        <f t="shared" si="65"/>
        <v>1</v>
      </c>
      <c r="AE125">
        <f t="shared" si="65"/>
        <v>1</v>
      </c>
      <c r="AF125">
        <f t="shared" si="65"/>
        <v>1</v>
      </c>
      <c r="AG125">
        <f t="shared" si="65"/>
        <v>1</v>
      </c>
      <c r="AH125">
        <f t="shared" si="65"/>
        <v>1</v>
      </c>
      <c r="AI125">
        <f t="shared" si="65"/>
        <v>1</v>
      </c>
      <c r="AJ125">
        <f t="shared" si="65"/>
        <v>1</v>
      </c>
      <c r="AK125">
        <f t="shared" si="65"/>
        <v>1</v>
      </c>
      <c r="AL125">
        <f t="shared" si="65"/>
        <v>1</v>
      </c>
      <c r="AM125">
        <f t="shared" si="65"/>
        <v>1</v>
      </c>
      <c r="AN125">
        <f t="shared" si="65"/>
        <v>1</v>
      </c>
      <c r="AO125">
        <f t="shared" si="65"/>
        <v>1</v>
      </c>
      <c r="AP125">
        <f t="shared" si="65"/>
        <v>1</v>
      </c>
      <c r="AQ125">
        <f t="shared" si="65"/>
        <v>1</v>
      </c>
      <c r="AR125">
        <f t="shared" si="65"/>
        <v>1</v>
      </c>
      <c r="AS125">
        <f t="shared" si="38"/>
        <v>1</v>
      </c>
      <c r="AT125">
        <f t="shared" si="38"/>
        <v>1</v>
      </c>
      <c r="AU125">
        <f t="shared" si="38"/>
        <v>1</v>
      </c>
      <c r="AV125">
        <f t="shared" si="38"/>
        <v>1</v>
      </c>
      <c r="BA125" t="str">
        <f t="shared" si="41"/>
        <v/>
      </c>
      <c r="BB125" t="str">
        <f t="shared" si="66"/>
        <v/>
      </c>
      <c r="BC125" t="str">
        <f t="shared" si="66"/>
        <v/>
      </c>
      <c r="BD125" t="str">
        <f t="shared" si="66"/>
        <v/>
      </c>
      <c r="BE125" t="str">
        <f t="shared" si="66"/>
        <v/>
      </c>
      <c r="BF125" t="str">
        <f t="shared" si="66"/>
        <v/>
      </c>
      <c r="BG125" t="str">
        <f t="shared" si="66"/>
        <v/>
      </c>
      <c r="BH125" t="str">
        <f t="shared" si="66"/>
        <v/>
      </c>
      <c r="BI125" t="str">
        <f t="shared" si="66"/>
        <v/>
      </c>
      <c r="BJ125" t="str">
        <f t="shared" si="66"/>
        <v/>
      </c>
    </row>
    <row r="126" spans="1:62" hidden="1" x14ac:dyDescent="0.25">
      <c r="A126" s="106"/>
      <c r="B126" s="106" t="str">
        <f t="shared" si="44"/>
        <v/>
      </c>
      <c r="C126" s="125"/>
      <c r="D126" s="125"/>
      <c r="E126" s="125"/>
      <c r="F126" s="272" t="str">
        <f>IF('תנאי סף'!AR126&lt;&gt;1,"",'תנאי סף'!F126)</f>
        <v/>
      </c>
      <c r="G126" s="123" t="str">
        <f t="shared" ca="1" si="45"/>
        <v/>
      </c>
      <c r="H126" s="123" t="str">
        <f t="shared" ca="1" si="46"/>
        <v/>
      </c>
      <c r="I126" s="123" t="str">
        <f t="shared" ca="1" si="47"/>
        <v/>
      </c>
      <c r="J126" s="123" t="str">
        <f t="shared" ca="1" si="48"/>
        <v/>
      </c>
      <c r="K126" s="123" t="str">
        <f t="shared" ca="1" si="49"/>
        <v/>
      </c>
      <c r="L126" s="123" t="str">
        <f t="shared" ca="1" si="50"/>
        <v/>
      </c>
      <c r="M126" s="123" t="str">
        <f t="shared" ca="1" si="51"/>
        <v/>
      </c>
      <c r="N126" s="123" t="str">
        <f t="shared" ca="1" si="52"/>
        <v/>
      </c>
      <c r="O126" s="123" t="str">
        <f t="shared" ca="1" si="53"/>
        <v/>
      </c>
      <c r="P126" s="123" t="str">
        <f t="shared" ca="1" si="54"/>
        <v/>
      </c>
      <c r="Q126" s="123" t="str">
        <f t="shared" ca="1" si="55"/>
        <v/>
      </c>
      <c r="R126" s="123" t="str">
        <f t="shared" ca="1" si="56"/>
        <v/>
      </c>
      <c r="S126" s="123" t="str">
        <f t="shared" ca="1" si="57"/>
        <v/>
      </c>
      <c r="T126" s="123" t="str">
        <f t="shared" ca="1" si="58"/>
        <v/>
      </c>
      <c r="U126" s="123" t="str">
        <f t="shared" ca="1" si="59"/>
        <v/>
      </c>
      <c r="V126" s="123" t="str">
        <f t="shared" ca="1" si="60"/>
        <v/>
      </c>
      <c r="W126" s="123" t="str">
        <f t="shared" ca="1" si="61"/>
        <v/>
      </c>
      <c r="X126" s="123" t="str">
        <f t="shared" ca="1" si="62"/>
        <v/>
      </c>
      <c r="Y126" s="123" t="str">
        <f t="shared" ca="1" si="63"/>
        <v/>
      </c>
      <c r="AA126">
        <f t="shared" si="64"/>
        <v>1</v>
      </c>
      <c r="AB126" t="str">
        <f t="shared" si="42"/>
        <v/>
      </c>
      <c r="AC126" t="str">
        <f t="shared" si="42"/>
        <v/>
      </c>
      <c r="AD126">
        <f t="shared" si="65"/>
        <v>1</v>
      </c>
      <c r="AE126">
        <f t="shared" si="65"/>
        <v>1</v>
      </c>
      <c r="AF126">
        <f t="shared" si="65"/>
        <v>1</v>
      </c>
      <c r="AG126">
        <f t="shared" si="65"/>
        <v>1</v>
      </c>
      <c r="AH126">
        <f t="shared" si="65"/>
        <v>1</v>
      </c>
      <c r="AI126">
        <f t="shared" si="65"/>
        <v>1</v>
      </c>
      <c r="AJ126">
        <f t="shared" si="65"/>
        <v>1</v>
      </c>
      <c r="AK126">
        <f t="shared" si="65"/>
        <v>1</v>
      </c>
      <c r="AL126">
        <f t="shared" si="65"/>
        <v>1</v>
      </c>
      <c r="AM126">
        <f t="shared" si="65"/>
        <v>1</v>
      </c>
      <c r="AN126">
        <f t="shared" si="65"/>
        <v>1</v>
      </c>
      <c r="AO126">
        <f t="shared" si="65"/>
        <v>1</v>
      </c>
      <c r="AP126">
        <f t="shared" si="65"/>
        <v>1</v>
      </c>
      <c r="AQ126">
        <f t="shared" si="65"/>
        <v>1</v>
      </c>
      <c r="AR126">
        <f t="shared" si="65"/>
        <v>1</v>
      </c>
      <c r="AS126">
        <f t="shared" si="38"/>
        <v>1</v>
      </c>
      <c r="AT126">
        <f t="shared" si="38"/>
        <v>1</v>
      </c>
      <c r="AU126">
        <f t="shared" si="38"/>
        <v>1</v>
      </c>
      <c r="AV126">
        <f t="shared" si="38"/>
        <v>1</v>
      </c>
      <c r="BA126" t="str">
        <f t="shared" si="41"/>
        <v/>
      </c>
      <c r="BB126" t="str">
        <f t="shared" si="66"/>
        <v/>
      </c>
      <c r="BC126" t="str">
        <f t="shared" si="66"/>
        <v/>
      </c>
      <c r="BD126" t="str">
        <f t="shared" si="66"/>
        <v/>
      </c>
      <c r="BE126" t="str">
        <f t="shared" si="66"/>
        <v/>
      </c>
      <c r="BF126" t="str">
        <f t="shared" si="66"/>
        <v/>
      </c>
      <c r="BG126" t="str">
        <f t="shared" si="66"/>
        <v/>
      </c>
      <c r="BH126" t="str">
        <f t="shared" si="66"/>
        <v/>
      </c>
      <c r="BI126" t="str">
        <f t="shared" si="66"/>
        <v/>
      </c>
      <c r="BJ126" t="str">
        <f t="shared" si="66"/>
        <v/>
      </c>
    </row>
    <row r="127" spans="1:62" hidden="1" x14ac:dyDescent="0.25">
      <c r="A127" s="106"/>
      <c r="B127" s="106" t="str">
        <f t="shared" si="44"/>
        <v/>
      </c>
      <c r="C127" s="125"/>
      <c r="D127" s="125"/>
      <c r="E127" s="125"/>
      <c r="F127" s="272" t="str">
        <f>IF('תנאי סף'!AR127&lt;&gt;1,"",'תנאי סף'!F127)</f>
        <v/>
      </c>
      <c r="G127" s="123" t="str">
        <f t="shared" ca="1" si="45"/>
        <v/>
      </c>
      <c r="H127" s="123" t="str">
        <f t="shared" ca="1" si="46"/>
        <v/>
      </c>
      <c r="I127" s="123" t="str">
        <f t="shared" ca="1" si="47"/>
        <v/>
      </c>
      <c r="J127" s="123" t="str">
        <f t="shared" ca="1" si="48"/>
        <v/>
      </c>
      <c r="K127" s="123" t="str">
        <f t="shared" ca="1" si="49"/>
        <v/>
      </c>
      <c r="L127" s="123" t="str">
        <f t="shared" ca="1" si="50"/>
        <v/>
      </c>
      <c r="M127" s="123" t="str">
        <f t="shared" ca="1" si="51"/>
        <v/>
      </c>
      <c r="N127" s="123" t="str">
        <f t="shared" ca="1" si="52"/>
        <v/>
      </c>
      <c r="O127" s="123" t="str">
        <f t="shared" ca="1" si="53"/>
        <v/>
      </c>
      <c r="P127" s="123" t="str">
        <f t="shared" ca="1" si="54"/>
        <v/>
      </c>
      <c r="Q127" s="123" t="str">
        <f t="shared" ca="1" si="55"/>
        <v/>
      </c>
      <c r="R127" s="123" t="str">
        <f t="shared" ca="1" si="56"/>
        <v/>
      </c>
      <c r="S127" s="123" t="str">
        <f t="shared" ca="1" si="57"/>
        <v/>
      </c>
      <c r="T127" s="123" t="str">
        <f t="shared" ca="1" si="58"/>
        <v/>
      </c>
      <c r="U127" s="123" t="str">
        <f t="shared" ca="1" si="59"/>
        <v/>
      </c>
      <c r="V127" s="123" t="str">
        <f t="shared" ca="1" si="60"/>
        <v/>
      </c>
      <c r="W127" s="123" t="str">
        <f t="shared" ca="1" si="61"/>
        <v/>
      </c>
      <c r="X127" s="123" t="str">
        <f t="shared" ca="1" si="62"/>
        <v/>
      </c>
      <c r="Y127" s="123" t="str">
        <f t="shared" ca="1" si="63"/>
        <v/>
      </c>
      <c r="AA127">
        <f t="shared" si="64"/>
        <v>1</v>
      </c>
      <c r="AB127" t="str">
        <f t="shared" si="42"/>
        <v/>
      </c>
      <c r="AC127" t="str">
        <f t="shared" si="42"/>
        <v/>
      </c>
      <c r="AD127">
        <f t="shared" si="65"/>
        <v>1</v>
      </c>
      <c r="AE127">
        <f t="shared" si="65"/>
        <v>1</v>
      </c>
      <c r="AF127">
        <f t="shared" si="65"/>
        <v>1</v>
      </c>
      <c r="AG127">
        <f t="shared" si="65"/>
        <v>1</v>
      </c>
      <c r="AH127">
        <f t="shared" si="65"/>
        <v>1</v>
      </c>
      <c r="AI127">
        <f t="shared" si="65"/>
        <v>1</v>
      </c>
      <c r="AJ127">
        <f t="shared" si="65"/>
        <v>1</v>
      </c>
      <c r="AK127">
        <f t="shared" si="65"/>
        <v>1</v>
      </c>
      <c r="AL127">
        <f t="shared" si="65"/>
        <v>1</v>
      </c>
      <c r="AM127">
        <f t="shared" si="65"/>
        <v>1</v>
      </c>
      <c r="AN127">
        <f t="shared" si="65"/>
        <v>1</v>
      </c>
      <c r="AO127">
        <f t="shared" si="65"/>
        <v>1</v>
      </c>
      <c r="AP127">
        <f t="shared" si="65"/>
        <v>1</v>
      </c>
      <c r="AQ127">
        <f t="shared" si="65"/>
        <v>1</v>
      </c>
      <c r="AR127">
        <f t="shared" si="65"/>
        <v>1</v>
      </c>
      <c r="AS127">
        <f t="shared" si="38"/>
        <v>1</v>
      </c>
      <c r="AT127">
        <f t="shared" si="38"/>
        <v>1</v>
      </c>
      <c r="AU127">
        <f t="shared" si="38"/>
        <v>1</v>
      </c>
      <c r="AV127">
        <f t="shared" si="38"/>
        <v>1</v>
      </c>
      <c r="BA127" t="str">
        <f t="shared" si="41"/>
        <v/>
      </c>
      <c r="BB127" t="str">
        <f t="shared" si="66"/>
        <v/>
      </c>
      <c r="BC127" t="str">
        <f t="shared" si="66"/>
        <v/>
      </c>
      <c r="BD127" t="str">
        <f t="shared" si="66"/>
        <v/>
      </c>
      <c r="BE127" t="str">
        <f t="shared" si="66"/>
        <v/>
      </c>
      <c r="BF127" t="str">
        <f t="shared" si="66"/>
        <v/>
      </c>
      <c r="BG127" t="str">
        <f t="shared" si="66"/>
        <v/>
      </c>
      <c r="BH127" t="str">
        <f t="shared" si="66"/>
        <v/>
      </c>
      <c r="BI127" t="str">
        <f t="shared" si="66"/>
        <v/>
      </c>
      <c r="BJ127" t="str">
        <f t="shared" si="66"/>
        <v/>
      </c>
    </row>
    <row r="128" spans="1:62" hidden="1" x14ac:dyDescent="0.25">
      <c r="A128" s="106"/>
      <c r="B128" s="106" t="str">
        <f t="shared" si="44"/>
        <v/>
      </c>
      <c r="C128" s="125"/>
      <c r="D128" s="125"/>
      <c r="E128" s="125"/>
      <c r="F128" s="272" t="str">
        <f>IF('תנאי סף'!AR128&lt;&gt;1,"",'תנאי סף'!F128)</f>
        <v/>
      </c>
      <c r="G128" s="123" t="str">
        <f t="shared" ca="1" si="45"/>
        <v/>
      </c>
      <c r="H128" s="123" t="str">
        <f t="shared" ca="1" si="46"/>
        <v/>
      </c>
      <c r="I128" s="123" t="str">
        <f t="shared" ca="1" si="47"/>
        <v/>
      </c>
      <c r="J128" s="123" t="str">
        <f t="shared" ca="1" si="48"/>
        <v/>
      </c>
      <c r="K128" s="123" t="str">
        <f t="shared" ca="1" si="49"/>
        <v/>
      </c>
      <c r="L128" s="123" t="str">
        <f t="shared" ca="1" si="50"/>
        <v/>
      </c>
      <c r="M128" s="123" t="str">
        <f t="shared" ca="1" si="51"/>
        <v/>
      </c>
      <c r="N128" s="123" t="str">
        <f t="shared" ca="1" si="52"/>
        <v/>
      </c>
      <c r="O128" s="123" t="str">
        <f t="shared" ca="1" si="53"/>
        <v/>
      </c>
      <c r="P128" s="123" t="str">
        <f t="shared" ca="1" si="54"/>
        <v/>
      </c>
      <c r="Q128" s="123" t="str">
        <f t="shared" ca="1" si="55"/>
        <v/>
      </c>
      <c r="R128" s="123" t="str">
        <f t="shared" ca="1" si="56"/>
        <v/>
      </c>
      <c r="S128" s="123" t="str">
        <f t="shared" ca="1" si="57"/>
        <v/>
      </c>
      <c r="T128" s="123" t="str">
        <f t="shared" ca="1" si="58"/>
        <v/>
      </c>
      <c r="U128" s="123" t="str">
        <f t="shared" ca="1" si="59"/>
        <v/>
      </c>
      <c r="V128" s="123" t="str">
        <f t="shared" ca="1" si="60"/>
        <v/>
      </c>
      <c r="W128" s="123" t="str">
        <f t="shared" ca="1" si="61"/>
        <v/>
      </c>
      <c r="X128" s="123" t="str">
        <f t="shared" ca="1" si="62"/>
        <v/>
      </c>
      <c r="Y128" s="123" t="str">
        <f t="shared" ca="1" si="63"/>
        <v/>
      </c>
      <c r="AA128">
        <f t="shared" si="64"/>
        <v>1</v>
      </c>
      <c r="AB128" t="str">
        <f t="shared" si="42"/>
        <v/>
      </c>
      <c r="AC128" t="str">
        <f t="shared" si="42"/>
        <v/>
      </c>
      <c r="AD128">
        <f t="shared" si="65"/>
        <v>1</v>
      </c>
      <c r="AE128">
        <f t="shared" si="65"/>
        <v>1</v>
      </c>
      <c r="AF128">
        <f t="shared" si="65"/>
        <v>1</v>
      </c>
      <c r="AG128">
        <f t="shared" si="65"/>
        <v>1</v>
      </c>
      <c r="AH128">
        <f t="shared" si="65"/>
        <v>1</v>
      </c>
      <c r="AI128">
        <f t="shared" si="65"/>
        <v>1</v>
      </c>
      <c r="AJ128">
        <f t="shared" si="65"/>
        <v>1</v>
      </c>
      <c r="AK128">
        <f t="shared" si="65"/>
        <v>1</v>
      </c>
      <c r="AL128">
        <f t="shared" si="65"/>
        <v>1</v>
      </c>
      <c r="AM128">
        <f t="shared" si="65"/>
        <v>1</v>
      </c>
      <c r="AN128">
        <f t="shared" si="65"/>
        <v>1</v>
      </c>
      <c r="AO128">
        <f t="shared" si="65"/>
        <v>1</v>
      </c>
      <c r="AP128">
        <f t="shared" si="65"/>
        <v>1</v>
      </c>
      <c r="AQ128">
        <f t="shared" si="65"/>
        <v>1</v>
      </c>
      <c r="AR128">
        <f t="shared" si="65"/>
        <v>1</v>
      </c>
      <c r="AS128">
        <f t="shared" si="38"/>
        <v>1</v>
      </c>
      <c r="AT128">
        <f t="shared" si="38"/>
        <v>1</v>
      </c>
      <c r="AU128">
        <f t="shared" si="38"/>
        <v>1</v>
      </c>
      <c r="AV128">
        <f t="shared" si="38"/>
        <v>1</v>
      </c>
      <c r="BA128" t="str">
        <f t="shared" si="41"/>
        <v/>
      </c>
      <c r="BB128" t="str">
        <f t="shared" si="66"/>
        <v/>
      </c>
      <c r="BC128" t="str">
        <f t="shared" si="66"/>
        <v/>
      </c>
      <c r="BD128" t="str">
        <f t="shared" si="66"/>
        <v/>
      </c>
      <c r="BE128" t="str">
        <f t="shared" si="66"/>
        <v/>
      </c>
      <c r="BF128" t="str">
        <f t="shared" si="66"/>
        <v/>
      </c>
      <c r="BG128" t="str">
        <f t="shared" si="66"/>
        <v/>
      </c>
      <c r="BH128" t="str">
        <f t="shared" si="66"/>
        <v/>
      </c>
      <c r="BI128" t="str">
        <f t="shared" si="66"/>
        <v/>
      </c>
      <c r="BJ128" t="str">
        <f t="shared" si="66"/>
        <v/>
      </c>
    </row>
    <row r="129" spans="1:62" hidden="1" x14ac:dyDescent="0.25">
      <c r="A129" s="106"/>
      <c r="B129" s="106" t="str">
        <f t="shared" si="44"/>
        <v/>
      </c>
      <c r="C129" s="125"/>
      <c r="D129" s="125"/>
      <c r="E129" s="125"/>
      <c r="F129" s="272" t="str">
        <f>IF('תנאי סף'!AR129&lt;&gt;1,"",'תנאי סף'!F129)</f>
        <v/>
      </c>
      <c r="G129" s="123" t="str">
        <f t="shared" ca="1" si="45"/>
        <v/>
      </c>
      <c r="H129" s="123" t="str">
        <f t="shared" ca="1" si="46"/>
        <v/>
      </c>
      <c r="I129" s="123" t="str">
        <f t="shared" ca="1" si="47"/>
        <v/>
      </c>
      <c r="J129" s="123" t="str">
        <f t="shared" ca="1" si="48"/>
        <v/>
      </c>
      <c r="K129" s="123" t="str">
        <f t="shared" ca="1" si="49"/>
        <v/>
      </c>
      <c r="L129" s="123" t="str">
        <f t="shared" ca="1" si="50"/>
        <v/>
      </c>
      <c r="M129" s="123" t="str">
        <f t="shared" ca="1" si="51"/>
        <v/>
      </c>
      <c r="N129" s="123" t="str">
        <f t="shared" ca="1" si="52"/>
        <v/>
      </c>
      <c r="O129" s="123" t="str">
        <f t="shared" ca="1" si="53"/>
        <v/>
      </c>
      <c r="P129" s="123" t="str">
        <f t="shared" ca="1" si="54"/>
        <v/>
      </c>
      <c r="Q129" s="123" t="str">
        <f t="shared" ca="1" si="55"/>
        <v/>
      </c>
      <c r="R129" s="123" t="str">
        <f t="shared" ca="1" si="56"/>
        <v/>
      </c>
      <c r="S129" s="123" t="str">
        <f t="shared" ca="1" si="57"/>
        <v/>
      </c>
      <c r="T129" s="123" t="str">
        <f t="shared" ca="1" si="58"/>
        <v/>
      </c>
      <c r="U129" s="123" t="str">
        <f t="shared" ca="1" si="59"/>
        <v/>
      </c>
      <c r="V129" s="123" t="str">
        <f t="shared" ca="1" si="60"/>
        <v/>
      </c>
      <c r="W129" s="123" t="str">
        <f t="shared" ca="1" si="61"/>
        <v/>
      </c>
      <c r="X129" s="123" t="str">
        <f t="shared" ca="1" si="62"/>
        <v/>
      </c>
      <c r="Y129" s="123" t="str">
        <f t="shared" ca="1" si="63"/>
        <v/>
      </c>
      <c r="AA129">
        <f t="shared" si="64"/>
        <v>1</v>
      </c>
      <c r="AB129" t="str">
        <f t="shared" si="42"/>
        <v/>
      </c>
      <c r="AC129" t="str">
        <f t="shared" si="42"/>
        <v/>
      </c>
      <c r="AD129">
        <f t="shared" ref="AD129:AR130" si="67">IF(G$30="",1,IF(G129="",0,IF(G$30=$AE$1,IF(ISNA(MATCH(G129,$AB$30:$AC$30,0)),0,1),IF(G$30=$AF$1,IF(IFERROR(G129*1,"bad")="bad",0,1),IF(G$30=$AG$1,IF(IFERROR(IF(G129=TRUNC(G129),1,"bad"),"bad")="bad",0,1),IF(G$30=$AH$1,IF(AND(IF(IFERROR(G129*1,"bad")="bad",0,1)=1,G129&gt;=0),1,0),IF(G$30=$AI$1,IF(AND(IF(IFERROR(IF(G129=TRUNC(G129),1,"bad"),"bad")="bad",0,1)=1,G129&gt;=0),1,0),IF(G$30=$AJ$1,IF(AND(IF(IFERROR(G129*1,"bad")="bad",0,1)=1,G129&gt;0),1,0),IF(G$30=$AK$1,IF(AND(IF(IFERROR(IF(G129=TRUNC(G129),1,"bad"),"bad")="bad",0,1)=1,G129&gt;0),1,0),IF(G$30=$AL$1,1,IF(G$30=$AM$1,IF(IFERROR(HLOOKUP(G129,$AE$4:$AN$4,1,0),"bad")="bad",0,1),0)))))))))))</f>
        <v>1</v>
      </c>
      <c r="AE129">
        <f t="shared" si="67"/>
        <v>1</v>
      </c>
      <c r="AF129">
        <f t="shared" si="67"/>
        <v>1</v>
      </c>
      <c r="AG129">
        <f t="shared" si="67"/>
        <v>1</v>
      </c>
      <c r="AH129">
        <f t="shared" si="67"/>
        <v>1</v>
      </c>
      <c r="AI129">
        <f t="shared" si="67"/>
        <v>1</v>
      </c>
      <c r="AJ129">
        <f t="shared" si="67"/>
        <v>1</v>
      </c>
      <c r="AK129">
        <f t="shared" si="67"/>
        <v>1</v>
      </c>
      <c r="AL129">
        <f t="shared" si="67"/>
        <v>1</v>
      </c>
      <c r="AM129">
        <f t="shared" si="67"/>
        <v>1</v>
      </c>
      <c r="AN129">
        <f t="shared" si="67"/>
        <v>1</v>
      </c>
      <c r="AO129">
        <f t="shared" si="67"/>
        <v>1</v>
      </c>
      <c r="AP129">
        <f t="shared" si="67"/>
        <v>1</v>
      </c>
      <c r="AQ129">
        <f t="shared" si="67"/>
        <v>1</v>
      </c>
      <c r="AR129">
        <f t="shared" si="67"/>
        <v>1</v>
      </c>
      <c r="AS129">
        <f t="shared" si="38"/>
        <v>1</v>
      </c>
      <c r="AT129">
        <f t="shared" si="38"/>
        <v>1</v>
      </c>
      <c r="AU129">
        <f t="shared" si="38"/>
        <v>1</v>
      </c>
      <c r="AV129">
        <f t="shared" si="38"/>
        <v>1</v>
      </c>
      <c r="BA129" t="str">
        <f t="shared" si="41"/>
        <v/>
      </c>
      <c r="BB129" t="str">
        <f t="shared" si="66"/>
        <v/>
      </c>
      <c r="BC129" t="str">
        <f t="shared" si="66"/>
        <v/>
      </c>
      <c r="BD129" t="str">
        <f t="shared" si="66"/>
        <v/>
      </c>
      <c r="BE129" t="str">
        <f t="shared" si="66"/>
        <v/>
      </c>
      <c r="BF129" t="str">
        <f t="shared" si="66"/>
        <v/>
      </c>
      <c r="BG129" t="str">
        <f t="shared" si="66"/>
        <v/>
      </c>
      <c r="BH129" t="str">
        <f t="shared" si="66"/>
        <v/>
      </c>
      <c r="BI129" t="str">
        <f t="shared" si="66"/>
        <v/>
      </c>
      <c r="BJ129" t="str">
        <f t="shared" si="66"/>
        <v/>
      </c>
    </row>
    <row r="130" spans="1:62" ht="16.5" hidden="1" thickBot="1" x14ac:dyDescent="0.3">
      <c r="A130" s="106"/>
      <c r="B130" s="106" t="str">
        <f t="shared" si="44"/>
        <v/>
      </c>
      <c r="C130" s="125"/>
      <c r="D130" s="125"/>
      <c r="E130" s="125"/>
      <c r="F130" s="272" t="str">
        <f>IF('תנאי סף'!AR130&lt;&gt;1,"",'תנאי סף'!F130)</f>
        <v/>
      </c>
      <c r="G130" s="123" t="str">
        <f t="shared" ca="1" si="45"/>
        <v/>
      </c>
      <c r="H130" s="123" t="str">
        <f t="shared" ca="1" si="46"/>
        <v/>
      </c>
      <c r="I130" s="123" t="str">
        <f t="shared" ca="1" si="47"/>
        <v/>
      </c>
      <c r="J130" s="123" t="str">
        <f t="shared" ca="1" si="48"/>
        <v/>
      </c>
      <c r="K130" s="123" t="str">
        <f t="shared" ca="1" si="49"/>
        <v/>
      </c>
      <c r="L130" s="123" t="str">
        <f t="shared" ca="1" si="50"/>
        <v/>
      </c>
      <c r="M130" s="123" t="str">
        <f t="shared" ca="1" si="51"/>
        <v/>
      </c>
      <c r="N130" s="123" t="str">
        <f t="shared" ca="1" si="52"/>
        <v/>
      </c>
      <c r="O130" s="123" t="str">
        <f t="shared" ca="1" si="53"/>
        <v/>
      </c>
      <c r="P130" s="123" t="str">
        <f t="shared" ca="1" si="54"/>
        <v/>
      </c>
      <c r="Q130" s="123" t="str">
        <f t="shared" ca="1" si="55"/>
        <v/>
      </c>
      <c r="R130" s="123" t="str">
        <f t="shared" ca="1" si="56"/>
        <v/>
      </c>
      <c r="S130" s="123" t="str">
        <f t="shared" ca="1" si="57"/>
        <v/>
      </c>
      <c r="T130" s="123" t="str">
        <f t="shared" ca="1" si="58"/>
        <v/>
      </c>
      <c r="U130" s="123" t="str">
        <f t="shared" ca="1" si="59"/>
        <v/>
      </c>
      <c r="V130" s="123" t="str">
        <f t="shared" ca="1" si="60"/>
        <v/>
      </c>
      <c r="W130" s="123" t="str">
        <f t="shared" ca="1" si="61"/>
        <v/>
      </c>
      <c r="X130" s="123" t="str">
        <f t="shared" ca="1" si="62"/>
        <v/>
      </c>
      <c r="Y130" s="123" t="str">
        <f t="shared" ca="1" si="63"/>
        <v/>
      </c>
      <c r="AA130">
        <f t="shared" si="64"/>
        <v>1</v>
      </c>
      <c r="AB130" t="str">
        <f t="shared" si="42"/>
        <v/>
      </c>
      <c r="AC130" t="str">
        <f t="shared" si="42"/>
        <v/>
      </c>
      <c r="AD130">
        <f t="shared" si="67"/>
        <v>1</v>
      </c>
      <c r="AE130">
        <f t="shared" si="67"/>
        <v>1</v>
      </c>
      <c r="AF130">
        <f t="shared" si="67"/>
        <v>1</v>
      </c>
      <c r="AG130">
        <f t="shared" si="67"/>
        <v>1</v>
      </c>
      <c r="AH130">
        <f t="shared" si="67"/>
        <v>1</v>
      </c>
      <c r="AI130">
        <f t="shared" si="67"/>
        <v>1</v>
      </c>
      <c r="AJ130">
        <f t="shared" si="67"/>
        <v>1</v>
      </c>
      <c r="AK130">
        <f t="shared" si="67"/>
        <v>1</v>
      </c>
      <c r="AL130">
        <f t="shared" si="67"/>
        <v>1</v>
      </c>
      <c r="AM130">
        <f t="shared" si="67"/>
        <v>1</v>
      </c>
      <c r="AN130">
        <f t="shared" si="67"/>
        <v>1</v>
      </c>
      <c r="AO130">
        <f t="shared" si="67"/>
        <v>1</v>
      </c>
      <c r="AP130">
        <f t="shared" si="67"/>
        <v>1</v>
      </c>
      <c r="AQ130">
        <f t="shared" si="67"/>
        <v>1</v>
      </c>
      <c r="AR130">
        <f t="shared" si="67"/>
        <v>1</v>
      </c>
      <c r="AS130">
        <f t="shared" si="38"/>
        <v>1</v>
      </c>
      <c r="AT130">
        <f t="shared" si="38"/>
        <v>1</v>
      </c>
      <c r="AU130">
        <f t="shared" si="38"/>
        <v>1</v>
      </c>
      <c r="AV130">
        <f t="shared" si="38"/>
        <v>1</v>
      </c>
      <c r="BA130" t="str">
        <f t="shared" si="41"/>
        <v/>
      </c>
      <c r="BB130" t="str">
        <f t="shared" si="66"/>
        <v/>
      </c>
      <c r="BC130" t="str">
        <f t="shared" si="66"/>
        <v/>
      </c>
      <c r="BD130" t="str">
        <f t="shared" si="66"/>
        <v/>
      </c>
      <c r="BE130" t="str">
        <f t="shared" si="66"/>
        <v/>
      </c>
      <c r="BF130" t="str">
        <f t="shared" si="66"/>
        <v/>
      </c>
      <c r="BG130" t="str">
        <f t="shared" si="66"/>
        <v/>
      </c>
      <c r="BH130" t="str">
        <f t="shared" si="66"/>
        <v/>
      </c>
      <c r="BI130" t="str">
        <f t="shared" si="66"/>
        <v/>
      </c>
      <c r="BJ130" t="str">
        <f t="shared" si="66"/>
        <v/>
      </c>
    </row>
    <row r="131" spans="1:62" ht="19.5" thickBot="1" x14ac:dyDescent="0.35">
      <c r="B131" s="477" t="s">
        <v>73</v>
      </c>
      <c r="C131" s="478"/>
      <c r="D131" s="478"/>
      <c r="E131" s="478"/>
      <c r="F131" s="478"/>
      <c r="G131" s="286">
        <f ca="1">SUM(G31:G130)</f>
        <v>1683.4388851974911</v>
      </c>
      <c r="H131" s="118">
        <f t="shared" ref="H131:Y131" ca="1" si="68">SUM(H31:H130)</f>
        <v>0</v>
      </c>
      <c r="I131" s="118">
        <f t="shared" ca="1" si="68"/>
        <v>0</v>
      </c>
      <c r="J131" s="118">
        <f t="shared" ca="1" si="68"/>
        <v>0</v>
      </c>
      <c r="K131" s="118">
        <f t="shared" ca="1" si="68"/>
        <v>0</v>
      </c>
      <c r="L131" s="118">
        <f t="shared" ca="1" si="68"/>
        <v>0</v>
      </c>
      <c r="M131" s="118">
        <f t="shared" ca="1" si="68"/>
        <v>0</v>
      </c>
      <c r="N131" s="118">
        <f t="shared" ca="1" si="68"/>
        <v>0</v>
      </c>
      <c r="O131" s="118">
        <f t="shared" ca="1" si="68"/>
        <v>0</v>
      </c>
      <c r="P131" s="118">
        <f t="shared" ca="1" si="68"/>
        <v>0</v>
      </c>
      <c r="Q131" s="118">
        <f t="shared" ca="1" si="68"/>
        <v>0</v>
      </c>
      <c r="R131" s="118">
        <f t="shared" ca="1" si="68"/>
        <v>0</v>
      </c>
      <c r="S131" s="118">
        <f t="shared" ca="1" si="68"/>
        <v>0</v>
      </c>
      <c r="T131" s="118">
        <f t="shared" ca="1" si="68"/>
        <v>0</v>
      </c>
      <c r="U131" s="118">
        <f t="shared" ca="1" si="68"/>
        <v>0</v>
      </c>
      <c r="V131" s="118">
        <f t="shared" ca="1" si="68"/>
        <v>0</v>
      </c>
      <c r="W131" s="118">
        <f t="shared" ca="1" si="68"/>
        <v>0</v>
      </c>
      <c r="X131" s="118">
        <f t="shared" ca="1" si="68"/>
        <v>0</v>
      </c>
      <c r="Y131" s="118">
        <f t="shared" ca="1" si="68"/>
        <v>0</v>
      </c>
    </row>
  </sheetData>
  <sheetProtection algorithmName="SHA-512" hashValue="J9Ogf2LExdyExsHV+p5YZhPCiHFksKKmu6NP3mfEs2BUVHcm5i+eK0OJOaV1fPZNgDe8MVaVaBDswAyzGqsi9A==" saltValue="yhrrvxv7KIOgSOrpIH1WFQ==" spinCount="100000" sheet="1" scenarios="1" formatColumns="0" formatRows="0"/>
  <mergeCells count="26">
    <mergeCell ref="A1:Y1"/>
    <mergeCell ref="S29:S30"/>
    <mergeCell ref="T29:T30"/>
    <mergeCell ref="O29:O30"/>
    <mergeCell ref="G29:G30"/>
    <mergeCell ref="H29:H30"/>
    <mergeCell ref="I29:I30"/>
    <mergeCell ref="J29:J30"/>
    <mergeCell ref="K29:K30"/>
    <mergeCell ref="L29:L30"/>
    <mergeCell ref="M29:M30"/>
    <mergeCell ref="N29:N30"/>
    <mergeCell ref="B131:F131"/>
    <mergeCell ref="Y29:Y30"/>
    <mergeCell ref="B29:B30"/>
    <mergeCell ref="C29:C30"/>
    <mergeCell ref="D29:D30"/>
    <mergeCell ref="E29:E30"/>
    <mergeCell ref="F29:F30"/>
    <mergeCell ref="U29:U30"/>
    <mergeCell ref="V29:V30"/>
    <mergeCell ref="W29:W30"/>
    <mergeCell ref="X29:X30"/>
    <mergeCell ref="P29:P30"/>
    <mergeCell ref="Q29:Q30"/>
    <mergeCell ref="R29:R30"/>
  </mergeCells>
  <conditionalFormatting sqref="A31:Y130">
    <cfRule type="expression" dxfId="3" priority="6" stopIfTrue="1">
      <formula>AND($F31="",A31&lt;&gt;"")</formula>
    </cfRule>
    <cfRule type="expression" dxfId="2" priority="7">
      <formula>$F31=""</formula>
    </cfRule>
    <cfRule type="expression" dxfId="1" priority="8">
      <formula>A$30&lt;&gt;""</formula>
    </cfRule>
  </conditionalFormatting>
  <dataValidations disablePrompts="1" count="1">
    <dataValidation allowBlank="1" showInputMessage="1" showErrorMessage="1" errorTitle="נתון שגוי." error="ניתן להזין רק 0 או 1._x000a_0 = לא עומד בתנאי._x000a_1 = עומד בתנאי." sqref="C31:E130" xr:uid="{00000000-0002-0000-2400-000000000000}"/>
  </dataValidations>
  <printOptions horizontalCentered="1"/>
  <pageMargins left="0.51181102362204722" right="0.51181102362204722" top="0.74803149606299213" bottom="0.74803149606299213" header="0.31496062992125984" footer="0.31496062992125984"/>
  <pageSetup paperSize="9" scale="26"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9" operator="containsText" id="{C1C794CA-CE1D-4DB8-901B-AAB7447DA989}">
            <xm:f>NOT(ISERROR(SEARCH($AB$1,A31)))</xm:f>
            <xm:f>$AB$1</xm:f>
            <x14:dxf>
              <fill>
                <patternFill>
                  <bgColor rgb="FFFF0000"/>
                </patternFill>
              </fill>
            </x14:dxf>
          </x14:cfRule>
          <xm:sqref>A31:Y130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a106635-b9a8-4f0b-bbd7-d236a8880032" xsi:nil="true"/>
    <lcf76f155ced4ddcb4097134ff3c332f xmlns="2254ba46-2b42-46e2-b1fb-c0e93dfa82a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8AA96A946BC9DE42A81967A6D8625098" ma:contentTypeVersion="18" ma:contentTypeDescription="צור מסמך חדש." ma:contentTypeScope="" ma:versionID="a03d73898847ba546582acbf3caa29fe">
  <xsd:schema xmlns:xsd="http://www.w3.org/2001/XMLSchema" xmlns:xs="http://www.w3.org/2001/XMLSchema" xmlns:p="http://schemas.microsoft.com/office/2006/metadata/properties" xmlns:ns2="2254ba46-2b42-46e2-b1fb-c0e93dfa82a1" xmlns:ns3="ca106635-b9a8-4f0b-bbd7-d236a8880032" targetNamespace="http://schemas.microsoft.com/office/2006/metadata/properties" ma:root="true" ma:fieldsID="101afad9f2b7c3155d16c3fe4aa61cb4" ns2:_="" ns3:_="">
    <xsd:import namespace="2254ba46-2b42-46e2-b1fb-c0e93dfa82a1"/>
    <xsd:import namespace="ca106635-b9a8-4f0b-bbd7-d236a88800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4ba46-2b42-46e2-b1fb-c0e93dfa8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249542c6-2124-448a-992c-07e7ad66b3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106635-b9a8-4f0b-bbd7-d236a8880032"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a1d6ccc7-f785-47c1-8d8a-9e47eee2506d}" ma:internalName="TaxCatchAll" ma:showField="CatchAllData" ma:web="ca106635-b9a8-4f0b-bbd7-d236a8880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92D7BE-0142-4EE5-A956-D1BC6A0FCBBB}">
  <ds:schemaRefs>
    <ds:schemaRef ds:uri="http://schemas.microsoft.com/sharepoint/v3/contenttype/forms"/>
  </ds:schemaRefs>
</ds:datastoreItem>
</file>

<file path=customXml/itemProps2.xml><?xml version="1.0" encoding="utf-8"?>
<ds:datastoreItem xmlns:ds="http://schemas.openxmlformats.org/officeDocument/2006/customXml" ds:itemID="{E041978D-DA58-48BA-A5F2-0C860435F460}">
  <ds:schemaRefs>
    <ds:schemaRef ds:uri="http://schemas.openxmlformats.org/package/2006/metadata/core-properties"/>
    <ds:schemaRef ds:uri="http://purl.org/dc/terms/"/>
    <ds:schemaRef ds:uri="2254ba46-2b42-46e2-b1fb-c0e93dfa82a1"/>
    <ds:schemaRef ds:uri="http://schemas.microsoft.com/office/2006/documentManagement/types"/>
    <ds:schemaRef ds:uri="http://schemas.microsoft.com/office/2006/metadata/properties"/>
    <ds:schemaRef ds:uri="ca106635-b9a8-4f0b-bbd7-d236a8880032"/>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B024A69-9ED8-4B0F-BBA3-E673A17F2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54ba46-2b42-46e2-b1fb-c0e93dfa82a1"/>
    <ds:schemaRef ds:uri="ca106635-b9a8-4f0b-bbd7-d236a8880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36</vt:i4>
      </vt:variant>
      <vt:variant>
        <vt:lpstr>טווחים בעלי שם</vt:lpstr>
      </vt:variant>
      <vt:variant>
        <vt:i4>66</vt:i4>
      </vt:variant>
    </vt:vector>
  </HeadingPairs>
  <TitlesOfParts>
    <vt:vector size="102" baseType="lpstr">
      <vt:lpstr>הדרכה למשתמש</vt:lpstr>
      <vt:lpstr>פרמטרים לקריטריונים</vt:lpstr>
      <vt:lpstr>הוראת שעה</vt:lpstr>
      <vt:lpstr>תנאי סף</vt:lpstr>
      <vt:lpstr>מספר בקשות תמיכה</vt:lpstr>
      <vt:lpstr>ייעוץ ליווי וסיוע חשבונאי</vt:lpstr>
      <vt:lpstr>ייעוץ ליווי וסיוע משפטי</vt:lpstr>
      <vt:lpstr>ייעוץ ליווי וסיוע מקצועי</vt:lpstr>
      <vt:lpstr>פרסום ושיווק</vt:lpstr>
      <vt:lpstr>העמדת חלל לצורכי האמנים</vt:lpstr>
      <vt:lpstr>ניוד מופעים לפריפריה</vt:lpstr>
      <vt:lpstr>קיום פעילות מקצועית</vt:lpstr>
      <vt:lpstr>יצירת שיתופי פעולה</vt:lpstr>
      <vt:lpstr>התחשיב הבסיסי</vt:lpstr>
      <vt:lpstr>פרמטרים לעקרונות חישוב התמיכה</vt:lpstr>
      <vt:lpstr>ייצוב</vt:lpstr>
      <vt:lpstr>הגנה</vt:lpstr>
      <vt:lpstr>סיכום</vt:lpstr>
      <vt:lpstr>הגבלה לסכום מבוקש (1)</vt:lpstr>
      <vt:lpstr>קיזוזים בגין איחורים</vt:lpstr>
      <vt:lpstr>קיזוזים- החלטות ועדה</vt:lpstr>
      <vt:lpstr>הגבלה לסכום מבוקש (2)</vt:lpstr>
      <vt:lpstr>סיכום לועדה- הזנת נתונים</vt:lpstr>
      <vt:lpstr>סיכום לועדה - תוצאות</vt:lpstr>
      <vt:lpstr>כוריאוגרפים</vt:lpstr>
      <vt:lpstr>פ. בלומנטל</vt:lpstr>
      <vt:lpstr>איב</vt:lpstr>
      <vt:lpstr>4</vt:lpstr>
      <vt:lpstr>הרכב חברי הוועדה-לא רלוונטי</vt:lpstr>
      <vt:lpstr>5</vt:lpstr>
      <vt:lpstr>6</vt:lpstr>
      <vt:lpstr>7</vt:lpstr>
      <vt:lpstr>8</vt:lpstr>
      <vt:lpstr>9</vt:lpstr>
      <vt:lpstr>10</vt:lpstr>
      <vt:lpstr>ריכוז גיליונות עזר</vt:lpstr>
      <vt:lpstr>'10'!WPrint_Area_W</vt:lpstr>
      <vt:lpstr>'4'!WPrint_Area_W</vt:lpstr>
      <vt:lpstr>'5'!WPrint_Area_W</vt:lpstr>
      <vt:lpstr>'6'!WPrint_Area_W</vt:lpstr>
      <vt:lpstr>'7'!WPrint_Area_W</vt:lpstr>
      <vt:lpstr>'8'!WPrint_Area_W</vt:lpstr>
      <vt:lpstr>'9'!WPrint_Area_W</vt:lpstr>
      <vt:lpstr>איב!WPrint_Area_W</vt:lpstr>
      <vt:lpstr>'הגבלה לסכום מבוקש (1)'!WPrint_Area_W</vt:lpstr>
      <vt:lpstr>'הגבלה לסכום מבוקש (2)'!WPrint_Area_W</vt:lpstr>
      <vt:lpstr>הגנה!WPrint_Area_W</vt:lpstr>
      <vt:lpstr>'הדרכה למשתמש'!WPrint_Area_W</vt:lpstr>
      <vt:lpstr>'העמדת חלל לצורכי האמנים'!WPrint_Area_W</vt:lpstr>
      <vt:lpstr>'הרכב חברי הוועדה-לא רלוונטי'!WPrint_Area_W</vt:lpstr>
      <vt:lpstr>'התחשיב הבסיסי'!WPrint_Area_W</vt:lpstr>
      <vt:lpstr>'ייעוץ ליווי וסיוע חשבונאי'!WPrint_Area_W</vt:lpstr>
      <vt:lpstr>'ייעוץ ליווי וסיוע מקצועי'!WPrint_Area_W</vt:lpstr>
      <vt:lpstr>'ייעוץ ליווי וסיוע משפטי'!WPrint_Area_W</vt:lpstr>
      <vt:lpstr>ייצוב!WPrint_Area_W</vt:lpstr>
      <vt:lpstr>'יצירת שיתופי פעולה'!WPrint_Area_W</vt:lpstr>
      <vt:lpstr>כוריאוגרפים!WPrint_Area_W</vt:lpstr>
      <vt:lpstr>'מספר בקשות תמיכה'!WPrint_Area_W</vt:lpstr>
      <vt:lpstr>'ניוד מופעים לפריפריה'!WPrint_Area_W</vt:lpstr>
      <vt:lpstr>סיכום!WPrint_Area_W</vt:lpstr>
      <vt:lpstr>'סיכום לועדה- הזנת נתונים'!WPrint_Area_W</vt:lpstr>
      <vt:lpstr>'סיכום לועדה - תוצאות'!WPrint_Area_W</vt:lpstr>
      <vt:lpstr>'פ. בלומנטל'!WPrint_Area_W</vt:lpstr>
      <vt:lpstr>'פרמטרים לעקרונות חישוב התמיכה'!WPrint_Area_W</vt:lpstr>
      <vt:lpstr>'פרמטרים לקריטריונים'!WPrint_Area_W</vt:lpstr>
      <vt:lpstr>'פרסום ושיווק'!WPrint_Area_W</vt:lpstr>
      <vt:lpstr>'קיום פעילות מקצועית'!WPrint_Area_W</vt:lpstr>
      <vt:lpstr>'קיזוזים- החלטות ועדה'!WPrint_Area_W</vt:lpstr>
      <vt:lpstr>'קיזוזים בגין איחורים'!WPrint_Area_W</vt:lpstr>
      <vt:lpstr>'ריכוז גיליונות עזר'!WPrint_Area_W</vt:lpstr>
      <vt:lpstr>'תנאי סף'!WPrint_Area_W</vt:lpstr>
      <vt:lpstr>'10'!WPrint_TitlesW</vt:lpstr>
      <vt:lpstr>'4'!WPrint_TitlesW</vt:lpstr>
      <vt:lpstr>'5'!WPrint_TitlesW</vt:lpstr>
      <vt:lpstr>'6'!WPrint_TitlesW</vt:lpstr>
      <vt:lpstr>'7'!WPrint_TitlesW</vt:lpstr>
      <vt:lpstr>'8'!WPrint_TitlesW</vt:lpstr>
      <vt:lpstr>'9'!WPrint_TitlesW</vt:lpstr>
      <vt:lpstr>איב!WPrint_TitlesW</vt:lpstr>
      <vt:lpstr>'הגבלה לסכום מבוקש (1)'!WPrint_TitlesW</vt:lpstr>
      <vt:lpstr>'הגבלה לסכום מבוקש (2)'!WPrint_TitlesW</vt:lpstr>
      <vt:lpstr>הגנה!WPrint_TitlesW</vt:lpstr>
      <vt:lpstr>'העמדת חלל לצורכי האמנים'!WPrint_TitlesW</vt:lpstr>
      <vt:lpstr>'הרכב חברי הוועדה-לא רלוונטי'!WPrint_TitlesW</vt:lpstr>
      <vt:lpstr>'ייעוץ ליווי וסיוע חשבונאי'!WPrint_TitlesW</vt:lpstr>
      <vt:lpstr>'ייעוץ ליווי וסיוע מקצועי'!WPrint_TitlesW</vt:lpstr>
      <vt:lpstr>'ייעוץ ליווי וסיוע משפטי'!WPrint_TitlesW</vt:lpstr>
      <vt:lpstr>ייצוב!WPrint_TitlesW</vt:lpstr>
      <vt:lpstr>'יצירת שיתופי פעולה'!WPrint_TitlesW</vt:lpstr>
      <vt:lpstr>כוריאוגרפים!WPrint_TitlesW</vt:lpstr>
      <vt:lpstr>'מספר בקשות תמיכה'!WPrint_TitlesW</vt:lpstr>
      <vt:lpstr>'ניוד מופעים לפריפריה'!WPrint_TitlesW</vt:lpstr>
      <vt:lpstr>סיכום!WPrint_TitlesW</vt:lpstr>
      <vt:lpstr>'סיכום לועדה- הזנת נתונים'!WPrint_TitlesW</vt:lpstr>
      <vt:lpstr>'סיכום לועדה - תוצאות'!WPrint_TitlesW</vt:lpstr>
      <vt:lpstr>'פ. בלומנטל'!WPrint_TitlesW</vt:lpstr>
      <vt:lpstr>'פרסום ושיווק'!WPrint_TitlesW</vt:lpstr>
      <vt:lpstr>'קיום פעילות מקצועית'!WPrint_TitlesW</vt:lpstr>
      <vt:lpstr>'קיזוזים- החלטות ועדה'!WPrint_TitlesW</vt:lpstr>
      <vt:lpstr>'קיזוזים בגין איחורים'!WPrint_TitlesW</vt:lpstr>
      <vt:lpstr>'ריכוז גיליונות עזר'!WPrint_TitlesW</vt:lpstr>
      <vt:lpstr>'תנאי סף'!WPrint_TitlesW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א. חפץ ושות'</dc:creator>
  <cp:keywords/>
  <dc:description/>
  <cp:lastModifiedBy>Shai Zabari</cp:lastModifiedBy>
  <cp:revision/>
  <dcterms:created xsi:type="dcterms:W3CDTF">2013-07-14T08:24:14Z</dcterms:created>
  <dcterms:modified xsi:type="dcterms:W3CDTF">2025-10-30T05:15:39Z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0x0101008AA96A946BC9DE42A81967A6D8625098</vt:lpwstr>
  </property>
  <property fmtid="{D5CDD505-2E9C-101B-9397-08002B2CF9AE}" pid="3" name="MediaServiceImageTags">
    <vt:lpwstr/>
  </property>
</Properties>
</file>