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600" windowHeight="11760" tabRatio="504" activeTab="1"/>
  </bookViews>
  <sheets>
    <sheet name="נתוני רשויות" sheetId="1" r:id="rId1"/>
    <sheet name="תקציר מנהלים" sheetId="2" r:id="rId2"/>
    <sheet name="יישום החוק בממשלה" sheetId="3" r:id="rId3"/>
    <sheet name="תמצית פעילות היחידה" sheetId="4" r:id="rId4"/>
  </sheets>
  <definedNames>
    <definedName name="_ftn1" localSheetId="3">'תמצית פעילות היחידה'!$A$64</definedName>
    <definedName name="_ftnref1" localSheetId="3">'תמצית פעילות היחידה'!$A$52</definedName>
  </definedNames>
  <calcPr calcId="145621"/>
</workbook>
</file>

<file path=xl/calcChain.xml><?xml version="1.0" encoding="utf-8"?>
<calcChain xmlns="http://schemas.openxmlformats.org/spreadsheetml/2006/main">
  <c r="E10" i="2" l="1"/>
  <c r="E8" i="2"/>
  <c r="G81" i="1" l="1"/>
  <c r="G84" i="1" s="1"/>
  <c r="H81" i="1"/>
  <c r="H84" i="1" s="1"/>
  <c r="I81" i="1"/>
  <c r="AZ74" i="1" l="1"/>
  <c r="AZ2" i="1" l="1"/>
  <c r="AZ3" i="1"/>
  <c r="AZ4" i="1"/>
  <c r="AZ5" i="1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52" i="1"/>
  <c r="AZ53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5" i="1"/>
  <c r="AZ76" i="1"/>
  <c r="AZ77" i="1"/>
  <c r="AZ78" i="1"/>
  <c r="AZ79" i="1"/>
  <c r="AZ80" i="1"/>
  <c r="AK33" i="1" l="1"/>
  <c r="AJ33" i="1"/>
  <c r="AI33" i="1"/>
  <c r="AH33" i="1"/>
  <c r="AG33" i="1"/>
  <c r="R33" i="1"/>
  <c r="P33" i="1"/>
  <c r="AK50" i="1" l="1"/>
  <c r="AJ50" i="1"/>
  <c r="AH50" i="1"/>
  <c r="AG50" i="1"/>
  <c r="AI50" i="1"/>
  <c r="T50" i="1"/>
  <c r="S50" i="1"/>
  <c r="R50" i="1"/>
  <c r="P50" i="1"/>
  <c r="Q50" i="1"/>
  <c r="AF66" i="1" l="1"/>
  <c r="AE76" i="1"/>
  <c r="AE66" i="1"/>
  <c r="AD76" i="1"/>
  <c r="AD66" i="1"/>
  <c r="AC76" i="1"/>
  <c r="AC66" i="1"/>
  <c r="AB76" i="1"/>
  <c r="AB66" i="1"/>
  <c r="AF54" i="1"/>
  <c r="AD54" i="1"/>
  <c r="AE54" i="1"/>
  <c r="AC54" i="1"/>
  <c r="AB54" i="1"/>
  <c r="D55" i="1" l="1"/>
</calcChain>
</file>

<file path=xl/comments1.xml><?xml version="1.0" encoding="utf-8"?>
<comments xmlns="http://schemas.openxmlformats.org/spreadsheetml/2006/main">
  <authors>
    <author>Reut Djemal</author>
  </authors>
  <commentList>
    <comment ref="C65" authorId="0">
      <text>
        <r>
          <rPr>
            <b/>
            <sz val="9"/>
            <color indexed="81"/>
            <rFont val="Tahoma"/>
            <family val="2"/>
          </rPr>
          <t>Reut Djemal:</t>
        </r>
        <r>
          <rPr>
            <sz val="9"/>
            <color indexed="81"/>
            <rFont val="Tahoma"/>
            <family val="2"/>
          </rPr>
          <t xml:space="preserve">
ממונה חדש</t>
        </r>
      </text>
    </comment>
    <comment ref="C72" authorId="0">
      <text>
        <r>
          <rPr>
            <b/>
            <sz val="9"/>
            <color indexed="81"/>
            <rFont val="Tahoma"/>
            <family val="2"/>
          </rPr>
          <t>Reut Djemal:</t>
        </r>
        <r>
          <rPr>
            <sz val="9"/>
            <color indexed="81"/>
            <rFont val="Tahoma"/>
            <family val="2"/>
          </rPr>
          <t xml:space="preserve">
ממונה חדש</t>
        </r>
      </text>
    </comment>
  </commentList>
</comments>
</file>

<file path=xl/sharedStrings.xml><?xml version="1.0" encoding="utf-8"?>
<sst xmlns="http://schemas.openxmlformats.org/spreadsheetml/2006/main" count="1034" uniqueCount="400">
  <si>
    <t>שם הרשות</t>
  </si>
  <si>
    <t>סיווג הרשות הציבורית</t>
  </si>
  <si>
    <t>שם ממונה</t>
  </si>
  <si>
    <t>מיקום ארגוני</t>
  </si>
  <si>
    <t>סה"כ בקשות מידע שהוגשו (2016)</t>
  </si>
  <si>
    <t>הטיפול בבקשה הופסק בשל אי תשלום (2016) באחוזים</t>
  </si>
  <si>
    <t>הטיפול בבקשה הופסק בגלל הפונה (2016) באחוזים</t>
  </si>
  <si>
    <t>הטיפול בבקשה טרם הסתיים (2016) באחוזים</t>
  </si>
  <si>
    <t>עד 14 (2016) באחוזים</t>
  </si>
  <si>
    <t>15-30 (2016) באחוזים</t>
  </si>
  <si>
    <t>31-60 (2016) באחוזים</t>
  </si>
  <si>
    <t>61-120 (2016) באחוזים</t>
  </si>
  <si>
    <t>מעל 120 (2016) באחוזים</t>
  </si>
  <si>
    <t>עילה 1 שם</t>
  </si>
  <si>
    <t>עילה 1 אחוזים</t>
  </si>
  <si>
    <t>עילה 2 שם</t>
  </si>
  <si>
    <t>עילה 2 אחוזים</t>
  </si>
  <si>
    <t>עילה 3 שם</t>
  </si>
  <si>
    <t>עילה 3 אחוזים</t>
  </si>
  <si>
    <t>עילה 4 שם</t>
  </si>
  <si>
    <t>עילה 4 אחוזים</t>
  </si>
  <si>
    <t>עילה אחר אחוזים</t>
  </si>
  <si>
    <t>הוצאות נגד הרשות</t>
  </si>
  <si>
    <t>הוצאות בעד הרשות</t>
  </si>
  <si>
    <t xml:space="preserve">מס עתירות שהוגשו </t>
  </si>
  <si>
    <t>האם הוגש דוח שנתי</t>
  </si>
  <si>
    <t>משרד ממשלתי</t>
  </si>
  <si>
    <t>לשכת מנכ"ל</t>
  </si>
  <si>
    <t>המשרד להגנת הסביבה</t>
  </si>
  <si>
    <t>מיכל ריבלין</t>
  </si>
  <si>
    <t>מנהלת אגף דוברות,תקשורת והסברה</t>
  </si>
  <si>
    <t>המשרד לירושלים והמורשת</t>
  </si>
  <si>
    <t>לא הוגש טופס דיווח</t>
  </si>
  <si>
    <t>-</t>
  </si>
  <si>
    <t>המשרד לנושאים אסטרטגיים והסברה</t>
  </si>
  <si>
    <t>צביקה אינבינדר</t>
  </si>
  <si>
    <t>המשרד לשוויון חברתי</t>
  </si>
  <si>
    <t>המשרד לשירותי דת</t>
  </si>
  <si>
    <t>משרד האוצר</t>
  </si>
  <si>
    <t>אנט קליימן</t>
  </si>
  <si>
    <t>משרד הביטחון</t>
  </si>
  <si>
    <t>דינה פוליאק</t>
  </si>
  <si>
    <t>פניות הציבור</t>
  </si>
  <si>
    <t>משרד הבריאות</t>
  </si>
  <si>
    <t>מנכ"ל</t>
  </si>
  <si>
    <t>משרד החוץ</t>
  </si>
  <si>
    <t>אריה זיני</t>
  </si>
  <si>
    <t>משרד החינוך</t>
  </si>
  <si>
    <t>עופר רימון</t>
  </si>
  <si>
    <t xml:space="preserve">סמנכ"ל </t>
  </si>
  <si>
    <t>משרד החקלאות ופיתוח הכפר</t>
  </si>
  <si>
    <t>משרד הכלכלה</t>
  </si>
  <si>
    <t>משרד המדע, הטכנולוגיה והחלל</t>
  </si>
  <si>
    <t>משרד המשפטים</t>
  </si>
  <si>
    <t>משרד העלייה והקליטה</t>
  </si>
  <si>
    <t>יוליה אוספובט-גורביץ</t>
  </si>
  <si>
    <t>משרד הפנים</t>
  </si>
  <si>
    <t>משרד התחבורה והבטיחות בדרכים</t>
  </si>
  <si>
    <t>אפרת קילשטוק</t>
  </si>
  <si>
    <t xml:space="preserve">סמנכ"ל בכיר לתכנון כלכלי </t>
  </si>
  <si>
    <t>משרד התיירות</t>
  </si>
  <si>
    <t>משרד התפוצות</t>
  </si>
  <si>
    <t>הודיה שטגליץ</t>
  </si>
  <si>
    <t>משרד התקשורת</t>
  </si>
  <si>
    <t>משרד התרבות והספורט</t>
  </si>
  <si>
    <t>יסמין סיאני</t>
  </si>
  <si>
    <t>בית חולים איכילוב</t>
  </si>
  <si>
    <t>יחידת סמך</t>
  </si>
  <si>
    <t>לשכה משפטית</t>
  </si>
  <si>
    <t>בית חולים בני ציון</t>
  </si>
  <si>
    <t>משה בר סימן טוב</t>
  </si>
  <si>
    <t>בית חולים ברזילי</t>
  </si>
  <si>
    <t>בית חולים רמב"ם</t>
  </si>
  <si>
    <t>האפוטרופוס הכללי והכונס הרשמי</t>
  </si>
  <si>
    <t>עופר חדד</t>
  </si>
  <si>
    <t>מחלקה משפטית בהנהלת האגף</t>
  </si>
  <si>
    <t>הלשכה המרכזית לסטטיסטיקה</t>
  </si>
  <si>
    <t>המדפיס הממשלתי</t>
  </si>
  <si>
    <t>אבשלום מורג</t>
  </si>
  <si>
    <t>המכון הגיאולוגי</t>
  </si>
  <si>
    <t>המרכז הירושלמי לבריאות הנפש</t>
  </si>
  <si>
    <t>המרכז הרפואי הלל יפה</t>
  </si>
  <si>
    <t>המרכז הרפואי המאוחד באר יעקב - נס ציונה- מרכז בריאות הנפש שירות בתי הסוהר  (מב"ן שב"ס)</t>
  </si>
  <si>
    <t>המרכז הרפואי לבריאות הנפש לב-השרון</t>
  </si>
  <si>
    <t>המרכז לבריאות הנפש שער מנשה</t>
  </si>
  <si>
    <t>המרכז למיפוי ישראל</t>
  </si>
  <si>
    <t>הנהלת בתי הדין הרבניים</t>
  </si>
  <si>
    <t>יעל ירמיהו</t>
  </si>
  <si>
    <t>הנהלת בתי המשפט</t>
  </si>
  <si>
    <t>שרון סבן ספראי</t>
  </si>
  <si>
    <t>הרבנות הראשית לישראל</t>
  </si>
  <si>
    <t>תמי מזרחי</t>
  </si>
  <si>
    <t>הרשות הארצית לכבאות והצלה</t>
  </si>
  <si>
    <t>מינהל אזרחי אזור יהודה ושומרון (מנהא"ז יו"ש)</t>
  </si>
  <si>
    <t>מינהל התכנון</t>
  </si>
  <si>
    <t>מרכז גריאטרי פלימן</t>
  </si>
  <si>
    <t>מרכז גריאטרי ראשון לציון</t>
  </si>
  <si>
    <t>מרכז גריאטרי שהם</t>
  </si>
  <si>
    <t>מרכז רפואי שיבא</t>
  </si>
  <si>
    <t>משטרת ישראל</t>
  </si>
  <si>
    <t>לימור בן נתן</t>
  </si>
  <si>
    <t>מתאם פעולות הממשלה בשטחים (מתפש)</t>
  </si>
  <si>
    <t>נציבות שירות המדינה</t>
  </si>
  <si>
    <t>אריה גרינבלט</t>
  </si>
  <si>
    <t>צבא הגנה לישראל</t>
  </si>
  <si>
    <t>רשות האוכלוסין וההגירה</t>
  </si>
  <si>
    <t>מלי דודיאן</t>
  </si>
  <si>
    <t>רשות האכיפה והגבייה</t>
  </si>
  <si>
    <t>רבקה אהרוני</t>
  </si>
  <si>
    <t>רשות החברות הממשלתיות</t>
  </si>
  <si>
    <t>רשות המים והביוב</t>
  </si>
  <si>
    <t>עומר ורדי</t>
  </si>
  <si>
    <t>רשות המסים בישראל</t>
  </si>
  <si>
    <t>שלמה אוחיון</t>
  </si>
  <si>
    <t>רשות השירות הלאומי - אזרחי</t>
  </si>
  <si>
    <t>נעם עמרן</t>
  </si>
  <si>
    <t>רשות מקרקעי ישראל</t>
  </si>
  <si>
    <t>עינת אדרי</t>
  </si>
  <si>
    <t>שירות בתי הסוהר</t>
  </si>
  <si>
    <t>גלית שוחט צוברי</t>
  </si>
  <si>
    <t>העלאת תשובות לאתר האינטרט (2018)</t>
  </si>
  <si>
    <t>סה"כ בקשות מידע שהוגשו (2017)</t>
  </si>
  <si>
    <t>סה"כ בקשות מידע שהוגשו (2018)</t>
  </si>
  <si>
    <t>עד 14 (2017) באחוזים</t>
  </si>
  <si>
    <t>15-30 (2017) באחוזים</t>
  </si>
  <si>
    <t>31-60 (2017) באחוזים</t>
  </si>
  <si>
    <t>61-120 (2017) באחוזים</t>
  </si>
  <si>
    <t>מעל 120 (2017) באחוזים</t>
  </si>
  <si>
    <t>עד 14 (2018) באחוזים</t>
  </si>
  <si>
    <t>15-30 (2018) באחוזים</t>
  </si>
  <si>
    <t>31-60 (2018) באחוזים</t>
  </si>
  <si>
    <t>61-120 (2018) באחוזים</t>
  </si>
  <si>
    <t>מעל 120 (2018) באחוזים</t>
  </si>
  <si>
    <t>מסרה את כל המידע המבוקש (2018) באחוזים</t>
  </si>
  <si>
    <t>מסרה את המידע באופן חלקי (2018) באחוזים</t>
  </si>
  <si>
    <t>דחתה את בקשת המידע (2018) באחוזים</t>
  </si>
  <si>
    <t>הטיפול בבקשה הופסק בשל אי תשלום (2018) באחוזים</t>
  </si>
  <si>
    <t>הטיפול בבקשה הופסק בגלל הפונה (2018) באחוזים</t>
  </si>
  <si>
    <t>הטיפול בבקשה טרם הסתיים (2018) באחוזים</t>
  </si>
  <si>
    <t>מסרה את כל המידע המבוקש (2017) באחוזים</t>
  </si>
  <si>
    <t>מסרה את המידע באופן חלקי (2017) באחוזים</t>
  </si>
  <si>
    <t>דחתה את בקשת המידע (2017) באחוזים</t>
  </si>
  <si>
    <t>הטיפול בבקשה הופסק בשל אי תשלום (2017) באחוזים</t>
  </si>
  <si>
    <t>הטיפול בבקשה הופסק בגלל הפונה (2017) באחוזים</t>
  </si>
  <si>
    <t>הטיפול בבקשה טרם הסתיים (2017) באחוזים</t>
  </si>
  <si>
    <t>המשרד לפיתוח הפריפריה הנגב והגליל</t>
  </si>
  <si>
    <t>המשרד לשיתוף פעולה אזורי</t>
  </si>
  <si>
    <t>מרכז בריאות הנפש מזור</t>
  </si>
  <si>
    <t>רשות הספנות והנמלים</t>
  </si>
  <si>
    <t>רשות שוק ההון , הביטוח והביטחון</t>
  </si>
  <si>
    <t>המרכז הרפואי לגליל</t>
  </si>
  <si>
    <t>שרון שור</t>
  </si>
  <si>
    <t>אילת אלון בוקר</t>
  </si>
  <si>
    <t>מיטל כץ</t>
  </si>
  <si>
    <t>ליאור שחר</t>
  </si>
  <si>
    <t>מוניר קזמל</t>
  </si>
  <si>
    <t>רונן מנליס</t>
  </si>
  <si>
    <t>טליה בן אבי שטיינברג</t>
  </si>
  <si>
    <t>יפעת שני אבוחצירא</t>
  </si>
  <si>
    <t>גל יסעור</t>
  </si>
  <si>
    <t>איריס זילבר</t>
  </si>
  <si>
    <t>יעלה גרין לשם</t>
  </si>
  <si>
    <t>דקלה פדידה</t>
  </si>
  <si>
    <t>לי סרוב</t>
  </si>
  <si>
    <t>רמה קדמי חיים</t>
  </si>
  <si>
    <t>מאיה שטיין</t>
  </si>
  <si>
    <t>טיפיטה פרדה</t>
  </si>
  <si>
    <t>יוסי זולפיאן</t>
  </si>
  <si>
    <t>רונית ספיר</t>
  </si>
  <si>
    <t>אירית מלול</t>
  </si>
  <si>
    <t>עוזאל ניסים</t>
  </si>
  <si>
    <t>יצחק שפיגלר</t>
  </si>
  <si>
    <t>סלבה וטקין</t>
  </si>
  <si>
    <t>ליאת שטרק</t>
  </si>
  <si>
    <t>נעמה ליאני</t>
  </si>
  <si>
    <t>יריב אגמון</t>
  </si>
  <si>
    <t>מספר עובדים</t>
  </si>
  <si>
    <t>לשכת ראש חטיבת בתי החולים הממשלתיים</t>
  </si>
  <si>
    <t>אגף דוברות והסברה</t>
  </si>
  <si>
    <t>משרד האנרגיה</t>
  </si>
  <si>
    <t>אגף הנהלה</t>
  </si>
  <si>
    <t>לשכת הנציב</t>
  </si>
  <si>
    <t>אגף תכנון מדיניות</t>
  </si>
  <si>
    <t>לשכ"ת מנכ"ל</t>
  </si>
  <si>
    <t>מינהל ומשאבי אנוש</t>
  </si>
  <si>
    <t>אגף תפוצות</t>
  </si>
  <si>
    <t>אגף כלכלה ופרויקטים</t>
  </si>
  <si>
    <t>רשות התחרות (רשות ההגבלים העסקיים)</t>
  </si>
  <si>
    <t>משרד הבינוי והשיכון</t>
  </si>
  <si>
    <t>רן בר</t>
  </si>
  <si>
    <t>דורות-מרכז רפואי לשיקום וגריאטריה</t>
  </si>
  <si>
    <t>לא הוגש  טופס דיווח</t>
  </si>
  <si>
    <t>אגף גיאוכימיה</t>
  </si>
  <si>
    <t>הרשות לפיתוח והתיישבות הבדואים בנגב</t>
  </si>
  <si>
    <t>לשכת סמנכ"ל מינהל ומטה</t>
  </si>
  <si>
    <t>מערכות מנהל והדרכה</t>
  </si>
  <si>
    <t>מנהלת יחידת דירקטוריונים</t>
  </si>
  <si>
    <t>יחידת ארגון ושיטות עבודה</t>
  </si>
  <si>
    <t>משרד העבודה הרווחה והשירותים החברתיים</t>
  </si>
  <si>
    <t>שרית גולדשטיין</t>
  </si>
  <si>
    <t>בר יהודה</t>
  </si>
  <si>
    <t>לשכת הממונה על שוק ההון</t>
  </si>
  <si>
    <t>חסוי</t>
  </si>
  <si>
    <t>20 - קיים הסדר אחר למסירת המידע</t>
  </si>
  <si>
    <t>8(5) - המידע נוצר בידי רשות אחרת</t>
  </si>
  <si>
    <t>14 - החוק אינו חל</t>
  </si>
  <si>
    <t>8(4) - המידע פורסם</t>
  </si>
  <si>
    <t>9(א)(3) - פגיעה בפרטיות</t>
  </si>
  <si>
    <t>עמודה1</t>
  </si>
  <si>
    <t>9(ב)(6) - סוד מסחרי</t>
  </si>
  <si>
    <t>9(ב)(1) - שיבוש תפקוד הרשות</t>
  </si>
  <si>
    <t>9(א)(1) - פגיעה בבטחון</t>
  </si>
  <si>
    <t>8(2) - נוצר לפני 7 שנים</t>
  </si>
  <si>
    <t>9(א)(4) איסור על פי דין</t>
  </si>
  <si>
    <t>9(ב)(5) - ניהול פנימי</t>
  </si>
  <si>
    <t>אגף מינהל ומשאבי אנוש</t>
  </si>
  <si>
    <t>אגף דמוגרפיה ומפקד</t>
  </si>
  <si>
    <t>מרכז בריאות הנפש מעלה הכרמל</t>
  </si>
  <si>
    <t>יועץ בכיר למנכ"ל</t>
  </si>
  <si>
    <t>לא נמסר מענה</t>
  </si>
  <si>
    <t>נמסר מענה</t>
  </si>
  <si>
    <t>נמסר מענה לאחר שימוע</t>
  </si>
  <si>
    <t>בית חולים אסף הרופא</t>
  </si>
  <si>
    <t>בית חולים שמואל הרופא</t>
  </si>
  <si>
    <t>המרכז הרפואי זיו</t>
  </si>
  <si>
    <t>מרכז בריאות הנפש אברבנאל</t>
  </si>
  <si>
    <t>מרכז בריאות הנפש באר שבע</t>
  </si>
  <si>
    <t>בית חולים פוריה</t>
  </si>
  <si>
    <t>המשרד לביטחון הפנים</t>
  </si>
  <si>
    <t>משרד ראש הממשלה</t>
  </si>
  <si>
    <t>אגף הון אנושי ומינהל</t>
  </si>
  <si>
    <t>יואב הורביץ</t>
  </si>
  <si>
    <t>לא היה צורך בדיווח</t>
  </si>
  <si>
    <t>מרכז רפואי וולפסון</t>
  </si>
  <si>
    <t>ענף שירות</t>
  </si>
  <si>
    <t xml:space="preserve">אגף משאבי אנוש </t>
  </si>
  <si>
    <t>ענף מחקר מינהל תכנון</t>
  </si>
  <si>
    <t>אגף תכנון מדיניות ואסטרטגיה</t>
  </si>
  <si>
    <t>?</t>
  </si>
  <si>
    <t>9(ב)(8) - מידע אודות שיטות ונהלים</t>
  </si>
  <si>
    <t>8(1) - הקצאת משאבים בלתי סבירה</t>
  </si>
  <si>
    <t>9(ב)(3) - מידע אודות משא ומתן</t>
  </si>
  <si>
    <t>9(ב)(2) - מדיניות בשלבי עיצוב</t>
  </si>
  <si>
    <t>9(ב)(7) - מידע שגילויו היה תנאי למסירתו</t>
  </si>
  <si>
    <t>9(ב)(4) - טיוטות ודיונים פנימיים</t>
  </si>
  <si>
    <t xml:space="preserve">8(3) - לא ניתן לאתר את המידע / המידע אינו מצוי ברשות </t>
  </si>
  <si>
    <t>יואב רם</t>
  </si>
  <si>
    <t>מיכל אתגר</t>
  </si>
  <si>
    <t>אגף קשרי חוץ ודוברות</t>
  </si>
  <si>
    <t>מוצדקות (2018)</t>
  </si>
  <si>
    <t>לא מוצדקות (2018)</t>
  </si>
  <si>
    <t>טרם הסתיים (2018)</t>
  </si>
  <si>
    <t xml:space="preserve">מספר פסקי הדין שניתנו </t>
  </si>
  <si>
    <t xml:space="preserve">בעד הרשות </t>
  </si>
  <si>
    <t xml:space="preserve">נגד הרשות </t>
  </si>
  <si>
    <t>הרשות מסרה את כל המידע המבוקש (2016) באחוזים</t>
  </si>
  <si>
    <t>הרשות מסרה את המידע באופן חלקי (2016) באחוזים</t>
  </si>
  <si>
    <t>הרשות דחתה את בקשת המידע (2016) באחוזים</t>
  </si>
  <si>
    <t>מספר התלונות שהתבררו (2018)</t>
  </si>
  <si>
    <t>מספר בקשות שהתקבלו ברשות</t>
  </si>
  <si>
    <t>מענה לבקשות</t>
  </si>
  <si>
    <t>טרם הסתיים</t>
  </si>
  <si>
    <t>המידע נמסר</t>
  </si>
  <si>
    <t>הבקשה נדחתה/ הטיפול בה הופסק</t>
  </si>
  <si>
    <t>במהלך השנה הסתיים הטיפול ב90.3% מהבקשות שהוגשו. 62.2% מהבקשות שהוגשו נענו תוך 30 יום.</t>
  </si>
  <si>
    <t>הרשויות אליהן הוגשה כמות הבקשות הגבוהה ביותר הן:</t>
  </si>
  <si>
    <t>הרשויות בהן היתה העליה המשמעותית ביותר בכמות הבקשות:</t>
  </si>
  <si>
    <t>אחוז שינוי</t>
  </si>
  <si>
    <t>הרשויות בהן היתה ירידה המשמעותית ביותר בכמות הבקשות:</t>
  </si>
  <si>
    <t xml:space="preserve">משרד הכלכלה </t>
  </si>
  <si>
    <t>מבין עילות הדחיה הובילו (מתוך מקבץ עילות הדחיה של הרשויות):</t>
  </si>
  <si>
    <t>8(3) - לא ניתן לאתר את המידע או שאינו מצוי בידי הרשות</t>
  </si>
  <si>
    <t>9(ב)(4) - דיונים פנימיים</t>
  </si>
  <si>
    <t>8(1) - הקצאת משאבים</t>
  </si>
  <si>
    <t xml:space="preserve">כל היתר </t>
  </si>
  <si>
    <t>גם השנה אחוז התלונות על אי מתן מענה במועד היה הגבוה ביותר 88.3% מכלל התלונות היו בנושא זה.</t>
  </si>
  <si>
    <t>משרד העבודה והרווחה והשירותים החברתיים</t>
  </si>
  <si>
    <t>כמות העתירות הרבה ביותר שהוגשה לבית משפט היא כנגד הרשויות הבאות:</t>
  </si>
  <si>
    <t>העלאת מסמכים לאתר- בלטו לטובה הרשויות הבאות:</t>
  </si>
  <si>
    <t>כל השאר</t>
  </si>
  <si>
    <t>המשרדים שחרגו באחוזים הגבוהים ביותר מזמני החוק (מעל 120 יום)</t>
  </si>
  <si>
    <t xml:space="preserve">מספר בקשות שהתקבלו </t>
  </si>
  <si>
    <t xml:space="preserve">מענה לבקשות </t>
  </si>
  <si>
    <t>הרשות מסרה את כל המידע המבוקש</t>
  </si>
  <si>
    <t>הרשות מסרה את המידע המבוקש באופן חלקי</t>
  </si>
  <si>
    <t>הרשות דחתה את הבקשה למסירת מידע</t>
  </si>
  <si>
    <t>הטיפול בבקשה הופסק בשל אי תשלום אגרה</t>
  </si>
  <si>
    <t>הטיפול בבקשה הופסק מטעמים הקשורים לפונה</t>
  </si>
  <si>
    <t>הטיפול בבקשה טרם הסתיים</t>
  </si>
  <si>
    <t>סה"כ אחוזים</t>
  </si>
  <si>
    <t xml:space="preserve">זמן טיפול </t>
  </si>
  <si>
    <t>זמן הטיפול בבקשה לא עלה על 15 יום</t>
  </si>
  <si>
    <t>זמן הטיפול בבקשה בין 16-30 יום</t>
  </si>
  <si>
    <t>זמן הטיפול בבקשה בין 31-60 יום</t>
  </si>
  <si>
    <t>זמן הטיפול בבקשה בין 61-120 יום</t>
  </si>
  <si>
    <t>זמן הטיפול בבקשה מעל 120 יום</t>
  </si>
  <si>
    <t>עילות דחיה</t>
  </si>
  <si>
    <t>לא ניתן לאתר את המידע או שאינו מצוי בידי הרשות</t>
  </si>
  <si>
    <t xml:space="preserve"> המידע נוצר בידי רשות אחרת</t>
  </si>
  <si>
    <t>דיונים פנימיים</t>
  </si>
  <si>
    <t>הקצאת משאבים</t>
  </si>
  <si>
    <t>אחר</t>
  </si>
  <si>
    <t>טופס מקוון להגשת בקשה למידע</t>
  </si>
  <si>
    <t xml:space="preserve">כמות טפסים </t>
  </si>
  <si>
    <t>התפגלות המידע המבוקש מבין הטפסים המקוונים:</t>
  </si>
  <si>
    <t>סוג המידע המבוקש</t>
  </si>
  <si>
    <t>מידע חייב בפרסום</t>
  </si>
  <si>
    <t>מידע אישי</t>
  </si>
  <si>
    <t>מידע עבור מחקר אקדמי</t>
  </si>
  <si>
    <t>מידע עבור עמותות חברתיות</t>
  </si>
  <si>
    <t>מידע עבור מקבל קצבה</t>
  </si>
  <si>
    <t>מידע בתשלום</t>
  </si>
  <si>
    <t>שלושת הרשויות אליהן הוגשו הכי הרבה בקשות מקוונות:</t>
  </si>
  <si>
    <t>רשויות פופולריות</t>
  </si>
  <si>
    <t>רשת מקרקעי ישראל</t>
  </si>
  <si>
    <t>שלושת העמותות שהגישו הכי הרבה בקשות בשנת 2018</t>
  </si>
  <si>
    <t>התנועה לחופש המידע</t>
  </si>
  <si>
    <t>עמותת הצלחה</t>
  </si>
  <si>
    <t>עמותת אזרחים למען הסביבה</t>
  </si>
  <si>
    <t>מספרי בקשות על פי חודש ההגשה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</si>
  <si>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</si>
  <si>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</si>
  <si>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</si>
  <si>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</si>
  <si>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</si>
  <si>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</si>
  <si>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</si>
  <si>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</si>
  <si>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</si>
  <si>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</si>
  <si>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</si>
  <si>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</si>
  <si>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מגישי הבקשות:</t>
  </si>
  <si>
    <t>מגישי בקשות</t>
  </si>
  <si>
    <t>אנשים פרטיים</t>
  </si>
  <si>
    <t>עמותות חברתיות</t>
  </si>
  <si>
    <t>עורכי דין</t>
  </si>
  <si>
    <t>לא ידוע</t>
  </si>
  <si>
    <t>סטודנטים</t>
  </si>
  <si>
    <t xml:space="preserve">פסקי דין ועתירות </t>
  </si>
  <si>
    <t>פסקי דין</t>
  </si>
  <si>
    <t xml:space="preserve">פסקי דין </t>
  </si>
  <si>
    <t>ממשלה</t>
  </si>
  <si>
    <t>רשות מקומית</t>
  </si>
  <si>
    <t xml:space="preserve">סה"כ </t>
  </si>
  <si>
    <t>פסקי דין החלטה</t>
  </si>
  <si>
    <t>התקבל</t>
  </si>
  <si>
    <t>נדחה</t>
  </si>
  <si>
    <t>פסקי דין הוצאות</t>
  </si>
  <si>
    <r>
      <t xml:space="preserve">הוצאות </t>
    </r>
    <r>
      <rPr>
        <b/>
        <sz val="11"/>
        <color rgb="FF000000"/>
        <rFont val="Arial"/>
        <family val="2"/>
      </rPr>
      <t>לטובת</t>
    </r>
    <r>
      <rPr>
        <sz val="11"/>
        <color rgb="FF000000"/>
        <rFont val="Arial"/>
        <family val="2"/>
      </rPr>
      <t xml:space="preserve"> הממשלה / הרשות המקומית</t>
    </r>
  </si>
  <si>
    <t>הוצאות לטובת העותר (נגד הממשלה)</t>
  </si>
  <si>
    <t>סה"כ</t>
  </si>
  <si>
    <r>
      <t> </t>
    </r>
    <r>
      <rPr>
        <b/>
        <sz val="11"/>
        <color theme="1"/>
        <rFont val="Arial"/>
        <family val="2"/>
      </rPr>
      <t>עתירות</t>
    </r>
  </si>
  <si>
    <t>מחוזות</t>
  </si>
  <si>
    <t>דרום</t>
  </si>
  <si>
    <t>מרכז</t>
  </si>
  <si>
    <t>ת"א</t>
  </si>
  <si>
    <t>י-ם</t>
  </si>
  <si>
    <t>צפון</t>
  </si>
  <si>
    <r>
      <t>128</t>
    </r>
    <r>
      <rPr>
        <sz val="8"/>
        <color theme="1"/>
        <rFont val="Arial"/>
        <family val="2"/>
      </rPr>
      <t> </t>
    </r>
  </si>
  <si>
    <t>סה"כ עתירות שהוגשו בשנת 2018</t>
  </si>
  <si>
    <t>שימוש באתר חופש המידע</t>
  </si>
  <si>
    <t>סה"כ ביקורים באתר</t>
  </si>
  <si>
    <t>שלושת העמודים שנצפו הכי הרבה</t>
  </si>
  <si>
    <t>דף כניסה- 22650</t>
  </si>
  <si>
    <t>הגשת בקשה- 7476</t>
  </si>
  <si>
    <t>מאגר תשובות- 6257</t>
  </si>
  <si>
    <t>דף כניסה- 15743</t>
  </si>
  <si>
    <t>הגשת בקשה- 11753</t>
  </si>
  <si>
    <t>מאגר תשובות- 12040</t>
  </si>
  <si>
    <t>דף כניסה- 17074</t>
  </si>
  <si>
    <t>הגשת בקשת- 6608</t>
  </si>
  <si>
    <t>מאגר תשובות- 909</t>
  </si>
  <si>
    <t>ביקורים לפי חודשים 2018</t>
  </si>
  <si>
    <t>אתר חופש המידע מאגד את פרטי הממונים על חופש המידע במעל ל- 2000 רשויות ציבוריות. הגשת בקשה למידע כרוכה בתשלום אגרה ועל כן פועלת היחידה לפרסום פרטי חשבון הבנק אליו ניתן להפקיד את אגרת הבקשה ולפתיחת ערוץ תשלום אגרה מקוון.</t>
  </si>
  <si>
    <t>מספר הרשויות באתר</t>
  </si>
  <si>
    <r>
      <t xml:space="preserve"> </t>
    </r>
    <r>
      <rPr>
        <sz val="11"/>
        <color rgb="FF000000"/>
        <rFont val="Arial"/>
        <family val="2"/>
      </rPr>
      <t>מספר הרשויות בעלות פרטי תשלום באתר (פרטי בנק)</t>
    </r>
  </si>
  <si>
    <r>
      <t xml:space="preserve"> </t>
    </r>
    <r>
      <rPr>
        <sz val="11"/>
        <color rgb="FF000000"/>
        <rFont val="Arial"/>
        <family val="2"/>
      </rPr>
      <t>מספר הרשויות בעלות אפשרות תשלום מקוון</t>
    </r>
  </si>
  <si>
    <t>מידע יזום באתר חופש המידע</t>
  </si>
  <si>
    <t>על פי נוהל של היחידה הממשלתית לחופש המידע, על רשויות הממשלה לפרסם באופן יזום תשובות שניתנו במסגרת בקשות למידע. התשובות מועלות לאתר חופש המידע.</t>
  </si>
  <si>
    <t>שנה</t>
  </si>
  <si>
    <t>סה"כ קבצים</t>
  </si>
  <si>
    <t>סה"כ תשובות</t>
  </si>
  <si>
    <t>סה"כ הורדות מהאתר</t>
  </si>
  <si>
    <t xml:space="preserve">מה הכי עניין את הציבור? </t>
  </si>
  <si>
    <t>קבצים שהורדו הכי הרבה</t>
  </si>
  <si>
    <t xml:space="preserve"> משרד הפנים – אגודות עותומניות </t>
  </si>
  <si>
    <t>רשימת תרופות שניתן לקבל ללא מרשם רופא</t>
  </si>
  <si>
    <t>מספר חללי מערכות צה"ל לפי שנים</t>
  </si>
  <si>
    <t>אתר חופש המידע המרכזי מהווה פלטפורמה להפצת מידע יזום. משרדי הממשלה ויחידות הסמך מחויבות על פי נוהל[1] לפרסם, תוך 30 יום, תשובות הניתנות במסגרת החוק באתר חופש המידע.</t>
  </si>
  <si>
    <t>שלושת הרשויות שהעלו הכי הרבה תשובות:</t>
  </si>
  <si>
    <t>סוגי קבצים נוספים באתר 2018</t>
  </si>
  <si>
    <r>
      <t xml:space="preserve"> </t>
    </r>
    <r>
      <rPr>
        <sz val="11"/>
        <color rgb="FF000000"/>
        <rFont val="Arial"/>
        <family val="2"/>
      </rPr>
      <t>דוחות התקשרות</t>
    </r>
  </si>
  <si>
    <t>סה"כ 239 מתוך 1381</t>
  </si>
  <si>
    <t>הסכמי התקשרות</t>
  </si>
  <si>
    <t xml:space="preserve"> סה"כ 146 מתוך 1381</t>
  </si>
  <si>
    <t>ליחידה הגיעו השנה 247 תלונות מדובר בעליה של 10% ביחס לשנה קודמת</t>
  </si>
  <si>
    <t>המשרדים בעלי היקף פעילות גבוה, שענו בחיוב על אחוז הבקשות הגבוה ביותר (מענה עד 30 יום)</t>
  </si>
  <si>
    <t>הרשויות לגביהן הוגשו כמות התלונות המוצדקות הרבה ביותר הן:</t>
  </si>
  <si>
    <t>הרשויות המפרות בעלות המספר הגבוה ביותר של ליקויים (מידע שלא נמסר) למרות הדרישה לתקנם: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</si>
</sst>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&quot;₪&quot;\ #,##0.00"/>
  </numFmts>
  <fonts count="3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0"/>
      <name val="Arial"/>
      <family val="2"/>
      <scheme val="minor"/>
    </font>
    <font>
      <b/>
      <sz val="10"/>
      <name val="Arial"/>
      <family val="2"/>
      <scheme val="minor"/>
    </font>
    <font>
      <b/>
      <sz val="10"/>
      <color theme="0" tint="-0.499984740745262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0" tint="-0.499984740745262"/>
      <name val="Arial"/>
      <family val="2"/>
      <scheme val="minor"/>
    </font>
    <font>
      <sz val="10"/>
      <color rgb="FFFF0000"/>
      <name val="Arial"/>
      <family val="2"/>
      <scheme val="minor"/>
    </font>
    <font>
      <sz val="9"/>
      <name val="Times New Roman"/>
    </font>
    <font>
      <b/>
      <sz val="10"/>
      <name val="Arial"/>
      <family val="2"/>
    </font>
    <font>
      <sz val="10"/>
      <color theme="1"/>
      <name val="Arial"/>
      <scheme val="minor"/>
    </font>
    <font>
      <sz val="11"/>
      <name val="Arial"/>
      <family val="2"/>
      <scheme val="minor"/>
    </font>
    <font>
      <sz val="11"/>
      <color theme="0" tint="-0.499984740745262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0"/>
      <color theme="1"/>
      <name val="Arial"/>
      <family val="2"/>
    </font>
    <font>
      <sz val="7"/>
      <color rgb="FF000000"/>
      <name val="Times New Roman"/>
      <family val="1"/>
    </font>
    <font>
      <i/>
      <sz val="11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C6D9F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indexed="64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thin">
        <color indexed="64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83">
    <xf numFmtId="0" fontId="0" fillId="0" borderId="0" xfId="0"/>
    <xf numFmtId="0" fontId="0" fillId="0" borderId="0" xfId="0" applyNumberFormat="1"/>
    <xf numFmtId="164" fontId="0" fillId="0" borderId="0" xfId="0" applyNumberFormat="1"/>
    <xf numFmtId="164" fontId="3" fillId="2" borderId="1" xfId="1" applyNumberFormat="1" applyFont="1" applyFill="1" applyBorder="1" applyAlignment="1">
      <alignment horizontal="right" vertical="center" wrapText="1" readingOrder="2"/>
    </xf>
    <xf numFmtId="164" fontId="3" fillId="3" borderId="1" xfId="1" applyNumberFormat="1" applyFont="1" applyFill="1" applyBorder="1" applyAlignment="1">
      <alignment horizontal="right" vertical="center" wrapText="1" readingOrder="2"/>
    </xf>
    <xf numFmtId="9" fontId="3" fillId="4" borderId="1" xfId="2" applyFont="1" applyFill="1" applyBorder="1" applyAlignment="1">
      <alignment horizontal="right" vertical="center" wrapText="1" readingOrder="2"/>
    </xf>
    <xf numFmtId="9" fontId="3" fillId="5" borderId="1" xfId="2" applyFont="1" applyFill="1" applyBorder="1" applyAlignment="1">
      <alignment horizontal="right" vertical="center" wrapText="1" readingOrder="2"/>
    </xf>
    <xf numFmtId="9" fontId="3" fillId="6" borderId="1" xfId="2" applyFont="1" applyFill="1" applyBorder="1" applyAlignment="1">
      <alignment horizontal="right" vertical="center" wrapText="1" readingOrder="2"/>
    </xf>
    <xf numFmtId="9" fontId="3" fillId="7" borderId="1" xfId="2" applyFont="1" applyFill="1" applyBorder="1" applyAlignment="1">
      <alignment horizontal="right" vertical="center" wrapText="1" readingOrder="2"/>
    </xf>
    <xf numFmtId="9" fontId="3" fillId="8" borderId="1" xfId="2" applyFont="1" applyFill="1" applyBorder="1" applyAlignment="1">
      <alignment horizontal="right" vertical="center" wrapText="1" readingOrder="2"/>
    </xf>
    <xf numFmtId="9" fontId="3" fillId="9" borderId="1" xfId="2" applyFont="1" applyFill="1" applyBorder="1" applyAlignment="1">
      <alignment horizontal="right" vertical="center" wrapText="1" readingOrder="2"/>
    </xf>
    <xf numFmtId="0" fontId="3" fillId="10" borderId="1" xfId="0" applyFont="1" applyFill="1" applyBorder="1" applyAlignment="1">
      <alignment horizontal="right" vertical="center" wrapText="1" readingOrder="2"/>
    </xf>
    <xf numFmtId="9" fontId="3" fillId="10" borderId="1" xfId="2" applyFont="1" applyFill="1" applyBorder="1" applyAlignment="1">
      <alignment horizontal="right" vertical="center" wrapText="1" readingOrder="2"/>
    </xf>
    <xf numFmtId="0" fontId="3" fillId="11" borderId="1" xfId="0" applyFont="1" applyFill="1" applyBorder="1" applyAlignment="1">
      <alignment horizontal="right" vertical="center" wrapText="1" readingOrder="2"/>
    </xf>
    <xf numFmtId="0" fontId="3" fillId="12" borderId="1" xfId="0" applyFont="1" applyFill="1" applyBorder="1" applyAlignment="1">
      <alignment horizontal="right" vertical="center" wrapText="1" readingOrder="2"/>
    </xf>
    <xf numFmtId="0" fontId="3" fillId="13" borderId="1" xfId="0" applyFont="1" applyFill="1" applyBorder="1" applyAlignment="1">
      <alignment horizontal="right" vertical="center" wrapText="1" readingOrder="2"/>
    </xf>
    <xf numFmtId="0" fontId="4" fillId="14" borderId="1" xfId="0" applyFont="1" applyFill="1" applyBorder="1" applyAlignment="1">
      <alignment horizontal="right" vertical="center" wrapText="1" readingOrder="2"/>
    </xf>
    <xf numFmtId="49" fontId="7" fillId="0" borderId="1" xfId="0" applyNumberFormat="1" applyFont="1" applyFill="1" applyBorder="1" applyAlignment="1">
      <alignment horizontal="right" vertical="center" wrapText="1" readingOrder="2"/>
    </xf>
    <xf numFmtId="0" fontId="7" fillId="0" borderId="1" xfId="0" applyFont="1" applyFill="1" applyBorder="1" applyAlignment="1">
      <alignment horizontal="right" vertical="center" wrapText="1" readingOrder="2"/>
    </xf>
    <xf numFmtId="164" fontId="8" fillId="0" borderId="1" xfId="1" applyNumberFormat="1" applyFont="1" applyBorder="1" applyAlignment="1">
      <alignment horizontal="right" wrapText="1"/>
    </xf>
    <xf numFmtId="9" fontId="8" fillId="0" borderId="1" xfId="2" applyFont="1" applyBorder="1" applyAlignment="1">
      <alignment horizontal="right" wrapText="1"/>
    </xf>
    <xf numFmtId="165" fontId="8" fillId="0" borderId="1" xfId="2" applyNumberFormat="1" applyFont="1" applyBorder="1" applyAlignment="1">
      <alignment horizontal="right" wrapText="1"/>
    </xf>
    <xf numFmtId="0" fontId="10" fillId="0" borderId="1" xfId="0" applyFont="1" applyFill="1" applyBorder="1" applyAlignment="1">
      <alignment horizontal="right" vertical="center" wrapText="1" readingOrder="2"/>
    </xf>
    <xf numFmtId="164" fontId="10" fillId="0" borderId="1" xfId="1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5" fontId="9" fillId="14" borderId="1" xfId="0" applyNumberFormat="1" applyFont="1" applyFill="1" applyBorder="1" applyAlignment="1">
      <alignment horizontal="right" wrapText="1"/>
    </xf>
    <xf numFmtId="165" fontId="8" fillId="0" borderId="1" xfId="2" applyNumberFormat="1" applyFont="1" applyFill="1" applyBorder="1" applyAlignment="1">
      <alignment horizontal="right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49" fontId="12" fillId="0" borderId="3" xfId="0" applyNumberFormat="1" applyFont="1" applyBorder="1" applyAlignment="1">
      <alignment horizontal="right" vertical="center" wrapText="1" readingOrder="2"/>
    </xf>
    <xf numFmtId="165" fontId="13" fillId="0" borderId="1" xfId="0" applyNumberFormat="1" applyFont="1" applyBorder="1" applyAlignment="1">
      <alignment horizontal="right" wrapText="1"/>
    </xf>
    <xf numFmtId="165" fontId="13" fillId="0" borderId="1" xfId="2" applyNumberFormat="1" applyFont="1" applyBorder="1" applyAlignment="1">
      <alignment horizontal="right" wrapText="1"/>
    </xf>
    <xf numFmtId="49" fontId="12" fillId="0" borderId="4" xfId="0" applyNumberFormat="1" applyFont="1" applyBorder="1" applyAlignment="1">
      <alignment horizontal="right" vertical="center" wrapText="1" readingOrder="2"/>
    </xf>
    <xf numFmtId="165" fontId="13" fillId="0" borderId="3" xfId="0" applyNumberFormat="1" applyFont="1" applyBorder="1" applyAlignment="1">
      <alignment horizontal="right" wrapText="1"/>
    </xf>
    <xf numFmtId="165" fontId="13" fillId="0" borderId="3" xfId="2" applyNumberFormat="1" applyFont="1" applyBorder="1" applyAlignment="1">
      <alignment horizontal="right" wrapText="1"/>
    </xf>
    <xf numFmtId="0" fontId="14" fillId="0" borderId="0" xfId="0" applyFont="1" applyFill="1"/>
    <xf numFmtId="0" fontId="15" fillId="14" borderId="0" xfId="0" applyFont="1" applyFill="1"/>
    <xf numFmtId="49" fontId="12" fillId="0" borderId="5" xfId="0" applyNumberFormat="1" applyFont="1" applyBorder="1" applyAlignment="1">
      <alignment horizontal="right" vertical="center" wrapText="1" readingOrder="2"/>
    </xf>
    <xf numFmtId="1" fontId="8" fillId="0" borderId="1" xfId="0" applyNumberFormat="1" applyFont="1" applyBorder="1" applyAlignment="1">
      <alignment horizontal="right" wrapText="1"/>
    </xf>
    <xf numFmtId="166" fontId="8" fillId="0" borderId="1" xfId="1" applyNumberFormat="1" applyFont="1" applyBorder="1" applyAlignment="1">
      <alignment horizontal="right" wrapText="1"/>
    </xf>
    <xf numFmtId="1" fontId="8" fillId="0" borderId="5" xfId="0" applyNumberFormat="1" applyFont="1" applyBorder="1" applyAlignment="1">
      <alignment horizontal="right" wrapText="1"/>
    </xf>
    <xf numFmtId="0" fontId="3" fillId="16" borderId="5" xfId="0" applyFont="1" applyFill="1" applyBorder="1" applyAlignment="1">
      <alignment horizontal="right" vertical="center" wrapText="1" readingOrder="2"/>
    </xf>
    <xf numFmtId="49" fontId="12" fillId="0" borderId="6" xfId="0" applyNumberFormat="1" applyFont="1" applyBorder="1" applyAlignment="1">
      <alignment horizontal="right" vertical="center" wrapText="1" readingOrder="2"/>
    </xf>
    <xf numFmtId="164" fontId="8" fillId="0" borderId="1" xfId="1" applyNumberFormat="1" applyFont="1" applyFill="1" applyBorder="1" applyAlignment="1">
      <alignment horizontal="right" wrapText="1"/>
    </xf>
    <xf numFmtId="0" fontId="16" fillId="0" borderId="0" xfId="0" applyFont="1"/>
    <xf numFmtId="0" fontId="8" fillId="0" borderId="1" xfId="1" applyNumberFormat="1" applyFont="1" applyBorder="1" applyAlignment="1">
      <alignment wrapText="1"/>
    </xf>
    <xf numFmtId="165" fontId="8" fillId="17" borderId="1" xfId="2" applyNumberFormat="1" applyFont="1" applyFill="1" applyBorder="1" applyAlignment="1">
      <alignment horizontal="right" wrapText="1"/>
    </xf>
    <xf numFmtId="49" fontId="12" fillId="0" borderId="4" xfId="0" applyNumberFormat="1" applyFont="1" applyFill="1" applyBorder="1" applyAlignment="1">
      <alignment horizontal="right" vertical="center" wrapText="1" readingOrder="2"/>
    </xf>
    <xf numFmtId="1" fontId="8" fillId="0" borderId="1" xfId="0" applyNumberFormat="1" applyFont="1" applyFill="1" applyBorder="1" applyAlignment="1">
      <alignment horizontal="right" wrapText="1"/>
    </xf>
    <xf numFmtId="1" fontId="8" fillId="0" borderId="5" xfId="0" applyNumberFormat="1" applyFont="1" applyFill="1" applyBorder="1" applyAlignment="1">
      <alignment horizontal="right" wrapText="1"/>
    </xf>
    <xf numFmtId="166" fontId="8" fillId="0" borderId="1" xfId="1" applyNumberFormat="1" applyFont="1" applyFill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0" fontId="0" fillId="0" borderId="0" xfId="0" applyFill="1"/>
    <xf numFmtId="0" fontId="2" fillId="0" borderId="1" xfId="0" applyFont="1" applyFill="1" applyBorder="1" applyAlignment="1">
      <alignment horizontal="right" vertical="center" wrapText="1" readingOrder="2"/>
    </xf>
    <xf numFmtId="0" fontId="0" fillId="0" borderId="0" xfId="0"/>
    <xf numFmtId="0" fontId="16" fillId="0" borderId="6" xfId="0" applyFont="1" applyBorder="1"/>
    <xf numFmtId="0" fontId="0" fillId="0" borderId="6" xfId="0" applyBorder="1"/>
    <xf numFmtId="0" fontId="16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165" fontId="0" fillId="0" borderId="6" xfId="2" applyNumberFormat="1" applyFont="1" applyBorder="1"/>
    <xf numFmtId="165" fontId="0" fillId="0" borderId="6" xfId="0" applyNumberFormat="1" applyBorder="1"/>
    <xf numFmtId="165" fontId="0" fillId="0" borderId="10" xfId="0" applyNumberFormat="1" applyBorder="1"/>
    <xf numFmtId="49" fontId="12" fillId="0" borderId="10" xfId="0" applyNumberFormat="1" applyFont="1" applyBorder="1" applyAlignment="1">
      <alignment horizontal="right" vertical="center" wrapText="1" readingOrder="2"/>
    </xf>
    <xf numFmtId="49" fontId="12" fillId="0" borderId="6" xfId="0" applyNumberFormat="1" applyFont="1" applyBorder="1" applyAlignment="1">
      <alignment horizontal="right" vertical="center" wrapText="1" readingOrder="2"/>
    </xf>
    <xf numFmtId="165" fontId="0" fillId="0" borderId="0" xfId="0" applyNumberFormat="1"/>
    <xf numFmtId="49" fontId="12" fillId="0" borderId="6" xfId="0" applyNumberFormat="1" applyFont="1" applyFill="1" applyBorder="1" applyAlignment="1">
      <alignment horizontal="right" vertical="center" wrapText="1" readingOrder="2"/>
    </xf>
    <xf numFmtId="165" fontId="0" fillId="0" borderId="6" xfId="0" applyNumberFormat="1" applyFill="1" applyBorder="1"/>
    <xf numFmtId="49" fontId="12" fillId="0" borderId="0" xfId="0" applyNumberFormat="1" applyFont="1" applyFill="1" applyBorder="1" applyAlignment="1">
      <alignment horizontal="right" vertical="center" wrapText="1" readingOrder="2"/>
    </xf>
    <xf numFmtId="0" fontId="3" fillId="0" borderId="6" xfId="0" applyFont="1" applyFill="1" applyBorder="1" applyAlignment="1">
      <alignment horizontal="right" vertical="center" wrapText="1" readingOrder="2"/>
    </xf>
    <xf numFmtId="164" fontId="8" fillId="0" borderId="6" xfId="1" applyNumberFormat="1" applyFont="1" applyBorder="1" applyAlignment="1">
      <alignment horizontal="right" wrapText="1"/>
    </xf>
    <xf numFmtId="164" fontId="8" fillId="0" borderId="11" xfId="1" applyNumberFormat="1" applyFont="1" applyFill="1" applyBorder="1" applyAlignment="1">
      <alignment horizontal="right" wrapText="1"/>
    </xf>
    <xf numFmtId="164" fontId="0" fillId="0" borderId="6" xfId="0" applyNumberFormat="1" applyBorder="1"/>
    <xf numFmtId="0" fontId="16" fillId="0" borderId="13" xfId="0" applyFont="1" applyFill="1" applyBorder="1"/>
    <xf numFmtId="0" fontId="16" fillId="0" borderId="14" xfId="0" applyFont="1" applyFill="1" applyBorder="1" applyAlignment="1">
      <alignment wrapText="1"/>
    </xf>
    <xf numFmtId="0" fontId="16" fillId="0" borderId="7" xfId="0" applyFont="1" applyBorder="1"/>
    <xf numFmtId="0" fontId="16" fillId="0" borderId="17" xfId="0" applyFont="1" applyFill="1" applyBorder="1" applyAlignment="1">
      <alignment wrapText="1"/>
    </xf>
    <xf numFmtId="0" fontId="0" fillId="0" borderId="16" xfId="0" applyBorder="1"/>
    <xf numFmtId="9" fontId="0" fillId="0" borderId="18" xfId="0" applyNumberFormat="1" applyBorder="1"/>
    <xf numFmtId="0" fontId="0" fillId="0" borderId="19" xfId="0" applyBorder="1"/>
    <xf numFmtId="0" fontId="0" fillId="0" borderId="12" xfId="0" applyBorder="1"/>
    <xf numFmtId="0" fontId="16" fillId="0" borderId="20" xfId="0" applyFont="1" applyBorder="1"/>
    <xf numFmtId="9" fontId="0" fillId="0" borderId="19" xfId="0" applyNumberFormat="1" applyBorder="1"/>
    <xf numFmtId="0" fontId="16" fillId="0" borderId="21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9" fontId="0" fillId="0" borderId="25" xfId="0" applyNumberFormat="1" applyBorder="1"/>
    <xf numFmtId="9" fontId="0" fillId="0" borderId="26" xfId="0" applyNumberFormat="1" applyBorder="1"/>
    <xf numFmtId="0" fontId="17" fillId="0" borderId="6" xfId="0" applyFont="1" applyFill="1" applyBorder="1" applyAlignment="1">
      <alignment horizontal="center" wrapText="1"/>
    </xf>
    <xf numFmtId="0" fontId="18" fillId="0" borderId="6" xfId="0" applyFont="1" applyBorder="1"/>
    <xf numFmtId="0" fontId="16" fillId="0" borderId="28" xfId="0" applyFont="1" applyFill="1" applyBorder="1" applyAlignment="1">
      <alignment horizontal="center" wrapText="1"/>
    </xf>
    <xf numFmtId="0" fontId="16" fillId="0" borderId="28" xfId="0" applyFont="1" applyFill="1" applyBorder="1" applyAlignment="1">
      <alignment wrapText="1"/>
    </xf>
    <xf numFmtId="164" fontId="8" fillId="0" borderId="28" xfId="1" applyNumberFormat="1" applyFont="1" applyBorder="1" applyAlignment="1">
      <alignment horizontal="right" wrapText="1"/>
    </xf>
    <xf numFmtId="10" fontId="0" fillId="0" borderId="28" xfId="0" applyNumberFormat="1" applyBorder="1"/>
    <xf numFmtId="0" fontId="0" fillId="0" borderId="0" xfId="0" applyAlignment="1">
      <alignment wrapText="1"/>
    </xf>
    <xf numFmtId="0" fontId="0" fillId="0" borderId="28" xfId="0" applyBorder="1" applyAlignment="1">
      <alignment wrapText="1"/>
    </xf>
    <xf numFmtId="9" fontId="0" fillId="0" borderId="28" xfId="0" applyNumberFormat="1" applyBorder="1" applyAlignment="1">
      <alignment wrapText="1"/>
    </xf>
    <xf numFmtId="10" fontId="0" fillId="0" borderId="28" xfId="0" applyNumberFormat="1" applyBorder="1" applyAlignment="1">
      <alignment wrapText="1"/>
    </xf>
    <xf numFmtId="0" fontId="17" fillId="0" borderId="9" xfId="0" applyFont="1" applyFill="1" applyBorder="1" applyAlignment="1">
      <alignment horizontal="center" wrapText="1"/>
    </xf>
    <xf numFmtId="0" fontId="20" fillId="0" borderId="0" xfId="0" applyFont="1" applyAlignment="1">
      <alignment horizontal="right" vertical="center" readingOrder="2"/>
    </xf>
    <xf numFmtId="0" fontId="21" fillId="15" borderId="33" xfId="0" applyFont="1" applyFill="1" applyBorder="1" applyAlignment="1">
      <alignment horizontal="right" vertical="center" wrapText="1" readingOrder="2"/>
    </xf>
    <xf numFmtId="0" fontId="21" fillId="0" borderId="32" xfId="0" applyFont="1" applyBorder="1" applyAlignment="1">
      <alignment horizontal="right" vertical="center" readingOrder="2"/>
    </xf>
    <xf numFmtId="10" fontId="21" fillId="0" borderId="33" xfId="0" applyNumberFormat="1" applyFont="1" applyBorder="1" applyAlignment="1">
      <alignment horizontal="right" vertical="center" wrapText="1" readingOrder="1"/>
    </xf>
    <xf numFmtId="0" fontId="21" fillId="0" borderId="34" xfId="0" applyFont="1" applyBorder="1" applyAlignment="1">
      <alignment horizontal="right" vertical="center" readingOrder="2"/>
    </xf>
    <xf numFmtId="10" fontId="21" fillId="0" borderId="35" xfId="0" applyNumberFormat="1" applyFont="1" applyBorder="1" applyAlignment="1">
      <alignment horizontal="right" vertical="center" wrapText="1" readingOrder="1"/>
    </xf>
    <xf numFmtId="0" fontId="23" fillId="0" borderId="0" xfId="0" applyFont="1" applyAlignment="1">
      <alignment horizontal="right" vertical="center" readingOrder="2"/>
    </xf>
    <xf numFmtId="0" fontId="21" fillId="0" borderId="35" xfId="0" applyFont="1" applyBorder="1" applyAlignment="1">
      <alignment horizontal="right" vertical="center" wrapText="1" readingOrder="2"/>
    </xf>
    <xf numFmtId="0" fontId="19" fillId="0" borderId="0" xfId="3" applyAlignment="1">
      <alignment horizontal="right" vertical="center" readingOrder="2"/>
    </xf>
    <xf numFmtId="0" fontId="20" fillId="0" borderId="0" xfId="0" applyFont="1" applyAlignment="1">
      <alignment horizontal="right" vertical="center" wrapText="1" readingOrder="2"/>
    </xf>
    <xf numFmtId="0" fontId="21" fillId="0" borderId="32" xfId="0" applyFont="1" applyBorder="1" applyAlignment="1">
      <alignment horizontal="right" vertical="center" wrapText="1" readingOrder="1"/>
    </xf>
    <xf numFmtId="0" fontId="21" fillId="0" borderId="33" xfId="0" applyFont="1" applyBorder="1" applyAlignment="1">
      <alignment horizontal="right" vertical="center" wrapText="1" readingOrder="1"/>
    </xf>
    <xf numFmtId="0" fontId="21" fillId="0" borderId="34" xfId="0" applyFont="1" applyBorder="1" applyAlignment="1">
      <alignment horizontal="right" vertical="center" wrapText="1" readingOrder="1"/>
    </xf>
    <xf numFmtId="0" fontId="21" fillId="0" borderId="35" xfId="0" applyFont="1" applyBorder="1" applyAlignment="1">
      <alignment horizontal="right" vertical="center" wrapText="1" readingOrder="1"/>
    </xf>
    <xf numFmtId="0" fontId="21" fillId="0" borderId="32" xfId="0" applyFont="1" applyBorder="1" applyAlignment="1">
      <alignment horizontal="left" vertical="center" wrapText="1" readingOrder="1"/>
    </xf>
    <xf numFmtId="0" fontId="21" fillId="0" borderId="32" xfId="0" applyFont="1" applyBorder="1" applyAlignment="1">
      <alignment horizontal="right" vertical="center" wrapText="1" readingOrder="2"/>
    </xf>
    <xf numFmtId="0" fontId="21" fillId="0" borderId="34" xfId="0" applyFont="1" applyBorder="1" applyAlignment="1">
      <alignment horizontal="right" vertical="center" wrapText="1" readingOrder="2"/>
    </xf>
    <xf numFmtId="0" fontId="22" fillId="0" borderId="0" xfId="0" applyFont="1" applyAlignment="1">
      <alignment horizontal="right" vertical="center" wrapText="1" readingOrder="2"/>
    </xf>
    <xf numFmtId="0" fontId="0" fillId="0" borderId="0" xfId="0" applyAlignment="1">
      <alignment horizontal="right" vertical="center" wrapText="1" readingOrder="2"/>
    </xf>
    <xf numFmtId="0" fontId="23" fillId="0" borderId="0" xfId="0" applyFont="1" applyAlignment="1">
      <alignment horizontal="right" vertical="center" wrapText="1" readingOrder="2"/>
    </xf>
    <xf numFmtId="0" fontId="24" fillId="0" borderId="34" xfId="0" applyFont="1" applyBorder="1" applyAlignment="1">
      <alignment horizontal="right" vertical="center" wrapText="1" readingOrder="1"/>
    </xf>
    <xf numFmtId="0" fontId="24" fillId="0" borderId="34" xfId="0" applyFont="1" applyBorder="1" applyAlignment="1">
      <alignment horizontal="right" vertical="center" wrapText="1" readingOrder="2"/>
    </xf>
    <xf numFmtId="9" fontId="21" fillId="0" borderId="35" xfId="0" applyNumberFormat="1" applyFont="1" applyBorder="1" applyAlignment="1">
      <alignment horizontal="right" vertical="center" wrapText="1" readingOrder="1"/>
    </xf>
    <xf numFmtId="0" fontId="21" fillId="0" borderId="34" xfId="0" applyFont="1" applyBorder="1" applyAlignment="1">
      <alignment horizontal="left" vertical="center" wrapText="1" readingOrder="1"/>
    </xf>
    <xf numFmtId="0" fontId="24" fillId="0" borderId="0" xfId="0" applyFont="1" applyAlignment="1">
      <alignment horizontal="right" vertical="center" wrapText="1" readingOrder="2"/>
    </xf>
    <xf numFmtId="0" fontId="21" fillId="15" borderId="32" xfId="0" applyFont="1" applyFill="1" applyBorder="1" applyAlignment="1">
      <alignment horizontal="right" vertical="center" wrapText="1" readingOrder="2"/>
    </xf>
    <xf numFmtId="0" fontId="21" fillId="0" borderId="33" xfId="0" applyFont="1" applyBorder="1" applyAlignment="1">
      <alignment horizontal="right" vertical="center" wrapText="1" readingOrder="2"/>
    </xf>
    <xf numFmtId="0" fontId="21" fillId="0" borderId="33" xfId="0" applyFont="1" applyBorder="1" applyAlignment="1">
      <alignment horizontal="left" vertical="center" wrapText="1" readingOrder="1"/>
    </xf>
    <xf numFmtId="3" fontId="21" fillId="0" borderId="35" xfId="0" applyNumberFormat="1" applyFont="1" applyBorder="1" applyAlignment="1">
      <alignment horizontal="right" vertical="center" wrapText="1" readingOrder="1"/>
    </xf>
    <xf numFmtId="0" fontId="21" fillId="0" borderId="35" xfId="0" applyFont="1" applyBorder="1" applyAlignment="1">
      <alignment horizontal="left" vertical="center" wrapText="1" readingOrder="1"/>
    </xf>
    <xf numFmtId="0" fontId="25" fillId="0" borderId="0" xfId="0" applyFont="1" applyAlignment="1">
      <alignment horizontal="right" vertical="center" wrapText="1" readingOrder="2"/>
    </xf>
    <xf numFmtId="0" fontId="24" fillId="0" borderId="32" xfId="0" applyFont="1" applyBorder="1" applyAlignment="1">
      <alignment horizontal="right" vertical="center" wrapText="1" readingOrder="2"/>
    </xf>
    <xf numFmtId="0" fontId="27" fillId="0" borderId="0" xfId="0" applyFont="1" applyAlignment="1">
      <alignment horizontal="right" vertical="center" wrapText="1" readingOrder="2"/>
    </xf>
    <xf numFmtId="0" fontId="19" fillId="0" borderId="0" xfId="3" applyAlignment="1">
      <alignment horizontal="right" vertical="center" wrapText="1" readingOrder="2"/>
    </xf>
    <xf numFmtId="0" fontId="28" fillId="0" borderId="0" xfId="0" applyFont="1" applyAlignment="1">
      <alignment horizontal="right" vertical="center" wrapText="1" readingOrder="2"/>
    </xf>
    <xf numFmtId="0" fontId="26" fillId="0" borderId="0" xfId="0" applyFont="1" applyAlignment="1">
      <alignment horizontal="right" vertical="center" wrapText="1" readingOrder="2"/>
    </xf>
    <xf numFmtId="0" fontId="21" fillId="0" borderId="34" xfId="0" applyFont="1" applyBorder="1" applyAlignment="1">
      <alignment horizontal="center" vertical="center" readingOrder="1"/>
    </xf>
    <xf numFmtId="0" fontId="21" fillId="0" borderId="37" xfId="0" applyFont="1" applyBorder="1" applyAlignment="1">
      <alignment horizontal="center" vertical="center" readingOrder="1"/>
    </xf>
    <xf numFmtId="0" fontId="21" fillId="0" borderId="34" xfId="0" applyFont="1" applyBorder="1" applyAlignment="1">
      <alignment horizontal="center" vertical="center" readingOrder="2"/>
    </xf>
    <xf numFmtId="3" fontId="21" fillId="0" borderId="37" xfId="0" applyNumberFormat="1" applyFont="1" applyBorder="1" applyAlignment="1">
      <alignment horizontal="center" vertical="center" readingOrder="1"/>
    </xf>
    <xf numFmtId="0" fontId="21" fillId="0" borderId="37" xfId="0" applyFont="1" applyBorder="1" applyAlignment="1">
      <alignment horizontal="center" vertical="center" wrapText="1" readingOrder="2"/>
    </xf>
    <xf numFmtId="3" fontId="21" fillId="0" borderId="36" xfId="0" applyNumberFormat="1" applyFont="1" applyBorder="1" applyAlignment="1">
      <alignment horizontal="right" vertical="center" readingOrder="1"/>
    </xf>
    <xf numFmtId="0" fontId="29" fillId="0" borderId="34" xfId="0" applyFont="1" applyBorder="1" applyAlignment="1">
      <alignment horizontal="right" vertical="center" readingOrder="2"/>
    </xf>
    <xf numFmtId="3" fontId="21" fillId="0" borderId="37" xfId="0" applyNumberFormat="1" applyFont="1" applyBorder="1" applyAlignment="1">
      <alignment horizontal="right" vertical="center" readingOrder="1"/>
    </xf>
    <xf numFmtId="0" fontId="21" fillId="0" borderId="37" xfId="0" applyFont="1" applyBorder="1" applyAlignment="1">
      <alignment horizontal="right" vertical="center" readingOrder="1"/>
    </xf>
    <xf numFmtId="0" fontId="30" fillId="0" borderId="0" xfId="0" applyFont="1" applyAlignment="1">
      <alignment horizontal="right" vertical="center" readingOrder="2"/>
    </xf>
    <xf numFmtId="0" fontId="20" fillId="0" borderId="0" xfId="0" applyFont="1" applyAlignment="1">
      <alignment horizontal="right" vertical="center"/>
    </xf>
    <xf numFmtId="0" fontId="21" fillId="19" borderId="32" xfId="0" applyFont="1" applyFill="1" applyBorder="1" applyAlignment="1">
      <alignment horizontal="center" vertical="center" readingOrder="2"/>
    </xf>
    <xf numFmtId="0" fontId="21" fillId="19" borderId="36" xfId="0" applyFont="1" applyFill="1" applyBorder="1" applyAlignment="1">
      <alignment horizontal="center" vertical="center" readingOrder="2"/>
    </xf>
    <xf numFmtId="3" fontId="21" fillId="0" borderId="36" xfId="0" applyNumberFormat="1" applyFont="1" applyBorder="1" applyAlignment="1">
      <alignment horizontal="center" vertical="center" readingOrder="1"/>
    </xf>
    <xf numFmtId="0" fontId="23" fillId="0" borderId="0" xfId="0" applyFont="1" applyAlignment="1">
      <alignment horizontal="right" vertical="top" wrapText="1" readingOrder="2"/>
    </xf>
    <xf numFmtId="0" fontId="21" fillId="19" borderId="32" xfId="0" applyFont="1" applyFill="1" applyBorder="1" applyAlignment="1">
      <alignment horizontal="right" vertical="center" readingOrder="2"/>
    </xf>
    <xf numFmtId="0" fontId="21" fillId="0" borderId="36" xfId="0" applyFont="1" applyBorder="1" applyAlignment="1">
      <alignment horizontal="left" vertical="center" readingOrder="1"/>
    </xf>
    <xf numFmtId="0" fontId="21" fillId="0" borderId="37" xfId="0" applyFont="1" applyBorder="1" applyAlignment="1">
      <alignment horizontal="center" vertical="center" readingOrder="2"/>
    </xf>
    <xf numFmtId="49" fontId="12" fillId="0" borderId="29" xfId="0" applyNumberFormat="1" applyFont="1" applyFill="1" applyBorder="1" applyAlignment="1">
      <alignment horizontal="center" vertical="center" wrapText="1" readingOrder="2"/>
    </xf>
    <xf numFmtId="0" fontId="16" fillId="0" borderId="15" xfId="0" applyFont="1" applyFill="1" applyBorder="1" applyAlignment="1">
      <alignment horizontal="center" wrapText="1"/>
    </xf>
    <xf numFmtId="0" fontId="16" fillId="0" borderId="27" xfId="0" applyFont="1" applyFill="1" applyBorder="1" applyAlignment="1">
      <alignment horizontal="center" wrapText="1"/>
    </xf>
    <xf numFmtId="0" fontId="16" fillId="0" borderId="28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7" xfId="0" applyFont="1" applyFill="1" applyBorder="1" applyAlignment="1">
      <alignment horizontal="center" wrapText="1"/>
    </xf>
    <xf numFmtId="0" fontId="16" fillId="0" borderId="8" xfId="0" applyFont="1" applyFill="1" applyBorder="1" applyAlignment="1">
      <alignment horizontal="center" wrapText="1"/>
    </xf>
    <xf numFmtId="0" fontId="16" fillId="0" borderId="9" xfId="0" applyFont="1" applyFill="1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0" applyFont="1" applyFill="1" applyBorder="1" applyAlignment="1">
      <alignment horizontal="center" wrapText="1"/>
    </xf>
    <xf numFmtId="0" fontId="21" fillId="18" borderId="33" xfId="0" applyFont="1" applyFill="1" applyBorder="1" applyAlignment="1">
      <alignment horizontal="right" vertical="center" wrapText="1" readingOrder="2"/>
    </xf>
    <xf numFmtId="0" fontId="21" fillId="18" borderId="36" xfId="0" applyFont="1" applyFill="1" applyBorder="1" applyAlignment="1">
      <alignment horizontal="right" vertical="center" wrapText="1" readingOrder="2"/>
    </xf>
    <xf numFmtId="0" fontId="21" fillId="19" borderId="33" xfId="0" applyFont="1" applyFill="1" applyBorder="1" applyAlignment="1">
      <alignment horizontal="center" vertical="center" readingOrder="2"/>
    </xf>
    <xf numFmtId="0" fontId="21" fillId="19" borderId="36" xfId="0" applyFont="1" applyFill="1" applyBorder="1" applyAlignment="1">
      <alignment horizontal="center" vertical="center" readingOrder="2"/>
    </xf>
    <xf numFmtId="0" fontId="21" fillId="19" borderId="33" xfId="0" applyFont="1" applyFill="1" applyBorder="1" applyAlignment="1">
      <alignment horizontal="center" vertical="center" wrapText="1" readingOrder="2"/>
    </xf>
    <xf numFmtId="0" fontId="21" fillId="19" borderId="38" xfId="0" applyFont="1" applyFill="1" applyBorder="1" applyAlignment="1">
      <alignment horizontal="center" vertical="center" wrapText="1" readingOrder="2"/>
    </xf>
    <xf numFmtId="0" fontId="21" fillId="19" borderId="36" xfId="0" applyFont="1" applyFill="1" applyBorder="1" applyAlignment="1">
      <alignment horizontal="center" vertical="center" wrapText="1" readingOrder="2"/>
    </xf>
    <xf numFmtId="0" fontId="21" fillId="19" borderId="39" xfId="0" applyFont="1" applyFill="1" applyBorder="1" applyAlignment="1">
      <alignment horizontal="center" vertical="center" readingOrder="2"/>
    </xf>
    <xf numFmtId="10" fontId="0" fillId="0" borderId="0" xfId="0" applyNumberFormat="1"/>
    <xf numFmtId="49" fontId="12" fillId="0" borderId="0" xfId="0" applyNumberFormat="1" applyFont="1" applyFill="1" applyBorder="1" applyAlignment="1">
      <alignment vertical="center" readingOrder="2"/>
    </xf>
    <xf numFmtId="0" fontId="0" fillId="0" borderId="6" xfId="0" applyNumberFormat="1" applyBorder="1"/>
    <xf numFmtId="0" fontId="0" fillId="0" borderId="0" xfId="0" applyBorder="1"/>
    <xf numFmtId="164" fontId="8" fillId="0" borderId="0" xfId="1" applyNumberFormat="1" applyFont="1" applyFill="1" applyBorder="1" applyAlignment="1">
      <alignment horizontal="right" wrapText="1"/>
    </xf>
  </cellXfs>
  <cellStyles count="4">
    <cellStyle name="Comma" xfId="1" builtinId="3"/>
    <cellStyle name="Normal" xfId="0" builtinId="0"/>
    <cellStyle name="Percent" xfId="2" builtinId="5"/>
    <cellStyle name="היפר-קישור" xfId="3" builtinId="8"/>
  </cellStyles>
  <dxfs count="290">
    <dxf>
      <font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i val="0"/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Arial"/>
        <scheme val="minor"/>
      </font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0"/>
        <color theme="0" tint="-0.499984740745262"/>
        <name val="Arial"/>
        <scheme val="minor"/>
      </font>
      <numFmt numFmtId="165" formatCode="0.0%"/>
      <fill>
        <patternFill>
          <fgColor indexed="64"/>
          <bgColor theme="0" tint="-0.14999847407452621"/>
        </patternFill>
      </fill>
      <alignment horizontal="right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_ * #,##0_ ;_ * \-#,##0_ ;_ * &quot;-&quot;??_ ;_ @_ 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6" formatCode="&quot;₪&quot;\ 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_ * #,##0_ ;_ * \-#,##0_ ;_ * &quot;-&quot;??_ ;_ @_ 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6" formatCode="&quot;₪&quot;\ #,##0.0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" formatCode="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5" formatCode="0.0%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5" formatCode="0.0%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4" formatCode="_ * #,##0_ ;_ * \-#,##0_ ;_ * &quot;-&quot;??_ ;_ @_ 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4" formatCode="_ * #,##0_ ;_ * \-#,##0_ ;_ * &quot;-&quot;??_ ;_ @_ 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4" formatCode="_ * #,##0_ ;_ * \-#,##0_ ;_ * &quot;-&quot;??_ ;_ @_ 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4" formatCode="_ * #,##0_ ;_ * \-#,##0_ ;_ * &quot;-&quot;??_ ;_ @_ 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4" formatCode="_ * #,##0_ ;_ * \-#,##0_ ;_ * &quot;-&quot;??_ ;_ @_ 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 * #,##0_ ;_ * \-#,##0_ ;_ * &quot;-&quot;??_ ;_ @_ 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0"/>
        <name val="Arial"/>
        <scheme val="minor"/>
      </font>
      <numFmt numFmtId="164" formatCode="_ * #,##0_ ;_ * \-#,##0_ ;_ * &quot;-&quot;??_ ;_ @_ "/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right" textRotation="0" wrapText="1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solid">
          <fgColor indexed="64"/>
          <bgColor theme="8" tint="0.39997558519241921"/>
        </patternFill>
      </fill>
      <alignment horizontal="right" vertical="center" textRotation="0" wrapText="1" indent="0" justifyLastLine="0" shrinkToFit="0" readingOrder="2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7" displayName="Table7" ref="A1:BN81" totalsRowCount="1" headerRowDxfId="289" headerRowBorderDxfId="288" tableBorderDxfId="287">
  <autoFilter ref="A1:BN80"/>
  <tableColumns count="66">
    <tableColumn id="1" name="שם הרשות" dataDxfId="286" totalsRowDxfId="285"/>
    <tableColumn id="2" name="סיווג הרשות הציבורית" dataDxfId="284" totalsRowDxfId="283"/>
    <tableColumn id="4" name="שם ממונה" dataDxfId="282" totalsRowDxfId="281" dataCellStyle="Comma"/>
    <tableColumn id="45" name="מספר עובדים" dataDxfId="280" totalsRowDxfId="279" dataCellStyle="Comma"/>
    <tableColumn id="5" name="מיקום ארגוני" dataDxfId="278" totalsRowDxfId="277" dataCellStyle="Comma"/>
    <tableColumn id="7" name="העלאת תשובות לאתר האינטרט (2018)" dataDxfId="276" totalsRowDxfId="275" dataCellStyle="Comma"/>
    <tableColumn id="8" name="סה&quot;כ בקשות מידע שהוגשו (2016)" totalsRowFunction="sum" dataDxfId="274" totalsRowDxfId="273" dataCellStyle="Comma"/>
    <tableColumn id="73" name="סה&quot;כ בקשות מידע שהוגשו (2017)" totalsRowFunction="sum" dataDxfId="272" totalsRowDxfId="271" dataCellStyle="Comma"/>
    <tableColumn id="71" name="סה&quot;כ בקשות מידע שהוגשו (2018)" totalsRowFunction="sum" dataDxfId="270" totalsRowDxfId="269" dataCellStyle="Comma"/>
    <tableColumn id="10" name="הרשות מסרה את כל המידע המבוקש (2016) באחוזים" dataDxfId="268" totalsRowDxfId="267" dataCellStyle="Percent"/>
    <tableColumn id="11" name="הרשות מסרה את המידע באופן חלקי (2016) באחוזים" dataDxfId="266" totalsRowDxfId="265" dataCellStyle="Percent"/>
    <tableColumn id="12" name="הרשות דחתה את בקשת המידע (2016) באחוזים" dataDxfId="264" totalsRowDxfId="263" dataCellStyle="Percent"/>
    <tableColumn id="13" name="הטיפול בבקשה הופסק בשל אי תשלום (2016) באחוזים" dataDxfId="262" totalsRowDxfId="261" dataCellStyle="Percent"/>
    <tableColumn id="14" name="הטיפול בבקשה הופסק בגלל הפונה (2016) באחוזים" dataDxfId="260" totalsRowDxfId="259" dataCellStyle="Percent"/>
    <tableColumn id="15" name="הטיפול בבקשה טרם הסתיים (2016) באחוזים" dataDxfId="258" totalsRowDxfId="257" dataCellStyle="Percent"/>
    <tableColumn id="16" name="מסרה את כל המידע המבוקש (2017) באחוזים" dataDxfId="256" totalsRowDxfId="255" dataCellStyle="Percent"/>
    <tableColumn id="17" name="מסרה את המידע באופן חלקי (2017) באחוזים" dataDxfId="254" totalsRowDxfId="253" dataCellStyle="Percent"/>
    <tableColumn id="18" name="דחתה את בקשת המידע (2017) באחוזים" dataDxfId="252" totalsRowDxfId="251" dataCellStyle="Percent"/>
    <tableColumn id="19" name="הטיפול בבקשה הופסק בשל אי תשלום (2017) באחוזים" dataDxfId="250" totalsRowDxfId="249" dataCellStyle="Percent"/>
    <tableColumn id="20" name="הטיפול בבקשה הופסק בגלל הפונה (2017) באחוזים" dataDxfId="248" totalsRowDxfId="247" dataCellStyle="Percent"/>
    <tableColumn id="21" name="הטיפול בבקשה טרם הסתיים (2017) באחוזים" dataDxfId="246" totalsRowDxfId="245" dataCellStyle="Percent"/>
    <tableColumn id="22" name="מסרה את כל המידע המבוקש (2018) באחוזים" dataDxfId="244" totalsRowDxfId="243" dataCellStyle="Percent"/>
    <tableColumn id="23" name="מסרה את המידע באופן חלקי (2018) באחוזים" dataDxfId="242" totalsRowDxfId="241" dataCellStyle="Percent"/>
    <tableColumn id="24" name="דחתה את בקשת המידע (2018) באחוזים" dataDxfId="240" totalsRowDxfId="239" dataCellStyle="Percent"/>
    <tableColumn id="25" name="הטיפול בבקשה הופסק בשל אי תשלום (2018) באחוזים" dataDxfId="238" totalsRowDxfId="237" dataCellStyle="Percent"/>
    <tableColumn id="26" name="הטיפול בבקשה הופסק בגלל הפונה (2018) באחוזים" dataDxfId="236" totalsRowDxfId="235" dataCellStyle="Percent"/>
    <tableColumn id="27" name="הטיפול בבקשה טרם הסתיים (2018) באחוזים" dataDxfId="234" totalsRowDxfId="233" dataCellStyle="Percent"/>
    <tableColumn id="28" name="עד 14 (2016) באחוזים" dataDxfId="232" totalsRowDxfId="231" dataCellStyle="Percent"/>
    <tableColumn id="29" name="15-30 (2016) באחוזים" dataDxfId="230" totalsRowDxfId="229" dataCellStyle="Percent"/>
    <tableColumn id="30" name="31-60 (2016) באחוזים" dataDxfId="228" totalsRowDxfId="227" dataCellStyle="Percent"/>
    <tableColumn id="31" name="61-120 (2016) באחוזים" dataDxfId="226" totalsRowDxfId="225" dataCellStyle="Percent"/>
    <tableColumn id="32" name="מעל 120 (2016) באחוזים" dataDxfId="224" totalsRowDxfId="223" dataCellStyle="Percent"/>
    <tableColumn id="34" name="עד 14 (2017) באחוזים" dataDxfId="222" totalsRowDxfId="221" dataCellStyle="Percent"/>
    <tableColumn id="35" name="15-30 (2017) באחוזים" dataDxfId="220" totalsRowDxfId="219" dataCellStyle="Percent"/>
    <tableColumn id="36" name="31-60 (2017) באחוזים" dataDxfId="218" totalsRowDxfId="217" dataCellStyle="Percent"/>
    <tableColumn id="37" name="61-120 (2017) באחוזים" dataDxfId="216" totalsRowDxfId="215" dataCellStyle="Percent"/>
    <tableColumn id="38" name="מעל 120 (2017) באחוזים" dataDxfId="214" totalsRowDxfId="213" dataCellStyle="Percent"/>
    <tableColumn id="40" name="עד 14 (2018) באחוזים" dataDxfId="212" totalsRowDxfId="211" dataCellStyle="Percent"/>
    <tableColumn id="41" name="15-30 (2018) באחוזים" dataDxfId="210" totalsRowDxfId="209" dataCellStyle="Percent"/>
    <tableColumn id="42" name="31-60 (2018) באחוזים" dataDxfId="208" totalsRowDxfId="207" dataCellStyle="Percent"/>
    <tableColumn id="43" name="61-120 (2018) באחוזים" dataDxfId="206" totalsRowDxfId="205" dataCellStyle="Percent"/>
    <tableColumn id="44" name="מעל 120 (2018) באחוזים" dataDxfId="204" totalsRowDxfId="203" dataCellStyle="Percent"/>
    <tableColumn id="46" name="עילה 1 שם" dataDxfId="202"/>
    <tableColumn id="48" name="עילה 1 אחוזים" dataDxfId="201" totalsRowDxfId="200" dataCellStyle="Percent"/>
    <tableColumn id="49" name="עילה 2 שם" dataDxfId="199"/>
    <tableColumn id="51" name="עילה 2 אחוזים" dataDxfId="198" totalsRowDxfId="197" dataCellStyle="Percent"/>
    <tableColumn id="52" name="עילה 3 שם" dataDxfId="196"/>
    <tableColumn id="54" name="עילה 3 אחוזים" dataDxfId="195" totalsRowDxfId="194" dataCellStyle="Percent"/>
    <tableColumn id="55" name="עילה 4 שם" dataDxfId="193"/>
    <tableColumn id="57" name="עילה 4 אחוזים" dataDxfId="192" totalsRowDxfId="191" dataCellStyle="Percent"/>
    <tableColumn id="59" name="עילה אחר אחוזים" dataDxfId="190" totalsRowDxfId="189" dataCellStyle="Percent"/>
    <tableColumn id="47" name="עמודה1" dataDxfId="188" totalsRowDxfId="187" dataCellStyle="Percent">
      <calculatedColumnFormula>SUM(Table7[[#This Row],[עילה 1 אחוזים]]+Table7[[#This Row],[עילה 2 אחוזים]]+Table7[[#This Row],[עילה 3 אחוזים]]+Table7[[#This Row],[עילה 4 אחוזים]]+Table7[[#This Row],[עילה אחר אחוזים]])</calculatedColumnFormula>
    </tableColumn>
    <tableColumn id="60" name="מספר התלונות שהתבררו (2018)" dataDxfId="186"/>
    <tableColumn id="61" name="מוצדקות (2018)" dataDxfId="185"/>
    <tableColumn id="3" name="לא נמסר מענה" dataDxfId="184"/>
    <tableColumn id="6" name="נמסר מענה" dataDxfId="183"/>
    <tableColumn id="33" name="נמסר מענה לאחר שימוע" dataDxfId="182"/>
    <tableColumn id="62" name="לא מוצדקות (2018)" dataDxfId="181"/>
    <tableColumn id="63" name="טרם הסתיים (2018)" dataDxfId="180"/>
    <tableColumn id="9" name="מספר פסקי הדין שניתנו " dataDxfId="179"/>
    <tableColumn id="65" name="בעד הרשות " dataDxfId="178"/>
    <tableColumn id="66" name="נגד הרשות " dataDxfId="177"/>
    <tableColumn id="67" name="הוצאות נגד הרשות" dataDxfId="176" totalsRowDxfId="175" dataCellStyle="Comma"/>
    <tableColumn id="68" name="הוצאות בעד הרשות" dataDxfId="174" totalsRowDxfId="173" dataCellStyle="Comma"/>
    <tableColumn id="69" name="מס עתירות שהוגשו " dataDxfId="172"/>
    <tableColumn id="39" name="האם הוגש דוח שנתי" dataDxfId="171" totalsRowDxfId="17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נתוני רשויות 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84"/>
  <sheetViews>
    <sheetView rightToLeft="1" workbookViewId="0">
      <pane ySplit="1" topLeftCell="A2" activePane="bottomLeft" state="frozen"/>
      <selection pane="bottomLeft" activeCell="BD57" sqref="BD57"/>
    </sheetView>
  </sheetViews>
  <sheetFormatPr defaultRowHeight="14.25" x14ac:dyDescent="0.2"/>
  <cols>
    <col min="1" max="1" width="71.75" bestFit="1" customWidth="1"/>
    <col min="2" max="2" width="9" customWidth="1"/>
    <col min="3" max="4" width="17.375" customWidth="1"/>
    <col min="5" max="5" width="9.875" customWidth="1"/>
    <col min="6" max="62" width="9" customWidth="1"/>
    <col min="63" max="63" width="10.75" bestFit="1" customWidth="1"/>
    <col min="64" max="64" width="9.625" bestFit="1" customWidth="1"/>
    <col min="65" max="65" width="9" customWidth="1"/>
  </cols>
  <sheetData>
    <row r="1" spans="1:66" ht="89.25" x14ac:dyDescent="0.2">
      <c r="A1" s="53" t="s">
        <v>0</v>
      </c>
      <c r="B1" s="53" t="s">
        <v>1</v>
      </c>
      <c r="C1" s="3" t="s">
        <v>2</v>
      </c>
      <c r="D1" s="3" t="s">
        <v>176</v>
      </c>
      <c r="E1" s="3" t="s">
        <v>3</v>
      </c>
      <c r="F1" s="3" t="s">
        <v>120</v>
      </c>
      <c r="G1" s="4" t="s">
        <v>4</v>
      </c>
      <c r="H1" s="4" t="s">
        <v>121</v>
      </c>
      <c r="I1" s="4" t="s">
        <v>122</v>
      </c>
      <c r="J1" s="5" t="s">
        <v>255</v>
      </c>
      <c r="K1" s="5" t="s">
        <v>256</v>
      </c>
      <c r="L1" s="5" t="s">
        <v>257</v>
      </c>
      <c r="M1" s="5" t="s">
        <v>5</v>
      </c>
      <c r="N1" s="5" t="s">
        <v>6</v>
      </c>
      <c r="O1" s="5" t="s">
        <v>7</v>
      </c>
      <c r="P1" s="6" t="s">
        <v>139</v>
      </c>
      <c r="Q1" s="6" t="s">
        <v>140</v>
      </c>
      <c r="R1" s="6" t="s">
        <v>141</v>
      </c>
      <c r="S1" s="6" t="s">
        <v>142</v>
      </c>
      <c r="T1" s="6" t="s">
        <v>143</v>
      </c>
      <c r="U1" s="6" t="s">
        <v>144</v>
      </c>
      <c r="V1" s="7" t="s">
        <v>133</v>
      </c>
      <c r="W1" s="7" t="s">
        <v>134</v>
      </c>
      <c r="X1" s="7" t="s">
        <v>135</v>
      </c>
      <c r="Y1" s="7" t="s">
        <v>136</v>
      </c>
      <c r="Z1" s="7" t="s">
        <v>137</v>
      </c>
      <c r="AA1" s="7" t="s">
        <v>138</v>
      </c>
      <c r="AB1" s="8" t="s">
        <v>8</v>
      </c>
      <c r="AC1" s="8" t="s">
        <v>9</v>
      </c>
      <c r="AD1" s="8" t="s">
        <v>10</v>
      </c>
      <c r="AE1" s="8" t="s">
        <v>11</v>
      </c>
      <c r="AF1" s="8" t="s">
        <v>12</v>
      </c>
      <c r="AG1" s="9" t="s">
        <v>123</v>
      </c>
      <c r="AH1" s="9" t="s">
        <v>124</v>
      </c>
      <c r="AI1" s="9" t="s">
        <v>125</v>
      </c>
      <c r="AJ1" s="9" t="s">
        <v>126</v>
      </c>
      <c r="AK1" s="9" t="s">
        <v>127</v>
      </c>
      <c r="AL1" s="10" t="s">
        <v>128</v>
      </c>
      <c r="AM1" s="10" t="s">
        <v>129</v>
      </c>
      <c r="AN1" s="10" t="s">
        <v>130</v>
      </c>
      <c r="AO1" s="10" t="s">
        <v>131</v>
      </c>
      <c r="AP1" s="10" t="s">
        <v>132</v>
      </c>
      <c r="AQ1" s="11" t="s">
        <v>13</v>
      </c>
      <c r="AR1" s="12" t="s">
        <v>14</v>
      </c>
      <c r="AS1" s="11" t="s">
        <v>15</v>
      </c>
      <c r="AT1" s="12" t="s">
        <v>16</v>
      </c>
      <c r="AU1" s="11" t="s">
        <v>17</v>
      </c>
      <c r="AV1" s="12" t="s">
        <v>18</v>
      </c>
      <c r="AW1" s="11" t="s">
        <v>19</v>
      </c>
      <c r="AX1" s="12" t="s">
        <v>20</v>
      </c>
      <c r="AY1" s="12" t="s">
        <v>21</v>
      </c>
      <c r="AZ1" s="12" t="s">
        <v>208</v>
      </c>
      <c r="BA1" s="13" t="s">
        <v>258</v>
      </c>
      <c r="BB1" s="13" t="s">
        <v>249</v>
      </c>
      <c r="BC1" s="41" t="s">
        <v>219</v>
      </c>
      <c r="BD1" s="41" t="s">
        <v>220</v>
      </c>
      <c r="BE1" s="41" t="s">
        <v>221</v>
      </c>
      <c r="BF1" s="13" t="s">
        <v>250</v>
      </c>
      <c r="BG1" s="13" t="s">
        <v>251</v>
      </c>
      <c r="BH1" s="14" t="s">
        <v>252</v>
      </c>
      <c r="BI1" s="14" t="s">
        <v>253</v>
      </c>
      <c r="BJ1" s="14" t="s">
        <v>254</v>
      </c>
      <c r="BK1" s="14" t="s">
        <v>22</v>
      </c>
      <c r="BL1" s="14" t="s">
        <v>23</v>
      </c>
      <c r="BM1" s="15" t="s">
        <v>24</v>
      </c>
      <c r="BN1" s="16" t="s">
        <v>25</v>
      </c>
    </row>
    <row r="2" spans="1:66" ht="76.5" x14ac:dyDescent="0.2">
      <c r="A2" s="21" t="s">
        <v>66</v>
      </c>
      <c r="B2" s="18" t="s">
        <v>67</v>
      </c>
      <c r="C2" s="19" t="s">
        <v>157</v>
      </c>
      <c r="D2" s="19">
        <v>7501</v>
      </c>
      <c r="E2" s="19" t="s">
        <v>177</v>
      </c>
      <c r="F2" s="19">
        <v>15</v>
      </c>
      <c r="G2" s="19">
        <v>21</v>
      </c>
      <c r="H2" s="19">
        <v>15</v>
      </c>
      <c r="I2" s="19">
        <v>25</v>
      </c>
      <c r="J2" s="21">
        <v>0.80952380952380953</v>
      </c>
      <c r="K2" s="21">
        <v>0</v>
      </c>
      <c r="L2" s="21">
        <v>9.5238095238095233E-2</v>
      </c>
      <c r="M2" s="21">
        <v>4.7619047619047616E-2</v>
      </c>
      <c r="N2" s="21">
        <v>4.7619047619047616E-2</v>
      </c>
      <c r="O2" s="21">
        <v>0</v>
      </c>
      <c r="P2" s="21">
        <v>0.53333333333333333</v>
      </c>
      <c r="Q2" s="21">
        <v>0.2</v>
      </c>
      <c r="R2" s="21">
        <v>0.13333333333333333</v>
      </c>
      <c r="S2" s="21">
        <v>0</v>
      </c>
      <c r="T2" s="21">
        <v>0</v>
      </c>
      <c r="U2" s="21">
        <v>0.13333333333333333</v>
      </c>
      <c r="V2" s="21">
        <v>0.72</v>
      </c>
      <c r="W2" s="21">
        <v>0.08</v>
      </c>
      <c r="X2" s="21">
        <v>0</v>
      </c>
      <c r="Y2" s="21">
        <v>0</v>
      </c>
      <c r="Z2" s="21">
        <v>0.04</v>
      </c>
      <c r="AA2" s="21">
        <v>0.16</v>
      </c>
      <c r="AB2" s="21">
        <v>0.57894736842105265</v>
      </c>
      <c r="AC2" s="21">
        <v>0.10526315789473684</v>
      </c>
      <c r="AD2" s="21">
        <v>0.15789473684210525</v>
      </c>
      <c r="AE2" s="21">
        <v>5.2631578947368418E-2</v>
      </c>
      <c r="AF2" s="21">
        <v>0.10526315789473684</v>
      </c>
      <c r="AG2" s="21">
        <v>0.53800000000000003</v>
      </c>
      <c r="AH2" s="21">
        <v>0.46200000000000002</v>
      </c>
      <c r="AI2" s="21">
        <v>0</v>
      </c>
      <c r="AJ2" s="21">
        <v>0</v>
      </c>
      <c r="AK2" s="21">
        <v>0</v>
      </c>
      <c r="AL2" s="21">
        <v>0.25</v>
      </c>
      <c r="AM2" s="21">
        <v>0.1</v>
      </c>
      <c r="AN2" s="21">
        <v>0.45</v>
      </c>
      <c r="AO2" s="21">
        <v>0</v>
      </c>
      <c r="AP2" s="21">
        <v>0.2</v>
      </c>
      <c r="AQ2" s="32" t="s">
        <v>245</v>
      </c>
      <c r="AR2" s="21">
        <v>0.5</v>
      </c>
      <c r="AS2" s="32" t="s">
        <v>203</v>
      </c>
      <c r="AT2" s="21">
        <v>0.5</v>
      </c>
      <c r="AU2" s="25"/>
      <c r="AV2" s="21"/>
      <c r="AW2" s="25"/>
      <c r="AX2" s="21"/>
      <c r="AY2" s="21"/>
      <c r="AZ2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2" s="38">
        <v>1</v>
      </c>
      <c r="BB2" s="38"/>
      <c r="BC2" s="40"/>
      <c r="BD2" s="40"/>
      <c r="BE2" s="40"/>
      <c r="BF2" s="38"/>
      <c r="BG2" s="38">
        <v>1</v>
      </c>
      <c r="BH2" s="38"/>
      <c r="BI2" s="38"/>
      <c r="BJ2" s="38"/>
      <c r="BK2" s="39"/>
      <c r="BL2" s="39"/>
      <c r="BM2" s="38"/>
      <c r="BN2" s="26">
        <v>1</v>
      </c>
    </row>
    <row r="3" spans="1:66" ht="51" x14ac:dyDescent="0.2">
      <c r="A3" s="17" t="s">
        <v>222</v>
      </c>
      <c r="B3" s="18" t="s">
        <v>67</v>
      </c>
      <c r="C3" s="19" t="s">
        <v>157</v>
      </c>
      <c r="D3" s="19">
        <v>3231</v>
      </c>
      <c r="E3" s="19" t="s">
        <v>177</v>
      </c>
      <c r="F3" s="19">
        <v>0</v>
      </c>
      <c r="G3" s="19">
        <v>3</v>
      </c>
      <c r="H3" s="19">
        <v>11</v>
      </c>
      <c r="I3" s="19">
        <v>17</v>
      </c>
      <c r="J3" s="21">
        <v>0</v>
      </c>
      <c r="K3" s="21">
        <v>0</v>
      </c>
      <c r="L3" s="21">
        <v>0</v>
      </c>
      <c r="M3" s="21">
        <v>0</v>
      </c>
      <c r="N3" s="21">
        <v>0</v>
      </c>
      <c r="O3" s="21">
        <v>1</v>
      </c>
      <c r="P3" s="21">
        <v>0.63636363636363635</v>
      </c>
      <c r="Q3" s="21">
        <v>0.18181818181818182</v>
      </c>
      <c r="R3" s="21">
        <v>0</v>
      </c>
      <c r="S3" s="21">
        <v>0</v>
      </c>
      <c r="T3" s="21">
        <v>9.0909090909090912E-2</v>
      </c>
      <c r="U3" s="21">
        <v>9.0909090909090912E-2</v>
      </c>
      <c r="V3" s="21">
        <v>0.52900000000000003</v>
      </c>
      <c r="W3" s="21">
        <v>0</v>
      </c>
      <c r="X3" s="21">
        <v>0</v>
      </c>
      <c r="Y3" s="21">
        <v>5.8999999999999997E-2</v>
      </c>
      <c r="Z3" s="21">
        <v>0.11799999999999999</v>
      </c>
      <c r="AA3" s="21">
        <v>0.29399999999999998</v>
      </c>
      <c r="AB3" s="21" t="s">
        <v>33</v>
      </c>
      <c r="AC3" s="21" t="s">
        <v>33</v>
      </c>
      <c r="AD3" s="21" t="s">
        <v>33</v>
      </c>
      <c r="AE3" s="21" t="s">
        <v>33</v>
      </c>
      <c r="AF3" s="21" t="s">
        <v>33</v>
      </c>
      <c r="AG3" s="21">
        <v>0</v>
      </c>
      <c r="AH3" s="21">
        <v>0.33300000000000002</v>
      </c>
      <c r="AI3" s="21">
        <v>0</v>
      </c>
      <c r="AJ3" s="21">
        <v>0.33300000000000002</v>
      </c>
      <c r="AK3" s="21">
        <v>0.33300000000000002</v>
      </c>
      <c r="AL3" s="21">
        <v>0</v>
      </c>
      <c r="AM3" s="21">
        <v>0.44400000000000001</v>
      </c>
      <c r="AN3" s="21">
        <v>0.44400000000000001</v>
      </c>
      <c r="AO3" s="21">
        <v>0</v>
      </c>
      <c r="AP3" s="21">
        <v>0.111</v>
      </c>
      <c r="AQ3" s="28"/>
      <c r="AR3" s="21"/>
      <c r="AS3" s="21"/>
      <c r="AT3" s="21"/>
      <c r="AU3" s="21"/>
      <c r="AV3" s="21"/>
      <c r="AW3" s="21"/>
      <c r="AX3" s="21"/>
      <c r="AY3" s="21"/>
      <c r="AZ3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3" s="38">
        <v>1</v>
      </c>
      <c r="BB3" s="38"/>
      <c r="BC3" s="40"/>
      <c r="BD3" s="40"/>
      <c r="BE3" s="40"/>
      <c r="BF3" s="38"/>
      <c r="BG3" s="38">
        <v>1</v>
      </c>
      <c r="BH3" s="38"/>
      <c r="BI3" s="38"/>
      <c r="BJ3" s="38"/>
      <c r="BK3" s="39"/>
      <c r="BL3" s="39"/>
      <c r="BM3" s="38"/>
      <c r="BN3" s="26">
        <v>1</v>
      </c>
    </row>
    <row r="4" spans="1:66" ht="51" x14ac:dyDescent="0.2">
      <c r="A4" s="21" t="s">
        <v>69</v>
      </c>
      <c r="B4" s="18" t="s">
        <v>67</v>
      </c>
      <c r="C4" s="19" t="s">
        <v>157</v>
      </c>
      <c r="D4" s="19">
        <v>1989</v>
      </c>
      <c r="E4" s="19" t="s">
        <v>177</v>
      </c>
      <c r="F4" s="19">
        <v>1</v>
      </c>
      <c r="G4" s="19">
        <v>1</v>
      </c>
      <c r="H4" s="19">
        <v>5</v>
      </c>
      <c r="I4" s="43">
        <v>12</v>
      </c>
      <c r="J4" s="21">
        <v>1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1</v>
      </c>
      <c r="Q4" s="21">
        <v>0</v>
      </c>
      <c r="R4" s="21">
        <v>0</v>
      </c>
      <c r="S4" s="21">
        <v>0</v>
      </c>
      <c r="T4" s="21">
        <v>0</v>
      </c>
      <c r="U4" s="21">
        <v>0</v>
      </c>
      <c r="V4" s="21">
        <v>0.58299999999999996</v>
      </c>
      <c r="W4" s="21">
        <v>0</v>
      </c>
      <c r="X4" s="21">
        <v>0</v>
      </c>
      <c r="Y4" s="21">
        <v>8.3000000000000004E-2</v>
      </c>
      <c r="Z4" s="21">
        <v>8.3000000000000004E-2</v>
      </c>
      <c r="AA4" s="21">
        <v>0.25</v>
      </c>
      <c r="AB4" s="21">
        <v>1</v>
      </c>
      <c r="AC4" s="21">
        <v>0</v>
      </c>
      <c r="AD4" s="21">
        <v>0</v>
      </c>
      <c r="AE4" s="21">
        <v>0</v>
      </c>
      <c r="AF4" s="21">
        <v>0</v>
      </c>
      <c r="AG4" s="21">
        <v>1</v>
      </c>
      <c r="AH4" s="21">
        <v>0</v>
      </c>
      <c r="AI4" s="21">
        <v>0</v>
      </c>
      <c r="AJ4" s="21">
        <v>0</v>
      </c>
      <c r="AK4" s="21">
        <v>0</v>
      </c>
      <c r="AL4" s="21">
        <v>0</v>
      </c>
      <c r="AM4" s="21">
        <v>0.57099999999999995</v>
      </c>
      <c r="AN4" s="21">
        <v>0.28599999999999998</v>
      </c>
      <c r="AO4" s="21">
        <v>0</v>
      </c>
      <c r="AP4" s="21">
        <v>0.14299999999999999</v>
      </c>
      <c r="AQ4" s="25"/>
      <c r="AR4" s="21"/>
      <c r="AS4" s="25"/>
      <c r="AT4" s="21"/>
      <c r="AU4" s="25"/>
      <c r="AV4" s="21"/>
      <c r="AW4" s="25"/>
      <c r="AX4" s="21"/>
      <c r="AY4" s="21"/>
      <c r="AZ4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4" s="38">
        <v>1</v>
      </c>
      <c r="BB4" s="38">
        <v>1</v>
      </c>
      <c r="BC4" s="40"/>
      <c r="BD4" s="40">
        <v>1</v>
      </c>
      <c r="BE4" s="40"/>
      <c r="BF4" s="38"/>
      <c r="BG4" s="38"/>
      <c r="BH4" s="38"/>
      <c r="BI4" s="38"/>
      <c r="BJ4" s="38"/>
      <c r="BK4" s="39"/>
      <c r="BL4" s="39"/>
      <c r="BM4" s="38"/>
      <c r="BN4" s="26">
        <v>1</v>
      </c>
    </row>
    <row r="5" spans="1:66" ht="51" x14ac:dyDescent="0.2">
      <c r="A5" s="21" t="s">
        <v>71</v>
      </c>
      <c r="B5" s="18" t="s">
        <v>67</v>
      </c>
      <c r="C5" s="19" t="s">
        <v>157</v>
      </c>
      <c r="D5" s="19">
        <v>2097</v>
      </c>
      <c r="E5" s="19" t="s">
        <v>177</v>
      </c>
      <c r="F5" s="19">
        <v>0</v>
      </c>
      <c r="G5" s="19">
        <v>2</v>
      </c>
      <c r="H5" s="19">
        <v>8</v>
      </c>
      <c r="I5" s="19">
        <v>14</v>
      </c>
      <c r="J5" s="21">
        <v>1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0.875</v>
      </c>
      <c r="Q5" s="21">
        <v>0</v>
      </c>
      <c r="R5" s="21">
        <v>0</v>
      </c>
      <c r="S5" s="21">
        <v>0</v>
      </c>
      <c r="T5" s="21">
        <v>0</v>
      </c>
      <c r="U5" s="21">
        <v>0.125</v>
      </c>
      <c r="V5" s="21">
        <v>0.42899999999999999</v>
      </c>
      <c r="W5" s="21">
        <v>0</v>
      </c>
      <c r="X5" s="21">
        <v>0</v>
      </c>
      <c r="Y5" s="21">
        <v>0</v>
      </c>
      <c r="Z5" s="21">
        <v>0.14299999999999999</v>
      </c>
      <c r="AA5" s="21">
        <v>0.42899999999999999</v>
      </c>
      <c r="AB5" s="21">
        <v>0</v>
      </c>
      <c r="AC5" s="21">
        <v>1</v>
      </c>
      <c r="AD5" s="21">
        <v>0</v>
      </c>
      <c r="AE5" s="21">
        <v>0</v>
      </c>
      <c r="AF5" s="21">
        <v>0</v>
      </c>
      <c r="AG5" s="21">
        <v>0</v>
      </c>
      <c r="AH5" s="21">
        <v>1</v>
      </c>
      <c r="AI5" s="21">
        <v>0</v>
      </c>
      <c r="AJ5" s="21">
        <v>0</v>
      </c>
      <c r="AK5" s="21">
        <v>0</v>
      </c>
      <c r="AL5" s="21">
        <v>0</v>
      </c>
      <c r="AM5" s="21">
        <v>0.33300000000000002</v>
      </c>
      <c r="AN5" s="21">
        <v>0.66700000000000004</v>
      </c>
      <c r="AO5" s="21">
        <v>0</v>
      </c>
      <c r="AP5" s="21">
        <v>0</v>
      </c>
      <c r="AQ5" s="21"/>
      <c r="AR5" s="21"/>
      <c r="AS5" s="21"/>
      <c r="AT5" s="21"/>
      <c r="AU5" s="21"/>
      <c r="AV5" s="21"/>
      <c r="AW5" s="21"/>
      <c r="AX5" s="21"/>
      <c r="AY5" s="21"/>
      <c r="AZ5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5" s="38">
        <v>1</v>
      </c>
      <c r="BB5" s="38"/>
      <c r="BC5" s="40"/>
      <c r="BD5" s="40"/>
      <c r="BE5" s="40"/>
      <c r="BF5" s="38"/>
      <c r="BG5" s="38">
        <v>1</v>
      </c>
      <c r="BH5" s="38"/>
      <c r="BI5" s="38"/>
      <c r="BJ5" s="38"/>
      <c r="BK5" s="39"/>
      <c r="BL5" s="39"/>
      <c r="BM5" s="38"/>
      <c r="BN5" s="26"/>
    </row>
    <row r="6" spans="1:66" ht="51" x14ac:dyDescent="0.2">
      <c r="A6" s="18" t="s">
        <v>227</v>
      </c>
      <c r="B6" s="18" t="s">
        <v>67</v>
      </c>
      <c r="C6" s="19" t="s">
        <v>157</v>
      </c>
      <c r="D6" s="19">
        <v>1209</v>
      </c>
      <c r="E6" s="19" t="s">
        <v>177</v>
      </c>
      <c r="F6" s="19">
        <v>7</v>
      </c>
      <c r="G6" s="19">
        <v>5</v>
      </c>
      <c r="H6" s="19">
        <v>7</v>
      </c>
      <c r="I6" s="19">
        <v>11</v>
      </c>
      <c r="J6" s="21">
        <v>0.4</v>
      </c>
      <c r="K6" s="21">
        <v>0.2</v>
      </c>
      <c r="L6" s="21">
        <v>0.4</v>
      </c>
      <c r="M6" s="21">
        <v>0</v>
      </c>
      <c r="N6" s="21">
        <v>0</v>
      </c>
      <c r="O6" s="21">
        <v>0</v>
      </c>
      <c r="P6" s="21">
        <v>0.8571428571428571</v>
      </c>
      <c r="Q6" s="21">
        <v>0</v>
      </c>
      <c r="R6" s="21">
        <v>0.14285714285714285</v>
      </c>
      <c r="S6" s="21">
        <v>0</v>
      </c>
      <c r="T6" s="21">
        <v>0</v>
      </c>
      <c r="U6" s="21">
        <v>0</v>
      </c>
      <c r="V6" s="21">
        <v>0.90900000000000003</v>
      </c>
      <c r="W6" s="21">
        <v>0</v>
      </c>
      <c r="X6" s="21">
        <v>9.0999999999999998E-2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1</v>
      </c>
      <c r="AE6" s="21">
        <v>0</v>
      </c>
      <c r="AF6" s="21">
        <v>0</v>
      </c>
      <c r="AG6" s="21">
        <v>0.57099999999999995</v>
      </c>
      <c r="AH6" s="21">
        <v>0</v>
      </c>
      <c r="AI6" s="21">
        <v>0.28599999999999998</v>
      </c>
      <c r="AJ6" s="21">
        <v>0.14299999999999999</v>
      </c>
      <c r="AK6" s="21">
        <v>0</v>
      </c>
      <c r="AL6" s="21">
        <v>0</v>
      </c>
      <c r="AM6" s="21">
        <v>0.27300000000000002</v>
      </c>
      <c r="AN6" s="21">
        <v>0.72699999999999998</v>
      </c>
      <c r="AO6" s="21">
        <v>0</v>
      </c>
      <c r="AP6" s="21">
        <v>0</v>
      </c>
      <c r="AQ6" s="42" t="s">
        <v>204</v>
      </c>
      <c r="AR6" s="21">
        <v>1</v>
      </c>
      <c r="AS6" s="25"/>
      <c r="AT6" s="21"/>
      <c r="AU6" s="25"/>
      <c r="AV6" s="21"/>
      <c r="AW6" s="25"/>
      <c r="AX6" s="21"/>
      <c r="AY6" s="21"/>
      <c r="AZ6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6" s="38">
        <v>1</v>
      </c>
      <c r="BB6" s="38"/>
      <c r="BC6" s="40"/>
      <c r="BD6" s="40"/>
      <c r="BE6" s="40"/>
      <c r="BF6" s="38"/>
      <c r="BG6" s="38">
        <v>1</v>
      </c>
      <c r="BH6" s="38"/>
      <c r="BI6" s="38"/>
      <c r="BJ6" s="38"/>
      <c r="BK6" s="39"/>
      <c r="BL6" s="39"/>
      <c r="BM6" s="38"/>
      <c r="BN6" s="26"/>
    </row>
    <row r="7" spans="1:66" ht="76.5" x14ac:dyDescent="0.2">
      <c r="A7" s="18" t="s">
        <v>72</v>
      </c>
      <c r="B7" s="18" t="s">
        <v>67</v>
      </c>
      <c r="C7" s="19" t="s">
        <v>157</v>
      </c>
      <c r="D7" s="19">
        <v>3634</v>
      </c>
      <c r="E7" s="19" t="s">
        <v>177</v>
      </c>
      <c r="F7" s="19">
        <v>0</v>
      </c>
      <c r="G7" s="19">
        <v>21</v>
      </c>
      <c r="H7" s="19">
        <v>18</v>
      </c>
      <c r="I7" s="19">
        <v>44</v>
      </c>
      <c r="J7" s="21">
        <v>0.52380952380952384</v>
      </c>
      <c r="K7" s="21">
        <v>0.33333333333333331</v>
      </c>
      <c r="L7" s="21">
        <v>0.14285714285714285</v>
      </c>
      <c r="M7" s="21">
        <v>0</v>
      </c>
      <c r="N7" s="21">
        <v>0</v>
      </c>
      <c r="O7" s="21">
        <v>0</v>
      </c>
      <c r="P7" s="21">
        <v>0.5</v>
      </c>
      <c r="Q7" s="21">
        <v>0.33333333333333331</v>
      </c>
      <c r="R7" s="21">
        <v>0.16666666666666666</v>
      </c>
      <c r="S7" s="21">
        <v>0</v>
      </c>
      <c r="T7" s="21">
        <v>0</v>
      </c>
      <c r="U7" s="21">
        <v>0</v>
      </c>
      <c r="V7" s="21">
        <v>0.59099999999999997</v>
      </c>
      <c r="W7" s="21">
        <v>0.22700000000000001</v>
      </c>
      <c r="X7" s="21">
        <v>0.114</v>
      </c>
      <c r="Y7" s="21">
        <v>0</v>
      </c>
      <c r="Z7" s="21">
        <v>0</v>
      </c>
      <c r="AA7" s="21">
        <v>6.8000000000000005E-2</v>
      </c>
      <c r="AB7" s="21">
        <v>0.2857142857142857</v>
      </c>
      <c r="AC7" s="21">
        <v>0.42857142857142855</v>
      </c>
      <c r="AD7" s="21">
        <v>0.14285714285714285</v>
      </c>
      <c r="AE7" s="21">
        <v>4.7619047619047616E-2</v>
      </c>
      <c r="AF7" s="21">
        <v>9.5238095238095233E-2</v>
      </c>
      <c r="AG7" s="21">
        <v>0.27800000000000002</v>
      </c>
      <c r="AH7" s="21">
        <v>0.5</v>
      </c>
      <c r="AI7" s="21">
        <v>0.111</v>
      </c>
      <c r="AJ7" s="21">
        <v>0.111</v>
      </c>
      <c r="AK7" s="21">
        <v>0</v>
      </c>
      <c r="AL7" s="21">
        <v>0.61</v>
      </c>
      <c r="AM7" s="21">
        <v>0.22</v>
      </c>
      <c r="AN7" s="21">
        <v>0.14599999999999999</v>
      </c>
      <c r="AO7" s="21">
        <v>2.4E-2</v>
      </c>
      <c r="AP7" s="21">
        <v>0</v>
      </c>
      <c r="AQ7" s="32" t="s">
        <v>245</v>
      </c>
      <c r="AR7" s="21">
        <v>0.375</v>
      </c>
      <c r="AS7" s="32" t="s">
        <v>209</v>
      </c>
      <c r="AT7" s="21">
        <v>0.375</v>
      </c>
      <c r="AU7" s="32" t="s">
        <v>240</v>
      </c>
      <c r="AV7" s="21">
        <v>0.125</v>
      </c>
      <c r="AW7" s="32" t="s">
        <v>207</v>
      </c>
      <c r="AX7" s="21">
        <v>0.125</v>
      </c>
      <c r="AY7" s="21"/>
      <c r="AZ7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7" s="38">
        <v>1</v>
      </c>
      <c r="BB7" s="38"/>
      <c r="BC7" s="40"/>
      <c r="BD7" s="40"/>
      <c r="BE7" s="40"/>
      <c r="BF7" s="38"/>
      <c r="BG7" s="38">
        <v>1</v>
      </c>
      <c r="BH7" s="38"/>
      <c r="BI7" s="38"/>
      <c r="BJ7" s="38"/>
      <c r="BK7" s="39"/>
      <c r="BL7" s="39"/>
      <c r="BM7" s="38"/>
      <c r="BN7" s="26"/>
    </row>
    <row r="8" spans="1:66" ht="51" x14ac:dyDescent="0.2">
      <c r="A8" s="18" t="s">
        <v>223</v>
      </c>
      <c r="B8" s="18" t="s">
        <v>67</v>
      </c>
      <c r="C8" s="19" t="s">
        <v>157</v>
      </c>
      <c r="D8" s="19">
        <v>553</v>
      </c>
      <c r="E8" s="19" t="s">
        <v>177</v>
      </c>
      <c r="F8" s="19">
        <v>0</v>
      </c>
      <c r="G8" s="19" t="s">
        <v>32</v>
      </c>
      <c r="H8" s="19">
        <v>1</v>
      </c>
      <c r="I8" s="19">
        <v>5</v>
      </c>
      <c r="J8" s="21" t="s">
        <v>32</v>
      </c>
      <c r="K8" s="21" t="s">
        <v>32</v>
      </c>
      <c r="L8" s="21" t="s">
        <v>32</v>
      </c>
      <c r="M8" s="21" t="s">
        <v>32</v>
      </c>
      <c r="N8" s="21" t="s">
        <v>32</v>
      </c>
      <c r="O8" s="21" t="s">
        <v>32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0.6</v>
      </c>
      <c r="W8" s="21">
        <v>0</v>
      </c>
      <c r="X8" s="21">
        <v>0</v>
      </c>
      <c r="Y8" s="21">
        <v>0</v>
      </c>
      <c r="Z8" s="21">
        <v>0.2</v>
      </c>
      <c r="AA8" s="21">
        <v>0.2</v>
      </c>
      <c r="AB8" s="21" t="s">
        <v>33</v>
      </c>
      <c r="AC8" s="21" t="s">
        <v>33</v>
      </c>
      <c r="AD8" s="21" t="s">
        <v>33</v>
      </c>
      <c r="AE8" s="21" t="s">
        <v>33</v>
      </c>
      <c r="AF8" s="21" t="s">
        <v>33</v>
      </c>
      <c r="AG8" s="21">
        <v>1</v>
      </c>
      <c r="AH8" s="21">
        <v>0</v>
      </c>
      <c r="AI8" s="21">
        <v>0</v>
      </c>
      <c r="AJ8" s="21">
        <v>0</v>
      </c>
      <c r="AK8" s="21">
        <v>0</v>
      </c>
      <c r="AL8" s="21">
        <v>0.33300000000000002</v>
      </c>
      <c r="AM8" s="21">
        <v>0</v>
      </c>
      <c r="AN8" s="21">
        <v>0.66700000000000004</v>
      </c>
      <c r="AO8" s="21">
        <v>0</v>
      </c>
      <c r="AP8" s="21">
        <v>0</v>
      </c>
      <c r="AQ8" s="21"/>
      <c r="AR8" s="21"/>
      <c r="AS8" s="21"/>
      <c r="AT8" s="21"/>
      <c r="AU8" s="21"/>
      <c r="AV8" s="21"/>
      <c r="AW8" s="21"/>
      <c r="AX8" s="21"/>
      <c r="AY8" s="21"/>
      <c r="AZ8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8" s="38"/>
      <c r="BB8" s="38"/>
      <c r="BC8" s="40"/>
      <c r="BD8" s="40"/>
      <c r="BE8" s="40"/>
      <c r="BF8" s="38"/>
      <c r="BG8" s="38"/>
      <c r="BH8" s="38"/>
      <c r="BI8" s="38"/>
      <c r="BJ8" s="38"/>
      <c r="BK8" s="39"/>
      <c r="BL8" s="39"/>
      <c r="BM8" s="38"/>
      <c r="BN8" s="26">
        <v>1</v>
      </c>
    </row>
    <row r="9" spans="1:66" ht="51" x14ac:dyDescent="0.2">
      <c r="A9" s="18" t="s">
        <v>190</v>
      </c>
      <c r="B9" s="18" t="s">
        <v>67</v>
      </c>
      <c r="C9" s="19" t="s">
        <v>157</v>
      </c>
      <c r="D9" s="19">
        <v>499</v>
      </c>
      <c r="E9" s="19" t="s">
        <v>177</v>
      </c>
      <c r="F9" s="20" t="s">
        <v>32</v>
      </c>
      <c r="G9" s="19" t="s">
        <v>32</v>
      </c>
      <c r="H9" s="19">
        <v>0</v>
      </c>
      <c r="I9" s="19">
        <v>4</v>
      </c>
      <c r="J9" s="21" t="s">
        <v>32</v>
      </c>
      <c r="K9" s="21" t="s">
        <v>32</v>
      </c>
      <c r="L9" s="21" t="s">
        <v>32</v>
      </c>
      <c r="M9" s="21" t="s">
        <v>32</v>
      </c>
      <c r="N9" s="21" t="s">
        <v>32</v>
      </c>
      <c r="O9" s="21" t="s">
        <v>32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0.5</v>
      </c>
      <c r="W9" s="21">
        <v>0</v>
      </c>
      <c r="X9" s="21">
        <v>0</v>
      </c>
      <c r="Y9" s="21">
        <v>0</v>
      </c>
      <c r="Z9" s="21">
        <v>0.25</v>
      </c>
      <c r="AA9" s="21">
        <v>0.25</v>
      </c>
      <c r="AB9" s="21" t="s">
        <v>32</v>
      </c>
      <c r="AC9" s="21" t="s">
        <v>32</v>
      </c>
      <c r="AD9" s="21" t="s">
        <v>32</v>
      </c>
      <c r="AE9" s="21" t="s">
        <v>32</v>
      </c>
      <c r="AF9" s="21" t="s">
        <v>32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1</v>
      </c>
      <c r="AO9" s="21">
        <v>0</v>
      </c>
      <c r="AP9" s="21">
        <v>0</v>
      </c>
      <c r="AQ9" s="25"/>
      <c r="AR9" s="21"/>
      <c r="AS9" s="25"/>
      <c r="AT9" s="21"/>
      <c r="AU9" s="25"/>
      <c r="AV9" s="21"/>
      <c r="AW9" s="25"/>
      <c r="AX9" s="21"/>
      <c r="AY9" s="21"/>
      <c r="AZ9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9" s="38"/>
      <c r="BB9" s="38"/>
      <c r="BC9" s="40"/>
      <c r="BD9" s="40"/>
      <c r="BE9" s="40"/>
      <c r="BF9" s="38"/>
      <c r="BG9" s="38"/>
      <c r="BH9" s="38"/>
      <c r="BI9" s="38"/>
      <c r="BJ9" s="38"/>
      <c r="BK9" s="39"/>
      <c r="BL9" s="39"/>
      <c r="BM9" s="38"/>
      <c r="BN9" s="26">
        <v>1</v>
      </c>
    </row>
    <row r="10" spans="1:66" ht="51" x14ac:dyDescent="0.2">
      <c r="A10" s="18" t="s">
        <v>73</v>
      </c>
      <c r="B10" s="18" t="s">
        <v>67</v>
      </c>
      <c r="C10" s="19" t="s">
        <v>74</v>
      </c>
      <c r="D10" s="19">
        <v>586</v>
      </c>
      <c r="E10" s="19" t="s">
        <v>75</v>
      </c>
      <c r="F10" s="19">
        <v>18</v>
      </c>
      <c r="G10" s="19">
        <v>138</v>
      </c>
      <c r="H10" s="19">
        <v>74</v>
      </c>
      <c r="I10" s="19">
        <v>78</v>
      </c>
      <c r="J10" s="21">
        <v>0.14492753623188406</v>
      </c>
      <c r="K10" s="21">
        <v>4.3478260869565216E-2</v>
      </c>
      <c r="L10" s="21">
        <v>0.76086956521739135</v>
      </c>
      <c r="M10" s="21">
        <v>0</v>
      </c>
      <c r="N10" s="21">
        <v>2.1739130434782608E-2</v>
      </c>
      <c r="O10" s="21">
        <v>2.8985507246376812E-2</v>
      </c>
      <c r="P10" s="21">
        <v>0.45945945945945948</v>
      </c>
      <c r="Q10" s="21">
        <v>0.13513513513513514</v>
      </c>
      <c r="R10" s="21">
        <v>0.28378378378378377</v>
      </c>
      <c r="S10" s="21">
        <v>2.7027027027027029E-2</v>
      </c>
      <c r="T10" s="21">
        <v>8.1081081081081086E-2</v>
      </c>
      <c r="U10" s="21">
        <v>1.3513513513513514E-2</v>
      </c>
      <c r="V10" s="21">
        <v>0.218</v>
      </c>
      <c r="W10" s="21">
        <v>6.4000000000000001E-2</v>
      </c>
      <c r="X10" s="21">
        <v>0.436</v>
      </c>
      <c r="Y10" s="21">
        <v>3.7999999999999999E-2</v>
      </c>
      <c r="Z10" s="21">
        <v>0.17899999999999999</v>
      </c>
      <c r="AA10" s="21">
        <v>6.4000000000000001E-2</v>
      </c>
      <c r="AB10" s="21">
        <v>0.90839694656488545</v>
      </c>
      <c r="AC10" s="21">
        <v>3.0534351145038167E-2</v>
      </c>
      <c r="AD10" s="21">
        <v>1.5267175572519083E-2</v>
      </c>
      <c r="AE10" s="21">
        <v>0</v>
      </c>
      <c r="AF10" s="21">
        <v>4.5801526717557252E-2</v>
      </c>
      <c r="AG10" s="21">
        <v>0.55400000000000005</v>
      </c>
      <c r="AH10" s="21">
        <v>0.123</v>
      </c>
      <c r="AI10" s="21">
        <v>0.123</v>
      </c>
      <c r="AJ10" s="21">
        <v>0.13800000000000001</v>
      </c>
      <c r="AK10" s="21">
        <v>6.2E-2</v>
      </c>
      <c r="AL10" s="21">
        <v>0.67900000000000005</v>
      </c>
      <c r="AM10" s="21">
        <v>0.23200000000000001</v>
      </c>
      <c r="AN10" s="21">
        <v>3.5999999999999997E-2</v>
      </c>
      <c r="AO10" s="21">
        <v>0</v>
      </c>
      <c r="AP10" s="21">
        <v>5.3999999999999999E-2</v>
      </c>
      <c r="AQ10" s="29" t="s">
        <v>204</v>
      </c>
      <c r="AR10" s="21">
        <v>0.39500000000000002</v>
      </c>
      <c r="AS10" s="29" t="s">
        <v>205</v>
      </c>
      <c r="AT10" s="21">
        <v>0.16300000000000001</v>
      </c>
      <c r="AU10" s="29" t="s">
        <v>206</v>
      </c>
      <c r="AV10" s="21">
        <v>0.14000000000000001</v>
      </c>
      <c r="AW10" s="29" t="s">
        <v>207</v>
      </c>
      <c r="AX10" s="21">
        <v>0.14000000000000001</v>
      </c>
      <c r="AY10" s="21">
        <v>0.16200000000000001</v>
      </c>
      <c r="AZ10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10" s="38"/>
      <c r="BB10" s="38"/>
      <c r="BC10" s="40"/>
      <c r="BD10" s="40"/>
      <c r="BE10" s="40"/>
      <c r="BF10" s="38"/>
      <c r="BG10" s="38"/>
      <c r="BH10" s="38"/>
      <c r="BI10" s="38"/>
      <c r="BJ10" s="38"/>
      <c r="BK10" s="39"/>
      <c r="BL10" s="39"/>
      <c r="BM10" s="38">
        <v>1</v>
      </c>
      <c r="BN10" s="26">
        <v>1</v>
      </c>
    </row>
    <row r="11" spans="1:66" ht="38.25" x14ac:dyDescent="0.2">
      <c r="A11" s="18" t="s">
        <v>76</v>
      </c>
      <c r="B11" s="18" t="s">
        <v>67</v>
      </c>
      <c r="C11" s="19" t="s">
        <v>158</v>
      </c>
      <c r="D11" s="19">
        <v>1195</v>
      </c>
      <c r="E11" s="19" t="s">
        <v>216</v>
      </c>
      <c r="F11" s="19">
        <v>15</v>
      </c>
      <c r="G11" s="19">
        <v>6</v>
      </c>
      <c r="H11" s="19">
        <v>17</v>
      </c>
      <c r="I11" s="19">
        <v>16</v>
      </c>
      <c r="J11" s="21">
        <v>0.66666666666666663</v>
      </c>
      <c r="K11" s="21">
        <v>0</v>
      </c>
      <c r="L11" s="21">
        <v>0</v>
      </c>
      <c r="M11" s="21">
        <v>0</v>
      </c>
      <c r="N11" s="21">
        <v>0.16666666666666666</v>
      </c>
      <c r="O11" s="21">
        <v>0.16666666666666666</v>
      </c>
      <c r="P11" s="21">
        <v>0.41176470588235292</v>
      </c>
      <c r="Q11" s="21">
        <v>0.35294117647058826</v>
      </c>
      <c r="R11" s="21">
        <v>0.17647058823529413</v>
      </c>
      <c r="S11" s="21">
        <v>0</v>
      </c>
      <c r="T11" s="21">
        <v>5.8823529411764705E-2</v>
      </c>
      <c r="U11" s="21">
        <v>0</v>
      </c>
      <c r="V11" s="21">
        <v>0.93799999999999994</v>
      </c>
      <c r="W11" s="21">
        <v>0</v>
      </c>
      <c r="X11" s="21">
        <v>0</v>
      </c>
      <c r="Y11" s="21">
        <v>6.3E-2</v>
      </c>
      <c r="Z11" s="21">
        <v>0</v>
      </c>
      <c r="AA11" s="21">
        <v>0</v>
      </c>
      <c r="AB11" s="21">
        <v>1</v>
      </c>
      <c r="AC11" s="21">
        <v>0</v>
      </c>
      <c r="AD11" s="21">
        <v>0</v>
      </c>
      <c r="AE11" s="21">
        <v>0</v>
      </c>
      <c r="AF11" s="21">
        <v>0</v>
      </c>
      <c r="AG11" s="21">
        <v>0.75</v>
      </c>
      <c r="AH11" s="21">
        <v>0.188</v>
      </c>
      <c r="AI11" s="21">
        <v>6.3E-2</v>
      </c>
      <c r="AJ11" s="21">
        <v>0</v>
      </c>
      <c r="AK11" s="21">
        <v>0</v>
      </c>
      <c r="AL11" s="21">
        <v>0.73299999999999998</v>
      </c>
      <c r="AM11" s="21">
        <v>0.2</v>
      </c>
      <c r="AN11" s="21">
        <v>6.7000000000000004E-2</v>
      </c>
      <c r="AO11" s="21">
        <v>0</v>
      </c>
      <c r="AP11" s="21">
        <v>0</v>
      </c>
      <c r="AQ11" s="21"/>
      <c r="AR11" s="21"/>
      <c r="AS11" s="21"/>
      <c r="AT11" s="21"/>
      <c r="AU11" s="21"/>
      <c r="AV11" s="21"/>
      <c r="AW11" s="21"/>
      <c r="AX11" s="21"/>
      <c r="AY11" s="21"/>
      <c r="AZ11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11" s="38"/>
      <c r="BB11" s="38"/>
      <c r="BC11" s="40"/>
      <c r="BD11" s="40"/>
      <c r="BE11" s="40"/>
      <c r="BF11" s="38"/>
      <c r="BG11" s="38"/>
      <c r="BH11" s="38"/>
      <c r="BI11" s="38"/>
      <c r="BJ11" s="38"/>
      <c r="BK11" s="39"/>
      <c r="BL11" s="39"/>
      <c r="BM11" s="38"/>
      <c r="BN11" s="26">
        <v>1</v>
      </c>
    </row>
    <row r="12" spans="1:66" ht="51" x14ac:dyDescent="0.2">
      <c r="A12" s="18" t="s">
        <v>77</v>
      </c>
      <c r="B12" s="18" t="s">
        <v>67</v>
      </c>
      <c r="C12" s="19" t="s">
        <v>78</v>
      </c>
      <c r="D12" s="19">
        <v>70</v>
      </c>
      <c r="E12" s="19" t="s">
        <v>180</v>
      </c>
      <c r="F12" s="19">
        <v>2</v>
      </c>
      <c r="G12" s="45">
        <v>0</v>
      </c>
      <c r="H12" s="19">
        <v>3</v>
      </c>
      <c r="I12" s="19">
        <v>13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0.66666666666666663</v>
      </c>
      <c r="Q12" s="21">
        <v>0.33333333333333331</v>
      </c>
      <c r="R12" s="21">
        <v>0</v>
      </c>
      <c r="S12" s="21">
        <v>0</v>
      </c>
      <c r="T12" s="21">
        <v>0</v>
      </c>
      <c r="U12" s="21">
        <v>0</v>
      </c>
      <c r="V12" s="21">
        <v>0.61499999999999999</v>
      </c>
      <c r="W12" s="21">
        <v>7.6999999999999999E-2</v>
      </c>
      <c r="X12" s="21">
        <v>0.308</v>
      </c>
      <c r="Y12" s="21">
        <v>0</v>
      </c>
      <c r="Z12" s="21">
        <v>0</v>
      </c>
      <c r="AA12" s="21">
        <v>0</v>
      </c>
      <c r="AB12" s="21" t="s">
        <v>33</v>
      </c>
      <c r="AC12" s="21" t="s">
        <v>33</v>
      </c>
      <c r="AD12" s="21" t="s">
        <v>33</v>
      </c>
      <c r="AE12" s="21" t="s">
        <v>33</v>
      </c>
      <c r="AF12" s="21" t="s">
        <v>33</v>
      </c>
      <c r="AG12" s="21">
        <v>0</v>
      </c>
      <c r="AH12" s="21">
        <v>0.33300000000000002</v>
      </c>
      <c r="AI12" s="21">
        <v>0.33300000000000002</v>
      </c>
      <c r="AJ12" s="21">
        <v>0.33300000000000002</v>
      </c>
      <c r="AK12" s="21">
        <v>0</v>
      </c>
      <c r="AL12" s="21">
        <v>0.61499999999999999</v>
      </c>
      <c r="AM12" s="21">
        <v>0.23100000000000001</v>
      </c>
      <c r="AN12" s="21">
        <v>0.154</v>
      </c>
      <c r="AO12" s="21">
        <v>0</v>
      </c>
      <c r="AP12" s="21">
        <v>0</v>
      </c>
      <c r="AQ12" s="29" t="s">
        <v>205</v>
      </c>
      <c r="AR12" s="21">
        <v>0.6</v>
      </c>
      <c r="AS12" s="29" t="s">
        <v>204</v>
      </c>
      <c r="AT12" s="21">
        <v>0.4</v>
      </c>
      <c r="AU12" s="21"/>
      <c r="AV12" s="21"/>
      <c r="AW12" s="21"/>
      <c r="AX12" s="21"/>
      <c r="AY12" s="21"/>
      <c r="AZ12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12" s="38"/>
      <c r="BB12" s="38"/>
      <c r="BC12" s="40"/>
      <c r="BD12" s="40"/>
      <c r="BE12" s="40"/>
      <c r="BF12" s="38"/>
      <c r="BG12" s="38"/>
      <c r="BH12" s="38"/>
      <c r="BI12" s="38"/>
      <c r="BJ12" s="38"/>
      <c r="BK12" s="39"/>
      <c r="BL12" s="39"/>
      <c r="BM12" s="38"/>
      <c r="BN12" s="26"/>
    </row>
    <row r="13" spans="1:66" ht="38.25" x14ac:dyDescent="0.2">
      <c r="A13" s="18" t="s">
        <v>79</v>
      </c>
      <c r="B13" s="18" t="s">
        <v>67</v>
      </c>
      <c r="C13" s="19" t="s">
        <v>159</v>
      </c>
      <c r="D13" s="19">
        <v>103</v>
      </c>
      <c r="E13" s="19" t="s">
        <v>192</v>
      </c>
      <c r="F13" s="19">
        <v>1</v>
      </c>
      <c r="G13" s="20" t="s">
        <v>32</v>
      </c>
      <c r="H13" s="45">
        <v>0</v>
      </c>
      <c r="I13" s="19">
        <v>3</v>
      </c>
      <c r="J13" s="21" t="s">
        <v>32</v>
      </c>
      <c r="K13" s="21" t="s">
        <v>32</v>
      </c>
      <c r="L13" s="21" t="s">
        <v>32</v>
      </c>
      <c r="M13" s="21" t="s">
        <v>32</v>
      </c>
      <c r="N13" s="21" t="s">
        <v>32</v>
      </c>
      <c r="O13" s="21" t="s">
        <v>32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0.66700000000000004</v>
      </c>
      <c r="W13" s="21">
        <v>0.33300000000000002</v>
      </c>
      <c r="X13" s="21">
        <v>0</v>
      </c>
      <c r="Y13" s="21">
        <v>0</v>
      </c>
      <c r="Z13" s="21">
        <v>0</v>
      </c>
      <c r="AA13" s="21">
        <v>0</v>
      </c>
      <c r="AB13" s="21" t="s">
        <v>32</v>
      </c>
      <c r="AC13" s="21" t="s">
        <v>32</v>
      </c>
      <c r="AD13" s="21" t="s">
        <v>32</v>
      </c>
      <c r="AE13" s="21" t="s">
        <v>32</v>
      </c>
      <c r="AF13" s="21" t="s">
        <v>32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0.33300000000000002</v>
      </c>
      <c r="AM13" s="21">
        <v>0</v>
      </c>
      <c r="AN13" s="21">
        <v>0</v>
      </c>
      <c r="AO13" s="21">
        <v>0</v>
      </c>
      <c r="AP13" s="21">
        <v>0.66700000000000004</v>
      </c>
      <c r="AQ13" s="29" t="s">
        <v>206</v>
      </c>
      <c r="AR13" s="21">
        <v>1</v>
      </c>
      <c r="AS13" s="25"/>
      <c r="AT13" s="21"/>
      <c r="AU13" s="25"/>
      <c r="AV13" s="21"/>
      <c r="AW13" s="25"/>
      <c r="AX13" s="21"/>
      <c r="AY13" s="21"/>
      <c r="AZ13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13" s="38">
        <v>1</v>
      </c>
      <c r="BB13" s="38">
        <v>1</v>
      </c>
      <c r="BC13" s="40">
        <v>1</v>
      </c>
      <c r="BD13" s="40"/>
      <c r="BE13" s="40"/>
      <c r="BF13" s="38"/>
      <c r="BG13" s="38"/>
      <c r="BH13" s="38"/>
      <c r="BI13" s="38"/>
      <c r="BJ13" s="38"/>
      <c r="BK13" s="39"/>
      <c r="BL13" s="39"/>
      <c r="BM13" s="38"/>
      <c r="BN13" s="26"/>
    </row>
    <row r="14" spans="1:66" ht="51" x14ac:dyDescent="0.2">
      <c r="A14" s="18" t="s">
        <v>80</v>
      </c>
      <c r="B14" s="18" t="s">
        <v>67</v>
      </c>
      <c r="C14" s="19" t="s">
        <v>157</v>
      </c>
      <c r="D14" s="19">
        <v>669</v>
      </c>
      <c r="E14" s="19" t="s">
        <v>177</v>
      </c>
      <c r="F14" s="19">
        <v>0</v>
      </c>
      <c r="G14" s="45">
        <v>0</v>
      </c>
      <c r="H14" s="19">
        <v>2</v>
      </c>
      <c r="I14" s="19">
        <v>7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1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0.71399999999999997</v>
      </c>
      <c r="W14" s="21">
        <v>0</v>
      </c>
      <c r="X14" s="21">
        <v>0</v>
      </c>
      <c r="Y14" s="21">
        <v>0</v>
      </c>
      <c r="Z14" s="21">
        <v>0.14299999999999999</v>
      </c>
      <c r="AA14" s="21">
        <v>0.14299999999999999</v>
      </c>
      <c r="AB14" s="21" t="s">
        <v>33</v>
      </c>
      <c r="AC14" s="21" t="s">
        <v>33</v>
      </c>
      <c r="AD14" s="21" t="s">
        <v>33</v>
      </c>
      <c r="AE14" s="21" t="s">
        <v>33</v>
      </c>
      <c r="AF14" s="21" t="s">
        <v>33</v>
      </c>
      <c r="AG14" s="21">
        <v>0.5</v>
      </c>
      <c r="AH14" s="21">
        <v>0.5</v>
      </c>
      <c r="AI14" s="21">
        <v>0</v>
      </c>
      <c r="AJ14" s="21">
        <v>0</v>
      </c>
      <c r="AK14" s="21">
        <v>0</v>
      </c>
      <c r="AL14" s="21">
        <v>0</v>
      </c>
      <c r="AM14" s="21">
        <v>0.6</v>
      </c>
      <c r="AN14" s="21">
        <v>0.4</v>
      </c>
      <c r="AO14" s="21">
        <v>0</v>
      </c>
      <c r="AP14" s="21">
        <v>0</v>
      </c>
      <c r="AQ14" s="21"/>
      <c r="AR14" s="21"/>
      <c r="AS14" s="21"/>
      <c r="AT14" s="21"/>
      <c r="AU14" s="21"/>
      <c r="AV14" s="21"/>
      <c r="AW14" s="21"/>
      <c r="AX14" s="21"/>
      <c r="AY14" s="21"/>
      <c r="AZ14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14" s="38"/>
      <c r="BB14" s="38"/>
      <c r="BC14" s="40"/>
      <c r="BD14" s="40"/>
      <c r="BE14" s="40"/>
      <c r="BF14" s="38"/>
      <c r="BG14" s="38"/>
      <c r="BH14" s="38"/>
      <c r="BI14" s="38"/>
      <c r="BJ14" s="38"/>
      <c r="BK14" s="39"/>
      <c r="BL14" s="39"/>
      <c r="BM14" s="38"/>
      <c r="BN14" s="26">
        <v>1</v>
      </c>
    </row>
    <row r="15" spans="1:66" ht="76.5" x14ac:dyDescent="0.2">
      <c r="A15" s="18" t="s">
        <v>81</v>
      </c>
      <c r="B15" s="18" t="s">
        <v>67</v>
      </c>
      <c r="C15" s="19" t="s">
        <v>157</v>
      </c>
      <c r="D15" s="19">
        <v>1973</v>
      </c>
      <c r="E15" s="19" t="s">
        <v>177</v>
      </c>
      <c r="F15" s="19">
        <v>0</v>
      </c>
      <c r="G15" s="19">
        <v>3</v>
      </c>
      <c r="H15" s="19">
        <v>4</v>
      </c>
      <c r="I15" s="19">
        <v>15</v>
      </c>
      <c r="J15" s="21">
        <v>1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0.75</v>
      </c>
      <c r="Q15" s="21">
        <v>0</v>
      </c>
      <c r="R15" s="21">
        <v>0.25</v>
      </c>
      <c r="S15" s="21">
        <v>0</v>
      </c>
      <c r="T15" s="21">
        <v>0</v>
      </c>
      <c r="U15" s="21">
        <v>0</v>
      </c>
      <c r="V15" s="21">
        <v>0.73299999999999998</v>
      </c>
      <c r="W15" s="21">
        <v>0</v>
      </c>
      <c r="X15" s="21">
        <v>6.7000000000000004E-2</v>
      </c>
      <c r="Y15" s="21">
        <v>0</v>
      </c>
      <c r="Z15" s="21">
        <v>6.7000000000000004E-2</v>
      </c>
      <c r="AA15" s="21">
        <v>0.13300000000000001</v>
      </c>
      <c r="AB15" s="21">
        <v>0</v>
      </c>
      <c r="AC15" s="21">
        <v>0.66666666666666663</v>
      </c>
      <c r="AD15" s="21">
        <v>0.33333333333333331</v>
      </c>
      <c r="AE15" s="21">
        <v>0</v>
      </c>
      <c r="AF15" s="21">
        <v>0</v>
      </c>
      <c r="AG15" s="21">
        <v>0</v>
      </c>
      <c r="AH15" s="21">
        <v>0.75</v>
      </c>
      <c r="AI15" s="21">
        <v>0.25</v>
      </c>
      <c r="AJ15" s="21">
        <v>0</v>
      </c>
      <c r="AK15" s="21">
        <v>0</v>
      </c>
      <c r="AL15" s="21">
        <v>0.33300000000000002</v>
      </c>
      <c r="AM15" s="21">
        <v>0.41699999999999998</v>
      </c>
      <c r="AN15" s="21">
        <v>0.25</v>
      </c>
      <c r="AO15" s="21">
        <v>0</v>
      </c>
      <c r="AP15" s="21">
        <v>0</v>
      </c>
      <c r="AQ15" s="32" t="s">
        <v>245</v>
      </c>
      <c r="AR15" s="21">
        <v>1</v>
      </c>
      <c r="AS15" s="21"/>
      <c r="AT15" s="21"/>
      <c r="AU15" s="21"/>
      <c r="AV15" s="21"/>
      <c r="AW15" s="21"/>
      <c r="AX15" s="21"/>
      <c r="AY15" s="21"/>
      <c r="AZ15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15" s="38">
        <v>1</v>
      </c>
      <c r="BB15" s="38"/>
      <c r="BC15" s="40"/>
      <c r="BD15" s="40"/>
      <c r="BE15" s="40"/>
      <c r="BF15" s="38"/>
      <c r="BG15" s="38">
        <v>1</v>
      </c>
      <c r="BH15" s="38"/>
      <c r="BI15" s="38"/>
      <c r="BJ15" s="38"/>
      <c r="BK15" s="39"/>
      <c r="BL15" s="39"/>
      <c r="BM15" s="38"/>
      <c r="BN15" s="26"/>
    </row>
    <row r="16" spans="1:66" ht="51" x14ac:dyDescent="0.2">
      <c r="A16" s="18" t="s">
        <v>82</v>
      </c>
      <c r="B16" s="18" t="s">
        <v>67</v>
      </c>
      <c r="C16" s="19" t="s">
        <v>157</v>
      </c>
      <c r="D16" s="19">
        <v>780</v>
      </c>
      <c r="E16" s="19" t="s">
        <v>177</v>
      </c>
      <c r="F16" s="19">
        <v>0</v>
      </c>
      <c r="G16" s="20" t="s">
        <v>32</v>
      </c>
      <c r="H16" s="45">
        <v>0</v>
      </c>
      <c r="I16" s="19">
        <v>6</v>
      </c>
      <c r="J16" s="21" t="s">
        <v>32</v>
      </c>
      <c r="K16" s="21" t="s">
        <v>32</v>
      </c>
      <c r="L16" s="21" t="s">
        <v>32</v>
      </c>
      <c r="M16" s="21" t="s">
        <v>32</v>
      </c>
      <c r="N16" s="21" t="s">
        <v>32</v>
      </c>
      <c r="O16" s="21" t="s">
        <v>32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0.66700000000000004</v>
      </c>
      <c r="W16" s="21">
        <v>0</v>
      </c>
      <c r="X16" s="21">
        <v>0</v>
      </c>
      <c r="Y16" s="21">
        <v>0</v>
      </c>
      <c r="Z16" s="21">
        <v>0.16700000000000001</v>
      </c>
      <c r="AA16" s="21">
        <v>0.16700000000000001</v>
      </c>
      <c r="AB16" s="21" t="s">
        <v>32</v>
      </c>
      <c r="AC16" s="21" t="s">
        <v>32</v>
      </c>
      <c r="AD16" s="21" t="s">
        <v>32</v>
      </c>
      <c r="AE16" s="21" t="s">
        <v>32</v>
      </c>
      <c r="AF16" s="21" t="s">
        <v>32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0.25</v>
      </c>
      <c r="AM16" s="21">
        <v>0.25</v>
      </c>
      <c r="AN16" s="21">
        <v>0.5</v>
      </c>
      <c r="AO16" s="21">
        <v>0</v>
      </c>
      <c r="AP16" s="21">
        <v>0</v>
      </c>
      <c r="AQ16" s="25"/>
      <c r="AR16" s="21"/>
      <c r="AS16" s="25"/>
      <c r="AT16" s="21"/>
      <c r="AU16" s="25"/>
      <c r="AV16" s="21"/>
      <c r="AW16" s="25"/>
      <c r="AX16" s="21"/>
      <c r="AY16" s="21"/>
      <c r="AZ16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16" s="38"/>
      <c r="BB16" s="38"/>
      <c r="BC16" s="40"/>
      <c r="BD16" s="40"/>
      <c r="BE16" s="40"/>
      <c r="BF16" s="38"/>
      <c r="BG16" s="38"/>
      <c r="BH16" s="38"/>
      <c r="BI16" s="38"/>
      <c r="BJ16" s="38"/>
      <c r="BK16" s="39"/>
      <c r="BL16" s="39"/>
      <c r="BM16" s="38"/>
      <c r="BN16" s="26">
        <v>1</v>
      </c>
    </row>
    <row r="17" spans="1:66" ht="51" x14ac:dyDescent="0.2">
      <c r="A17" s="18" t="s">
        <v>224</v>
      </c>
      <c r="B17" s="18" t="s">
        <v>67</v>
      </c>
      <c r="C17" s="19" t="s">
        <v>157</v>
      </c>
      <c r="D17" s="19">
        <v>1386</v>
      </c>
      <c r="E17" s="19" t="s">
        <v>177</v>
      </c>
      <c r="F17" s="19">
        <v>0</v>
      </c>
      <c r="G17" s="45">
        <v>3</v>
      </c>
      <c r="H17" s="45">
        <v>7</v>
      </c>
      <c r="I17" s="43">
        <v>6</v>
      </c>
      <c r="J17" s="21" t="s">
        <v>32</v>
      </c>
      <c r="K17" s="21" t="s">
        <v>32</v>
      </c>
      <c r="L17" s="21" t="s">
        <v>32</v>
      </c>
      <c r="M17" s="21" t="s">
        <v>32</v>
      </c>
      <c r="N17" s="21" t="s">
        <v>32</v>
      </c>
      <c r="O17" s="21" t="s">
        <v>32</v>
      </c>
      <c r="P17" s="21">
        <v>0.42799999999999999</v>
      </c>
      <c r="Q17" s="21">
        <v>0</v>
      </c>
      <c r="R17" s="21">
        <v>0.57199999999999995</v>
      </c>
      <c r="S17" s="21">
        <v>0</v>
      </c>
      <c r="T17" s="21">
        <v>0</v>
      </c>
      <c r="U17" s="21">
        <v>0</v>
      </c>
      <c r="V17" s="21">
        <v>0.66700000000000004</v>
      </c>
      <c r="W17" s="21">
        <v>0</v>
      </c>
      <c r="X17" s="21">
        <v>0</v>
      </c>
      <c r="Y17" s="21">
        <v>0</v>
      </c>
      <c r="Z17" s="21">
        <v>0.16700000000000001</v>
      </c>
      <c r="AA17" s="21">
        <v>0.16700000000000001</v>
      </c>
      <c r="AB17" s="21" t="s">
        <v>32</v>
      </c>
      <c r="AC17" s="21" t="s">
        <v>32</v>
      </c>
      <c r="AD17" s="21" t="s">
        <v>32</v>
      </c>
      <c r="AE17" s="21" t="s">
        <v>32</v>
      </c>
      <c r="AF17" s="21" t="s">
        <v>32</v>
      </c>
      <c r="AG17" s="21">
        <v>0.16669999999999999</v>
      </c>
      <c r="AH17" s="21">
        <v>0.16669999999999999</v>
      </c>
      <c r="AI17" s="21">
        <v>0.16669999999999999</v>
      </c>
      <c r="AJ17" s="21">
        <v>0.16669999999999999</v>
      </c>
      <c r="AK17" s="21">
        <v>0.33300000000000002</v>
      </c>
      <c r="AL17" s="21">
        <v>0</v>
      </c>
      <c r="AM17" s="21">
        <v>0</v>
      </c>
      <c r="AN17" s="21">
        <v>1</v>
      </c>
      <c r="AO17" s="21">
        <v>0</v>
      </c>
      <c r="AP17" s="21">
        <v>0</v>
      </c>
      <c r="AQ17" s="25"/>
      <c r="AR17" s="21"/>
      <c r="AS17" s="25"/>
      <c r="AT17" s="21"/>
      <c r="AU17" s="25"/>
      <c r="AV17" s="21"/>
      <c r="AW17" s="25"/>
      <c r="AX17" s="21"/>
      <c r="AY17" s="21"/>
      <c r="AZ17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17" s="38">
        <v>1</v>
      </c>
      <c r="BB17" s="38"/>
      <c r="BC17" s="40"/>
      <c r="BD17" s="40"/>
      <c r="BE17" s="40"/>
      <c r="BF17" s="38"/>
      <c r="BG17" s="38">
        <v>1</v>
      </c>
      <c r="BH17" s="38"/>
      <c r="BI17" s="38"/>
      <c r="BJ17" s="38"/>
      <c r="BK17" s="39"/>
      <c r="BL17" s="39"/>
      <c r="BM17" s="38"/>
      <c r="BN17" s="26">
        <v>1</v>
      </c>
    </row>
    <row r="18" spans="1:66" ht="51" x14ac:dyDescent="0.2">
      <c r="A18" s="18" t="s">
        <v>83</v>
      </c>
      <c r="B18" s="18" t="s">
        <v>67</v>
      </c>
      <c r="C18" s="19" t="s">
        <v>157</v>
      </c>
      <c r="D18" s="19">
        <v>564</v>
      </c>
      <c r="E18" s="19" t="s">
        <v>177</v>
      </c>
      <c r="F18" s="19">
        <v>0</v>
      </c>
      <c r="G18" s="20" t="s">
        <v>32</v>
      </c>
      <c r="H18" s="45">
        <v>0</v>
      </c>
      <c r="I18" s="19">
        <v>5</v>
      </c>
      <c r="J18" s="21" t="s">
        <v>32</v>
      </c>
      <c r="K18" s="21" t="s">
        <v>32</v>
      </c>
      <c r="L18" s="21" t="s">
        <v>32</v>
      </c>
      <c r="M18" s="21" t="s">
        <v>32</v>
      </c>
      <c r="N18" s="21" t="s">
        <v>32</v>
      </c>
      <c r="O18" s="21" t="s">
        <v>32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0.6</v>
      </c>
      <c r="W18" s="21">
        <v>0</v>
      </c>
      <c r="X18" s="21">
        <v>0</v>
      </c>
      <c r="Y18" s="21">
        <v>0</v>
      </c>
      <c r="Z18" s="21">
        <v>0.2</v>
      </c>
      <c r="AA18" s="21">
        <v>0.2</v>
      </c>
      <c r="AB18" s="21" t="s">
        <v>32</v>
      </c>
      <c r="AC18" s="21" t="s">
        <v>32</v>
      </c>
      <c r="AD18" s="21" t="s">
        <v>32</v>
      </c>
      <c r="AE18" s="21" t="s">
        <v>32</v>
      </c>
      <c r="AF18" s="21" t="s">
        <v>32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0.33300000000000002</v>
      </c>
      <c r="AM18" s="21">
        <v>0</v>
      </c>
      <c r="AN18" s="21">
        <v>0.66700000000000004</v>
      </c>
      <c r="AO18" s="21">
        <v>0</v>
      </c>
      <c r="AP18" s="21">
        <v>0</v>
      </c>
      <c r="AQ18" s="25"/>
      <c r="AR18" s="21"/>
      <c r="AS18" s="25"/>
      <c r="AT18" s="21"/>
      <c r="AU18" s="25"/>
      <c r="AV18" s="21"/>
      <c r="AW18" s="25"/>
      <c r="AX18" s="21"/>
      <c r="AY18" s="21"/>
      <c r="AZ18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18" s="38">
        <v>1</v>
      </c>
      <c r="BB18" s="38">
        <v>1</v>
      </c>
      <c r="BC18" s="40"/>
      <c r="BD18" s="40">
        <v>1</v>
      </c>
      <c r="BE18" s="40"/>
      <c r="BF18" s="38"/>
      <c r="BG18" s="38"/>
      <c r="BH18" s="38"/>
      <c r="BI18" s="38"/>
      <c r="BJ18" s="38"/>
      <c r="BK18" s="39"/>
      <c r="BL18" s="39"/>
      <c r="BM18" s="38"/>
      <c r="BN18" s="26"/>
    </row>
    <row r="19" spans="1:66" ht="51" x14ac:dyDescent="0.2">
      <c r="A19" s="18" t="s">
        <v>150</v>
      </c>
      <c r="B19" s="18" t="s">
        <v>67</v>
      </c>
      <c r="C19" s="19" t="s">
        <v>157</v>
      </c>
      <c r="D19" s="19">
        <v>2308</v>
      </c>
      <c r="E19" s="19" t="s">
        <v>177</v>
      </c>
      <c r="F19" s="19">
        <v>0</v>
      </c>
      <c r="G19" s="19">
        <v>7</v>
      </c>
      <c r="H19" s="19">
        <v>7</v>
      </c>
      <c r="I19" s="19">
        <v>13</v>
      </c>
      <c r="J19" s="21">
        <v>0.7142857142857143</v>
      </c>
      <c r="K19" s="21">
        <v>0.2857142857142857</v>
      </c>
      <c r="L19" s="21">
        <v>0</v>
      </c>
      <c r="M19" s="21">
        <v>0</v>
      </c>
      <c r="N19" s="21">
        <v>0</v>
      </c>
      <c r="O19" s="21">
        <v>0</v>
      </c>
      <c r="P19" s="21">
        <v>1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0.76900000000000002</v>
      </c>
      <c r="W19" s="21">
        <v>0</v>
      </c>
      <c r="X19" s="21">
        <v>0</v>
      </c>
      <c r="Y19" s="21">
        <v>0</v>
      </c>
      <c r="Z19" s="21">
        <v>7.6999999999999999E-2</v>
      </c>
      <c r="AA19" s="21">
        <v>0.154</v>
      </c>
      <c r="AB19" s="21">
        <v>0.2857142857142857</v>
      </c>
      <c r="AC19" s="21">
        <v>0.2857142857142857</v>
      </c>
      <c r="AD19" s="21">
        <v>0.14285714285714285</v>
      </c>
      <c r="AE19" s="21">
        <v>0.14285714285714285</v>
      </c>
      <c r="AF19" s="21">
        <v>0.14285714285714285</v>
      </c>
      <c r="AG19" s="21">
        <v>0.42899999999999999</v>
      </c>
      <c r="AH19" s="21">
        <v>0.28599999999999998</v>
      </c>
      <c r="AI19" s="21">
        <v>0.14299999999999999</v>
      </c>
      <c r="AJ19" s="21">
        <v>0.14299999999999999</v>
      </c>
      <c r="AK19" s="21">
        <v>0</v>
      </c>
      <c r="AL19" s="21">
        <v>0.3</v>
      </c>
      <c r="AM19" s="21">
        <v>0.3</v>
      </c>
      <c r="AN19" s="21">
        <v>0.3</v>
      </c>
      <c r="AO19" s="21">
        <v>0.1</v>
      </c>
      <c r="AP19" s="21">
        <v>0</v>
      </c>
      <c r="AQ19" s="25"/>
      <c r="AR19" s="21"/>
      <c r="AS19" s="25"/>
      <c r="AT19" s="21"/>
      <c r="AU19" s="25"/>
      <c r="AV19" s="21"/>
      <c r="AW19" s="25"/>
      <c r="AX19" s="21"/>
      <c r="AY19" s="21"/>
      <c r="AZ19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19" s="38"/>
      <c r="BB19" s="38"/>
      <c r="BC19" s="40"/>
      <c r="BD19" s="40"/>
      <c r="BE19" s="40"/>
      <c r="BF19" s="38"/>
      <c r="BG19" s="38"/>
      <c r="BH19" s="38"/>
      <c r="BI19" s="38"/>
      <c r="BJ19" s="38"/>
      <c r="BK19" s="39"/>
      <c r="BL19" s="39"/>
      <c r="BM19" s="38"/>
      <c r="BN19" s="26"/>
    </row>
    <row r="20" spans="1:66" ht="51" x14ac:dyDescent="0.2">
      <c r="A20" s="18" t="s">
        <v>84</v>
      </c>
      <c r="B20" s="18" t="s">
        <v>67</v>
      </c>
      <c r="C20" s="19" t="s">
        <v>157</v>
      </c>
      <c r="D20" s="19">
        <v>652</v>
      </c>
      <c r="E20" s="19" t="s">
        <v>177</v>
      </c>
      <c r="F20" s="19">
        <v>1</v>
      </c>
      <c r="G20" s="43">
        <v>1</v>
      </c>
      <c r="H20" s="19" t="s">
        <v>191</v>
      </c>
      <c r="I20" s="19">
        <v>4</v>
      </c>
      <c r="J20" s="21">
        <v>0</v>
      </c>
      <c r="K20" s="21">
        <v>0</v>
      </c>
      <c r="L20" s="21">
        <v>0</v>
      </c>
      <c r="M20" s="21">
        <v>0</v>
      </c>
      <c r="N20" s="21">
        <v>1</v>
      </c>
      <c r="O20" s="21">
        <v>0</v>
      </c>
      <c r="P20" s="21" t="s">
        <v>32</v>
      </c>
      <c r="Q20" s="21" t="s">
        <v>32</v>
      </c>
      <c r="R20" s="21" t="s">
        <v>32</v>
      </c>
      <c r="S20" s="21" t="s">
        <v>32</v>
      </c>
      <c r="T20" s="21" t="s">
        <v>32</v>
      </c>
      <c r="U20" s="21" t="s">
        <v>32</v>
      </c>
      <c r="V20" s="21">
        <v>0.5</v>
      </c>
      <c r="W20" s="21">
        <v>0</v>
      </c>
      <c r="X20" s="21">
        <v>0</v>
      </c>
      <c r="Y20" s="21">
        <v>0</v>
      </c>
      <c r="Z20" s="21">
        <v>0.25</v>
      </c>
      <c r="AA20" s="21">
        <v>0.25</v>
      </c>
      <c r="AB20" s="21" t="s">
        <v>33</v>
      </c>
      <c r="AC20" s="21" t="s">
        <v>33</v>
      </c>
      <c r="AD20" s="21" t="s">
        <v>33</v>
      </c>
      <c r="AE20" s="21" t="s">
        <v>33</v>
      </c>
      <c r="AF20" s="21" t="s">
        <v>33</v>
      </c>
      <c r="AG20" s="21" t="s">
        <v>32</v>
      </c>
      <c r="AH20" s="21" t="s">
        <v>32</v>
      </c>
      <c r="AI20" s="21" t="s">
        <v>32</v>
      </c>
      <c r="AJ20" s="21" t="s">
        <v>32</v>
      </c>
      <c r="AK20" s="21" t="s">
        <v>32</v>
      </c>
      <c r="AL20" s="21">
        <v>0</v>
      </c>
      <c r="AM20" s="21">
        <v>0</v>
      </c>
      <c r="AN20" s="21">
        <v>1</v>
      </c>
      <c r="AO20" s="21">
        <v>0</v>
      </c>
      <c r="AP20" s="21">
        <v>0</v>
      </c>
      <c r="AQ20" s="21"/>
      <c r="AR20" s="21"/>
      <c r="AS20" s="21"/>
      <c r="AT20" s="21"/>
      <c r="AU20" s="21"/>
      <c r="AV20" s="21"/>
      <c r="AW20" s="21"/>
      <c r="AX20" s="21"/>
      <c r="AY20" s="21"/>
      <c r="AZ20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20" s="38"/>
      <c r="BB20" s="38"/>
      <c r="BC20" s="40"/>
      <c r="BD20" s="40"/>
      <c r="BE20" s="40"/>
      <c r="BF20" s="38"/>
      <c r="BG20" s="38"/>
      <c r="BH20" s="38"/>
      <c r="BI20" s="38"/>
      <c r="BJ20" s="38"/>
      <c r="BK20" s="39"/>
      <c r="BL20" s="39"/>
      <c r="BM20" s="38"/>
      <c r="BN20" s="26"/>
    </row>
    <row r="21" spans="1:66" ht="51" x14ac:dyDescent="0.2">
      <c r="A21" s="18" t="s">
        <v>85</v>
      </c>
      <c r="B21" s="18" t="s">
        <v>67</v>
      </c>
      <c r="C21" s="19" t="s">
        <v>160</v>
      </c>
      <c r="D21" s="19">
        <v>214</v>
      </c>
      <c r="E21" s="19"/>
      <c r="F21" s="19">
        <v>0</v>
      </c>
      <c r="G21" s="19">
        <v>4</v>
      </c>
      <c r="H21" s="19">
        <v>6</v>
      </c>
      <c r="I21" s="19">
        <v>8</v>
      </c>
      <c r="J21" s="21">
        <v>0.25</v>
      </c>
      <c r="K21" s="21">
        <v>0</v>
      </c>
      <c r="L21" s="21">
        <v>0.25</v>
      </c>
      <c r="M21" s="21">
        <v>0.25</v>
      </c>
      <c r="N21" s="21">
        <v>0</v>
      </c>
      <c r="O21" s="21">
        <v>0.25</v>
      </c>
      <c r="P21" s="21">
        <v>0.83333333333333337</v>
      </c>
      <c r="Q21" s="21">
        <v>0</v>
      </c>
      <c r="R21" s="21">
        <v>0.16666666666666666</v>
      </c>
      <c r="S21" s="21">
        <v>0</v>
      </c>
      <c r="T21" s="21">
        <v>0</v>
      </c>
      <c r="U21" s="21">
        <v>0</v>
      </c>
      <c r="V21" s="21">
        <v>0.5</v>
      </c>
      <c r="W21" s="21">
        <v>0</v>
      </c>
      <c r="X21" s="21">
        <v>0.375</v>
      </c>
      <c r="Y21" s="21">
        <v>0</v>
      </c>
      <c r="Z21" s="21">
        <v>0</v>
      </c>
      <c r="AA21" s="21">
        <v>0.125</v>
      </c>
      <c r="AB21" s="21">
        <v>1</v>
      </c>
      <c r="AC21" s="21">
        <v>0</v>
      </c>
      <c r="AD21" s="21">
        <v>0</v>
      </c>
      <c r="AE21" s="21">
        <v>0</v>
      </c>
      <c r="AF21" s="21">
        <v>0</v>
      </c>
      <c r="AG21" s="21">
        <v>0.66700000000000004</v>
      </c>
      <c r="AH21" s="21">
        <v>0</v>
      </c>
      <c r="AI21" s="21">
        <v>0.33300000000000002</v>
      </c>
      <c r="AJ21" s="21">
        <v>0</v>
      </c>
      <c r="AK21" s="21">
        <v>0</v>
      </c>
      <c r="AL21" s="21">
        <v>0.85699999999999998</v>
      </c>
      <c r="AM21" s="21">
        <v>0</v>
      </c>
      <c r="AN21" s="21">
        <v>0.14299999999999999</v>
      </c>
      <c r="AO21" s="21">
        <v>0</v>
      </c>
      <c r="AP21" s="21">
        <v>0</v>
      </c>
      <c r="AQ21" s="29" t="s">
        <v>204</v>
      </c>
      <c r="AR21" s="21">
        <v>1</v>
      </c>
      <c r="AS21" s="25"/>
      <c r="AT21" s="21"/>
      <c r="AU21" s="25"/>
      <c r="AV21" s="21"/>
      <c r="AW21" s="25"/>
      <c r="AX21" s="21"/>
      <c r="AY21" s="21"/>
      <c r="AZ21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21" s="38">
        <v>1</v>
      </c>
      <c r="BB21" s="38">
        <v>1</v>
      </c>
      <c r="BC21" s="40"/>
      <c r="BD21" s="40"/>
      <c r="BE21" s="40">
        <v>1</v>
      </c>
      <c r="BF21" s="38"/>
      <c r="BG21" s="38"/>
      <c r="BH21" s="38"/>
      <c r="BI21" s="38"/>
      <c r="BJ21" s="38"/>
      <c r="BK21" s="39"/>
      <c r="BL21" s="39"/>
      <c r="BM21" s="38"/>
      <c r="BN21" s="26"/>
    </row>
    <row r="22" spans="1:66" ht="76.5" x14ac:dyDescent="0.2">
      <c r="A22" s="18" t="s">
        <v>228</v>
      </c>
      <c r="B22" s="18" t="s">
        <v>26</v>
      </c>
      <c r="C22" s="19" t="s">
        <v>119</v>
      </c>
      <c r="D22" s="19">
        <v>497</v>
      </c>
      <c r="E22" s="19" t="s">
        <v>215</v>
      </c>
      <c r="F22" s="19">
        <v>5</v>
      </c>
      <c r="G22" s="19">
        <v>89</v>
      </c>
      <c r="H22" s="19">
        <v>86</v>
      </c>
      <c r="I22" s="19">
        <v>78</v>
      </c>
      <c r="J22" s="21">
        <v>0.4044943820224719</v>
      </c>
      <c r="K22" s="21">
        <v>0</v>
      </c>
      <c r="L22" s="21">
        <v>0.5393258426966292</v>
      </c>
      <c r="M22" s="21">
        <v>0</v>
      </c>
      <c r="N22" s="21">
        <v>1.1235955056179775E-2</v>
      </c>
      <c r="O22" s="21">
        <v>4.49438202247191E-2</v>
      </c>
      <c r="P22" s="21">
        <v>0.40697674418604651</v>
      </c>
      <c r="Q22" s="21">
        <v>0</v>
      </c>
      <c r="R22" s="21">
        <v>0.56976744186046513</v>
      </c>
      <c r="S22" s="21">
        <v>0</v>
      </c>
      <c r="T22" s="21">
        <v>0</v>
      </c>
      <c r="U22" s="21">
        <v>2.3255813953488372E-2</v>
      </c>
      <c r="V22" s="21">
        <v>0.35899999999999999</v>
      </c>
      <c r="W22" s="21">
        <v>0.14099999999999999</v>
      </c>
      <c r="X22" s="21">
        <v>0.33300000000000002</v>
      </c>
      <c r="Y22" s="21">
        <v>6.4000000000000001E-2</v>
      </c>
      <c r="Z22" s="21">
        <v>1.2999999999999999E-2</v>
      </c>
      <c r="AA22" s="21">
        <v>0.09</v>
      </c>
      <c r="AB22" s="21">
        <v>0.7142857142857143</v>
      </c>
      <c r="AC22" s="21">
        <v>0.14285714285714285</v>
      </c>
      <c r="AD22" s="21">
        <v>8.3333333333333329E-2</v>
      </c>
      <c r="AE22" s="21">
        <v>4.7619047619047616E-2</v>
      </c>
      <c r="AF22" s="21">
        <v>1.1904761904761904E-2</v>
      </c>
      <c r="AG22" s="21">
        <v>0.48799999999999999</v>
      </c>
      <c r="AH22" s="21">
        <v>0.11899999999999999</v>
      </c>
      <c r="AI22" s="21">
        <v>0.17899999999999999</v>
      </c>
      <c r="AJ22" s="21">
        <v>0.11899999999999999</v>
      </c>
      <c r="AK22" s="21">
        <v>9.5000000000000001E-2</v>
      </c>
      <c r="AL22" s="21">
        <v>0.185</v>
      </c>
      <c r="AM22" s="21">
        <v>0.2</v>
      </c>
      <c r="AN22" s="21">
        <v>0.123</v>
      </c>
      <c r="AO22" s="21">
        <v>0.154</v>
      </c>
      <c r="AP22" s="21">
        <v>0.33800000000000002</v>
      </c>
      <c r="AQ22" s="42" t="s">
        <v>204</v>
      </c>
      <c r="AR22" s="31">
        <v>0.60499999999999998</v>
      </c>
      <c r="AS22" s="42" t="s">
        <v>211</v>
      </c>
      <c r="AT22" s="21">
        <v>0.158</v>
      </c>
      <c r="AU22" s="42" t="s">
        <v>245</v>
      </c>
      <c r="AV22" s="21">
        <v>5.2999999999999999E-2</v>
      </c>
      <c r="AW22" s="42" t="s">
        <v>207</v>
      </c>
      <c r="AX22" s="21">
        <v>5.2999999999999999E-2</v>
      </c>
      <c r="AY22" s="21">
        <v>0.13100000000000001</v>
      </c>
      <c r="AZ22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22" s="38">
        <v>7</v>
      </c>
      <c r="BB22" s="38">
        <v>6</v>
      </c>
      <c r="BC22" s="40"/>
      <c r="BD22" s="40">
        <v>2</v>
      </c>
      <c r="BE22" s="40">
        <v>4</v>
      </c>
      <c r="BF22" s="38"/>
      <c r="BG22" s="38">
        <v>1</v>
      </c>
      <c r="BH22" s="38"/>
      <c r="BI22" s="38"/>
      <c r="BJ22" s="38"/>
      <c r="BK22" s="39"/>
      <c r="BL22" s="39"/>
      <c r="BM22" s="38"/>
      <c r="BN22" s="26">
        <v>1</v>
      </c>
    </row>
    <row r="23" spans="1:66" ht="76.5" x14ac:dyDescent="0.2">
      <c r="A23" s="18" t="s">
        <v>28</v>
      </c>
      <c r="B23" s="18" t="s">
        <v>26</v>
      </c>
      <c r="C23" s="19" t="s">
        <v>29</v>
      </c>
      <c r="D23" s="19">
        <v>680</v>
      </c>
      <c r="E23" s="19" t="s">
        <v>30</v>
      </c>
      <c r="F23" s="19">
        <v>1</v>
      </c>
      <c r="G23" s="19">
        <v>269</v>
      </c>
      <c r="H23" s="19">
        <v>365</v>
      </c>
      <c r="I23" s="19">
        <v>377</v>
      </c>
      <c r="J23" s="21">
        <v>0.16356877323420074</v>
      </c>
      <c r="K23" s="21">
        <v>2.2304832713754646E-2</v>
      </c>
      <c r="L23" s="21">
        <v>8.9219330855018583E-2</v>
      </c>
      <c r="M23" s="21">
        <v>0.17472118959107807</v>
      </c>
      <c r="N23" s="21">
        <v>5.5762081784386616E-2</v>
      </c>
      <c r="O23" s="21">
        <v>0.49442379182156132</v>
      </c>
      <c r="P23" s="21">
        <v>0.29589041095890412</v>
      </c>
      <c r="Q23" s="21">
        <v>4.6575342465753428E-2</v>
      </c>
      <c r="R23" s="21">
        <v>0.22739726027397261</v>
      </c>
      <c r="S23" s="21">
        <v>0.1095890410958904</v>
      </c>
      <c r="T23" s="21">
        <v>4.9315068493150684E-2</v>
      </c>
      <c r="U23" s="21">
        <v>0.27123287671232876</v>
      </c>
      <c r="V23" s="21">
        <v>0.247</v>
      </c>
      <c r="W23" s="21">
        <v>0.156</v>
      </c>
      <c r="X23" s="21">
        <v>9.5000000000000001E-2</v>
      </c>
      <c r="Y23" s="21">
        <v>0.09</v>
      </c>
      <c r="Z23" s="21">
        <v>4.4999999999999998E-2</v>
      </c>
      <c r="AA23" s="21">
        <v>0.36599999999999999</v>
      </c>
      <c r="AB23" s="21">
        <v>0.10810810810810811</v>
      </c>
      <c r="AC23" s="21">
        <v>6.7567567567567571E-2</v>
      </c>
      <c r="AD23" s="21">
        <v>0.22972972972972974</v>
      </c>
      <c r="AE23" s="21">
        <v>0.22972972972972974</v>
      </c>
      <c r="AF23" s="21">
        <v>0.36486486486486486</v>
      </c>
      <c r="AG23" s="21">
        <v>0.20200000000000001</v>
      </c>
      <c r="AH23" s="21">
        <v>0.21199999999999999</v>
      </c>
      <c r="AI23" s="21">
        <v>0.188</v>
      </c>
      <c r="AJ23" s="21">
        <v>0.16800000000000001</v>
      </c>
      <c r="AK23" s="21">
        <v>0.23100000000000001</v>
      </c>
      <c r="AL23" s="21">
        <v>0.13800000000000001</v>
      </c>
      <c r="AM23" s="21">
        <v>0.16</v>
      </c>
      <c r="AN23" s="21">
        <v>0.22900000000000001</v>
      </c>
      <c r="AO23" s="21">
        <v>0.23400000000000001</v>
      </c>
      <c r="AP23" s="21">
        <v>0.23899999999999999</v>
      </c>
      <c r="AQ23" s="29" t="s">
        <v>245</v>
      </c>
      <c r="AR23" s="21">
        <v>0.29599999999999999</v>
      </c>
      <c r="AS23" s="29" t="s">
        <v>204</v>
      </c>
      <c r="AT23" s="21">
        <v>0.217</v>
      </c>
      <c r="AU23" s="29" t="s">
        <v>207</v>
      </c>
      <c r="AV23" s="21">
        <v>0.157</v>
      </c>
      <c r="AW23" s="29" t="s">
        <v>209</v>
      </c>
      <c r="AX23" s="21">
        <v>0.14799999999999999</v>
      </c>
      <c r="AY23" s="21">
        <v>0.182</v>
      </c>
      <c r="AZ23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23" s="38">
        <v>15</v>
      </c>
      <c r="BB23" s="38">
        <v>8</v>
      </c>
      <c r="BC23" s="40"/>
      <c r="BD23" s="40">
        <v>5</v>
      </c>
      <c r="BE23" s="40">
        <v>3</v>
      </c>
      <c r="BF23" s="38">
        <v>3</v>
      </c>
      <c r="BG23" s="38">
        <v>4</v>
      </c>
      <c r="BH23" s="38">
        <v>1</v>
      </c>
      <c r="BI23" s="38"/>
      <c r="BJ23" s="38">
        <v>1</v>
      </c>
      <c r="BK23" s="39"/>
      <c r="BL23" s="39"/>
      <c r="BM23" s="38">
        <v>1</v>
      </c>
      <c r="BN23" s="26">
        <v>1</v>
      </c>
    </row>
    <row r="24" spans="1:66" ht="25.5" x14ac:dyDescent="0.2">
      <c r="A24" s="18" t="s">
        <v>31</v>
      </c>
      <c r="B24" s="18" t="s">
        <v>26</v>
      </c>
      <c r="C24" s="19" t="s">
        <v>199</v>
      </c>
      <c r="D24" s="19">
        <v>18</v>
      </c>
      <c r="E24" s="19" t="s">
        <v>44</v>
      </c>
      <c r="F24" s="19">
        <v>0</v>
      </c>
      <c r="G24" s="19">
        <v>1</v>
      </c>
      <c r="H24" s="19">
        <v>13</v>
      </c>
      <c r="I24" s="19">
        <v>8</v>
      </c>
      <c r="J24" s="21">
        <v>1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0.69199999999999995</v>
      </c>
      <c r="Q24" s="21">
        <v>7.5999999999999998E-2</v>
      </c>
      <c r="R24" s="21">
        <v>0</v>
      </c>
      <c r="S24" s="21">
        <v>0</v>
      </c>
      <c r="T24" s="21">
        <v>0</v>
      </c>
      <c r="U24" s="21">
        <v>0.23</v>
      </c>
      <c r="V24" s="21">
        <v>0.625</v>
      </c>
      <c r="W24" s="21">
        <v>0</v>
      </c>
      <c r="X24" s="21">
        <v>0</v>
      </c>
      <c r="Y24" s="21">
        <v>0</v>
      </c>
      <c r="Z24" s="21">
        <v>0.125</v>
      </c>
      <c r="AA24" s="21">
        <v>0.25</v>
      </c>
      <c r="AB24" s="21">
        <v>0</v>
      </c>
      <c r="AC24" s="21">
        <v>0</v>
      </c>
      <c r="AD24" s="21">
        <v>0</v>
      </c>
      <c r="AE24" s="21">
        <v>1</v>
      </c>
      <c r="AF24" s="21">
        <v>0</v>
      </c>
      <c r="AG24" s="21">
        <v>0</v>
      </c>
      <c r="AH24" s="21">
        <v>0.6</v>
      </c>
      <c r="AI24" s="21">
        <v>0.2</v>
      </c>
      <c r="AJ24" s="21">
        <v>0</v>
      </c>
      <c r="AK24" s="21">
        <v>0.2</v>
      </c>
      <c r="AL24" s="21">
        <v>0</v>
      </c>
      <c r="AM24" s="21">
        <v>0.4</v>
      </c>
      <c r="AN24" s="21">
        <v>0</v>
      </c>
      <c r="AO24" s="21">
        <v>0</v>
      </c>
      <c r="AP24" s="21">
        <v>0.6</v>
      </c>
      <c r="AQ24" s="25"/>
      <c r="AR24" s="21"/>
      <c r="AS24" s="25"/>
      <c r="AT24" s="21"/>
      <c r="AU24" s="25"/>
      <c r="AV24" s="21"/>
      <c r="AW24" s="25"/>
      <c r="AX24" s="21"/>
      <c r="AY24" s="21"/>
      <c r="AZ24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24" s="38">
        <v>4</v>
      </c>
      <c r="BB24" s="38">
        <v>3</v>
      </c>
      <c r="BC24" s="40">
        <v>1</v>
      </c>
      <c r="BD24" s="40">
        <v>1</v>
      </c>
      <c r="BE24" s="40">
        <v>1</v>
      </c>
      <c r="BF24" s="38"/>
      <c r="BG24" s="38">
        <v>1</v>
      </c>
      <c r="BH24" s="38"/>
      <c r="BI24" s="38"/>
      <c r="BJ24" s="38"/>
      <c r="BK24" s="39"/>
      <c r="BL24" s="39"/>
      <c r="BM24" s="38"/>
      <c r="BN24" s="26"/>
    </row>
    <row r="25" spans="1:66" ht="51" x14ac:dyDescent="0.2">
      <c r="A25" s="18" t="s">
        <v>34</v>
      </c>
      <c r="B25" s="18" t="s">
        <v>26</v>
      </c>
      <c r="C25" s="19" t="s">
        <v>35</v>
      </c>
      <c r="D25" s="19">
        <v>35</v>
      </c>
      <c r="E25" s="19" t="s">
        <v>218</v>
      </c>
      <c r="F25" s="19">
        <v>0</v>
      </c>
      <c r="G25" s="19">
        <v>3</v>
      </c>
      <c r="H25" s="19">
        <v>10</v>
      </c>
      <c r="I25" s="19">
        <v>30</v>
      </c>
      <c r="J25" s="21">
        <v>0.66700000000000004</v>
      </c>
      <c r="K25" s="21">
        <v>0</v>
      </c>
      <c r="L25" s="21">
        <v>0</v>
      </c>
      <c r="M25" s="21">
        <v>0</v>
      </c>
      <c r="N25" s="21">
        <v>0</v>
      </c>
      <c r="O25" s="21">
        <v>0.33100000000000002</v>
      </c>
      <c r="P25" s="21">
        <v>0.7</v>
      </c>
      <c r="Q25" s="21">
        <v>0.2</v>
      </c>
      <c r="R25" s="21">
        <v>0</v>
      </c>
      <c r="S25" s="21">
        <v>0</v>
      </c>
      <c r="T25" s="21">
        <v>0</v>
      </c>
      <c r="U25" s="21">
        <v>0.1</v>
      </c>
      <c r="V25" s="21">
        <v>0.63300000000000001</v>
      </c>
      <c r="W25" s="21">
        <v>0.3</v>
      </c>
      <c r="X25" s="21">
        <v>0</v>
      </c>
      <c r="Y25" s="21">
        <v>0</v>
      </c>
      <c r="Z25" s="21">
        <v>0</v>
      </c>
      <c r="AA25" s="21">
        <v>6.7000000000000004E-2</v>
      </c>
      <c r="AB25" s="21">
        <v>0</v>
      </c>
      <c r="AC25" s="21">
        <v>0</v>
      </c>
      <c r="AD25" s="21">
        <v>0</v>
      </c>
      <c r="AE25" s="21">
        <v>1</v>
      </c>
      <c r="AF25" s="21">
        <v>0</v>
      </c>
      <c r="AG25" s="21">
        <v>0.33300000000000002</v>
      </c>
      <c r="AH25" s="21">
        <v>0.222</v>
      </c>
      <c r="AI25" s="21">
        <v>0.111</v>
      </c>
      <c r="AJ25" s="21">
        <v>0.33300000000000002</v>
      </c>
      <c r="AK25" s="21">
        <v>0</v>
      </c>
      <c r="AL25" s="21">
        <v>0.214</v>
      </c>
      <c r="AM25" s="21">
        <v>7.0999999999999994E-2</v>
      </c>
      <c r="AN25" s="21">
        <v>0.35699999999999998</v>
      </c>
      <c r="AO25" s="21">
        <v>0.25</v>
      </c>
      <c r="AP25" s="21">
        <v>0.107</v>
      </c>
      <c r="AQ25" s="29" t="s">
        <v>210</v>
      </c>
      <c r="AR25" s="21">
        <v>0.88900000000000001</v>
      </c>
      <c r="AS25" s="29" t="s">
        <v>241</v>
      </c>
      <c r="AT25" s="21">
        <v>0.111</v>
      </c>
      <c r="AU25" s="21"/>
      <c r="AV25" s="21"/>
      <c r="AW25" s="21"/>
      <c r="AX25" s="21"/>
      <c r="AY25" s="21"/>
      <c r="AZ25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25" s="38">
        <v>1</v>
      </c>
      <c r="BB25" s="38">
        <v>1</v>
      </c>
      <c r="BC25" s="40"/>
      <c r="BD25" s="40"/>
      <c r="BE25" s="40">
        <v>1</v>
      </c>
      <c r="BF25" s="38"/>
      <c r="BG25" s="38"/>
      <c r="BH25" s="38"/>
      <c r="BI25" s="38"/>
      <c r="BJ25" s="38"/>
      <c r="BK25" s="39"/>
      <c r="BL25" s="39"/>
      <c r="BM25" s="38"/>
      <c r="BN25" s="26">
        <v>1</v>
      </c>
    </row>
    <row r="26" spans="1:66" ht="25.5" x14ac:dyDescent="0.2">
      <c r="A26" s="18" t="s">
        <v>145</v>
      </c>
      <c r="B26" s="18" t="s">
        <v>26</v>
      </c>
      <c r="C26" s="19" t="s">
        <v>163</v>
      </c>
      <c r="D26" s="19">
        <v>76</v>
      </c>
      <c r="E26" s="19" t="s">
        <v>182</v>
      </c>
      <c r="F26" s="19">
        <v>0</v>
      </c>
      <c r="G26" s="43">
        <v>10</v>
      </c>
      <c r="H26" s="19" t="s">
        <v>32</v>
      </c>
      <c r="I26" s="19">
        <v>32</v>
      </c>
      <c r="J26" s="21">
        <v>0.7</v>
      </c>
      <c r="K26" s="21">
        <v>0</v>
      </c>
      <c r="L26" s="21">
        <v>0.1</v>
      </c>
      <c r="M26" s="21">
        <v>0</v>
      </c>
      <c r="N26" s="21">
        <v>0</v>
      </c>
      <c r="O26" s="21">
        <v>0.2</v>
      </c>
      <c r="P26" s="21" t="s">
        <v>32</v>
      </c>
      <c r="Q26" s="21" t="s">
        <v>32</v>
      </c>
      <c r="R26" s="21" t="s">
        <v>32</v>
      </c>
      <c r="S26" s="21" t="s">
        <v>32</v>
      </c>
      <c r="T26" s="21" t="s">
        <v>32</v>
      </c>
      <c r="U26" s="21" t="s">
        <v>32</v>
      </c>
      <c r="V26" s="21">
        <v>0.84399999999999997</v>
      </c>
      <c r="W26" s="21">
        <v>0</v>
      </c>
      <c r="X26" s="21">
        <v>0</v>
      </c>
      <c r="Y26" s="21">
        <v>6.3E-2</v>
      </c>
      <c r="Z26" s="21">
        <v>9.4E-2</v>
      </c>
      <c r="AA26" s="21">
        <v>0</v>
      </c>
      <c r="AB26" s="21">
        <v>0.625</v>
      </c>
      <c r="AC26" s="21">
        <v>0.25</v>
      </c>
      <c r="AD26" s="21">
        <v>0</v>
      </c>
      <c r="AE26" s="21">
        <v>0</v>
      </c>
      <c r="AF26" s="21">
        <v>0.125</v>
      </c>
      <c r="AG26" s="21" t="s">
        <v>32</v>
      </c>
      <c r="AH26" s="21" t="s">
        <v>32</v>
      </c>
      <c r="AI26" s="21" t="s">
        <v>32</v>
      </c>
      <c r="AJ26" s="21" t="s">
        <v>32</v>
      </c>
      <c r="AK26" s="21" t="s">
        <v>32</v>
      </c>
      <c r="AL26" s="21">
        <v>0.33300000000000002</v>
      </c>
      <c r="AM26" s="21">
        <v>0.51900000000000002</v>
      </c>
      <c r="AN26" s="21">
        <v>0.111</v>
      </c>
      <c r="AO26" s="21">
        <v>3.6999999999999998E-2</v>
      </c>
      <c r="AP26" s="21">
        <v>0</v>
      </c>
      <c r="AQ26" s="30"/>
      <c r="AR26" s="31"/>
      <c r="AS26" s="30"/>
      <c r="AT26" s="31"/>
      <c r="AU26" s="30"/>
      <c r="AV26" s="31"/>
      <c r="AW26" s="30"/>
      <c r="AX26" s="31"/>
      <c r="AY26" s="31"/>
      <c r="AZ26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26" s="38">
        <v>2</v>
      </c>
      <c r="BB26" s="38">
        <v>2</v>
      </c>
      <c r="BC26" s="40"/>
      <c r="BD26" s="40">
        <v>1</v>
      </c>
      <c r="BE26" s="40">
        <v>1</v>
      </c>
      <c r="BF26" s="38"/>
      <c r="BG26" s="38"/>
      <c r="BH26" s="38"/>
      <c r="BI26" s="38"/>
      <c r="BJ26" s="38"/>
      <c r="BK26" s="39"/>
      <c r="BL26" s="39"/>
      <c r="BM26" s="38"/>
      <c r="BN26" s="26">
        <v>1</v>
      </c>
    </row>
    <row r="27" spans="1:66" ht="51" x14ac:dyDescent="0.2">
      <c r="A27" s="18" t="s">
        <v>36</v>
      </c>
      <c r="B27" s="18" t="s">
        <v>26</v>
      </c>
      <c r="C27" s="19" t="s">
        <v>161</v>
      </c>
      <c r="D27" s="19">
        <v>142</v>
      </c>
      <c r="E27" s="19" t="s">
        <v>215</v>
      </c>
      <c r="F27" s="19">
        <v>0</v>
      </c>
      <c r="G27" s="43">
        <v>9</v>
      </c>
      <c r="H27" s="19" t="s">
        <v>32</v>
      </c>
      <c r="I27" s="19">
        <v>19</v>
      </c>
      <c r="J27" s="21">
        <v>0.44400000000000001</v>
      </c>
      <c r="K27" s="21">
        <v>0</v>
      </c>
      <c r="L27" s="21">
        <v>0.222</v>
      </c>
      <c r="M27" s="21">
        <v>0.111</v>
      </c>
      <c r="N27" s="21">
        <v>0.111</v>
      </c>
      <c r="O27" s="21">
        <v>0.111</v>
      </c>
      <c r="P27" s="21" t="s">
        <v>32</v>
      </c>
      <c r="Q27" s="21" t="s">
        <v>32</v>
      </c>
      <c r="R27" s="21" t="s">
        <v>32</v>
      </c>
      <c r="S27" s="21" t="s">
        <v>32</v>
      </c>
      <c r="T27" s="21" t="s">
        <v>32</v>
      </c>
      <c r="U27" s="21" t="s">
        <v>32</v>
      </c>
      <c r="V27" s="21">
        <v>0.63200000000000001</v>
      </c>
      <c r="W27" s="21">
        <v>0.26300000000000001</v>
      </c>
      <c r="X27" s="21">
        <v>0</v>
      </c>
      <c r="Y27" s="21">
        <v>0</v>
      </c>
      <c r="Z27" s="21">
        <v>0</v>
      </c>
      <c r="AA27" s="21">
        <v>0.105</v>
      </c>
      <c r="AB27" s="21">
        <v>0</v>
      </c>
      <c r="AC27" s="21">
        <v>0</v>
      </c>
      <c r="AD27" s="21">
        <v>0.16600000000000001</v>
      </c>
      <c r="AE27" s="21">
        <v>0.66600000000000004</v>
      </c>
      <c r="AF27" s="21">
        <v>0.16600000000000001</v>
      </c>
      <c r="AG27" s="21" t="s">
        <v>32</v>
      </c>
      <c r="AH27" s="21" t="s">
        <v>32</v>
      </c>
      <c r="AI27" s="21" t="s">
        <v>32</v>
      </c>
      <c r="AJ27" s="21" t="s">
        <v>32</v>
      </c>
      <c r="AK27" s="21" t="s">
        <v>32</v>
      </c>
      <c r="AL27" s="21">
        <v>0.17599999999999999</v>
      </c>
      <c r="AM27" s="21">
        <v>0.17599999999999999</v>
      </c>
      <c r="AN27" s="21">
        <v>0.23499999999999999</v>
      </c>
      <c r="AO27" s="21">
        <v>0.23499999999999999</v>
      </c>
      <c r="AP27" s="21">
        <v>0.17599999999999999</v>
      </c>
      <c r="AQ27" s="29" t="s">
        <v>204</v>
      </c>
      <c r="AR27" s="21">
        <v>0.28599999999999998</v>
      </c>
      <c r="AS27" s="29" t="s">
        <v>207</v>
      </c>
      <c r="AT27" s="21">
        <v>0.28599999999999998</v>
      </c>
      <c r="AU27" s="29" t="s">
        <v>240</v>
      </c>
      <c r="AV27" s="21">
        <v>0.14299999999999999</v>
      </c>
      <c r="AW27" s="29" t="s">
        <v>211</v>
      </c>
      <c r="AX27" s="21">
        <v>0.14299999999999999</v>
      </c>
      <c r="AY27" s="21">
        <v>0.14299999999999999</v>
      </c>
      <c r="AZ27" s="21">
        <f>SUM(Table7[[#This Row],[עילה 1 אחוזים]]+Table7[[#This Row],[עילה 2 אחוזים]]+Table7[[#This Row],[עילה 3 אחוזים]]+Table7[[#This Row],[עילה 4 אחוזים]]+Table7[[#This Row],[עילה אחר אחוזים]])</f>
        <v>1.0009999999999999</v>
      </c>
      <c r="BA27" s="38">
        <v>4</v>
      </c>
      <c r="BB27" s="38">
        <v>2</v>
      </c>
      <c r="BC27" s="40"/>
      <c r="BD27" s="40"/>
      <c r="BE27" s="40">
        <v>2</v>
      </c>
      <c r="BF27" s="38"/>
      <c r="BG27" s="38">
        <v>2</v>
      </c>
      <c r="BH27" s="38"/>
      <c r="BI27" s="38"/>
      <c r="BJ27" s="38"/>
      <c r="BK27" s="39"/>
      <c r="BL27" s="39"/>
      <c r="BM27" s="38">
        <v>2</v>
      </c>
      <c r="BN27" s="26"/>
    </row>
    <row r="28" spans="1:66" ht="51" x14ac:dyDescent="0.2">
      <c r="A28" s="18" t="s">
        <v>37</v>
      </c>
      <c r="B28" s="18" t="s">
        <v>26</v>
      </c>
      <c r="C28" s="19" t="s">
        <v>162</v>
      </c>
      <c r="D28" s="19">
        <v>114</v>
      </c>
      <c r="E28" s="19" t="s">
        <v>27</v>
      </c>
      <c r="F28" s="19">
        <v>2</v>
      </c>
      <c r="G28" s="19">
        <v>54</v>
      </c>
      <c r="H28" s="19">
        <v>73</v>
      </c>
      <c r="I28" s="19">
        <v>46</v>
      </c>
      <c r="J28" s="21">
        <v>0.72222222222222221</v>
      </c>
      <c r="K28" s="21">
        <v>9.2592592592592587E-2</v>
      </c>
      <c r="L28" s="21">
        <v>5.5555555555555552E-2</v>
      </c>
      <c r="M28" s="21">
        <v>5.5555555555555552E-2</v>
      </c>
      <c r="N28" s="21">
        <v>3.7037037037037035E-2</v>
      </c>
      <c r="O28" s="21">
        <v>3.7037037037037035E-2</v>
      </c>
      <c r="P28" s="21">
        <v>0.87671232876712324</v>
      </c>
      <c r="Q28" s="21">
        <v>6.8493150684931503E-2</v>
      </c>
      <c r="R28" s="21">
        <v>4.1095890410958902E-2</v>
      </c>
      <c r="S28" s="21">
        <v>1.3698630136986301E-2</v>
      </c>
      <c r="T28" s="21">
        <v>0</v>
      </c>
      <c r="U28" s="21">
        <v>0</v>
      </c>
      <c r="V28" s="21">
        <v>0.84799999999999998</v>
      </c>
      <c r="W28" s="21">
        <v>0</v>
      </c>
      <c r="X28" s="21">
        <v>0.152</v>
      </c>
      <c r="Y28" s="21">
        <v>0</v>
      </c>
      <c r="Z28" s="21">
        <v>0</v>
      </c>
      <c r="AA28" s="21">
        <v>0</v>
      </c>
      <c r="AB28" s="21">
        <v>0.76595744680851063</v>
      </c>
      <c r="AC28" s="21">
        <v>0.14893617021276595</v>
      </c>
      <c r="AD28" s="21">
        <v>4.2553191489361701E-2</v>
      </c>
      <c r="AE28" s="21">
        <v>4.2553191489361701E-2</v>
      </c>
      <c r="AF28" s="21">
        <v>0</v>
      </c>
      <c r="AG28" s="21">
        <v>0.93100000000000005</v>
      </c>
      <c r="AH28" s="21">
        <v>4.2000000000000003E-2</v>
      </c>
      <c r="AI28" s="21">
        <v>1.4E-2</v>
      </c>
      <c r="AJ28" s="21">
        <v>1.4E-2</v>
      </c>
      <c r="AK28" s="21">
        <v>0</v>
      </c>
      <c r="AL28" s="21">
        <v>0.17399999999999999</v>
      </c>
      <c r="AM28" s="21">
        <v>0.39100000000000001</v>
      </c>
      <c r="AN28" s="21">
        <v>0.23899999999999999</v>
      </c>
      <c r="AO28" s="21">
        <v>6.5000000000000002E-2</v>
      </c>
      <c r="AP28" s="21">
        <v>0.13</v>
      </c>
      <c r="AQ28" s="29" t="s">
        <v>204</v>
      </c>
      <c r="AR28" s="21">
        <v>0.42899999999999999</v>
      </c>
      <c r="AS28" s="29" t="s">
        <v>212</v>
      </c>
      <c r="AT28" s="21">
        <v>0.28599999999999998</v>
      </c>
      <c r="AU28" s="29" t="s">
        <v>207</v>
      </c>
      <c r="AV28" s="21">
        <v>0.14299999999999999</v>
      </c>
      <c r="AW28" s="29" t="s">
        <v>242</v>
      </c>
      <c r="AX28" s="21">
        <v>0.14199999999999999</v>
      </c>
      <c r="AY28" s="21"/>
      <c r="AZ28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28" s="38">
        <v>5</v>
      </c>
      <c r="BB28" s="38">
        <v>3</v>
      </c>
      <c r="BC28" s="40">
        <v>1</v>
      </c>
      <c r="BD28" s="40">
        <v>2</v>
      </c>
      <c r="BE28" s="40"/>
      <c r="BF28" s="38">
        <v>2</v>
      </c>
      <c r="BG28" s="38"/>
      <c r="BH28" s="38"/>
      <c r="BI28" s="38"/>
      <c r="BJ28" s="38"/>
      <c r="BK28" s="39"/>
      <c r="BL28" s="39"/>
      <c r="BM28" s="38">
        <v>2</v>
      </c>
      <c r="BN28" s="26">
        <v>1</v>
      </c>
    </row>
    <row r="29" spans="1:66" ht="25.5" x14ac:dyDescent="0.2">
      <c r="A29" s="18" t="s">
        <v>146</v>
      </c>
      <c r="B29" s="18" t="s">
        <v>26</v>
      </c>
      <c r="C29" s="19" t="s">
        <v>151</v>
      </c>
      <c r="D29" s="19">
        <v>34</v>
      </c>
      <c r="E29" s="19" t="s">
        <v>186</v>
      </c>
      <c r="F29" s="19">
        <v>6</v>
      </c>
      <c r="G29" s="43" t="s">
        <v>32</v>
      </c>
      <c r="H29" s="19">
        <v>1</v>
      </c>
      <c r="I29" s="19">
        <v>19</v>
      </c>
      <c r="J29" s="21" t="s">
        <v>32</v>
      </c>
      <c r="K29" s="21" t="s">
        <v>32</v>
      </c>
      <c r="L29" s="21" t="s">
        <v>32</v>
      </c>
      <c r="M29" s="21" t="s">
        <v>32</v>
      </c>
      <c r="N29" s="21" t="s">
        <v>32</v>
      </c>
      <c r="O29" s="21" t="s">
        <v>32</v>
      </c>
      <c r="P29" s="21">
        <v>1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0.94699999999999995</v>
      </c>
      <c r="W29" s="21">
        <v>0</v>
      </c>
      <c r="X29" s="21">
        <v>0</v>
      </c>
      <c r="Y29" s="21">
        <v>0</v>
      </c>
      <c r="Z29" s="21">
        <v>0</v>
      </c>
      <c r="AA29" s="21">
        <v>5.2999999999999999E-2</v>
      </c>
      <c r="AB29" s="21" t="s">
        <v>32</v>
      </c>
      <c r="AC29" s="21" t="s">
        <v>32</v>
      </c>
      <c r="AD29" s="21" t="s">
        <v>32</v>
      </c>
      <c r="AE29" s="21" t="s">
        <v>32</v>
      </c>
      <c r="AF29" s="21" t="s">
        <v>32</v>
      </c>
      <c r="AG29" s="21">
        <v>0</v>
      </c>
      <c r="AH29" s="21">
        <v>0</v>
      </c>
      <c r="AI29" s="21">
        <v>0</v>
      </c>
      <c r="AJ29" s="21">
        <v>1</v>
      </c>
      <c r="AK29" s="21">
        <v>0</v>
      </c>
      <c r="AL29" s="21">
        <v>0.33300000000000002</v>
      </c>
      <c r="AM29" s="21">
        <v>0.38900000000000001</v>
      </c>
      <c r="AN29" s="21">
        <v>0.111</v>
      </c>
      <c r="AO29" s="21">
        <v>0.16700000000000001</v>
      </c>
      <c r="AP29" s="21">
        <v>0</v>
      </c>
      <c r="AQ29" s="25"/>
      <c r="AR29" s="21"/>
      <c r="AS29" s="25"/>
      <c r="AT29" s="21"/>
      <c r="AU29" s="25"/>
      <c r="AV29" s="21"/>
      <c r="AW29" s="25"/>
      <c r="AX29" s="21"/>
      <c r="AY29" s="21"/>
      <c r="AZ29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29" s="38">
        <v>1</v>
      </c>
      <c r="BB29" s="38"/>
      <c r="BC29" s="40"/>
      <c r="BD29" s="40"/>
      <c r="BE29" s="40"/>
      <c r="BF29" s="38">
        <v>1</v>
      </c>
      <c r="BG29" s="38"/>
      <c r="BH29" s="38"/>
      <c r="BI29" s="38"/>
      <c r="BJ29" s="38"/>
      <c r="BK29" s="39"/>
      <c r="BL29" s="39"/>
      <c r="BM29" s="38"/>
      <c r="BN29" s="26">
        <v>1</v>
      </c>
    </row>
    <row r="30" spans="1:66" ht="76.5" x14ac:dyDescent="0.2">
      <c r="A30" s="18" t="s">
        <v>86</v>
      </c>
      <c r="B30" s="18" t="s">
        <v>67</v>
      </c>
      <c r="C30" s="19" t="s">
        <v>87</v>
      </c>
      <c r="D30" s="19">
        <v>270</v>
      </c>
      <c r="E30" s="19" t="s">
        <v>197</v>
      </c>
      <c r="F30" s="19">
        <v>28</v>
      </c>
      <c r="G30" s="19">
        <v>15</v>
      </c>
      <c r="H30" s="19">
        <v>35</v>
      </c>
      <c r="I30" s="19">
        <v>26</v>
      </c>
      <c r="J30" s="21">
        <v>0.8</v>
      </c>
      <c r="K30" s="21">
        <v>0</v>
      </c>
      <c r="L30" s="21">
        <v>0</v>
      </c>
      <c r="M30" s="21">
        <v>6.6666666666666666E-2</v>
      </c>
      <c r="N30" s="21">
        <v>0</v>
      </c>
      <c r="O30" s="21">
        <v>0.13333333333333333</v>
      </c>
      <c r="P30" s="21">
        <v>0.57099999999999995</v>
      </c>
      <c r="Q30" s="21">
        <v>5.7000000000000002E-2</v>
      </c>
      <c r="R30" s="21">
        <v>5.7000000000000002E-2</v>
      </c>
      <c r="S30" s="21">
        <v>2.8000000000000001E-2</v>
      </c>
      <c r="T30" s="21">
        <v>2.8000000000000001E-2</v>
      </c>
      <c r="U30" s="21">
        <v>0.25700000000000001</v>
      </c>
      <c r="V30" s="21">
        <v>0.80800000000000005</v>
      </c>
      <c r="W30" s="21">
        <v>7.6999999999999999E-2</v>
      </c>
      <c r="X30" s="21">
        <v>3.7999999999999999E-2</v>
      </c>
      <c r="Y30" s="21">
        <v>0</v>
      </c>
      <c r="Z30" s="21">
        <v>3.7999999999999999E-2</v>
      </c>
      <c r="AA30" s="21">
        <v>3.7999999999999999E-2</v>
      </c>
      <c r="AB30" s="21">
        <v>0.25</v>
      </c>
      <c r="AC30" s="21">
        <v>0.33333333333333331</v>
      </c>
      <c r="AD30" s="21">
        <v>0.25</v>
      </c>
      <c r="AE30" s="21">
        <v>0</v>
      </c>
      <c r="AF30" s="21">
        <v>0.16666666666666666</v>
      </c>
      <c r="AG30" s="21">
        <v>0.5</v>
      </c>
      <c r="AH30" s="21">
        <v>0.25</v>
      </c>
      <c r="AI30" s="21">
        <v>8.3000000000000004E-2</v>
      </c>
      <c r="AJ30" s="21">
        <v>8.3000000000000004E-2</v>
      </c>
      <c r="AK30" s="21">
        <v>8.3000000000000004E-2</v>
      </c>
      <c r="AL30" s="21">
        <v>0.20799999999999999</v>
      </c>
      <c r="AM30" s="21">
        <v>4.2000000000000003E-2</v>
      </c>
      <c r="AN30" s="21">
        <v>0.16700000000000001</v>
      </c>
      <c r="AO30" s="21">
        <v>0.25</v>
      </c>
      <c r="AP30" s="21">
        <v>0.33300000000000002</v>
      </c>
      <c r="AQ30" s="29" t="s">
        <v>245</v>
      </c>
      <c r="AR30" s="21">
        <v>0.66700000000000004</v>
      </c>
      <c r="AS30" s="29" t="s">
        <v>240</v>
      </c>
      <c r="AT30" s="21">
        <v>0.33300000000000002</v>
      </c>
      <c r="AU30" s="21"/>
      <c r="AV30" s="21"/>
      <c r="AW30" s="21"/>
      <c r="AX30" s="21"/>
      <c r="AY30" s="21"/>
      <c r="AZ30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30" s="38">
        <v>3</v>
      </c>
      <c r="BB30" s="38">
        <v>3</v>
      </c>
      <c r="BC30" s="40"/>
      <c r="BD30" s="40">
        <v>1</v>
      </c>
      <c r="BE30" s="40">
        <v>2</v>
      </c>
      <c r="BF30" s="38"/>
      <c r="BG30" s="38"/>
      <c r="BH30" s="38"/>
      <c r="BI30" s="38"/>
      <c r="BJ30" s="38"/>
      <c r="BK30" s="39"/>
      <c r="BL30" s="39"/>
      <c r="BM30" s="38"/>
      <c r="BN30" s="26"/>
    </row>
    <row r="31" spans="1:66" ht="51" x14ac:dyDescent="0.2">
      <c r="A31" s="18" t="s">
        <v>88</v>
      </c>
      <c r="B31" s="18" t="s">
        <v>67</v>
      </c>
      <c r="C31" s="19" t="s">
        <v>89</v>
      </c>
      <c r="D31" s="19">
        <v>3453</v>
      </c>
      <c r="E31" s="19" t="s">
        <v>68</v>
      </c>
      <c r="F31" s="19">
        <v>0</v>
      </c>
      <c r="G31" s="19">
        <v>227</v>
      </c>
      <c r="H31" s="19">
        <v>248</v>
      </c>
      <c r="I31" s="19">
        <v>242</v>
      </c>
      <c r="J31" s="21">
        <v>0.19383259911894274</v>
      </c>
      <c r="K31" s="21">
        <v>0.10572687224669604</v>
      </c>
      <c r="L31" s="21">
        <v>0.45374449339207046</v>
      </c>
      <c r="M31" s="21">
        <v>0.1277533039647577</v>
      </c>
      <c r="N31" s="21">
        <v>8.8105726872246701E-2</v>
      </c>
      <c r="O31" s="21">
        <v>3.0837004405286344E-2</v>
      </c>
      <c r="P31" s="21">
        <v>0.25403225806451613</v>
      </c>
      <c r="Q31" s="21">
        <v>8.8709677419354843E-2</v>
      </c>
      <c r="R31" s="21">
        <v>0.45161290322580644</v>
      </c>
      <c r="S31" s="21">
        <v>7.6612903225806453E-2</v>
      </c>
      <c r="T31" s="21">
        <v>7.6612903225806453E-2</v>
      </c>
      <c r="U31" s="21">
        <v>5.2419354838709679E-2</v>
      </c>
      <c r="V31" s="21">
        <v>0.376</v>
      </c>
      <c r="W31" s="21">
        <v>0.14000000000000001</v>
      </c>
      <c r="X31" s="21">
        <v>0.28899999999999998</v>
      </c>
      <c r="Y31" s="21">
        <v>7.0000000000000007E-2</v>
      </c>
      <c r="Z31" s="21">
        <v>6.2E-2</v>
      </c>
      <c r="AA31" s="21">
        <v>6.2E-2</v>
      </c>
      <c r="AB31" s="21">
        <v>0.30409356725146197</v>
      </c>
      <c r="AC31" s="21">
        <v>0.36257309941520466</v>
      </c>
      <c r="AD31" s="21">
        <v>0.19883040935672514</v>
      </c>
      <c r="AE31" s="21">
        <v>8.771929824561403E-2</v>
      </c>
      <c r="AF31" s="21">
        <v>4.6783625730994149E-2</v>
      </c>
      <c r="AG31" s="21">
        <v>0.36</v>
      </c>
      <c r="AH31" s="21">
        <v>0.24399999999999999</v>
      </c>
      <c r="AI31" s="21">
        <v>0.218</v>
      </c>
      <c r="AJ31" s="21">
        <v>9.6000000000000002E-2</v>
      </c>
      <c r="AK31" s="21">
        <v>8.1000000000000003E-2</v>
      </c>
      <c r="AL31" s="21">
        <v>0.22600000000000001</v>
      </c>
      <c r="AM31" s="21">
        <v>0.215</v>
      </c>
      <c r="AN31" s="21">
        <v>0.42099999999999999</v>
      </c>
      <c r="AO31" s="21">
        <v>0.10299999999999999</v>
      </c>
      <c r="AP31" s="21">
        <v>3.5999999999999997E-2</v>
      </c>
      <c r="AQ31" s="29" t="s">
        <v>205</v>
      </c>
      <c r="AR31" s="21">
        <v>0.28799999999999998</v>
      </c>
      <c r="AS31" s="29" t="s">
        <v>240</v>
      </c>
      <c r="AT31" s="21">
        <v>0.17299999999999999</v>
      </c>
      <c r="AU31" s="29" t="s">
        <v>206</v>
      </c>
      <c r="AV31" s="21">
        <v>0.17299999999999999</v>
      </c>
      <c r="AW31" s="29" t="s">
        <v>212</v>
      </c>
      <c r="AX31" s="21">
        <v>8.6999999999999994E-2</v>
      </c>
      <c r="AY31" s="21">
        <v>0.27800000000000002</v>
      </c>
      <c r="AZ31" s="21">
        <f>SUM(Table7[[#This Row],[עילה 1 אחוזים]]+Table7[[#This Row],[עילה 2 אחוזים]]+Table7[[#This Row],[עילה 3 אחוזים]]+Table7[[#This Row],[עילה 4 אחוזים]]+Table7[[#This Row],[עילה אחר אחוזים]])</f>
        <v>0.99899999999999989</v>
      </c>
      <c r="BA31" s="38">
        <v>2</v>
      </c>
      <c r="BB31" s="38">
        <v>2</v>
      </c>
      <c r="BC31" s="40"/>
      <c r="BD31" s="40">
        <v>1</v>
      </c>
      <c r="BE31" s="40">
        <v>1</v>
      </c>
      <c r="BF31" s="38"/>
      <c r="BG31" s="38"/>
      <c r="BH31" s="38">
        <v>1</v>
      </c>
      <c r="BI31" s="38">
        <v>1</v>
      </c>
      <c r="BJ31" s="38"/>
      <c r="BK31" s="39"/>
      <c r="BL31" s="39"/>
      <c r="BM31" s="38"/>
      <c r="BN31" s="26">
        <v>1</v>
      </c>
    </row>
    <row r="32" spans="1:66" ht="76.5" x14ac:dyDescent="0.2">
      <c r="A32" s="18" t="s">
        <v>90</v>
      </c>
      <c r="B32" s="18" t="s">
        <v>67</v>
      </c>
      <c r="C32" s="19" t="s">
        <v>91</v>
      </c>
      <c r="D32" s="19">
        <v>90</v>
      </c>
      <c r="E32" s="19" t="s">
        <v>27</v>
      </c>
      <c r="F32" s="19">
        <v>0</v>
      </c>
      <c r="G32" s="19">
        <v>25</v>
      </c>
      <c r="H32" s="19">
        <v>62</v>
      </c>
      <c r="I32" s="19">
        <v>75</v>
      </c>
      <c r="J32" s="21">
        <v>0.68</v>
      </c>
      <c r="K32" s="21">
        <v>0.12</v>
      </c>
      <c r="L32" s="21">
        <v>0.08</v>
      </c>
      <c r="M32" s="21">
        <v>0.04</v>
      </c>
      <c r="N32" s="21">
        <v>0.04</v>
      </c>
      <c r="O32" s="21">
        <v>0.04</v>
      </c>
      <c r="P32" s="21">
        <v>0.54838709677419351</v>
      </c>
      <c r="Q32" s="21">
        <v>0.12903225806451613</v>
      </c>
      <c r="R32" s="21">
        <v>0.27419354838709675</v>
      </c>
      <c r="S32" s="21">
        <v>0</v>
      </c>
      <c r="T32" s="21">
        <v>1.6129032258064516E-2</v>
      </c>
      <c r="U32" s="21">
        <v>3.2258064516129031E-2</v>
      </c>
      <c r="V32" s="21">
        <v>0.53300000000000003</v>
      </c>
      <c r="W32" s="21">
        <v>0.17299999999999999</v>
      </c>
      <c r="X32" s="21">
        <v>0.21299999999999999</v>
      </c>
      <c r="Y32" s="21">
        <v>1.2999999999999999E-2</v>
      </c>
      <c r="Z32" s="21">
        <v>0.04</v>
      </c>
      <c r="AA32" s="21">
        <v>2.7E-2</v>
      </c>
      <c r="AB32" s="21">
        <v>4.5454545454545456E-2</v>
      </c>
      <c r="AC32" s="21">
        <v>0.5</v>
      </c>
      <c r="AD32" s="21">
        <v>0.27272727272727271</v>
      </c>
      <c r="AE32" s="21">
        <v>0.13636363636363635</v>
      </c>
      <c r="AF32" s="21">
        <v>4.5454545454545456E-2</v>
      </c>
      <c r="AG32" s="21">
        <v>6.8000000000000005E-2</v>
      </c>
      <c r="AH32" s="21">
        <v>0.42399999999999999</v>
      </c>
      <c r="AI32" s="21">
        <v>0.35599999999999998</v>
      </c>
      <c r="AJ32" s="21">
        <v>0.153</v>
      </c>
      <c r="AK32" s="21">
        <v>0</v>
      </c>
      <c r="AL32" s="21">
        <v>0.14499999999999999</v>
      </c>
      <c r="AM32" s="21">
        <v>0.46400000000000002</v>
      </c>
      <c r="AN32" s="21">
        <v>0.31900000000000001</v>
      </c>
      <c r="AO32" s="21">
        <v>7.1999999999999995E-2</v>
      </c>
      <c r="AP32" s="21">
        <v>0</v>
      </c>
      <c r="AQ32" s="29" t="s">
        <v>245</v>
      </c>
      <c r="AR32" s="21">
        <v>0.31</v>
      </c>
      <c r="AS32" s="29" t="s">
        <v>207</v>
      </c>
      <c r="AT32" s="21">
        <v>0.27600000000000002</v>
      </c>
      <c r="AU32" s="29" t="s">
        <v>240</v>
      </c>
      <c r="AV32" s="21">
        <v>0.20699999999999999</v>
      </c>
      <c r="AW32" s="29" t="s">
        <v>242</v>
      </c>
      <c r="AX32" s="21">
        <v>0.10299999999999999</v>
      </c>
      <c r="AY32" s="21">
        <v>0.104</v>
      </c>
      <c r="AZ32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32" s="38">
        <v>2</v>
      </c>
      <c r="BB32" s="38">
        <v>2</v>
      </c>
      <c r="BC32" s="40"/>
      <c r="BD32" s="40">
        <v>2</v>
      </c>
      <c r="BE32" s="40"/>
      <c r="BF32" s="38"/>
      <c r="BG32" s="38"/>
      <c r="BH32" s="38"/>
      <c r="BI32" s="38"/>
      <c r="BJ32" s="38"/>
      <c r="BK32" s="39"/>
      <c r="BL32" s="39"/>
      <c r="BM32" s="38">
        <v>1</v>
      </c>
      <c r="BN32" s="26">
        <v>1</v>
      </c>
    </row>
    <row r="33" spans="1:66" ht="76.5" x14ac:dyDescent="0.2">
      <c r="A33" s="18" t="s">
        <v>92</v>
      </c>
      <c r="B33" s="18" t="s">
        <v>67</v>
      </c>
      <c r="C33" s="24" t="s">
        <v>175</v>
      </c>
      <c r="D33" s="24">
        <v>3120</v>
      </c>
      <c r="E33" s="19" t="s">
        <v>181</v>
      </c>
      <c r="F33" s="19">
        <v>25</v>
      </c>
      <c r="G33" s="43">
        <v>189</v>
      </c>
      <c r="H33" s="19">
        <v>682</v>
      </c>
      <c r="I33" s="19">
        <v>956</v>
      </c>
      <c r="J33" s="21">
        <v>0.98941798941798942</v>
      </c>
      <c r="K33" s="21">
        <v>5.2910052910052907E-3</v>
      </c>
      <c r="L33" s="21">
        <v>5.2910052910052907E-3</v>
      </c>
      <c r="M33" s="21">
        <v>0</v>
      </c>
      <c r="N33" s="21">
        <v>0</v>
      </c>
      <c r="O33" s="21">
        <v>0</v>
      </c>
      <c r="P33" s="21">
        <f>673/682</f>
        <v>0.98680351906158359</v>
      </c>
      <c r="Q33" s="21">
        <v>0</v>
      </c>
      <c r="R33" s="21">
        <f>9/682</f>
        <v>1.3196480938416423E-2</v>
      </c>
      <c r="S33" s="21">
        <v>0</v>
      </c>
      <c r="T33" s="21">
        <v>0</v>
      </c>
      <c r="U33" s="21">
        <v>0</v>
      </c>
      <c r="V33" s="21">
        <v>0.91400000000000003</v>
      </c>
      <c r="W33" s="21">
        <v>6.0000000000000001E-3</v>
      </c>
      <c r="X33" s="21">
        <v>5.8000000000000003E-2</v>
      </c>
      <c r="Y33" s="21">
        <v>1.2999999999999999E-2</v>
      </c>
      <c r="Z33" s="21">
        <v>1E-3</v>
      </c>
      <c r="AA33" s="21">
        <v>2E-3</v>
      </c>
      <c r="AB33" s="21" t="s">
        <v>33</v>
      </c>
      <c r="AC33" s="21" t="s">
        <v>33</v>
      </c>
      <c r="AD33" s="21" t="s">
        <v>33</v>
      </c>
      <c r="AE33" s="21" t="s">
        <v>33</v>
      </c>
      <c r="AF33" s="21" t="s">
        <v>33</v>
      </c>
      <c r="AG33" s="21">
        <f>200/682</f>
        <v>0.2932551319648094</v>
      </c>
      <c r="AH33" s="21">
        <f>400/682</f>
        <v>0.5865102639296188</v>
      </c>
      <c r="AI33" s="21">
        <f>80/682</f>
        <v>0.11730205278592376</v>
      </c>
      <c r="AJ33" s="21">
        <f>2/682</f>
        <v>2.9325513196480938E-3</v>
      </c>
      <c r="AK33" s="21">
        <f>0/682</f>
        <v>0</v>
      </c>
      <c r="AL33" s="21">
        <v>0.81100000000000005</v>
      </c>
      <c r="AM33" s="21">
        <v>0.10199999999999999</v>
      </c>
      <c r="AN33" s="21">
        <v>5.8999999999999997E-2</v>
      </c>
      <c r="AO33" s="21">
        <v>2.8000000000000001E-2</v>
      </c>
      <c r="AP33" s="21">
        <v>1E-3</v>
      </c>
      <c r="AQ33" s="32" t="s">
        <v>239</v>
      </c>
      <c r="AR33" s="21">
        <v>0.93400000000000005</v>
      </c>
      <c r="AS33" s="32" t="s">
        <v>245</v>
      </c>
      <c r="AT33" s="21">
        <v>6.6000000000000003E-2</v>
      </c>
      <c r="AU33" s="21"/>
      <c r="AV33" s="21"/>
      <c r="AW33" s="21"/>
      <c r="AX33" s="21"/>
      <c r="AY33" s="21"/>
      <c r="AZ33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33" s="38">
        <v>5</v>
      </c>
      <c r="BB33" s="38">
        <v>5</v>
      </c>
      <c r="BC33" s="40">
        <v>2</v>
      </c>
      <c r="BD33" s="40">
        <v>3</v>
      </c>
      <c r="BE33" s="40"/>
      <c r="BF33" s="38"/>
      <c r="BG33" s="38"/>
      <c r="BH33" s="38"/>
      <c r="BI33" s="38"/>
      <c r="BJ33" s="38"/>
      <c r="BK33" s="39"/>
      <c r="BL33" s="39"/>
      <c r="BM33" s="38"/>
      <c r="BN33" s="26">
        <v>1</v>
      </c>
    </row>
    <row r="34" spans="1:66" ht="25.5" x14ac:dyDescent="0.2">
      <c r="A34" s="18" t="s">
        <v>193</v>
      </c>
      <c r="B34" s="18" t="s">
        <v>67</v>
      </c>
      <c r="C34" s="19" t="s">
        <v>152</v>
      </c>
      <c r="D34" s="19">
        <v>63</v>
      </c>
      <c r="E34" s="19" t="s">
        <v>68</v>
      </c>
      <c r="F34" s="19">
        <v>12</v>
      </c>
      <c r="G34" s="19">
        <v>7</v>
      </c>
      <c r="H34" s="19">
        <v>16</v>
      </c>
      <c r="I34" s="19">
        <v>13</v>
      </c>
      <c r="J34" s="21">
        <v>0.7142857142857143</v>
      </c>
      <c r="K34" s="21">
        <v>0</v>
      </c>
      <c r="L34" s="21">
        <v>0</v>
      </c>
      <c r="M34" s="21">
        <v>0.14285714285714285</v>
      </c>
      <c r="N34" s="21">
        <v>0.14285714285714285</v>
      </c>
      <c r="O34" s="21">
        <v>0</v>
      </c>
      <c r="P34" s="21">
        <v>0.9375</v>
      </c>
      <c r="Q34" s="21">
        <v>0</v>
      </c>
      <c r="R34" s="21">
        <v>0</v>
      </c>
      <c r="S34" s="21">
        <v>6.25E-2</v>
      </c>
      <c r="T34" s="21">
        <v>0</v>
      </c>
      <c r="U34" s="21">
        <v>0</v>
      </c>
      <c r="V34" s="21">
        <v>1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0.2</v>
      </c>
      <c r="AC34" s="21">
        <v>0.4</v>
      </c>
      <c r="AD34" s="21">
        <v>0.4</v>
      </c>
      <c r="AE34" s="21">
        <v>0</v>
      </c>
      <c r="AF34" s="21">
        <v>0</v>
      </c>
      <c r="AG34" s="21">
        <v>0.2</v>
      </c>
      <c r="AH34" s="21">
        <v>0.26700000000000002</v>
      </c>
      <c r="AI34" s="21">
        <v>0.4</v>
      </c>
      <c r="AJ34" s="21">
        <v>6.7000000000000004E-2</v>
      </c>
      <c r="AK34" s="21">
        <v>6.7000000000000004E-2</v>
      </c>
      <c r="AL34" s="21">
        <v>0.53800000000000003</v>
      </c>
      <c r="AM34" s="21">
        <v>0.38500000000000001</v>
      </c>
      <c r="AN34" s="21">
        <v>7.6999999999999999E-2</v>
      </c>
      <c r="AO34" s="21">
        <v>0</v>
      </c>
      <c r="AP34" s="21">
        <v>0</v>
      </c>
      <c r="AQ34" s="21"/>
      <c r="AR34" s="21"/>
      <c r="AS34" s="21"/>
      <c r="AT34" s="21"/>
      <c r="AU34" s="21"/>
      <c r="AV34" s="21"/>
      <c r="AW34" s="21"/>
      <c r="AX34" s="21"/>
      <c r="AY34" s="21"/>
      <c r="AZ34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34" s="38"/>
      <c r="BB34" s="38"/>
      <c r="BC34" s="40"/>
      <c r="BD34" s="40"/>
      <c r="BE34" s="40"/>
      <c r="BF34" s="38"/>
      <c r="BG34" s="38"/>
      <c r="BH34" s="38"/>
      <c r="BI34" s="38"/>
      <c r="BJ34" s="38"/>
      <c r="BK34" s="39"/>
      <c r="BL34" s="39"/>
      <c r="BM34" s="38"/>
      <c r="BN34" s="26">
        <v>1</v>
      </c>
    </row>
    <row r="35" spans="1:66" ht="76.5" x14ac:dyDescent="0.2">
      <c r="A35" s="18" t="s">
        <v>93</v>
      </c>
      <c r="B35" s="18" t="s">
        <v>67</v>
      </c>
      <c r="C35" s="19" t="s">
        <v>200</v>
      </c>
      <c r="D35" s="19">
        <v>202</v>
      </c>
      <c r="E35" s="19" t="s">
        <v>234</v>
      </c>
      <c r="F35" s="19">
        <v>0</v>
      </c>
      <c r="G35" s="20" t="s">
        <v>32</v>
      </c>
      <c r="H35" s="19" t="s">
        <v>32</v>
      </c>
      <c r="I35" s="19">
        <v>120</v>
      </c>
      <c r="J35" s="21" t="s">
        <v>32</v>
      </c>
      <c r="K35" s="21" t="s">
        <v>32</v>
      </c>
      <c r="L35" s="21" t="s">
        <v>32</v>
      </c>
      <c r="M35" s="21" t="s">
        <v>32</v>
      </c>
      <c r="N35" s="21" t="s">
        <v>32</v>
      </c>
      <c r="O35" s="21" t="s">
        <v>32</v>
      </c>
      <c r="P35" s="21" t="s">
        <v>32</v>
      </c>
      <c r="Q35" s="21" t="s">
        <v>32</v>
      </c>
      <c r="R35" s="21" t="s">
        <v>32</v>
      </c>
      <c r="S35" s="21" t="s">
        <v>32</v>
      </c>
      <c r="T35" s="21" t="s">
        <v>32</v>
      </c>
      <c r="U35" s="21" t="s">
        <v>32</v>
      </c>
      <c r="V35" s="21">
        <v>0.32500000000000001</v>
      </c>
      <c r="W35" s="21">
        <v>0.36699999999999999</v>
      </c>
      <c r="X35" s="21">
        <v>6.7000000000000004E-2</v>
      </c>
      <c r="Y35" s="21">
        <v>0</v>
      </c>
      <c r="Z35" s="21">
        <v>8.0000000000000002E-3</v>
      </c>
      <c r="AA35" s="21">
        <v>0.23300000000000001</v>
      </c>
      <c r="AB35" s="21" t="s">
        <v>32</v>
      </c>
      <c r="AC35" s="21" t="s">
        <v>32</v>
      </c>
      <c r="AD35" s="21" t="s">
        <v>32</v>
      </c>
      <c r="AE35" s="21" t="s">
        <v>32</v>
      </c>
      <c r="AF35" s="21" t="s">
        <v>32</v>
      </c>
      <c r="AG35" s="21" t="s">
        <v>32</v>
      </c>
      <c r="AH35" s="21" t="s">
        <v>32</v>
      </c>
      <c r="AI35" s="21" t="s">
        <v>32</v>
      </c>
      <c r="AJ35" s="21" t="s">
        <v>32</v>
      </c>
      <c r="AK35" s="21" t="s">
        <v>32</v>
      </c>
      <c r="AL35" s="21">
        <v>0.20899999999999999</v>
      </c>
      <c r="AM35" s="21">
        <v>6.6000000000000003E-2</v>
      </c>
      <c r="AN35" s="21">
        <v>0.19800000000000001</v>
      </c>
      <c r="AO35" s="21">
        <v>0.28599999999999998</v>
      </c>
      <c r="AP35" s="21">
        <v>0.24199999999999999</v>
      </c>
      <c r="AQ35" s="37" t="s">
        <v>204</v>
      </c>
      <c r="AR35" s="21">
        <v>0.57099999999999995</v>
      </c>
      <c r="AS35" s="37" t="s">
        <v>245</v>
      </c>
      <c r="AT35" s="21">
        <v>0.14299999999999999</v>
      </c>
      <c r="AU35" s="37" t="s">
        <v>240</v>
      </c>
      <c r="AV35" s="21">
        <v>0.107</v>
      </c>
      <c r="AW35" s="37" t="s">
        <v>206</v>
      </c>
      <c r="AX35" s="21">
        <v>7.0999999999999994E-2</v>
      </c>
      <c r="AY35" s="21">
        <v>0.108</v>
      </c>
      <c r="AZ35" s="21">
        <f>SUM(Table7[[#This Row],[עילה 1 אחוזים]]+Table7[[#This Row],[עילה 2 אחוזים]]+Table7[[#This Row],[עילה 3 אחוזים]]+Table7[[#This Row],[עילה 4 אחוזים]]+Table7[[#This Row],[עילה אחר אחוזים]])</f>
        <v>0.99999999999999989</v>
      </c>
      <c r="BA35" s="38">
        <v>1</v>
      </c>
      <c r="BB35" s="38">
        <v>1</v>
      </c>
      <c r="BC35" s="40"/>
      <c r="BD35" s="40">
        <v>1</v>
      </c>
      <c r="BE35" s="40"/>
      <c r="BF35" s="38"/>
      <c r="BG35" s="38"/>
      <c r="BH35" s="38">
        <v>1</v>
      </c>
      <c r="BI35" s="38">
        <v>1</v>
      </c>
      <c r="BJ35" s="38"/>
      <c r="BK35" s="39"/>
      <c r="BL35" s="39"/>
      <c r="BM35" s="38"/>
      <c r="BN35" s="26">
        <v>1</v>
      </c>
    </row>
    <row r="36" spans="1:66" ht="76.5" x14ac:dyDescent="0.2">
      <c r="A36" s="18" t="s">
        <v>94</v>
      </c>
      <c r="B36" s="18" t="s">
        <v>67</v>
      </c>
      <c r="C36" s="19" t="s">
        <v>164</v>
      </c>
      <c r="D36" s="19">
        <v>390</v>
      </c>
      <c r="E36" s="19" t="s">
        <v>27</v>
      </c>
      <c r="F36" s="19">
        <v>0</v>
      </c>
      <c r="G36" s="19">
        <v>39</v>
      </c>
      <c r="H36" s="19">
        <v>55</v>
      </c>
      <c r="I36" s="19">
        <v>57</v>
      </c>
      <c r="J36" s="21">
        <v>0.25641025641025639</v>
      </c>
      <c r="K36" s="21">
        <v>0.17948717948717949</v>
      </c>
      <c r="L36" s="21">
        <v>0.38461538461538464</v>
      </c>
      <c r="M36" s="21">
        <v>5.128205128205128E-2</v>
      </c>
      <c r="N36" s="21">
        <v>7.6923076923076927E-2</v>
      </c>
      <c r="O36" s="21">
        <v>5.128205128205128E-2</v>
      </c>
      <c r="P36" s="21">
        <v>0.18181818181818182</v>
      </c>
      <c r="Q36" s="21">
        <v>0.23636363636363636</v>
      </c>
      <c r="R36" s="21">
        <v>0.45454545454545453</v>
      </c>
      <c r="S36" s="21">
        <v>0</v>
      </c>
      <c r="T36" s="21">
        <v>3.6363636363636362E-2</v>
      </c>
      <c r="U36" s="21">
        <v>9.0909090909090912E-2</v>
      </c>
      <c r="V36" s="21">
        <v>0.21099999999999999</v>
      </c>
      <c r="W36" s="21">
        <v>0.28100000000000003</v>
      </c>
      <c r="X36" s="21">
        <v>0.42099999999999999</v>
      </c>
      <c r="Y36" s="21">
        <v>1.7999999999999999E-2</v>
      </c>
      <c r="Z36" s="21">
        <v>1.7999999999999999E-2</v>
      </c>
      <c r="AA36" s="21">
        <v>5.2999999999999999E-2</v>
      </c>
      <c r="AB36" s="21">
        <v>0.28125</v>
      </c>
      <c r="AC36" s="21">
        <v>0.25</v>
      </c>
      <c r="AD36" s="21">
        <v>0.21875</v>
      </c>
      <c r="AE36" s="21">
        <v>0.1875</v>
      </c>
      <c r="AF36" s="21">
        <v>6.25E-2</v>
      </c>
      <c r="AG36" s="21">
        <v>0.20799999999999999</v>
      </c>
      <c r="AH36" s="21">
        <v>0.33300000000000002</v>
      </c>
      <c r="AI36" s="21">
        <v>0.313</v>
      </c>
      <c r="AJ36" s="21">
        <v>0.14599999999999999</v>
      </c>
      <c r="AK36" s="21">
        <v>0</v>
      </c>
      <c r="AL36" s="21">
        <v>0.21199999999999999</v>
      </c>
      <c r="AM36" s="21">
        <v>0.23100000000000001</v>
      </c>
      <c r="AN36" s="21">
        <v>0.26900000000000002</v>
      </c>
      <c r="AO36" s="21">
        <v>0.192</v>
      </c>
      <c r="AP36" s="21">
        <v>9.6000000000000002E-2</v>
      </c>
      <c r="AQ36" s="32" t="s">
        <v>245</v>
      </c>
      <c r="AR36" s="21">
        <v>0.57499999999999996</v>
      </c>
      <c r="AS36" s="32" t="s">
        <v>206</v>
      </c>
      <c r="AT36" s="21">
        <v>0.1</v>
      </c>
      <c r="AU36" s="29" t="s">
        <v>207</v>
      </c>
      <c r="AV36" s="21">
        <v>0.1</v>
      </c>
      <c r="AW36" s="29" t="s">
        <v>242</v>
      </c>
      <c r="AX36" s="21">
        <v>0.1</v>
      </c>
      <c r="AY36" s="21">
        <v>0.125</v>
      </c>
      <c r="AZ36" s="21">
        <f>SUM(Table7[[#This Row],[עילה 1 אחוזים]]+Table7[[#This Row],[עילה 2 אחוזים]]+Table7[[#This Row],[עילה 3 אחוזים]]+Table7[[#This Row],[עילה 4 אחוזים]]+Table7[[#This Row],[עילה אחר אחוזים]])</f>
        <v>0.99999999999999989</v>
      </c>
      <c r="BA36" s="38"/>
      <c r="BB36" s="38"/>
      <c r="BC36" s="40"/>
      <c r="BD36" s="40"/>
      <c r="BE36" s="40"/>
      <c r="BF36" s="38"/>
      <c r="BG36" s="38"/>
      <c r="BH36" s="38">
        <v>1</v>
      </c>
      <c r="BI36" s="38">
        <v>1</v>
      </c>
      <c r="BJ36" s="38"/>
      <c r="BK36" s="39"/>
      <c r="BL36" s="39"/>
      <c r="BM36" s="38"/>
      <c r="BN36" s="26"/>
    </row>
    <row r="37" spans="1:66" ht="51" x14ac:dyDescent="0.2">
      <c r="A37" s="18" t="s">
        <v>225</v>
      </c>
      <c r="B37" s="18" t="s">
        <v>67</v>
      </c>
      <c r="C37" s="19" t="s">
        <v>157</v>
      </c>
      <c r="D37" s="19">
        <v>495</v>
      </c>
      <c r="E37" s="19" t="s">
        <v>177</v>
      </c>
      <c r="F37" s="19">
        <v>2</v>
      </c>
      <c r="G37" s="19">
        <v>1</v>
      </c>
      <c r="H37" s="19">
        <v>2</v>
      </c>
      <c r="I37" s="19">
        <v>6</v>
      </c>
      <c r="J37" s="21">
        <v>1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1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0.66700000000000004</v>
      </c>
      <c r="W37" s="21">
        <v>0</v>
      </c>
      <c r="X37" s="21">
        <v>0</v>
      </c>
      <c r="Y37" s="21">
        <v>0</v>
      </c>
      <c r="Z37" s="21">
        <v>0.16700000000000001</v>
      </c>
      <c r="AA37" s="21">
        <v>0.16700000000000001</v>
      </c>
      <c r="AB37" s="21">
        <v>0</v>
      </c>
      <c r="AC37" s="21">
        <v>1</v>
      </c>
      <c r="AD37" s="21">
        <v>0</v>
      </c>
      <c r="AE37" s="21">
        <v>0</v>
      </c>
      <c r="AF37" s="21">
        <v>0</v>
      </c>
      <c r="AG37" s="21">
        <v>0</v>
      </c>
      <c r="AH37" s="21">
        <v>1</v>
      </c>
      <c r="AI37" s="21">
        <v>0</v>
      </c>
      <c r="AJ37" s="21">
        <v>0</v>
      </c>
      <c r="AK37" s="21">
        <v>0</v>
      </c>
      <c r="AL37" s="21">
        <v>0.5</v>
      </c>
      <c r="AM37" s="21">
        <v>0</v>
      </c>
      <c r="AN37" s="21">
        <v>0.5</v>
      </c>
      <c r="AO37" s="21">
        <v>0</v>
      </c>
      <c r="AP37" s="21">
        <v>0</v>
      </c>
      <c r="AQ37" s="33"/>
      <c r="AR37" s="34"/>
      <c r="AS37" s="33"/>
      <c r="AT37" s="34"/>
      <c r="AU37" s="33"/>
      <c r="AV37" s="34"/>
      <c r="AW37" s="33"/>
      <c r="AX37" s="34"/>
      <c r="AY37" s="34"/>
      <c r="AZ37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37" s="38"/>
      <c r="BB37" s="38"/>
      <c r="BC37" s="40"/>
      <c r="BD37" s="40"/>
      <c r="BE37" s="40"/>
      <c r="BF37" s="38"/>
      <c r="BG37" s="38"/>
      <c r="BH37" s="38"/>
      <c r="BI37" s="38"/>
      <c r="BJ37" s="38"/>
      <c r="BK37" s="39"/>
      <c r="BL37" s="39"/>
      <c r="BM37" s="38"/>
      <c r="BN37" s="26"/>
    </row>
    <row r="38" spans="1:66" ht="51" x14ac:dyDescent="0.2">
      <c r="A38" s="18" t="s">
        <v>226</v>
      </c>
      <c r="B38" s="18" t="s">
        <v>67</v>
      </c>
      <c r="C38" s="19" t="s">
        <v>157</v>
      </c>
      <c r="D38" s="19">
        <v>621</v>
      </c>
      <c r="E38" s="19" t="s">
        <v>177</v>
      </c>
      <c r="F38" s="19">
        <v>0</v>
      </c>
      <c r="G38" s="45">
        <v>0</v>
      </c>
      <c r="H38" s="19">
        <v>4</v>
      </c>
      <c r="I38" s="19">
        <v>6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1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0.66700000000000004</v>
      </c>
      <c r="W38" s="21">
        <v>0</v>
      </c>
      <c r="X38" s="21">
        <v>0</v>
      </c>
      <c r="Y38" s="21">
        <v>0</v>
      </c>
      <c r="Z38" s="21">
        <v>0.16700000000000001</v>
      </c>
      <c r="AA38" s="21">
        <v>0.16700000000000001</v>
      </c>
      <c r="AB38" s="21" t="s">
        <v>33</v>
      </c>
      <c r="AC38" s="21" t="s">
        <v>33</v>
      </c>
      <c r="AD38" s="21" t="s">
        <v>33</v>
      </c>
      <c r="AE38" s="21" t="s">
        <v>33</v>
      </c>
      <c r="AF38" s="21" t="s">
        <v>33</v>
      </c>
      <c r="AG38" s="21">
        <v>0.75</v>
      </c>
      <c r="AH38" s="21">
        <v>0.25</v>
      </c>
      <c r="AI38" s="21">
        <v>0</v>
      </c>
      <c r="AJ38" s="21">
        <v>0</v>
      </c>
      <c r="AK38" s="21">
        <v>0</v>
      </c>
      <c r="AL38" s="21">
        <v>0.25</v>
      </c>
      <c r="AM38" s="21">
        <v>0.25</v>
      </c>
      <c r="AN38" s="21">
        <v>0.5</v>
      </c>
      <c r="AO38" s="21">
        <v>0</v>
      </c>
      <c r="AP38" s="21">
        <v>0</v>
      </c>
      <c r="AQ38" s="33"/>
      <c r="AR38" s="34"/>
      <c r="AS38" s="33"/>
      <c r="AT38" s="34"/>
      <c r="AU38" s="33"/>
      <c r="AV38" s="34"/>
      <c r="AW38" s="21"/>
      <c r="AX38" s="21"/>
      <c r="AY38" s="21"/>
      <c r="AZ38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38" s="38"/>
      <c r="BB38" s="38"/>
      <c r="BC38" s="40"/>
      <c r="BD38" s="40"/>
      <c r="BE38" s="40"/>
      <c r="BF38" s="38"/>
      <c r="BG38" s="38"/>
      <c r="BH38" s="38"/>
      <c r="BI38" s="38"/>
      <c r="BJ38" s="38"/>
      <c r="BK38" s="39"/>
      <c r="BL38" s="39"/>
      <c r="BM38" s="38"/>
      <c r="BN38" s="26">
        <v>1</v>
      </c>
    </row>
    <row r="39" spans="1:66" ht="51" x14ac:dyDescent="0.2">
      <c r="A39" s="18" t="s">
        <v>217</v>
      </c>
      <c r="B39" s="18" t="s">
        <v>67</v>
      </c>
      <c r="C39" s="19" t="s">
        <v>157</v>
      </c>
      <c r="D39" s="19">
        <v>467</v>
      </c>
      <c r="E39" s="19" t="s">
        <v>177</v>
      </c>
      <c r="F39" s="19">
        <v>0</v>
      </c>
      <c r="G39" s="20" t="s">
        <v>32</v>
      </c>
      <c r="H39" s="19">
        <v>1</v>
      </c>
      <c r="I39" s="19">
        <v>9</v>
      </c>
      <c r="J39" s="21" t="s">
        <v>32</v>
      </c>
      <c r="K39" s="21" t="s">
        <v>32</v>
      </c>
      <c r="L39" s="21" t="s">
        <v>32</v>
      </c>
      <c r="M39" s="21" t="s">
        <v>32</v>
      </c>
      <c r="N39" s="21" t="s">
        <v>32</v>
      </c>
      <c r="O39" s="21" t="s">
        <v>32</v>
      </c>
      <c r="P39" s="21">
        <v>1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0.77800000000000002</v>
      </c>
      <c r="W39" s="21">
        <v>0</v>
      </c>
      <c r="X39" s="21">
        <v>0</v>
      </c>
      <c r="Y39" s="21">
        <v>0</v>
      </c>
      <c r="Z39" s="21">
        <v>0.111</v>
      </c>
      <c r="AA39" s="21">
        <v>0.111</v>
      </c>
      <c r="AB39" s="21" t="s">
        <v>32</v>
      </c>
      <c r="AC39" s="21" t="s">
        <v>32</v>
      </c>
      <c r="AD39" s="21" t="s">
        <v>32</v>
      </c>
      <c r="AE39" s="21" t="s">
        <v>32</v>
      </c>
      <c r="AF39" s="21" t="s">
        <v>32</v>
      </c>
      <c r="AG39" s="21">
        <v>0</v>
      </c>
      <c r="AH39" s="21">
        <v>0</v>
      </c>
      <c r="AI39" s="21">
        <v>1</v>
      </c>
      <c r="AJ39" s="21">
        <v>0</v>
      </c>
      <c r="AK39" s="21">
        <v>0</v>
      </c>
      <c r="AL39" s="21">
        <v>0</v>
      </c>
      <c r="AM39" s="21">
        <v>0.71399999999999997</v>
      </c>
      <c r="AN39" s="21">
        <v>0.28599999999999998</v>
      </c>
      <c r="AO39" s="21">
        <v>0</v>
      </c>
      <c r="AP39" s="21">
        <v>0</v>
      </c>
      <c r="AQ39" s="25"/>
      <c r="AR39" s="21"/>
      <c r="AS39" s="25"/>
      <c r="AT39" s="21"/>
      <c r="AU39" s="25"/>
      <c r="AV39" s="21"/>
      <c r="AW39" s="25"/>
      <c r="AX39" s="21"/>
      <c r="AY39" s="21"/>
      <c r="AZ39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39" s="38"/>
      <c r="BB39" s="38"/>
      <c r="BC39" s="40"/>
      <c r="BD39" s="40"/>
      <c r="BE39" s="40"/>
      <c r="BF39" s="38"/>
      <c r="BG39" s="38"/>
      <c r="BH39" s="38"/>
      <c r="BI39" s="38"/>
      <c r="BJ39" s="38"/>
      <c r="BK39" s="39"/>
      <c r="BL39" s="39"/>
      <c r="BM39" s="38"/>
      <c r="BN39" s="26">
        <v>1</v>
      </c>
    </row>
    <row r="40" spans="1:66" ht="51" x14ac:dyDescent="0.2">
      <c r="A40" s="18" t="s">
        <v>147</v>
      </c>
      <c r="B40" s="18" t="s">
        <v>67</v>
      </c>
      <c r="C40" s="19" t="s">
        <v>157</v>
      </c>
      <c r="D40" s="19">
        <v>518</v>
      </c>
      <c r="E40" s="19" t="s">
        <v>177</v>
      </c>
      <c r="F40" s="19">
        <v>0</v>
      </c>
      <c r="G40" s="20" t="s">
        <v>32</v>
      </c>
      <c r="H40" s="19">
        <v>1</v>
      </c>
      <c r="I40" s="19">
        <v>4</v>
      </c>
      <c r="J40" s="21" t="s">
        <v>32</v>
      </c>
      <c r="K40" s="21" t="s">
        <v>32</v>
      </c>
      <c r="L40" s="21" t="s">
        <v>32</v>
      </c>
      <c r="M40" s="21" t="s">
        <v>32</v>
      </c>
      <c r="N40" s="21" t="s">
        <v>32</v>
      </c>
      <c r="O40" s="21" t="s">
        <v>32</v>
      </c>
      <c r="P40" s="21">
        <v>1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0.5</v>
      </c>
      <c r="W40" s="21">
        <v>0</v>
      </c>
      <c r="X40" s="21">
        <v>0</v>
      </c>
      <c r="Y40" s="21">
        <v>0</v>
      </c>
      <c r="Z40" s="21">
        <v>0.25</v>
      </c>
      <c r="AA40" s="21">
        <v>0.25</v>
      </c>
      <c r="AB40" s="21" t="s">
        <v>32</v>
      </c>
      <c r="AC40" s="21" t="s">
        <v>32</v>
      </c>
      <c r="AD40" s="21" t="s">
        <v>32</v>
      </c>
      <c r="AE40" s="21" t="s">
        <v>32</v>
      </c>
      <c r="AF40" s="21" t="s">
        <v>32</v>
      </c>
      <c r="AG40" s="21">
        <v>0</v>
      </c>
      <c r="AH40" s="21">
        <v>1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1</v>
      </c>
      <c r="AO40" s="21">
        <v>0</v>
      </c>
      <c r="AP40" s="21">
        <v>0</v>
      </c>
      <c r="AQ40" s="25"/>
      <c r="AR40" s="21"/>
      <c r="AS40" s="25"/>
      <c r="AT40" s="21"/>
      <c r="AU40" s="25"/>
      <c r="AV40" s="21"/>
      <c r="AW40" s="25"/>
      <c r="AX40" s="21"/>
      <c r="AY40" s="21"/>
      <c r="AZ40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40" s="38"/>
      <c r="BB40" s="38"/>
      <c r="BC40" s="40"/>
      <c r="BD40" s="40"/>
      <c r="BE40" s="40"/>
      <c r="BF40" s="38"/>
      <c r="BG40" s="38"/>
      <c r="BH40" s="38"/>
      <c r="BI40" s="38"/>
      <c r="BJ40" s="38"/>
      <c r="BK40" s="39"/>
      <c r="BL40" s="39"/>
      <c r="BM40" s="38"/>
      <c r="BN40" s="26">
        <v>1</v>
      </c>
    </row>
    <row r="41" spans="1:66" ht="51" x14ac:dyDescent="0.2">
      <c r="A41" s="18" t="s">
        <v>95</v>
      </c>
      <c r="B41" s="18" t="s">
        <v>67</v>
      </c>
      <c r="C41" s="19" t="s">
        <v>157</v>
      </c>
      <c r="D41" s="19">
        <v>314</v>
      </c>
      <c r="E41" s="19" t="s">
        <v>177</v>
      </c>
      <c r="F41" s="19">
        <v>1</v>
      </c>
      <c r="G41" s="45">
        <v>0</v>
      </c>
      <c r="H41" s="19">
        <v>1</v>
      </c>
      <c r="I41" s="19">
        <v>4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1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0.5</v>
      </c>
      <c r="W41" s="21">
        <v>0</v>
      </c>
      <c r="X41" s="21">
        <v>0</v>
      </c>
      <c r="Y41" s="21">
        <v>0</v>
      </c>
      <c r="Z41" s="21">
        <v>0.25</v>
      </c>
      <c r="AA41" s="21">
        <v>0.25</v>
      </c>
      <c r="AB41" s="21" t="s">
        <v>33</v>
      </c>
      <c r="AC41" s="21" t="s">
        <v>33</v>
      </c>
      <c r="AD41" s="21" t="s">
        <v>33</v>
      </c>
      <c r="AE41" s="21" t="s">
        <v>33</v>
      </c>
      <c r="AF41" s="21" t="s">
        <v>33</v>
      </c>
      <c r="AG41" s="21">
        <v>1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1</v>
      </c>
      <c r="AO41" s="21">
        <v>0</v>
      </c>
      <c r="AP41" s="21">
        <v>0</v>
      </c>
      <c r="AQ41" s="21"/>
      <c r="AR41" s="21"/>
      <c r="AS41" s="21"/>
      <c r="AT41" s="21"/>
      <c r="AU41" s="21"/>
      <c r="AV41" s="21"/>
      <c r="AW41" s="21"/>
      <c r="AX41" s="21"/>
      <c r="AY41" s="21"/>
      <c r="AZ41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41" s="38"/>
      <c r="BB41" s="38"/>
      <c r="BC41" s="40"/>
      <c r="BD41" s="40"/>
      <c r="BE41" s="40"/>
      <c r="BF41" s="38"/>
      <c r="BG41" s="38"/>
      <c r="BH41" s="38"/>
      <c r="BI41" s="38"/>
      <c r="BJ41" s="38"/>
      <c r="BK41" s="39"/>
      <c r="BL41" s="39"/>
      <c r="BM41" s="38"/>
      <c r="BN41" s="26">
        <v>1</v>
      </c>
    </row>
    <row r="42" spans="1:66" ht="51" x14ac:dyDescent="0.2">
      <c r="A42" s="18" t="s">
        <v>96</v>
      </c>
      <c r="B42" s="18" t="s">
        <v>67</v>
      </c>
      <c r="C42" s="19" t="s">
        <v>157</v>
      </c>
      <c r="D42" s="19">
        <v>135</v>
      </c>
      <c r="E42" s="19" t="s">
        <v>177</v>
      </c>
      <c r="F42" s="19">
        <v>0</v>
      </c>
      <c r="G42" s="20" t="s">
        <v>32</v>
      </c>
      <c r="H42" s="19" t="s">
        <v>32</v>
      </c>
      <c r="I42" s="19">
        <v>4</v>
      </c>
      <c r="J42" s="21" t="s">
        <v>32</v>
      </c>
      <c r="K42" s="21" t="s">
        <v>32</v>
      </c>
      <c r="L42" s="21" t="s">
        <v>32</v>
      </c>
      <c r="M42" s="21" t="s">
        <v>32</v>
      </c>
      <c r="N42" s="21" t="s">
        <v>32</v>
      </c>
      <c r="O42" s="21" t="s">
        <v>32</v>
      </c>
      <c r="P42" s="21" t="s">
        <v>32</v>
      </c>
      <c r="Q42" s="21" t="s">
        <v>32</v>
      </c>
      <c r="R42" s="21" t="s">
        <v>32</v>
      </c>
      <c r="S42" s="21" t="s">
        <v>32</v>
      </c>
      <c r="T42" s="21" t="s">
        <v>32</v>
      </c>
      <c r="U42" s="21" t="s">
        <v>32</v>
      </c>
      <c r="V42" s="21">
        <v>0.5</v>
      </c>
      <c r="W42" s="21">
        <v>0</v>
      </c>
      <c r="X42" s="21">
        <v>0</v>
      </c>
      <c r="Y42" s="21">
        <v>0</v>
      </c>
      <c r="Z42" s="21">
        <v>0.25</v>
      </c>
      <c r="AA42" s="21">
        <v>0.25</v>
      </c>
      <c r="AB42" s="21" t="s">
        <v>32</v>
      </c>
      <c r="AC42" s="21" t="s">
        <v>32</v>
      </c>
      <c r="AD42" s="21" t="s">
        <v>32</v>
      </c>
      <c r="AE42" s="21" t="s">
        <v>32</v>
      </c>
      <c r="AF42" s="21" t="s">
        <v>32</v>
      </c>
      <c r="AG42" s="21" t="s">
        <v>32</v>
      </c>
      <c r="AH42" s="21" t="s">
        <v>32</v>
      </c>
      <c r="AI42" s="21" t="s">
        <v>32</v>
      </c>
      <c r="AJ42" s="21" t="s">
        <v>32</v>
      </c>
      <c r="AK42" s="21" t="s">
        <v>32</v>
      </c>
      <c r="AL42" s="21">
        <v>0</v>
      </c>
      <c r="AM42" s="21">
        <v>0</v>
      </c>
      <c r="AN42" s="21">
        <v>1</v>
      </c>
      <c r="AO42" s="21">
        <v>0</v>
      </c>
      <c r="AP42" s="21">
        <v>0</v>
      </c>
      <c r="AQ42" s="25"/>
      <c r="AR42" s="21"/>
      <c r="AS42" s="25"/>
      <c r="AT42" s="21"/>
      <c r="AU42" s="25"/>
      <c r="AV42" s="21"/>
      <c r="AW42" s="25"/>
      <c r="AX42" s="21"/>
      <c r="AY42" s="21"/>
      <c r="AZ42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42" s="38"/>
      <c r="BB42" s="38"/>
      <c r="BC42" s="40"/>
      <c r="BD42" s="40"/>
      <c r="BE42" s="40"/>
      <c r="BF42" s="38"/>
      <c r="BG42" s="38"/>
      <c r="BH42" s="38"/>
      <c r="BI42" s="38"/>
      <c r="BJ42" s="38"/>
      <c r="BK42" s="39"/>
      <c r="BL42" s="39"/>
      <c r="BM42" s="38"/>
      <c r="BN42" s="26">
        <v>1</v>
      </c>
    </row>
    <row r="43" spans="1:66" ht="51" x14ac:dyDescent="0.2">
      <c r="A43" s="18" t="s">
        <v>97</v>
      </c>
      <c r="B43" s="18" t="s">
        <v>67</v>
      </c>
      <c r="C43" s="19" t="s">
        <v>157</v>
      </c>
      <c r="D43" s="19">
        <v>653</v>
      </c>
      <c r="E43" s="19" t="s">
        <v>177</v>
      </c>
      <c r="F43" s="19">
        <v>0</v>
      </c>
      <c r="G43" s="20" t="s">
        <v>32</v>
      </c>
      <c r="H43" s="19">
        <v>2</v>
      </c>
      <c r="I43" s="19">
        <v>4</v>
      </c>
      <c r="J43" s="21" t="s">
        <v>32</v>
      </c>
      <c r="K43" s="21" t="s">
        <v>32</v>
      </c>
      <c r="L43" s="21" t="s">
        <v>32</v>
      </c>
      <c r="M43" s="21" t="s">
        <v>32</v>
      </c>
      <c r="N43" s="21" t="s">
        <v>32</v>
      </c>
      <c r="O43" s="21" t="s">
        <v>32</v>
      </c>
      <c r="P43" s="21">
        <v>1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0.5</v>
      </c>
      <c r="W43" s="21">
        <v>0</v>
      </c>
      <c r="X43" s="21">
        <v>0</v>
      </c>
      <c r="Y43" s="21">
        <v>0</v>
      </c>
      <c r="Z43" s="21">
        <v>0.25</v>
      </c>
      <c r="AA43" s="21">
        <v>0.25</v>
      </c>
      <c r="AB43" s="21" t="s">
        <v>32</v>
      </c>
      <c r="AC43" s="21" t="s">
        <v>32</v>
      </c>
      <c r="AD43" s="21" t="s">
        <v>32</v>
      </c>
      <c r="AE43" s="21" t="s">
        <v>32</v>
      </c>
      <c r="AF43" s="21" t="s">
        <v>32</v>
      </c>
      <c r="AG43" s="21">
        <v>1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1</v>
      </c>
      <c r="AN43" s="21">
        <v>0</v>
      </c>
      <c r="AO43" s="21">
        <v>0</v>
      </c>
      <c r="AP43" s="21">
        <v>0</v>
      </c>
      <c r="AQ43" s="25"/>
      <c r="AR43" s="21"/>
      <c r="AS43" s="25"/>
      <c r="AT43" s="21"/>
      <c r="AU43" s="25"/>
      <c r="AV43" s="21"/>
      <c r="AW43" s="25"/>
      <c r="AX43" s="21"/>
      <c r="AY43" s="21"/>
      <c r="AZ43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43" s="38"/>
      <c r="BB43" s="38"/>
      <c r="BC43" s="40"/>
      <c r="BD43" s="40"/>
      <c r="BE43" s="40"/>
      <c r="BF43" s="38"/>
      <c r="BG43" s="38"/>
      <c r="BH43" s="38"/>
      <c r="BI43" s="38"/>
      <c r="BJ43" s="38"/>
      <c r="BK43" s="39"/>
      <c r="BL43" s="39"/>
      <c r="BM43" s="38"/>
      <c r="BN43" s="26">
        <v>1</v>
      </c>
    </row>
    <row r="44" spans="1:66" ht="51" x14ac:dyDescent="0.2">
      <c r="A44" s="18" t="s">
        <v>233</v>
      </c>
      <c r="B44" s="18" t="s">
        <v>67</v>
      </c>
      <c r="C44" s="19" t="s">
        <v>157</v>
      </c>
      <c r="D44" s="19">
        <v>2193</v>
      </c>
      <c r="E44" s="19" t="s">
        <v>177</v>
      </c>
      <c r="F44" s="19">
        <v>0</v>
      </c>
      <c r="G44" s="20" t="s">
        <v>32</v>
      </c>
      <c r="H44" s="19">
        <v>6</v>
      </c>
      <c r="I44" s="19">
        <v>7</v>
      </c>
      <c r="J44" s="21" t="s">
        <v>32</v>
      </c>
      <c r="K44" s="21" t="s">
        <v>32</v>
      </c>
      <c r="L44" s="21" t="s">
        <v>32</v>
      </c>
      <c r="M44" s="21" t="s">
        <v>32</v>
      </c>
      <c r="N44" s="21" t="s">
        <v>32</v>
      </c>
      <c r="O44" s="21" t="s">
        <v>32</v>
      </c>
      <c r="P44" s="21">
        <v>0.66666666666666663</v>
      </c>
      <c r="Q44" s="21">
        <v>0</v>
      </c>
      <c r="R44" s="21">
        <v>0</v>
      </c>
      <c r="S44" s="21">
        <v>0</v>
      </c>
      <c r="T44" s="21">
        <v>0</v>
      </c>
      <c r="U44" s="21">
        <v>0.33333333333333331</v>
      </c>
      <c r="V44" s="21">
        <v>0.57099999999999995</v>
      </c>
      <c r="W44" s="21">
        <v>0</v>
      </c>
      <c r="X44" s="21">
        <v>0</v>
      </c>
      <c r="Y44" s="21">
        <v>0</v>
      </c>
      <c r="Z44" s="21">
        <v>0.14299999999999999</v>
      </c>
      <c r="AA44" s="21">
        <v>0.28599999999999998</v>
      </c>
      <c r="AB44" s="21" t="s">
        <v>32</v>
      </c>
      <c r="AC44" s="21" t="s">
        <v>32</v>
      </c>
      <c r="AD44" s="21" t="s">
        <v>32</v>
      </c>
      <c r="AE44" s="21" t="s">
        <v>32</v>
      </c>
      <c r="AF44" s="21" t="s">
        <v>32</v>
      </c>
      <c r="AG44" s="21">
        <v>0.25</v>
      </c>
      <c r="AH44" s="21">
        <v>0.25</v>
      </c>
      <c r="AI44" s="21">
        <v>0.5</v>
      </c>
      <c r="AJ44" s="21">
        <v>0</v>
      </c>
      <c r="AK44" s="21">
        <v>0</v>
      </c>
      <c r="AL44" s="21">
        <v>0.25</v>
      </c>
      <c r="AM44" s="21">
        <v>0</v>
      </c>
      <c r="AN44" s="21">
        <v>0.5</v>
      </c>
      <c r="AO44" s="21">
        <v>0.25</v>
      </c>
      <c r="AP44" s="21">
        <v>0</v>
      </c>
      <c r="AQ44" s="25"/>
      <c r="AR44" s="21"/>
      <c r="AS44" s="25"/>
      <c r="AT44" s="21"/>
      <c r="AU44" s="25"/>
      <c r="AV44" s="21"/>
      <c r="AW44" s="25"/>
      <c r="AX44" s="21"/>
      <c r="AY44" s="21"/>
      <c r="AZ44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44" s="38"/>
      <c r="BB44" s="38"/>
      <c r="BC44" s="40"/>
      <c r="BD44" s="40"/>
      <c r="BE44" s="40"/>
      <c r="BF44" s="38"/>
      <c r="BG44" s="38"/>
      <c r="BH44" s="38"/>
      <c r="BI44" s="38"/>
      <c r="BJ44" s="38"/>
      <c r="BK44" s="39"/>
      <c r="BL44" s="39"/>
      <c r="BM44" s="38"/>
      <c r="BN44" s="26"/>
    </row>
    <row r="45" spans="1:66" ht="76.5" x14ac:dyDescent="0.2">
      <c r="A45" s="18" t="s">
        <v>98</v>
      </c>
      <c r="B45" s="18" t="s">
        <v>67</v>
      </c>
      <c r="C45" s="19" t="s">
        <v>157</v>
      </c>
      <c r="D45" s="19">
        <v>5381</v>
      </c>
      <c r="E45" s="19" t="s">
        <v>177</v>
      </c>
      <c r="F45" s="19">
        <v>13</v>
      </c>
      <c r="G45" s="19">
        <v>9</v>
      </c>
      <c r="H45" s="19">
        <v>14</v>
      </c>
      <c r="I45" s="19">
        <v>12</v>
      </c>
      <c r="J45" s="21">
        <v>0.77777777777777779</v>
      </c>
      <c r="K45" s="21">
        <v>0.1111111111111111</v>
      </c>
      <c r="L45" s="21">
        <v>0.1111111111111111</v>
      </c>
      <c r="M45" s="21">
        <v>0</v>
      </c>
      <c r="N45" s="21">
        <v>0</v>
      </c>
      <c r="O45" s="21">
        <v>0</v>
      </c>
      <c r="P45" s="21">
        <v>0.7857142857142857</v>
      </c>
      <c r="Q45" s="21">
        <v>7.1428571428571425E-2</v>
      </c>
      <c r="R45" s="21">
        <v>7.1428571428571425E-2</v>
      </c>
      <c r="S45" s="21">
        <v>7.1428571428571425E-2</v>
      </c>
      <c r="T45" s="21">
        <v>0</v>
      </c>
      <c r="U45" s="21">
        <v>0</v>
      </c>
      <c r="V45" s="21">
        <v>0.58299999999999996</v>
      </c>
      <c r="W45" s="21">
        <v>8.3000000000000004E-2</v>
      </c>
      <c r="X45" s="21">
        <v>8.3000000000000004E-2</v>
      </c>
      <c r="Y45" s="21">
        <v>0</v>
      </c>
      <c r="Z45" s="21">
        <v>8.3000000000000004E-2</v>
      </c>
      <c r="AA45" s="21">
        <v>0.16700000000000001</v>
      </c>
      <c r="AB45" s="21">
        <v>0.66666666666666663</v>
      </c>
      <c r="AC45" s="21">
        <v>0.22222222222222221</v>
      </c>
      <c r="AD45" s="21">
        <v>0</v>
      </c>
      <c r="AE45" s="21">
        <v>0</v>
      </c>
      <c r="AF45" s="21">
        <v>0.1111111111111111</v>
      </c>
      <c r="AG45" s="21">
        <v>0.154</v>
      </c>
      <c r="AH45" s="21">
        <v>7.6999999999999999E-2</v>
      </c>
      <c r="AI45" s="21">
        <v>0.308</v>
      </c>
      <c r="AJ45" s="21">
        <v>0.23100000000000001</v>
      </c>
      <c r="AK45" s="21">
        <v>0.23100000000000001</v>
      </c>
      <c r="AL45" s="21">
        <v>0.222</v>
      </c>
      <c r="AM45" s="21">
        <v>0.44400000000000001</v>
      </c>
      <c r="AN45" s="21">
        <v>0.222</v>
      </c>
      <c r="AO45" s="21">
        <v>0.111</v>
      </c>
      <c r="AP45" s="21">
        <v>0</v>
      </c>
      <c r="AQ45" s="32" t="s">
        <v>245</v>
      </c>
      <c r="AR45" s="21">
        <v>1</v>
      </c>
      <c r="AS45" s="25"/>
      <c r="AT45" s="21"/>
      <c r="AU45" s="25"/>
      <c r="AV45" s="21"/>
      <c r="AW45" s="25"/>
      <c r="AX45" s="21"/>
      <c r="AY45" s="21"/>
      <c r="AZ45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45" s="38">
        <v>1</v>
      </c>
      <c r="BB45" s="38"/>
      <c r="BC45" s="40"/>
      <c r="BD45" s="40"/>
      <c r="BE45" s="40"/>
      <c r="BF45" s="38"/>
      <c r="BG45" s="38">
        <v>1</v>
      </c>
      <c r="BH45" s="38"/>
      <c r="BI45" s="38"/>
      <c r="BJ45" s="38"/>
      <c r="BK45" s="39"/>
      <c r="BL45" s="39"/>
      <c r="BM45" s="38">
        <v>1</v>
      </c>
      <c r="BN45" s="26">
        <v>1</v>
      </c>
    </row>
    <row r="46" spans="1:66" ht="76.5" x14ac:dyDescent="0.2">
      <c r="A46" s="18" t="s">
        <v>99</v>
      </c>
      <c r="B46" s="18" t="s">
        <v>67</v>
      </c>
      <c r="C46" s="19" t="s">
        <v>100</v>
      </c>
      <c r="D46" s="19">
        <v>31425</v>
      </c>
      <c r="E46" s="19" t="s">
        <v>42</v>
      </c>
      <c r="F46" s="19">
        <v>0</v>
      </c>
      <c r="G46" s="19">
        <v>545</v>
      </c>
      <c r="H46" s="19">
        <v>694</v>
      </c>
      <c r="I46" s="19">
        <v>719</v>
      </c>
      <c r="J46" s="21">
        <v>0.49908256880733948</v>
      </c>
      <c r="K46" s="21">
        <v>0.16146788990825689</v>
      </c>
      <c r="L46" s="21">
        <v>0.16330275229357799</v>
      </c>
      <c r="M46" s="21">
        <v>2.3E-2</v>
      </c>
      <c r="N46" s="21">
        <v>4.4036697247706424E-2</v>
      </c>
      <c r="O46" s="21">
        <v>0.11009174311926606</v>
      </c>
      <c r="P46" s="21">
        <v>0.44236311239193082</v>
      </c>
      <c r="Q46" s="21">
        <v>0.23775216138328531</v>
      </c>
      <c r="R46" s="21">
        <v>0.21757925072046108</v>
      </c>
      <c r="S46" s="21">
        <v>2.5936599423631124E-2</v>
      </c>
      <c r="T46" s="21">
        <v>5.7636887608069162E-2</v>
      </c>
      <c r="U46" s="21">
        <v>1.7999999999999999E-2</v>
      </c>
      <c r="V46" s="21">
        <v>0.33700000000000002</v>
      </c>
      <c r="W46" s="21">
        <v>0.28799999999999998</v>
      </c>
      <c r="X46" s="21">
        <v>0.246</v>
      </c>
      <c r="Y46" s="21">
        <v>3.2000000000000001E-2</v>
      </c>
      <c r="Z46" s="21">
        <v>5.3999999999999999E-2</v>
      </c>
      <c r="AA46" s="21">
        <v>4.2999999999999997E-2</v>
      </c>
      <c r="AB46" s="21">
        <v>0.20267260579064589</v>
      </c>
      <c r="AC46" s="21">
        <v>8.0178173719376397E-2</v>
      </c>
      <c r="AD46" s="21">
        <v>0.69933184855233854</v>
      </c>
      <c r="AE46" s="21">
        <v>8.9086859688195987E-3</v>
      </c>
      <c r="AF46" s="21">
        <v>8.9086859688195987E-3</v>
      </c>
      <c r="AG46" s="21">
        <v>0.47499999999999998</v>
      </c>
      <c r="AH46" s="21">
        <v>1.6E-2</v>
      </c>
      <c r="AI46" s="21">
        <v>0.25800000000000001</v>
      </c>
      <c r="AJ46" s="21">
        <v>0.189</v>
      </c>
      <c r="AK46" s="21">
        <v>6.2E-2</v>
      </c>
      <c r="AL46" s="21">
        <v>0.30199999999999999</v>
      </c>
      <c r="AM46" s="21">
        <v>0.27</v>
      </c>
      <c r="AN46" s="21">
        <v>0.28899999999999998</v>
      </c>
      <c r="AO46" s="21">
        <v>0.13400000000000001</v>
      </c>
      <c r="AP46" s="21">
        <v>5.0000000000000001E-3</v>
      </c>
      <c r="AQ46" s="32" t="s">
        <v>207</v>
      </c>
      <c r="AR46" s="21">
        <v>0.2</v>
      </c>
      <c r="AS46" s="32" t="s">
        <v>205</v>
      </c>
      <c r="AT46" s="21">
        <v>0.154</v>
      </c>
      <c r="AU46" s="32" t="s">
        <v>245</v>
      </c>
      <c r="AV46" s="21">
        <v>0.14599999999999999</v>
      </c>
      <c r="AW46" s="32" t="s">
        <v>204</v>
      </c>
      <c r="AX46" s="21">
        <v>0.11700000000000001</v>
      </c>
      <c r="AY46" s="21">
        <v>0.38300000000000001</v>
      </c>
      <c r="AZ46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46" s="38">
        <v>15</v>
      </c>
      <c r="BB46" s="38">
        <v>4</v>
      </c>
      <c r="BC46" s="40"/>
      <c r="BD46" s="40">
        <v>4</v>
      </c>
      <c r="BE46" s="40"/>
      <c r="BF46" s="38">
        <v>8</v>
      </c>
      <c r="BG46" s="38">
        <v>3</v>
      </c>
      <c r="BH46" s="38"/>
      <c r="BI46" s="38"/>
      <c r="BJ46" s="38"/>
      <c r="BK46" s="39"/>
      <c r="BL46" s="39"/>
      <c r="BM46" s="38">
        <v>3</v>
      </c>
      <c r="BN46" s="26"/>
    </row>
    <row r="47" spans="1:66" ht="51" x14ac:dyDescent="0.2">
      <c r="A47" s="18" t="s">
        <v>38</v>
      </c>
      <c r="B47" s="18" t="s">
        <v>26</v>
      </c>
      <c r="C47" s="19" t="s">
        <v>39</v>
      </c>
      <c r="D47" s="19">
        <v>1300</v>
      </c>
      <c r="E47" s="19" t="s">
        <v>27</v>
      </c>
      <c r="F47" s="19">
        <v>0</v>
      </c>
      <c r="G47" s="19">
        <v>169</v>
      </c>
      <c r="H47" s="19">
        <v>188</v>
      </c>
      <c r="I47" s="19">
        <v>203</v>
      </c>
      <c r="J47" s="21">
        <v>0.70414201183431957</v>
      </c>
      <c r="K47" s="21">
        <v>8.8757396449704137E-2</v>
      </c>
      <c r="L47" s="21">
        <v>5.3254437869822487E-2</v>
      </c>
      <c r="M47" s="21">
        <v>2.3668639053254437E-2</v>
      </c>
      <c r="N47" s="21">
        <v>1.7751479289940829E-2</v>
      </c>
      <c r="O47" s="21">
        <v>0.11242603550295859</v>
      </c>
      <c r="P47" s="21">
        <v>0.68617021276595747</v>
      </c>
      <c r="Q47" s="21">
        <v>8.5106382978723402E-2</v>
      </c>
      <c r="R47" s="21">
        <v>7.4468085106382975E-2</v>
      </c>
      <c r="S47" s="21">
        <v>1.5957446808510637E-2</v>
      </c>
      <c r="T47" s="21">
        <v>2.1276595744680851E-2</v>
      </c>
      <c r="U47" s="21">
        <v>0.11702127659574468</v>
      </c>
      <c r="V47" s="21">
        <v>0.83699999999999997</v>
      </c>
      <c r="W47" s="21">
        <v>0</v>
      </c>
      <c r="X47" s="21">
        <v>5.3999999999999999E-2</v>
      </c>
      <c r="Y47" s="21">
        <v>0.01</v>
      </c>
      <c r="Z47" s="21">
        <v>5.0000000000000001E-3</v>
      </c>
      <c r="AA47" s="21">
        <v>9.4E-2</v>
      </c>
      <c r="AB47" s="21">
        <v>0.1888111888111888</v>
      </c>
      <c r="AC47" s="21">
        <v>0.25874125874125875</v>
      </c>
      <c r="AD47" s="21">
        <v>0.25174825174825177</v>
      </c>
      <c r="AE47" s="21">
        <v>0.16083916083916083</v>
      </c>
      <c r="AF47" s="21">
        <v>0.13986013986013987</v>
      </c>
      <c r="AG47" s="21">
        <v>0.189</v>
      </c>
      <c r="AH47" s="21">
        <v>0.56000000000000005</v>
      </c>
      <c r="AI47" s="21">
        <v>0.14499999999999999</v>
      </c>
      <c r="AJ47" s="21">
        <v>6.3E-2</v>
      </c>
      <c r="AK47" s="21">
        <v>4.3999999999999997E-2</v>
      </c>
      <c r="AL47" s="21">
        <v>0.254</v>
      </c>
      <c r="AM47" s="21">
        <v>0.182</v>
      </c>
      <c r="AN47" s="21">
        <v>0.26</v>
      </c>
      <c r="AO47" s="21">
        <v>0.19900000000000001</v>
      </c>
      <c r="AP47" s="21">
        <v>0.105</v>
      </c>
      <c r="AQ47" s="32" t="s">
        <v>205</v>
      </c>
      <c r="AR47" s="21">
        <v>0.72699999999999998</v>
      </c>
      <c r="AS47" s="32" t="s">
        <v>213</v>
      </c>
      <c r="AT47" s="21">
        <v>0.182</v>
      </c>
      <c r="AU47" s="29" t="s">
        <v>242</v>
      </c>
      <c r="AV47" s="21"/>
      <c r="AW47" s="25"/>
      <c r="AX47" s="21"/>
      <c r="AY47" s="21"/>
      <c r="AZ47" s="21">
        <f>SUM(Table7[[#This Row],[עילה 1 אחוזים]]+Table7[[#This Row],[עילה 2 אחוזים]]+Table7[[#This Row],[עילה 3 אחוזים]]+Table7[[#This Row],[עילה 4 אחוזים]]+Table7[[#This Row],[עילה אחר אחוזים]])</f>
        <v>0.90900000000000003</v>
      </c>
      <c r="BA47" s="38">
        <v>8</v>
      </c>
      <c r="BB47" s="38">
        <v>5</v>
      </c>
      <c r="BC47" s="40"/>
      <c r="BD47" s="40">
        <v>4</v>
      </c>
      <c r="BE47" s="40">
        <v>1</v>
      </c>
      <c r="BF47" s="38">
        <v>3</v>
      </c>
      <c r="BG47" s="38"/>
      <c r="BH47" s="38">
        <v>2</v>
      </c>
      <c r="BI47" s="38">
        <v>1</v>
      </c>
      <c r="BJ47" s="38">
        <v>1</v>
      </c>
      <c r="BK47" s="39">
        <v>7000</v>
      </c>
      <c r="BL47" s="39"/>
      <c r="BM47" s="38">
        <v>5</v>
      </c>
      <c r="BN47" s="26">
        <v>1</v>
      </c>
    </row>
    <row r="48" spans="1:66" ht="76.5" x14ac:dyDescent="0.2">
      <c r="A48" s="18" t="s">
        <v>179</v>
      </c>
      <c r="B48" s="18" t="s">
        <v>26</v>
      </c>
      <c r="C48" s="19" t="s">
        <v>65</v>
      </c>
      <c r="D48" s="19">
        <v>269</v>
      </c>
      <c r="E48" s="19" t="s">
        <v>178</v>
      </c>
      <c r="F48" s="19">
        <v>29</v>
      </c>
      <c r="G48" s="43">
        <v>51</v>
      </c>
      <c r="H48" s="19">
        <v>48</v>
      </c>
      <c r="I48" s="19">
        <v>79</v>
      </c>
      <c r="J48" s="21">
        <v>0.47058823529411764</v>
      </c>
      <c r="K48" s="21">
        <v>0.11764705882352941</v>
      </c>
      <c r="L48" s="21">
        <v>0.35294117647058826</v>
      </c>
      <c r="M48" s="21">
        <v>0</v>
      </c>
      <c r="N48" s="21">
        <v>1.9607843137254902E-2</v>
      </c>
      <c r="O48" s="21">
        <v>3.7999999999999999E-2</v>
      </c>
      <c r="P48" s="21">
        <v>0.45833333333333331</v>
      </c>
      <c r="Q48" s="21">
        <v>0.22916666666666666</v>
      </c>
      <c r="R48" s="21">
        <v>0.3125</v>
      </c>
      <c r="S48" s="21">
        <v>0</v>
      </c>
      <c r="T48" s="21">
        <v>0</v>
      </c>
      <c r="U48" s="21">
        <v>0</v>
      </c>
      <c r="V48" s="21">
        <v>0.65800000000000003</v>
      </c>
      <c r="W48" s="21">
        <v>0.13900000000000001</v>
      </c>
      <c r="X48" s="21">
        <v>0.152</v>
      </c>
      <c r="Y48" s="21">
        <v>0</v>
      </c>
      <c r="Z48" s="21">
        <v>1.2999999999999999E-2</v>
      </c>
      <c r="AA48" s="21">
        <v>3.7999999999999999E-2</v>
      </c>
      <c r="AB48" s="21">
        <v>0.39583333333333331</v>
      </c>
      <c r="AC48" s="21">
        <v>0.22916666666666666</v>
      </c>
      <c r="AD48" s="21">
        <v>0.22916666666666666</v>
      </c>
      <c r="AE48" s="21">
        <v>0.10416666666666667</v>
      </c>
      <c r="AF48" s="21">
        <v>4.1666666666666664E-2</v>
      </c>
      <c r="AG48" s="21">
        <v>0.188</v>
      </c>
      <c r="AH48" s="21">
        <v>0.27100000000000002</v>
      </c>
      <c r="AI48" s="21">
        <v>0.25</v>
      </c>
      <c r="AJ48" s="21">
        <v>0.22900000000000001</v>
      </c>
      <c r="AK48" s="21">
        <v>6.2E-2</v>
      </c>
      <c r="AL48" s="21">
        <v>0.253</v>
      </c>
      <c r="AM48" s="21">
        <v>0.4</v>
      </c>
      <c r="AN48" s="21">
        <v>0.24</v>
      </c>
      <c r="AO48" s="21">
        <v>6.7000000000000004E-2</v>
      </c>
      <c r="AP48" s="21">
        <v>0.04</v>
      </c>
      <c r="AQ48" s="32" t="s">
        <v>204</v>
      </c>
      <c r="AR48" s="21">
        <v>0.34799999999999998</v>
      </c>
      <c r="AS48" s="32" t="s">
        <v>209</v>
      </c>
      <c r="AT48" s="21">
        <v>0.26100000000000001</v>
      </c>
      <c r="AU48" s="32" t="s">
        <v>211</v>
      </c>
      <c r="AV48" s="21">
        <v>0.17399999999999999</v>
      </c>
      <c r="AW48" s="32" t="s">
        <v>245</v>
      </c>
      <c r="AX48" s="21">
        <v>8.6999999999999994E-2</v>
      </c>
      <c r="AY48" s="21">
        <v>0.13</v>
      </c>
      <c r="AZ48" s="21">
        <f>SUM(Table7[[#This Row],[עילה 1 אחוזים]]+Table7[[#This Row],[עילה 2 אחוזים]]+Table7[[#This Row],[עילה 3 אחוזים]]+Table7[[#This Row],[עילה 4 אחוזים]]+Table7[[#This Row],[עילה אחר אחוזים]])</f>
        <v>0.99999999999999989</v>
      </c>
      <c r="BA48" s="38"/>
      <c r="BB48" s="38"/>
      <c r="BC48" s="40"/>
      <c r="BD48" s="40"/>
      <c r="BE48" s="40"/>
      <c r="BF48" s="38"/>
      <c r="BG48" s="38"/>
      <c r="BH48" s="38">
        <v>2</v>
      </c>
      <c r="BI48" s="38">
        <v>2</v>
      </c>
      <c r="BJ48" s="38"/>
      <c r="BK48" s="39"/>
      <c r="BL48" s="39"/>
      <c r="BM48" s="38"/>
      <c r="BN48" s="26">
        <v>1</v>
      </c>
    </row>
    <row r="49" spans="1:66" ht="76.5" x14ac:dyDescent="0.2">
      <c r="A49" s="18" t="s">
        <v>40</v>
      </c>
      <c r="B49" s="18" t="s">
        <v>26</v>
      </c>
      <c r="C49" s="19" t="s">
        <v>41</v>
      </c>
      <c r="D49" s="19">
        <v>2200</v>
      </c>
      <c r="E49" s="19" t="s">
        <v>178</v>
      </c>
      <c r="F49" s="19">
        <v>23</v>
      </c>
      <c r="G49" s="19">
        <v>136</v>
      </c>
      <c r="H49" s="19">
        <v>164</v>
      </c>
      <c r="I49" s="19">
        <v>177</v>
      </c>
      <c r="J49" s="21">
        <v>0.18382352941176472</v>
      </c>
      <c r="K49" s="21">
        <v>8.8235294117647065E-2</v>
      </c>
      <c r="L49" s="21">
        <v>0.27205882352941174</v>
      </c>
      <c r="M49" s="21">
        <v>1.4705882352941176E-2</v>
      </c>
      <c r="N49" s="21">
        <v>0.125</v>
      </c>
      <c r="O49" s="21">
        <v>0.31617647058823528</v>
      </c>
      <c r="P49" s="21">
        <v>0.34146341463414637</v>
      </c>
      <c r="Q49" s="21">
        <v>4.2682926829268296E-2</v>
      </c>
      <c r="R49" s="21">
        <v>0.34146341463414637</v>
      </c>
      <c r="S49" s="21">
        <v>1.2195121951219513E-2</v>
      </c>
      <c r="T49" s="21">
        <v>4.878048780487805E-2</v>
      </c>
      <c r="U49" s="21">
        <v>0.214</v>
      </c>
      <c r="V49" s="21">
        <v>0.254</v>
      </c>
      <c r="W49" s="21">
        <v>8.5000000000000006E-2</v>
      </c>
      <c r="X49" s="21">
        <v>0.32200000000000001</v>
      </c>
      <c r="Y49" s="21">
        <v>1.7000000000000001E-2</v>
      </c>
      <c r="Z49" s="21">
        <v>0.124</v>
      </c>
      <c r="AA49" s="21">
        <v>0.19800000000000001</v>
      </c>
      <c r="AB49" s="21">
        <v>0.36486486486486486</v>
      </c>
      <c r="AC49" s="21">
        <v>0.14864864864864866</v>
      </c>
      <c r="AD49" s="21">
        <v>0.20270270270270271</v>
      </c>
      <c r="AE49" s="21">
        <v>0.22972972972972974</v>
      </c>
      <c r="AF49" s="21">
        <v>5.2999999999999999E-2</v>
      </c>
      <c r="AG49" s="21">
        <v>0.40300000000000002</v>
      </c>
      <c r="AH49" s="21">
        <v>0.16</v>
      </c>
      <c r="AI49" s="21">
        <v>0.151</v>
      </c>
      <c r="AJ49" s="21">
        <v>0.218</v>
      </c>
      <c r="AK49" s="21">
        <v>6.8000000000000005E-2</v>
      </c>
      <c r="AL49" s="21">
        <v>0.41899999999999998</v>
      </c>
      <c r="AM49" s="21">
        <v>0.10299999999999999</v>
      </c>
      <c r="AN49" s="21">
        <v>0.17899999999999999</v>
      </c>
      <c r="AO49" s="21">
        <v>0.188</v>
      </c>
      <c r="AP49" s="21">
        <v>0.111</v>
      </c>
      <c r="AQ49" s="32" t="s">
        <v>204</v>
      </c>
      <c r="AR49" s="21">
        <v>0.432</v>
      </c>
      <c r="AS49" s="32" t="s">
        <v>245</v>
      </c>
      <c r="AT49" s="21">
        <v>0.32600000000000001</v>
      </c>
      <c r="AU49" s="32" t="s">
        <v>211</v>
      </c>
      <c r="AV49" s="21">
        <v>0.14399999999999999</v>
      </c>
      <c r="AW49" s="32" t="s">
        <v>240</v>
      </c>
      <c r="AX49" s="21">
        <v>0.03</v>
      </c>
      <c r="AY49" s="21">
        <v>6.8000000000000005E-2</v>
      </c>
      <c r="AZ49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49" s="38">
        <v>7</v>
      </c>
      <c r="BB49" s="38">
        <v>3</v>
      </c>
      <c r="BC49" s="40"/>
      <c r="BD49" s="40">
        <v>1</v>
      </c>
      <c r="BE49" s="40">
        <v>2</v>
      </c>
      <c r="BF49" s="38">
        <v>1</v>
      </c>
      <c r="BG49" s="38">
        <v>3</v>
      </c>
      <c r="BH49" s="38">
        <v>4</v>
      </c>
      <c r="BI49" s="38">
        <v>4</v>
      </c>
      <c r="BJ49" s="38"/>
      <c r="BK49" s="39"/>
      <c r="BL49" s="39"/>
      <c r="BM49" s="38">
        <v>3</v>
      </c>
      <c r="BN49" s="26">
        <v>1</v>
      </c>
    </row>
    <row r="50" spans="1:66" ht="76.5" x14ac:dyDescent="0.2">
      <c r="A50" s="18" t="s">
        <v>188</v>
      </c>
      <c r="B50" s="18" t="s">
        <v>26</v>
      </c>
      <c r="C50" s="19" t="s">
        <v>165</v>
      </c>
      <c r="D50" s="19">
        <v>586</v>
      </c>
      <c r="E50" s="19" t="s">
        <v>230</v>
      </c>
      <c r="F50" s="19">
        <v>57</v>
      </c>
      <c r="G50" s="19">
        <v>174</v>
      </c>
      <c r="H50" s="19">
        <v>166</v>
      </c>
      <c r="I50" s="19">
        <v>170</v>
      </c>
      <c r="J50" s="21">
        <v>0.47126436781609193</v>
      </c>
      <c r="K50" s="21">
        <v>0.22413793103448276</v>
      </c>
      <c r="L50" s="21">
        <v>2.8735632183908046E-2</v>
      </c>
      <c r="M50" s="21">
        <v>0</v>
      </c>
      <c r="N50" s="21">
        <v>0</v>
      </c>
      <c r="O50" s="21">
        <v>0.27586206896551724</v>
      </c>
      <c r="P50" s="21">
        <f>52/166</f>
        <v>0.31325301204819278</v>
      </c>
      <c r="Q50" s="21">
        <f>33/166</f>
        <v>0.19879518072289157</v>
      </c>
      <c r="R50" s="21">
        <f>17/166</f>
        <v>0.10240963855421686</v>
      </c>
      <c r="S50" s="21">
        <f>1/166</f>
        <v>6.024096385542169E-3</v>
      </c>
      <c r="T50" s="21">
        <f>8/166</f>
        <v>4.8192771084337352E-2</v>
      </c>
      <c r="U50" s="21">
        <v>0.33200000000000002</v>
      </c>
      <c r="V50" s="21">
        <v>0.71799999999999997</v>
      </c>
      <c r="W50" s="21">
        <v>8.2000000000000003E-2</v>
      </c>
      <c r="X50" s="21">
        <v>0.11799999999999999</v>
      </c>
      <c r="Y50" s="21">
        <v>6.0000000000000001E-3</v>
      </c>
      <c r="Z50" s="21">
        <v>5.2999999999999999E-2</v>
      </c>
      <c r="AA50" s="21">
        <v>2.3E-2</v>
      </c>
      <c r="AB50" s="21">
        <v>0.41269841269841268</v>
      </c>
      <c r="AC50" s="21">
        <v>0.23015873015873015</v>
      </c>
      <c r="AD50" s="21">
        <v>0.35714285714285715</v>
      </c>
      <c r="AE50" s="21">
        <v>0</v>
      </c>
      <c r="AF50" s="21">
        <v>0</v>
      </c>
      <c r="AG50" s="21">
        <f>62/102</f>
        <v>0.60784313725490191</v>
      </c>
      <c r="AH50" s="21">
        <f>1/102</f>
        <v>9.8039215686274508E-3</v>
      </c>
      <c r="AI50" s="21">
        <f>4/102</f>
        <v>3.9215686274509803E-2</v>
      </c>
      <c r="AJ50" s="21">
        <f>9/102</f>
        <v>8.8235294117647065E-2</v>
      </c>
      <c r="AK50" s="21">
        <f>26/102</f>
        <v>0.25490196078431371</v>
      </c>
      <c r="AL50" s="21">
        <v>0.44900000000000001</v>
      </c>
      <c r="AM50" s="21">
        <v>0.26300000000000001</v>
      </c>
      <c r="AN50" s="21">
        <v>0.20499999999999999</v>
      </c>
      <c r="AO50" s="21">
        <v>4.4999999999999998E-2</v>
      </c>
      <c r="AP50" s="21">
        <v>3.7999999999999999E-2</v>
      </c>
      <c r="AQ50" s="32" t="s">
        <v>204</v>
      </c>
      <c r="AR50" s="21">
        <v>0.441</v>
      </c>
      <c r="AS50" s="32" t="s">
        <v>245</v>
      </c>
      <c r="AT50" s="21">
        <v>0.29399999999999998</v>
      </c>
      <c r="AU50" s="32" t="s">
        <v>207</v>
      </c>
      <c r="AV50" s="21">
        <v>8.7999999999999995E-2</v>
      </c>
      <c r="AW50" s="32" t="s">
        <v>209</v>
      </c>
      <c r="AX50" s="21">
        <v>8.7999999999999995E-2</v>
      </c>
      <c r="AY50" s="21">
        <v>8.8999999999999996E-2</v>
      </c>
      <c r="AZ50" s="21">
        <f>SUM(Table7[[#This Row],[עילה 1 אחוזים]]+Table7[[#This Row],[עילה 2 אחוזים]]+Table7[[#This Row],[עילה 3 אחוזים]]+Table7[[#This Row],[עילה 4 אחוזים]]+Table7[[#This Row],[עילה אחר אחוזים]])</f>
        <v>0.99999999999999989</v>
      </c>
      <c r="BA50" s="38">
        <v>6</v>
      </c>
      <c r="BB50" s="38">
        <v>5</v>
      </c>
      <c r="BC50" s="40"/>
      <c r="BD50" s="40">
        <v>4</v>
      </c>
      <c r="BE50" s="40">
        <v>1</v>
      </c>
      <c r="BF50" s="38">
        <v>1</v>
      </c>
      <c r="BG50" s="38"/>
      <c r="BH50" s="38"/>
      <c r="BI50" s="38"/>
      <c r="BJ50" s="38"/>
      <c r="BK50" s="39"/>
      <c r="BL50" s="39"/>
      <c r="BM50" s="38"/>
      <c r="BN50" s="26"/>
    </row>
    <row r="51" spans="1:66" ht="76.5" x14ac:dyDescent="0.2">
      <c r="A51" s="18" t="s">
        <v>43</v>
      </c>
      <c r="B51" s="18" t="s">
        <v>26</v>
      </c>
      <c r="C51" s="19" t="s">
        <v>70</v>
      </c>
      <c r="D51" s="19">
        <v>1300</v>
      </c>
      <c r="E51" s="19" t="s">
        <v>44</v>
      </c>
      <c r="F51" s="19">
        <v>243</v>
      </c>
      <c r="G51" s="19">
        <v>834</v>
      </c>
      <c r="H51" s="19">
        <v>844</v>
      </c>
      <c r="I51" s="19">
        <v>942</v>
      </c>
      <c r="J51" s="21">
        <v>0.66666666666666663</v>
      </c>
      <c r="K51" s="21">
        <v>9.5923261390887284E-3</v>
      </c>
      <c r="L51" s="21">
        <v>9.2326139088729012E-2</v>
      </c>
      <c r="M51" s="21">
        <v>2.0383693045563551E-2</v>
      </c>
      <c r="N51" s="21">
        <v>6.235011990407674E-2</v>
      </c>
      <c r="O51" s="21">
        <v>0.14868105515587529</v>
      </c>
      <c r="P51" s="21">
        <v>0.6018957345971564</v>
      </c>
      <c r="Q51" s="21">
        <v>0.11018957345971564</v>
      </c>
      <c r="R51" s="21">
        <v>0.1623222748815166</v>
      </c>
      <c r="S51" s="21">
        <v>2.132701421800948E-2</v>
      </c>
      <c r="T51" s="21">
        <v>6.990521327014218E-2</v>
      </c>
      <c r="U51" s="21">
        <v>3.4360189573459717E-2</v>
      </c>
      <c r="V51" s="21">
        <v>0.56299999999999994</v>
      </c>
      <c r="W51" s="21">
        <v>9.9000000000000005E-2</v>
      </c>
      <c r="X51" s="21">
        <v>0.14199999999999999</v>
      </c>
      <c r="Y51" s="21">
        <v>7.2999999999999995E-2</v>
      </c>
      <c r="Z51" s="21">
        <v>4.9000000000000002E-2</v>
      </c>
      <c r="AA51" s="21">
        <v>7.3999999999999996E-2</v>
      </c>
      <c r="AB51" s="21">
        <v>0.61466458658346335</v>
      </c>
      <c r="AC51" s="21">
        <v>0.12012480499219969</v>
      </c>
      <c r="AD51" s="21">
        <v>0.10920436817472699</v>
      </c>
      <c r="AE51" s="21">
        <v>8.8923556942277687E-2</v>
      </c>
      <c r="AF51" s="21">
        <v>6.7082683307332289E-2</v>
      </c>
      <c r="AG51" s="21">
        <v>0.51500000000000001</v>
      </c>
      <c r="AH51" s="21">
        <v>0.14899999999999999</v>
      </c>
      <c r="AI51" s="21">
        <v>0.161</v>
      </c>
      <c r="AJ51" s="21">
        <v>0.11799999999999999</v>
      </c>
      <c r="AK51" s="21">
        <v>5.7000000000000002E-2</v>
      </c>
      <c r="AL51" s="21">
        <v>0.58699999999999997</v>
      </c>
      <c r="AM51" s="21">
        <v>0.124</v>
      </c>
      <c r="AN51" s="21">
        <v>0.16200000000000001</v>
      </c>
      <c r="AO51" s="21">
        <v>0.1</v>
      </c>
      <c r="AP51" s="21">
        <v>2.5999999999999999E-2</v>
      </c>
      <c r="AQ51" s="32" t="s">
        <v>245</v>
      </c>
      <c r="AR51" s="21">
        <v>0.53300000000000003</v>
      </c>
      <c r="AS51" s="32" t="s">
        <v>204</v>
      </c>
      <c r="AT51" s="21">
        <v>0.22900000000000001</v>
      </c>
      <c r="AU51" s="32" t="s">
        <v>240</v>
      </c>
      <c r="AV51" s="21">
        <v>5.2999999999999999E-2</v>
      </c>
      <c r="AW51" s="32" t="s">
        <v>243</v>
      </c>
      <c r="AX51" s="21">
        <v>0.04</v>
      </c>
      <c r="AY51" s="21">
        <v>0.14499999999999999</v>
      </c>
      <c r="AZ51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51" s="38">
        <v>11</v>
      </c>
      <c r="BB51" s="38">
        <v>7</v>
      </c>
      <c r="BC51" s="40"/>
      <c r="BD51" s="40">
        <v>4</v>
      </c>
      <c r="BE51" s="40">
        <v>3</v>
      </c>
      <c r="BF51" s="38">
        <v>2</v>
      </c>
      <c r="BG51" s="38">
        <v>2</v>
      </c>
      <c r="BH51" s="38">
        <v>7</v>
      </c>
      <c r="BI51" s="38">
        <v>1</v>
      </c>
      <c r="BJ51" s="38">
        <v>6</v>
      </c>
      <c r="BK51" s="39">
        <v>30000</v>
      </c>
      <c r="BL51" s="39"/>
      <c r="BM51" s="38">
        <v>2</v>
      </c>
      <c r="BN51" s="26">
        <v>1</v>
      </c>
    </row>
    <row r="52" spans="1:66" s="52" customFormat="1" ht="76.5" x14ac:dyDescent="0.2">
      <c r="A52" s="18" t="s">
        <v>45</v>
      </c>
      <c r="B52" s="18" t="s">
        <v>26</v>
      </c>
      <c r="C52" s="43" t="s">
        <v>46</v>
      </c>
      <c r="D52" s="43">
        <v>4255</v>
      </c>
      <c r="E52" s="43" t="s">
        <v>235</v>
      </c>
      <c r="F52" s="43">
        <v>27</v>
      </c>
      <c r="G52" s="43">
        <v>59</v>
      </c>
      <c r="H52" s="43">
        <v>64</v>
      </c>
      <c r="I52" s="43">
        <v>102</v>
      </c>
      <c r="J52" s="27">
        <v>0.64406779661016944</v>
      </c>
      <c r="K52" s="27">
        <v>0</v>
      </c>
      <c r="L52" s="27">
        <v>0</v>
      </c>
      <c r="M52" s="27">
        <v>0</v>
      </c>
      <c r="N52" s="27">
        <v>5.0847457627118647E-2</v>
      </c>
      <c r="O52" s="27">
        <v>0.30508474576271188</v>
      </c>
      <c r="P52" s="27">
        <v>0.546875</v>
      </c>
      <c r="Q52" s="27">
        <v>0.125</v>
      </c>
      <c r="R52" s="27">
        <v>0.15625</v>
      </c>
      <c r="S52" s="27">
        <v>3.125E-2</v>
      </c>
      <c r="T52" s="27">
        <v>7.8125E-2</v>
      </c>
      <c r="U52" s="27">
        <v>6.25E-2</v>
      </c>
      <c r="V52" s="27">
        <v>0.46100000000000002</v>
      </c>
      <c r="W52" s="27">
        <v>0.127</v>
      </c>
      <c r="X52" s="27">
        <v>0.22500000000000001</v>
      </c>
      <c r="Y52" s="27">
        <v>2.9000000000000001E-2</v>
      </c>
      <c r="Z52" s="27">
        <v>0.02</v>
      </c>
      <c r="AA52" s="27">
        <v>0.13800000000000001</v>
      </c>
      <c r="AB52" s="27">
        <v>0.44736842105263158</v>
      </c>
      <c r="AC52" s="27">
        <v>0.13157894736842105</v>
      </c>
      <c r="AD52" s="27">
        <v>0.13157894736842105</v>
      </c>
      <c r="AE52" s="27">
        <v>0.21052631578947367</v>
      </c>
      <c r="AF52" s="27">
        <v>7.8E-2</v>
      </c>
      <c r="AG52" s="27">
        <v>0.34</v>
      </c>
      <c r="AH52" s="27">
        <v>0.112</v>
      </c>
      <c r="AI52" s="27">
        <v>0.13200000000000001</v>
      </c>
      <c r="AJ52" s="27">
        <v>0.20799999999999999</v>
      </c>
      <c r="AK52" s="27">
        <v>0.20799999999999999</v>
      </c>
      <c r="AL52" s="27">
        <v>0.14499999999999999</v>
      </c>
      <c r="AM52" s="27">
        <v>0.12</v>
      </c>
      <c r="AN52" s="27">
        <v>0.22900000000000001</v>
      </c>
      <c r="AO52" s="27">
        <v>0.24099999999999999</v>
      </c>
      <c r="AP52" s="27">
        <v>0.26500000000000001</v>
      </c>
      <c r="AQ52" s="47" t="s">
        <v>245</v>
      </c>
      <c r="AR52" s="27">
        <v>0.41699999999999998</v>
      </c>
      <c r="AS52" s="47" t="s">
        <v>240</v>
      </c>
      <c r="AT52" s="27">
        <v>0.19400000000000001</v>
      </c>
      <c r="AU52" s="47" t="s">
        <v>244</v>
      </c>
      <c r="AV52" s="27">
        <v>0.19400000000000001</v>
      </c>
      <c r="AW52" s="47" t="s">
        <v>211</v>
      </c>
      <c r="AX52" s="27">
        <v>0.111</v>
      </c>
      <c r="AY52" s="27">
        <v>8.4000000000000005E-2</v>
      </c>
      <c r="AZ52" s="27">
        <f>SUM(Table7[[#This Row],[עילה 1 אחוזים]]+Table7[[#This Row],[עילה 2 אחוזים]]+Table7[[#This Row],[עילה 3 אחוזים]]+Table7[[#This Row],[עילה 4 אחוזים]]+Table7[[#This Row],[עילה אחר אחוזים]])</f>
        <v>0.99999999999999989</v>
      </c>
      <c r="BA52" s="48">
        <v>4</v>
      </c>
      <c r="BB52" s="48">
        <v>3</v>
      </c>
      <c r="BC52" s="49"/>
      <c r="BD52" s="49">
        <v>3</v>
      </c>
      <c r="BE52" s="49"/>
      <c r="BF52" s="48">
        <v>0</v>
      </c>
      <c r="BG52" s="48">
        <v>1</v>
      </c>
      <c r="BH52" s="48">
        <v>3</v>
      </c>
      <c r="BI52" s="48">
        <v>3</v>
      </c>
      <c r="BJ52" s="48"/>
      <c r="BK52" s="50"/>
      <c r="BL52" s="50">
        <v>1500</v>
      </c>
      <c r="BM52" s="48">
        <v>2</v>
      </c>
      <c r="BN52" s="51">
        <v>1</v>
      </c>
    </row>
    <row r="53" spans="1:66" ht="51" x14ac:dyDescent="0.2">
      <c r="A53" s="18" t="s">
        <v>47</v>
      </c>
      <c r="B53" s="18" t="s">
        <v>26</v>
      </c>
      <c r="C53" s="19" t="s">
        <v>48</v>
      </c>
      <c r="D53" s="19">
        <v>2134</v>
      </c>
      <c r="E53" s="19" t="s">
        <v>49</v>
      </c>
      <c r="F53" s="19">
        <v>0</v>
      </c>
      <c r="G53" s="19">
        <v>457</v>
      </c>
      <c r="H53" s="19">
        <v>690</v>
      </c>
      <c r="I53" s="19">
        <v>653</v>
      </c>
      <c r="J53" s="21">
        <v>0.56892778993435444</v>
      </c>
      <c r="K53" s="21">
        <v>8.3150984682713341E-2</v>
      </c>
      <c r="L53" s="21">
        <v>9.4091903719912467E-2</v>
      </c>
      <c r="M53" s="21">
        <v>7.4398249452954049E-2</v>
      </c>
      <c r="N53" s="21">
        <v>0.12472647702407003</v>
      </c>
      <c r="O53" s="21">
        <v>5.4704595185995623E-2</v>
      </c>
      <c r="P53" s="21">
        <v>0.67971014492753623</v>
      </c>
      <c r="Q53" s="21">
        <v>7.101449275362319E-2</v>
      </c>
      <c r="R53" s="21">
        <v>5.6521739130434782E-2</v>
      </c>
      <c r="S53" s="21">
        <v>4.9275362318840582E-2</v>
      </c>
      <c r="T53" s="21">
        <v>0.12173913043478261</v>
      </c>
      <c r="U53" s="21">
        <v>2.1000000000000001E-2</v>
      </c>
      <c r="V53" s="21">
        <v>0.57599999999999996</v>
      </c>
      <c r="W53" s="21">
        <v>9.8000000000000004E-2</v>
      </c>
      <c r="X53" s="21">
        <v>6.4000000000000001E-2</v>
      </c>
      <c r="Y53" s="21">
        <v>5.5E-2</v>
      </c>
      <c r="Z53" s="21">
        <v>0.16200000000000001</v>
      </c>
      <c r="AA53" s="21">
        <v>4.3999999999999997E-2</v>
      </c>
      <c r="AB53" s="21">
        <v>0.28445747800586513</v>
      </c>
      <c r="AC53" s="21">
        <v>0.18181818181818182</v>
      </c>
      <c r="AD53" s="21">
        <v>0.24926686217008798</v>
      </c>
      <c r="AE53" s="21">
        <v>0.1906158357771261</v>
      </c>
      <c r="AF53" s="21">
        <v>9.3841642228739003E-2</v>
      </c>
      <c r="AG53" s="21">
        <v>0.40899999999999997</v>
      </c>
      <c r="AH53" s="21">
        <v>0.19400000000000001</v>
      </c>
      <c r="AI53" s="21">
        <v>0.19400000000000001</v>
      </c>
      <c r="AJ53" s="21">
        <v>0.17199999999999999</v>
      </c>
      <c r="AK53" s="21">
        <v>3.1E-2</v>
      </c>
      <c r="AL53" s="21">
        <v>0.38800000000000001</v>
      </c>
      <c r="AM53" s="21">
        <v>0.17399999999999999</v>
      </c>
      <c r="AN53" s="21">
        <v>0.214</v>
      </c>
      <c r="AO53" s="21">
        <v>0.185</v>
      </c>
      <c r="AP53" s="21">
        <v>3.9E-2</v>
      </c>
      <c r="AQ53" s="32" t="s">
        <v>207</v>
      </c>
      <c r="AR53" s="21">
        <v>0.438</v>
      </c>
      <c r="AS53" s="32" t="s">
        <v>240</v>
      </c>
      <c r="AT53" s="21">
        <v>0.18</v>
      </c>
      <c r="AU53" s="32" t="s">
        <v>244</v>
      </c>
      <c r="AV53" s="21">
        <v>0.109</v>
      </c>
      <c r="AW53" s="32" t="s">
        <v>204</v>
      </c>
      <c r="AX53" s="21">
        <v>6.3E-2</v>
      </c>
      <c r="AY53" s="21">
        <v>0.21</v>
      </c>
      <c r="AZ53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53" s="38">
        <v>11</v>
      </c>
      <c r="BB53" s="38">
        <v>9</v>
      </c>
      <c r="BC53" s="40"/>
      <c r="BD53" s="40">
        <v>8</v>
      </c>
      <c r="BE53" s="40">
        <v>1</v>
      </c>
      <c r="BF53" s="38">
        <v>2</v>
      </c>
      <c r="BG53" s="38"/>
      <c r="BH53" s="38">
        <v>8</v>
      </c>
      <c r="BI53" s="38">
        <v>4</v>
      </c>
      <c r="BJ53" s="38">
        <v>4</v>
      </c>
      <c r="BK53" s="39">
        <v>6500</v>
      </c>
      <c r="BL53" s="39">
        <v>10000</v>
      </c>
      <c r="BM53" s="38">
        <v>4</v>
      </c>
      <c r="BN53" s="26">
        <v>1</v>
      </c>
    </row>
    <row r="54" spans="1:66" ht="51" x14ac:dyDescent="0.2">
      <c r="A54" s="18" t="s">
        <v>50</v>
      </c>
      <c r="B54" s="18" t="s">
        <v>26</v>
      </c>
      <c r="C54" s="19" t="s">
        <v>166</v>
      </c>
      <c r="D54" s="19">
        <v>1800</v>
      </c>
      <c r="E54" s="19" t="s">
        <v>195</v>
      </c>
      <c r="F54" s="19">
        <v>0</v>
      </c>
      <c r="G54" s="19">
        <v>137</v>
      </c>
      <c r="H54" s="19">
        <v>170</v>
      </c>
      <c r="I54" s="19">
        <v>281</v>
      </c>
      <c r="J54" s="21">
        <v>0.35</v>
      </c>
      <c r="K54" s="21">
        <v>0.124</v>
      </c>
      <c r="L54" s="21">
        <v>0.182</v>
      </c>
      <c r="M54" s="21">
        <v>2.1999999999999999E-2</v>
      </c>
      <c r="N54" s="21">
        <v>7.0000000000000001E-3</v>
      </c>
      <c r="O54" s="21">
        <v>0.315</v>
      </c>
      <c r="P54" s="21">
        <v>0.3411764705882353</v>
      </c>
      <c r="Q54" s="21">
        <v>0.1</v>
      </c>
      <c r="R54" s="21">
        <v>0.2</v>
      </c>
      <c r="S54" s="21">
        <v>0</v>
      </c>
      <c r="T54" s="21">
        <v>5.8823529411764705E-3</v>
      </c>
      <c r="U54" s="21">
        <v>0.35294117647058826</v>
      </c>
      <c r="V54" s="21">
        <v>0.438</v>
      </c>
      <c r="W54" s="21">
        <v>7.0000000000000001E-3</v>
      </c>
      <c r="X54" s="21">
        <v>0</v>
      </c>
      <c r="Y54" s="21">
        <v>2.5000000000000001E-2</v>
      </c>
      <c r="Z54" s="21">
        <v>0</v>
      </c>
      <c r="AA54" s="21">
        <v>0.53</v>
      </c>
      <c r="AB54" s="21">
        <f>19/90</f>
        <v>0.21111111111111111</v>
      </c>
      <c r="AC54" s="21">
        <f>17/90</f>
        <v>0.18888888888888888</v>
      </c>
      <c r="AD54" s="21">
        <f>22/90</f>
        <v>0.24444444444444444</v>
      </c>
      <c r="AE54" s="21">
        <f>26/90</f>
        <v>0.28888888888888886</v>
      </c>
      <c r="AF54" s="21">
        <f>6/90</f>
        <v>6.6666666666666666E-2</v>
      </c>
      <c r="AG54" s="21">
        <v>0.128</v>
      </c>
      <c r="AH54" s="21">
        <v>0.20200000000000001</v>
      </c>
      <c r="AI54" s="21">
        <v>0.25700000000000001</v>
      </c>
      <c r="AJ54" s="21">
        <v>0.28399999999999997</v>
      </c>
      <c r="AK54" s="21">
        <v>0.129</v>
      </c>
      <c r="AL54" s="21">
        <v>0.184</v>
      </c>
      <c r="AM54" s="21">
        <v>0.104</v>
      </c>
      <c r="AN54" s="21">
        <v>0.14399999999999999</v>
      </c>
      <c r="AO54" s="21">
        <v>0.17599999999999999</v>
      </c>
      <c r="AP54" s="21">
        <v>0.39200000000000002</v>
      </c>
      <c r="AQ54" s="32" t="s">
        <v>240</v>
      </c>
      <c r="AR54" s="21">
        <v>0.5</v>
      </c>
      <c r="AS54" s="32" t="s">
        <v>207</v>
      </c>
      <c r="AT54" s="21">
        <v>0.5</v>
      </c>
      <c r="AU54" s="25"/>
      <c r="AV54" s="21"/>
      <c r="AW54" s="25"/>
      <c r="AX54" s="21"/>
      <c r="AY54" s="21"/>
      <c r="AZ54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54" s="38">
        <v>12</v>
      </c>
      <c r="BB54" s="38">
        <v>6</v>
      </c>
      <c r="BC54" s="40">
        <v>1</v>
      </c>
      <c r="BD54" s="40">
        <v>3</v>
      </c>
      <c r="BE54" s="40">
        <v>2</v>
      </c>
      <c r="BF54" s="38"/>
      <c r="BG54" s="38">
        <v>6</v>
      </c>
      <c r="BH54" s="38">
        <v>4</v>
      </c>
      <c r="BI54" s="38">
        <v>1</v>
      </c>
      <c r="BJ54" s="38">
        <v>3</v>
      </c>
      <c r="BK54" s="39"/>
      <c r="BL54" s="39"/>
      <c r="BM54" s="38">
        <v>9</v>
      </c>
      <c r="BN54" s="26">
        <v>1</v>
      </c>
    </row>
    <row r="55" spans="1:66" ht="51" x14ac:dyDescent="0.2">
      <c r="A55" s="18" t="s">
        <v>51</v>
      </c>
      <c r="B55" s="18" t="s">
        <v>26</v>
      </c>
      <c r="C55" s="19" t="s">
        <v>167</v>
      </c>
      <c r="D55" s="19">
        <f>584+78</f>
        <v>662</v>
      </c>
      <c r="E55" s="19" t="s">
        <v>184</v>
      </c>
      <c r="F55" s="19">
        <v>37</v>
      </c>
      <c r="G55" s="19">
        <v>423</v>
      </c>
      <c r="H55" s="19">
        <v>337</v>
      </c>
      <c r="I55" s="19">
        <v>228</v>
      </c>
      <c r="J55" s="21">
        <v>0.43735224586288418</v>
      </c>
      <c r="K55" s="21">
        <v>0.30023640661938533</v>
      </c>
      <c r="L55" s="21">
        <v>0.17257683215130024</v>
      </c>
      <c r="M55" s="21">
        <v>9.4562647754137114E-3</v>
      </c>
      <c r="N55" s="21">
        <v>9.4562647754137114E-3</v>
      </c>
      <c r="O55" s="21">
        <v>7.1999999999999995E-2</v>
      </c>
      <c r="P55" s="21">
        <v>0.58753709198813053</v>
      </c>
      <c r="Q55" s="21">
        <v>5.637982195845697E-2</v>
      </c>
      <c r="R55" s="21">
        <v>0.18991097922848665</v>
      </c>
      <c r="S55" s="21">
        <v>1.483679525222552E-2</v>
      </c>
      <c r="T55" s="21">
        <v>2.0771513353115726E-2</v>
      </c>
      <c r="U55" s="21">
        <v>0.13</v>
      </c>
      <c r="V55" s="21">
        <v>0.45600000000000002</v>
      </c>
      <c r="W55" s="21">
        <v>4.8000000000000001E-2</v>
      </c>
      <c r="X55" s="21">
        <v>0.34200000000000003</v>
      </c>
      <c r="Y55" s="21">
        <v>9.6000000000000002E-2</v>
      </c>
      <c r="Z55" s="21">
        <v>2.5999999999999999E-2</v>
      </c>
      <c r="AA55" s="21">
        <v>3.2000000000000001E-2</v>
      </c>
      <c r="AB55" s="21">
        <v>0.25974025974025972</v>
      </c>
      <c r="AC55" s="21">
        <v>0.2857142857142857</v>
      </c>
      <c r="AD55" s="21">
        <v>0.22077922077922077</v>
      </c>
      <c r="AE55" s="21">
        <v>0.18961038961038962</v>
      </c>
      <c r="AF55" s="21">
        <v>4.2999999999999997E-2</v>
      </c>
      <c r="AG55" s="21">
        <v>0.35599999999999998</v>
      </c>
      <c r="AH55" s="21">
        <v>0.36299999999999999</v>
      </c>
      <c r="AI55" s="21">
        <v>0.114</v>
      </c>
      <c r="AJ55" s="21">
        <v>0.1</v>
      </c>
      <c r="AK55" s="21">
        <v>6.7000000000000004E-2</v>
      </c>
      <c r="AL55" s="21">
        <v>0.64200000000000002</v>
      </c>
      <c r="AM55" s="21">
        <v>0.14000000000000001</v>
      </c>
      <c r="AN55" s="21">
        <v>0.109</v>
      </c>
      <c r="AO55" s="21">
        <v>9.2999999999999999E-2</v>
      </c>
      <c r="AP55" s="21">
        <v>1.6E-2</v>
      </c>
      <c r="AQ55" s="32" t="s">
        <v>204</v>
      </c>
      <c r="AR55" s="21">
        <v>0.51700000000000002</v>
      </c>
      <c r="AS55" s="32" t="s">
        <v>205</v>
      </c>
      <c r="AT55" s="21">
        <v>0.23599999999999999</v>
      </c>
      <c r="AU55" s="32" t="s">
        <v>203</v>
      </c>
      <c r="AV55" s="21">
        <v>7.9000000000000001E-2</v>
      </c>
      <c r="AW55" s="32" t="s">
        <v>240</v>
      </c>
      <c r="AX55" s="21">
        <v>4.4999999999999998E-2</v>
      </c>
      <c r="AY55" s="21">
        <v>0.123</v>
      </c>
      <c r="AZ55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55" s="38"/>
      <c r="BB55" s="38"/>
      <c r="BC55" s="40"/>
      <c r="BD55" s="40"/>
      <c r="BE55" s="40"/>
      <c r="BF55" s="38"/>
      <c r="BG55" s="38"/>
      <c r="BH55" s="38"/>
      <c r="BI55" s="38"/>
      <c r="BJ55" s="38"/>
      <c r="BK55" s="39"/>
      <c r="BL55" s="39"/>
      <c r="BM55" s="38">
        <v>1</v>
      </c>
      <c r="BN55" s="26">
        <v>1</v>
      </c>
    </row>
    <row r="56" spans="1:66" ht="25.5" x14ac:dyDescent="0.2">
      <c r="A56" s="18" t="s">
        <v>52</v>
      </c>
      <c r="B56" s="18" t="s">
        <v>26</v>
      </c>
      <c r="C56" s="19" t="s">
        <v>189</v>
      </c>
      <c r="D56" s="19">
        <v>144</v>
      </c>
      <c r="E56" s="19" t="s">
        <v>44</v>
      </c>
      <c r="F56" s="19">
        <v>11</v>
      </c>
      <c r="G56" s="19">
        <v>6</v>
      </c>
      <c r="H56" s="19">
        <v>18</v>
      </c>
      <c r="I56" s="19">
        <v>18</v>
      </c>
      <c r="J56" s="21">
        <v>0.83333333333333337</v>
      </c>
      <c r="K56" s="21">
        <v>0.16666666666666666</v>
      </c>
      <c r="L56" s="21">
        <v>0</v>
      </c>
      <c r="M56" s="21">
        <v>0</v>
      </c>
      <c r="N56" s="21">
        <v>0</v>
      </c>
      <c r="O56" s="21">
        <v>0</v>
      </c>
      <c r="P56" s="21">
        <v>0.88888888888888884</v>
      </c>
      <c r="Q56" s="21">
        <v>0.1111111111111111</v>
      </c>
      <c r="R56" s="21">
        <v>0</v>
      </c>
      <c r="S56" s="21">
        <v>0</v>
      </c>
      <c r="T56" s="21">
        <v>0</v>
      </c>
      <c r="U56" s="21">
        <v>0</v>
      </c>
      <c r="V56" s="21">
        <v>1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0.16666666666666666</v>
      </c>
      <c r="AD56" s="21">
        <v>0.33333333333333331</v>
      </c>
      <c r="AE56" s="21">
        <v>0.5</v>
      </c>
      <c r="AF56" s="21">
        <v>0</v>
      </c>
      <c r="AG56" s="21">
        <v>0</v>
      </c>
      <c r="AH56" s="21">
        <v>0.33300000000000002</v>
      </c>
      <c r="AI56" s="21">
        <v>0.33300000000000002</v>
      </c>
      <c r="AJ56" s="21">
        <v>0.16700000000000001</v>
      </c>
      <c r="AK56" s="21">
        <v>0.16700000000000001</v>
      </c>
      <c r="AL56" s="21">
        <v>0.27800000000000002</v>
      </c>
      <c r="AM56" s="21">
        <v>0.111</v>
      </c>
      <c r="AN56" s="21">
        <v>0.27800000000000002</v>
      </c>
      <c r="AO56" s="21">
        <v>0.111</v>
      </c>
      <c r="AP56" s="21">
        <v>0.222</v>
      </c>
      <c r="AQ56" s="33"/>
      <c r="AR56" s="34"/>
      <c r="AS56" s="33"/>
      <c r="AT56" s="34"/>
      <c r="AU56" s="33"/>
      <c r="AV56" s="34"/>
      <c r="AW56" s="33"/>
      <c r="AX56" s="34"/>
      <c r="AY56" s="34"/>
      <c r="AZ56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56" s="38">
        <v>1</v>
      </c>
      <c r="BB56" s="38"/>
      <c r="BC56" s="40"/>
      <c r="BD56" s="40"/>
      <c r="BE56" s="40"/>
      <c r="BF56" s="38">
        <v>1</v>
      </c>
      <c r="BG56" s="38"/>
      <c r="BH56" s="38"/>
      <c r="BI56" s="38"/>
      <c r="BJ56" s="38"/>
      <c r="BK56" s="39"/>
      <c r="BL56" s="39"/>
      <c r="BM56" s="38"/>
      <c r="BN56" s="26">
        <v>1</v>
      </c>
    </row>
    <row r="57" spans="1:66" ht="76.5" x14ac:dyDescent="0.2">
      <c r="A57" s="18" t="s">
        <v>53</v>
      </c>
      <c r="B57" s="18" t="s">
        <v>26</v>
      </c>
      <c r="C57" s="19" t="s">
        <v>153</v>
      </c>
      <c r="D57" s="19">
        <v>4039</v>
      </c>
      <c r="E57" s="19" t="s">
        <v>27</v>
      </c>
      <c r="F57" s="19">
        <v>214</v>
      </c>
      <c r="G57" s="19">
        <v>267</v>
      </c>
      <c r="H57" s="19">
        <v>365</v>
      </c>
      <c r="I57" s="19">
        <v>534</v>
      </c>
      <c r="J57" s="21">
        <v>0.29962546816479402</v>
      </c>
      <c r="K57" s="21">
        <v>0.29213483146067415</v>
      </c>
      <c r="L57" s="21">
        <v>0.38576779026217228</v>
      </c>
      <c r="M57" s="21">
        <v>0</v>
      </c>
      <c r="N57" s="21">
        <v>3.7453183520599251E-3</v>
      </c>
      <c r="O57" s="21">
        <v>1.7999999999999999E-2</v>
      </c>
      <c r="P57" s="21">
        <v>0.29589041095890412</v>
      </c>
      <c r="Q57" s="21">
        <v>0.27397260273972601</v>
      </c>
      <c r="R57" s="21">
        <v>0.27945205479452057</v>
      </c>
      <c r="S57" s="21">
        <v>2.7397260273972603E-3</v>
      </c>
      <c r="T57" s="21">
        <v>3.0136986301369864E-2</v>
      </c>
      <c r="U57" s="21">
        <v>0.11780821917808219</v>
      </c>
      <c r="V57" s="21">
        <v>0.249</v>
      </c>
      <c r="W57" s="21">
        <v>0.191</v>
      </c>
      <c r="X57" s="21">
        <v>0.34799999999999998</v>
      </c>
      <c r="Y57" s="21">
        <v>2.1000000000000001E-2</v>
      </c>
      <c r="Z57" s="21">
        <v>3.4000000000000002E-2</v>
      </c>
      <c r="AA57" s="21">
        <v>0.157</v>
      </c>
      <c r="AB57" s="21">
        <v>0.26819923371647508</v>
      </c>
      <c r="AC57" s="21">
        <v>0.21072796934865901</v>
      </c>
      <c r="AD57" s="21">
        <v>0.34099616858237547</v>
      </c>
      <c r="AE57" s="21">
        <v>0.17624521072796934</v>
      </c>
      <c r="AF57" s="21">
        <v>3.8314176245210726E-3</v>
      </c>
      <c r="AG57" s="21">
        <v>0.23200000000000001</v>
      </c>
      <c r="AH57" s="21">
        <v>0.20599999999999999</v>
      </c>
      <c r="AI57" s="21">
        <v>0.25800000000000001</v>
      </c>
      <c r="AJ57" s="21">
        <v>0.27400000000000002</v>
      </c>
      <c r="AK57" s="21">
        <v>0.03</v>
      </c>
      <c r="AL57" s="21">
        <v>0.29899999999999999</v>
      </c>
      <c r="AM57" s="21">
        <v>0.2</v>
      </c>
      <c r="AN57" s="21">
        <v>0.26600000000000001</v>
      </c>
      <c r="AO57" s="21">
        <v>0.20699999999999999</v>
      </c>
      <c r="AP57" s="21">
        <v>2.8000000000000001E-2</v>
      </c>
      <c r="AQ57" s="32" t="s">
        <v>245</v>
      </c>
      <c r="AR57" s="21">
        <v>0.26300000000000001</v>
      </c>
      <c r="AS57" s="32" t="s">
        <v>204</v>
      </c>
      <c r="AT57" s="21">
        <v>0.16800000000000001</v>
      </c>
      <c r="AU57" s="32" t="s">
        <v>240</v>
      </c>
      <c r="AV57" s="21">
        <v>0.13800000000000001</v>
      </c>
      <c r="AW57" s="32" t="s">
        <v>203</v>
      </c>
      <c r="AX57" s="21">
        <v>0.13300000000000001</v>
      </c>
      <c r="AY57" s="21">
        <v>0.29799999999999999</v>
      </c>
      <c r="AZ57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57" s="38">
        <v>4</v>
      </c>
      <c r="BB57" s="38">
        <v>4</v>
      </c>
      <c r="BC57" s="40">
        <v>0</v>
      </c>
      <c r="BD57" s="40">
        <v>3</v>
      </c>
      <c r="BE57" s="40">
        <v>1</v>
      </c>
      <c r="BF57" s="38"/>
      <c r="BG57" s="38"/>
      <c r="BH57" s="38">
        <v>5</v>
      </c>
      <c r="BI57" s="38">
        <v>3</v>
      </c>
      <c r="BJ57" s="38">
        <v>2</v>
      </c>
      <c r="BK57" s="39">
        <v>10000</v>
      </c>
      <c r="BL57" s="39">
        <v>3000</v>
      </c>
      <c r="BM57" s="38">
        <v>6</v>
      </c>
      <c r="BN57" s="26">
        <v>1</v>
      </c>
    </row>
    <row r="58" spans="1:66" ht="51" x14ac:dyDescent="0.2">
      <c r="A58" s="18" t="s">
        <v>54</v>
      </c>
      <c r="B58" s="18" t="s">
        <v>26</v>
      </c>
      <c r="C58" s="19" t="s">
        <v>55</v>
      </c>
      <c r="D58" s="19">
        <v>500</v>
      </c>
      <c r="E58" s="19" t="s">
        <v>183</v>
      </c>
      <c r="F58" s="19">
        <v>10</v>
      </c>
      <c r="G58" s="19">
        <v>39</v>
      </c>
      <c r="H58" s="19">
        <v>30</v>
      </c>
      <c r="I58" s="19">
        <v>45</v>
      </c>
      <c r="J58" s="21">
        <v>0.87179487179487181</v>
      </c>
      <c r="K58" s="21">
        <v>0</v>
      </c>
      <c r="L58" s="21">
        <v>0</v>
      </c>
      <c r="M58" s="21">
        <v>0</v>
      </c>
      <c r="N58" s="21">
        <v>0</v>
      </c>
      <c r="O58" s="21">
        <v>0.12820512820512819</v>
      </c>
      <c r="P58" s="21">
        <v>0.8</v>
      </c>
      <c r="Q58" s="21">
        <v>3.3333333333333333E-2</v>
      </c>
      <c r="R58" s="21">
        <v>0.13333333333333333</v>
      </c>
      <c r="S58" s="21">
        <v>0</v>
      </c>
      <c r="T58" s="21">
        <v>0</v>
      </c>
      <c r="U58" s="21">
        <v>3.4000000000000002E-2</v>
      </c>
      <c r="V58" s="21">
        <v>0.77800000000000002</v>
      </c>
      <c r="W58" s="21">
        <v>0</v>
      </c>
      <c r="X58" s="21">
        <v>4.3999999999999997E-2</v>
      </c>
      <c r="Y58" s="21">
        <v>2.1999999999999999E-2</v>
      </c>
      <c r="Z58" s="21">
        <v>2.1999999999999999E-2</v>
      </c>
      <c r="AA58" s="21">
        <v>0.13400000000000001</v>
      </c>
      <c r="AB58" s="21">
        <v>0.35294117647058826</v>
      </c>
      <c r="AC58" s="21">
        <v>8.8235294117647065E-2</v>
      </c>
      <c r="AD58" s="21">
        <v>0.17647058823529413</v>
      </c>
      <c r="AE58" s="21">
        <v>5.8823529411764705E-2</v>
      </c>
      <c r="AF58" s="21">
        <v>0.3235294117647059</v>
      </c>
      <c r="AG58" s="21">
        <v>0.24099999999999999</v>
      </c>
      <c r="AH58" s="21">
        <v>0.27600000000000002</v>
      </c>
      <c r="AI58" s="21">
        <v>0.17199999999999999</v>
      </c>
      <c r="AJ58" s="21">
        <v>0.17199999999999999</v>
      </c>
      <c r="AK58" s="21">
        <v>0.13900000000000001</v>
      </c>
      <c r="AL58" s="21">
        <v>0.378</v>
      </c>
      <c r="AM58" s="21">
        <v>0.108</v>
      </c>
      <c r="AN58" s="21">
        <v>0.24299999999999999</v>
      </c>
      <c r="AO58" s="21">
        <v>0.108</v>
      </c>
      <c r="AP58" s="21">
        <v>0.16300000000000001</v>
      </c>
      <c r="AQ58" s="32" t="s">
        <v>204</v>
      </c>
      <c r="AR58" s="21">
        <v>0.5</v>
      </c>
      <c r="AS58" s="32" t="s">
        <v>210</v>
      </c>
      <c r="AT58" s="21">
        <v>0.5</v>
      </c>
      <c r="AU58" s="21"/>
      <c r="AV58" s="21"/>
      <c r="AW58" s="21"/>
      <c r="AX58" s="21"/>
      <c r="AY58" s="21"/>
      <c r="AZ58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58" s="38">
        <v>2</v>
      </c>
      <c r="BB58" s="38">
        <v>1</v>
      </c>
      <c r="BC58" s="40">
        <v>1</v>
      </c>
      <c r="BD58" s="40"/>
      <c r="BE58" s="40"/>
      <c r="BF58" s="38"/>
      <c r="BG58" s="38">
        <v>1</v>
      </c>
      <c r="BH58" s="38">
        <v>1</v>
      </c>
      <c r="BI58" s="38"/>
      <c r="BJ58" s="38">
        <v>1</v>
      </c>
      <c r="BK58" s="39"/>
      <c r="BL58" s="39"/>
      <c r="BM58" s="38"/>
      <c r="BN58" s="26">
        <v>1</v>
      </c>
    </row>
    <row r="59" spans="1:66" ht="76.5" x14ac:dyDescent="0.2">
      <c r="A59" s="18" t="s">
        <v>56</v>
      </c>
      <c r="B59" s="18" t="s">
        <v>26</v>
      </c>
      <c r="C59" s="19" t="s">
        <v>154</v>
      </c>
      <c r="D59" s="19">
        <v>700</v>
      </c>
      <c r="E59" s="19" t="s">
        <v>182</v>
      </c>
      <c r="F59" s="19">
        <v>0</v>
      </c>
      <c r="G59" s="19">
        <v>113</v>
      </c>
      <c r="H59" s="19">
        <v>210</v>
      </c>
      <c r="I59" s="19">
        <v>148</v>
      </c>
      <c r="J59" s="21">
        <v>0.8584070796460177</v>
      </c>
      <c r="K59" s="21">
        <v>3.5398230088495575E-2</v>
      </c>
      <c r="L59" s="21">
        <v>0.107</v>
      </c>
      <c r="M59" s="21">
        <v>0</v>
      </c>
      <c r="N59" s="21">
        <v>0</v>
      </c>
      <c r="O59" s="21">
        <v>0</v>
      </c>
      <c r="P59" s="21">
        <v>0.62857142857142856</v>
      </c>
      <c r="Q59" s="21">
        <v>0.1</v>
      </c>
      <c r="R59" s="21">
        <v>0.25238095238095237</v>
      </c>
      <c r="S59" s="21">
        <v>0</v>
      </c>
      <c r="T59" s="21">
        <v>0</v>
      </c>
      <c r="U59" s="21">
        <v>1.9047619047619049E-2</v>
      </c>
      <c r="V59" s="21">
        <v>0.41899999999999998</v>
      </c>
      <c r="W59" s="21">
        <v>0.14899999999999999</v>
      </c>
      <c r="X59" s="21">
        <v>0.40500000000000003</v>
      </c>
      <c r="Y59" s="21">
        <v>0</v>
      </c>
      <c r="Z59" s="21">
        <v>0</v>
      </c>
      <c r="AA59" s="21">
        <v>2.7E-2</v>
      </c>
      <c r="AB59" s="21">
        <v>0.48672566371681414</v>
      </c>
      <c r="AC59" s="21">
        <v>0.17699115044247787</v>
      </c>
      <c r="AD59" s="21">
        <v>0.15044247787610621</v>
      </c>
      <c r="AE59" s="21">
        <v>0.12389380530973451</v>
      </c>
      <c r="AF59" s="21">
        <v>6.1946902654867256E-2</v>
      </c>
      <c r="AG59" s="21">
        <v>0.47099999999999997</v>
      </c>
      <c r="AH59" s="21">
        <v>0.248</v>
      </c>
      <c r="AI59" s="21">
        <v>0.15</v>
      </c>
      <c r="AJ59" s="21">
        <v>0.107</v>
      </c>
      <c r="AK59" s="21">
        <v>2.4E-2</v>
      </c>
      <c r="AL59" s="21">
        <v>0.375</v>
      </c>
      <c r="AM59" s="21">
        <v>0.215</v>
      </c>
      <c r="AN59" s="21">
        <v>0.222</v>
      </c>
      <c r="AO59" s="21">
        <v>0.111</v>
      </c>
      <c r="AP59" s="21">
        <v>7.6999999999999999E-2</v>
      </c>
      <c r="AQ59" s="32" t="s">
        <v>245</v>
      </c>
      <c r="AR59" s="21">
        <v>0.63400000000000001</v>
      </c>
      <c r="AS59" s="32" t="s">
        <v>204</v>
      </c>
      <c r="AT59" s="21">
        <v>0.20699999999999999</v>
      </c>
      <c r="AU59" s="32" t="s">
        <v>244</v>
      </c>
      <c r="AV59" s="21">
        <v>6.0999999999999999E-2</v>
      </c>
      <c r="AW59" s="32" t="s">
        <v>240</v>
      </c>
      <c r="AX59" s="21">
        <v>4.9000000000000002E-2</v>
      </c>
      <c r="AY59" s="21">
        <v>4.9000000000000002E-2</v>
      </c>
      <c r="AZ59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59" s="38">
        <v>5</v>
      </c>
      <c r="BB59" s="38">
        <v>2</v>
      </c>
      <c r="BC59" s="40"/>
      <c r="BD59" s="40"/>
      <c r="BE59" s="40">
        <v>2</v>
      </c>
      <c r="BF59" s="38">
        <v>2</v>
      </c>
      <c r="BG59" s="38">
        <v>1</v>
      </c>
      <c r="BH59" s="38">
        <v>2</v>
      </c>
      <c r="BI59" s="38">
        <v>1</v>
      </c>
      <c r="BJ59" s="38">
        <v>1</v>
      </c>
      <c r="BK59" s="39"/>
      <c r="BL59" s="39">
        <v>7500</v>
      </c>
      <c r="BM59" s="38">
        <v>2</v>
      </c>
      <c r="BN59" s="26">
        <v>1</v>
      </c>
    </row>
    <row r="60" spans="1:66" ht="76.5" x14ac:dyDescent="0.2">
      <c r="A60" s="18" t="s">
        <v>198</v>
      </c>
      <c r="B60" s="18" t="s">
        <v>26</v>
      </c>
      <c r="C60" s="19" t="s">
        <v>168</v>
      </c>
      <c r="D60" s="19">
        <v>4500</v>
      </c>
      <c r="E60" s="19" t="s">
        <v>248</v>
      </c>
      <c r="F60" s="19">
        <v>0</v>
      </c>
      <c r="G60" s="19">
        <v>113</v>
      </c>
      <c r="H60" s="19">
        <v>197</v>
      </c>
      <c r="I60" s="19">
        <v>330</v>
      </c>
      <c r="J60" s="21">
        <v>0.44247787610619471</v>
      </c>
      <c r="K60" s="21">
        <v>6.1946902654867256E-2</v>
      </c>
      <c r="L60" s="21">
        <v>0.36283185840707965</v>
      </c>
      <c r="M60" s="21">
        <v>5.3097345132743362E-2</v>
      </c>
      <c r="N60" s="21">
        <v>3.5398230088495575E-2</v>
      </c>
      <c r="O60" s="21">
        <v>4.4999999999999998E-2</v>
      </c>
      <c r="P60" s="21">
        <v>0.41599999999999998</v>
      </c>
      <c r="Q60" s="21">
        <v>5.0999999999999997E-2</v>
      </c>
      <c r="R60" s="21">
        <v>0.152</v>
      </c>
      <c r="S60" s="21">
        <v>5.0999999999999997E-2</v>
      </c>
      <c r="T60" s="21">
        <v>0.03</v>
      </c>
      <c r="U60" s="21">
        <v>0.29899999999999999</v>
      </c>
      <c r="V60" s="21">
        <v>0.65800000000000003</v>
      </c>
      <c r="W60" s="21">
        <v>2.7E-2</v>
      </c>
      <c r="X60" s="21">
        <v>7.2999999999999995E-2</v>
      </c>
      <c r="Y60" s="21">
        <v>2.7E-2</v>
      </c>
      <c r="Z60" s="21">
        <v>6.0000000000000001E-3</v>
      </c>
      <c r="AA60" s="21">
        <v>0.20899999999999999</v>
      </c>
      <c r="AB60" s="21">
        <v>0.31632653061224492</v>
      </c>
      <c r="AC60" s="21">
        <v>0.27551020408163263</v>
      </c>
      <c r="AD60" s="21">
        <v>0.20408163265306123</v>
      </c>
      <c r="AE60" s="21">
        <v>0.18367346938775511</v>
      </c>
      <c r="AF60" s="21">
        <v>2.0408163265306121E-2</v>
      </c>
      <c r="AG60" s="21">
        <v>0.183</v>
      </c>
      <c r="AH60" s="21">
        <v>0.16800000000000001</v>
      </c>
      <c r="AI60" s="21">
        <v>0.122</v>
      </c>
      <c r="AJ60" s="21">
        <v>0.107</v>
      </c>
      <c r="AK60" s="21">
        <v>0.42099999999999999</v>
      </c>
      <c r="AL60" s="21">
        <v>0.14799999999999999</v>
      </c>
      <c r="AM60" s="21">
        <v>0.17599999999999999</v>
      </c>
      <c r="AN60" s="21">
        <v>0.224</v>
      </c>
      <c r="AO60" s="21">
        <v>0.26800000000000002</v>
      </c>
      <c r="AP60" s="21">
        <v>0.184</v>
      </c>
      <c r="AQ60" s="32" t="s">
        <v>204</v>
      </c>
      <c r="AR60" s="21">
        <v>0.75800000000000001</v>
      </c>
      <c r="AS60" s="32" t="s">
        <v>245</v>
      </c>
      <c r="AT60" s="21">
        <v>6.0999999999999999E-2</v>
      </c>
      <c r="AU60" s="32" t="s">
        <v>203</v>
      </c>
      <c r="AV60" s="21">
        <v>6.0999999999999999E-2</v>
      </c>
      <c r="AW60" s="32" t="s">
        <v>205</v>
      </c>
      <c r="AX60" s="21">
        <v>0.03</v>
      </c>
      <c r="AY60" s="21">
        <v>0.09</v>
      </c>
      <c r="AZ60" s="21">
        <f>SUM(Table7[[#This Row],[עילה 1 אחוזים]]+Table7[[#This Row],[עילה 2 אחוזים]]+Table7[[#This Row],[עילה 3 אחוזים]]+Table7[[#This Row],[עילה 4 אחוזים]]+Table7[[#This Row],[עילה אחר אחוזים]])</f>
        <v>0.99999999999999989</v>
      </c>
      <c r="BA60" s="38">
        <v>23</v>
      </c>
      <c r="BB60" s="38">
        <v>18</v>
      </c>
      <c r="BC60" s="40">
        <v>2</v>
      </c>
      <c r="BD60" s="40">
        <v>6</v>
      </c>
      <c r="BE60" s="40">
        <v>10</v>
      </c>
      <c r="BF60" s="38">
        <v>1</v>
      </c>
      <c r="BG60" s="38">
        <v>4</v>
      </c>
      <c r="BH60" s="38">
        <v>3</v>
      </c>
      <c r="BI60" s="38"/>
      <c r="BJ60" s="38">
        <v>3</v>
      </c>
      <c r="BK60" s="39"/>
      <c r="BL60" s="39"/>
      <c r="BM60" s="38">
        <v>3</v>
      </c>
      <c r="BN60" s="26">
        <v>1</v>
      </c>
    </row>
    <row r="61" spans="1:66" ht="51" x14ac:dyDescent="0.2">
      <c r="A61" s="18" t="s">
        <v>57</v>
      </c>
      <c r="B61" s="18" t="s">
        <v>26</v>
      </c>
      <c r="C61" s="19" t="s">
        <v>58</v>
      </c>
      <c r="D61" s="19">
        <v>2</v>
      </c>
      <c r="E61" s="19" t="s">
        <v>59</v>
      </c>
      <c r="F61" s="19">
        <v>15</v>
      </c>
      <c r="G61" s="19">
        <v>459</v>
      </c>
      <c r="H61" s="19">
        <v>543</v>
      </c>
      <c r="I61" s="19">
        <v>528</v>
      </c>
      <c r="J61" s="21">
        <v>0.81263616557734208</v>
      </c>
      <c r="K61" s="21">
        <v>9.586056644880174E-2</v>
      </c>
      <c r="L61" s="21">
        <v>3.0501089324618737E-2</v>
      </c>
      <c r="M61" s="21">
        <v>6.5359477124183009E-3</v>
      </c>
      <c r="N61" s="21">
        <v>2.3E-2</v>
      </c>
      <c r="O61" s="21">
        <v>0.03</v>
      </c>
      <c r="P61" s="21">
        <v>0.89134438305709029</v>
      </c>
      <c r="Q61" s="21">
        <v>2.9465930018416207E-2</v>
      </c>
      <c r="R61" s="21">
        <v>2.2099447513812154E-2</v>
      </c>
      <c r="S61" s="21">
        <v>7.3664825046040518E-3</v>
      </c>
      <c r="T61" s="21">
        <v>1.6574585635359115E-2</v>
      </c>
      <c r="U61" s="21">
        <v>3.4000000000000002E-2</v>
      </c>
      <c r="V61" s="21">
        <v>0.83499999999999996</v>
      </c>
      <c r="W61" s="21">
        <v>5.2999999999999999E-2</v>
      </c>
      <c r="X61" s="21">
        <v>7.5999999999999998E-2</v>
      </c>
      <c r="Y61" s="21">
        <v>0</v>
      </c>
      <c r="Z61" s="21">
        <v>2.1000000000000001E-2</v>
      </c>
      <c r="AA61" s="21">
        <v>1.4999999999999999E-2</v>
      </c>
      <c r="AB61" s="21">
        <v>0.61252900232018559</v>
      </c>
      <c r="AC61" s="21">
        <v>0.14385150812064965</v>
      </c>
      <c r="AD61" s="21">
        <v>0.13457076566125289</v>
      </c>
      <c r="AE61" s="21">
        <v>8.1206496519721574E-2</v>
      </c>
      <c r="AF61" s="21">
        <v>2.7E-2</v>
      </c>
      <c r="AG61" s="21">
        <v>0.60899999999999999</v>
      </c>
      <c r="AH61" s="21">
        <v>0.13100000000000001</v>
      </c>
      <c r="AI61" s="21">
        <v>0.13300000000000001</v>
      </c>
      <c r="AJ61" s="21">
        <v>8.7999999999999995E-2</v>
      </c>
      <c r="AK61" s="21">
        <v>3.9E-2</v>
      </c>
      <c r="AL61" s="21">
        <v>0.58299999999999996</v>
      </c>
      <c r="AM61" s="21">
        <v>0.189</v>
      </c>
      <c r="AN61" s="21">
        <v>0.151</v>
      </c>
      <c r="AO61" s="21">
        <v>6.0999999999999999E-2</v>
      </c>
      <c r="AP61" s="21">
        <v>1.6E-2</v>
      </c>
      <c r="AQ61" s="32" t="s">
        <v>204</v>
      </c>
      <c r="AR61" s="21">
        <v>0.39300000000000002</v>
      </c>
      <c r="AS61" s="32" t="s">
        <v>206</v>
      </c>
      <c r="AT61" s="21">
        <v>0.32100000000000001</v>
      </c>
      <c r="AU61" s="32" t="s">
        <v>240</v>
      </c>
      <c r="AV61" s="21">
        <v>8.3000000000000004E-2</v>
      </c>
      <c r="AW61" s="32" t="s">
        <v>207</v>
      </c>
      <c r="AX61" s="21">
        <v>8.3000000000000004E-2</v>
      </c>
      <c r="AY61" s="21">
        <v>0.12</v>
      </c>
      <c r="AZ61" s="21">
        <f>SUM(Table7[[#This Row],[עילה 1 אחוזים]]+Table7[[#This Row],[עילה 2 אחוזים]]+Table7[[#This Row],[עילה 3 אחוזים]]+Table7[[#This Row],[עילה 4 אחוזים]]+Table7[[#This Row],[עילה אחר אחוזים]])</f>
        <v>0.99999999999999989</v>
      </c>
      <c r="BA61" s="38">
        <v>10</v>
      </c>
      <c r="BB61" s="38">
        <v>5</v>
      </c>
      <c r="BC61" s="40"/>
      <c r="BD61" s="40">
        <v>3</v>
      </c>
      <c r="BE61" s="40">
        <v>2</v>
      </c>
      <c r="BF61" s="38">
        <v>1</v>
      </c>
      <c r="BG61" s="38">
        <v>4</v>
      </c>
      <c r="BH61" s="38"/>
      <c r="BI61" s="38"/>
      <c r="BJ61" s="38"/>
      <c r="BK61" s="39"/>
      <c r="BL61" s="39"/>
      <c r="BM61" s="38">
        <v>7</v>
      </c>
      <c r="BN61" s="26">
        <v>1</v>
      </c>
    </row>
    <row r="62" spans="1:66" ht="76.5" x14ac:dyDescent="0.2">
      <c r="A62" s="18" t="s">
        <v>60</v>
      </c>
      <c r="B62" s="18" t="s">
        <v>26</v>
      </c>
      <c r="C62" s="19" t="s">
        <v>169</v>
      </c>
      <c r="D62" s="19">
        <v>172</v>
      </c>
      <c r="E62" s="19" t="s">
        <v>237</v>
      </c>
      <c r="F62" s="19">
        <v>0</v>
      </c>
      <c r="G62" s="19">
        <v>30</v>
      </c>
      <c r="H62" s="19">
        <v>34</v>
      </c>
      <c r="I62" s="19">
        <v>50</v>
      </c>
      <c r="J62" s="21">
        <v>0.93400000000000005</v>
      </c>
      <c r="K62" s="21">
        <v>3.3333333333333333E-2</v>
      </c>
      <c r="L62" s="21">
        <v>0</v>
      </c>
      <c r="M62" s="21">
        <v>0</v>
      </c>
      <c r="N62" s="21">
        <v>0</v>
      </c>
      <c r="O62" s="21">
        <v>3.3333333333333333E-2</v>
      </c>
      <c r="P62" s="21">
        <v>0.91176470588235292</v>
      </c>
      <c r="Q62" s="21">
        <v>0</v>
      </c>
      <c r="R62" s="21">
        <v>0</v>
      </c>
      <c r="S62" s="21">
        <v>0</v>
      </c>
      <c r="T62" s="21">
        <v>0</v>
      </c>
      <c r="U62" s="21">
        <v>8.8235294117647065E-2</v>
      </c>
      <c r="V62" s="21">
        <v>0.9</v>
      </c>
      <c r="W62" s="21">
        <v>0.04</v>
      </c>
      <c r="X62" s="21">
        <v>0</v>
      </c>
      <c r="Y62" s="21">
        <v>0.02</v>
      </c>
      <c r="Z62" s="21">
        <v>0.02</v>
      </c>
      <c r="AA62" s="21">
        <v>0.02</v>
      </c>
      <c r="AB62" s="21">
        <v>0.55172413793103448</v>
      </c>
      <c r="AC62" s="21">
        <v>0.17241379310344829</v>
      </c>
      <c r="AD62" s="21">
        <v>0.2413793103448276</v>
      </c>
      <c r="AE62" s="21">
        <v>0</v>
      </c>
      <c r="AF62" s="21">
        <v>3.5000000000000003E-2</v>
      </c>
      <c r="AG62" s="21">
        <v>0.48399999999999999</v>
      </c>
      <c r="AH62" s="21">
        <v>0.19400000000000001</v>
      </c>
      <c r="AI62" s="21">
        <v>0.19400000000000001</v>
      </c>
      <c r="AJ62" s="21">
        <v>3.2000000000000001E-2</v>
      </c>
      <c r="AK62" s="21">
        <v>9.6000000000000002E-2</v>
      </c>
      <c r="AL62" s="21">
        <v>0</v>
      </c>
      <c r="AM62" s="21">
        <v>0.85099999999999998</v>
      </c>
      <c r="AN62" s="21">
        <v>0.14899999999999999</v>
      </c>
      <c r="AO62" s="21">
        <v>0</v>
      </c>
      <c r="AP62" s="21">
        <v>0</v>
      </c>
      <c r="AQ62" s="32" t="s">
        <v>245</v>
      </c>
      <c r="AR62" s="21">
        <v>1</v>
      </c>
      <c r="AS62" s="25"/>
      <c r="AT62" s="21"/>
      <c r="AU62" s="25"/>
      <c r="AV62" s="21"/>
      <c r="AW62" s="25"/>
      <c r="AX62" s="21"/>
      <c r="AY62" s="21"/>
      <c r="AZ62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62" s="38">
        <v>2</v>
      </c>
      <c r="BB62" s="38">
        <v>1</v>
      </c>
      <c r="BC62" s="40"/>
      <c r="BD62" s="40"/>
      <c r="BE62" s="40">
        <v>1</v>
      </c>
      <c r="BF62" s="38"/>
      <c r="BG62" s="38">
        <v>1</v>
      </c>
      <c r="BH62" s="38"/>
      <c r="BI62" s="38"/>
      <c r="BJ62" s="38"/>
      <c r="BK62" s="39"/>
      <c r="BL62" s="39"/>
      <c r="BM62" s="38"/>
      <c r="BN62" s="26">
        <v>1</v>
      </c>
    </row>
    <row r="63" spans="1:66" ht="51" x14ac:dyDescent="0.2">
      <c r="A63" s="18" t="s">
        <v>61</v>
      </c>
      <c r="B63" s="18" t="s">
        <v>26</v>
      </c>
      <c r="C63" s="19" t="s">
        <v>62</v>
      </c>
      <c r="D63" s="19">
        <v>19</v>
      </c>
      <c r="E63" s="19" t="s">
        <v>185</v>
      </c>
      <c r="F63" s="19">
        <v>1</v>
      </c>
      <c r="G63" s="19">
        <v>4</v>
      </c>
      <c r="H63" s="19">
        <v>12</v>
      </c>
      <c r="I63" s="19">
        <v>24</v>
      </c>
      <c r="J63" s="21">
        <v>0.25</v>
      </c>
      <c r="K63" s="21">
        <v>0</v>
      </c>
      <c r="L63" s="21">
        <v>0.5</v>
      </c>
      <c r="M63" s="21">
        <v>0</v>
      </c>
      <c r="N63" s="21">
        <v>0.25</v>
      </c>
      <c r="O63" s="21">
        <v>0</v>
      </c>
      <c r="P63" s="21">
        <v>0.83399999999999996</v>
      </c>
      <c r="Q63" s="21">
        <v>8.3333333333333329E-2</v>
      </c>
      <c r="R63" s="21">
        <v>8.3333333333333329E-2</v>
      </c>
      <c r="S63" s="21">
        <v>0</v>
      </c>
      <c r="T63" s="21">
        <v>0</v>
      </c>
      <c r="U63" s="21">
        <v>0</v>
      </c>
      <c r="V63" s="21">
        <v>0.83299999999999996</v>
      </c>
      <c r="W63" s="21">
        <v>0</v>
      </c>
      <c r="X63" s="21">
        <v>4.2000000000000003E-2</v>
      </c>
      <c r="Y63" s="21">
        <v>0</v>
      </c>
      <c r="Z63" s="21">
        <v>4.2000000000000003E-2</v>
      </c>
      <c r="AA63" s="21">
        <v>8.3000000000000004E-2</v>
      </c>
      <c r="AB63" s="21">
        <v>0</v>
      </c>
      <c r="AC63" s="21">
        <v>0.33333333333333331</v>
      </c>
      <c r="AD63" s="21">
        <v>0.66666666666666663</v>
      </c>
      <c r="AE63" s="21">
        <v>0</v>
      </c>
      <c r="AF63" s="21">
        <v>0</v>
      </c>
      <c r="AG63" s="21">
        <v>8.3000000000000004E-2</v>
      </c>
      <c r="AH63" s="21">
        <v>0.16700000000000001</v>
      </c>
      <c r="AI63" s="21">
        <v>0.33300000000000002</v>
      </c>
      <c r="AJ63" s="21">
        <v>0.25</v>
      </c>
      <c r="AK63" s="21">
        <v>0.16700000000000001</v>
      </c>
      <c r="AL63" s="21">
        <v>9.5000000000000001E-2</v>
      </c>
      <c r="AM63" s="21">
        <v>0</v>
      </c>
      <c r="AN63" s="21">
        <v>0.42899999999999999</v>
      </c>
      <c r="AO63" s="21">
        <v>0.42899999999999999</v>
      </c>
      <c r="AP63" s="21">
        <v>4.7E-2</v>
      </c>
      <c r="AQ63" s="32" t="s">
        <v>204</v>
      </c>
      <c r="AR63" s="21">
        <v>1</v>
      </c>
      <c r="AS63" s="25"/>
      <c r="AT63" s="21"/>
      <c r="AU63" s="25"/>
      <c r="AV63" s="21"/>
      <c r="AW63" s="25"/>
      <c r="AX63" s="21"/>
      <c r="AY63" s="21"/>
      <c r="AZ63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63" s="38">
        <v>2</v>
      </c>
      <c r="BB63" s="38">
        <v>2</v>
      </c>
      <c r="BC63" s="40"/>
      <c r="BD63" s="40">
        <v>1</v>
      </c>
      <c r="BE63" s="40">
        <v>1</v>
      </c>
      <c r="BF63" s="38"/>
      <c r="BG63" s="38"/>
      <c r="BH63" s="38"/>
      <c r="BI63" s="38"/>
      <c r="BJ63" s="38"/>
      <c r="BK63" s="39"/>
      <c r="BL63" s="39"/>
      <c r="BM63" s="38"/>
      <c r="BN63" s="26"/>
    </row>
    <row r="64" spans="1:66" ht="76.5" x14ac:dyDescent="0.2">
      <c r="A64" s="18" t="s">
        <v>63</v>
      </c>
      <c r="B64" s="18" t="s">
        <v>26</v>
      </c>
      <c r="C64" s="19" t="s">
        <v>155</v>
      </c>
      <c r="D64" s="19">
        <v>180</v>
      </c>
      <c r="E64" s="19" t="s">
        <v>183</v>
      </c>
      <c r="F64" s="19">
        <v>53</v>
      </c>
      <c r="G64" s="19">
        <v>103</v>
      </c>
      <c r="H64" s="19">
        <v>95</v>
      </c>
      <c r="I64" s="19">
        <v>115</v>
      </c>
      <c r="J64" s="21">
        <v>9.7087378640776698E-2</v>
      </c>
      <c r="K64" s="21">
        <v>0.36893203883495146</v>
      </c>
      <c r="L64" s="21">
        <v>0.36893203883495146</v>
      </c>
      <c r="M64" s="21">
        <v>2.9126213592233011E-2</v>
      </c>
      <c r="N64" s="21">
        <v>1.9417475728155338E-2</v>
      </c>
      <c r="O64" s="21">
        <v>0.11650485436893204</v>
      </c>
      <c r="P64" s="21">
        <v>0.18</v>
      </c>
      <c r="Q64" s="21">
        <v>0.18947368421052632</v>
      </c>
      <c r="R64" s="21">
        <v>0.28199999999999997</v>
      </c>
      <c r="S64" s="21">
        <v>3.1578947368421054E-2</v>
      </c>
      <c r="T64" s="21">
        <v>5.2631578947368418E-2</v>
      </c>
      <c r="U64" s="21">
        <v>0.26400000000000001</v>
      </c>
      <c r="V64" s="21">
        <v>0.33</v>
      </c>
      <c r="W64" s="21">
        <v>0.26100000000000001</v>
      </c>
      <c r="X64" s="21">
        <v>0.217</v>
      </c>
      <c r="Y64" s="21">
        <v>1.7000000000000001E-2</v>
      </c>
      <c r="Z64" s="21">
        <v>2.5999999999999999E-2</v>
      </c>
      <c r="AA64" s="21">
        <v>0.14899999999999999</v>
      </c>
      <c r="AB64" s="21">
        <v>0.30232558139534882</v>
      </c>
      <c r="AC64" s="21">
        <v>0.20930232558139536</v>
      </c>
      <c r="AD64" s="21">
        <v>0.18604651162790697</v>
      </c>
      <c r="AE64" s="21">
        <v>0.1744186046511628</v>
      </c>
      <c r="AF64" s="21">
        <v>0.129</v>
      </c>
      <c r="AG64" s="21">
        <v>0.22600000000000001</v>
      </c>
      <c r="AH64" s="21">
        <v>0.21</v>
      </c>
      <c r="AI64" s="21">
        <v>0.27400000000000002</v>
      </c>
      <c r="AJ64" s="21">
        <v>0.161</v>
      </c>
      <c r="AK64" s="21">
        <v>0.129</v>
      </c>
      <c r="AL64" s="21">
        <v>0.32300000000000001</v>
      </c>
      <c r="AM64" s="21">
        <v>0.34399999999999997</v>
      </c>
      <c r="AN64" s="21">
        <v>0.183</v>
      </c>
      <c r="AO64" s="21">
        <v>0.15</v>
      </c>
      <c r="AP64" s="21">
        <v>0</v>
      </c>
      <c r="AQ64" s="32" t="s">
        <v>209</v>
      </c>
      <c r="AR64" s="21">
        <v>0.255</v>
      </c>
      <c r="AS64" s="32" t="s">
        <v>245</v>
      </c>
      <c r="AT64" s="21">
        <v>0.23599999999999999</v>
      </c>
      <c r="AU64" s="32" t="s">
        <v>207</v>
      </c>
      <c r="AV64" s="21">
        <v>0.2</v>
      </c>
      <c r="AW64" s="32" t="s">
        <v>204</v>
      </c>
      <c r="AX64" s="21">
        <v>9.0999999999999998E-2</v>
      </c>
      <c r="AY64" s="21">
        <v>0.218</v>
      </c>
      <c r="AZ64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64" s="38">
        <v>2</v>
      </c>
      <c r="BB64" s="38"/>
      <c r="BC64" s="40"/>
      <c r="BD64" s="40"/>
      <c r="BE64" s="40"/>
      <c r="BF64" s="38">
        <v>2</v>
      </c>
      <c r="BG64" s="38"/>
      <c r="BH64" s="38">
        <v>1</v>
      </c>
      <c r="BI64" s="38">
        <v>1</v>
      </c>
      <c r="BJ64" s="38"/>
      <c r="BK64" s="39"/>
      <c r="BL64" s="39"/>
      <c r="BM64" s="38">
        <v>3</v>
      </c>
      <c r="BN64" s="26"/>
    </row>
    <row r="65" spans="1:66" ht="51" x14ac:dyDescent="0.2">
      <c r="A65" s="18" t="s">
        <v>64</v>
      </c>
      <c r="B65" s="18" t="s">
        <v>26</v>
      </c>
      <c r="C65" s="19" t="s">
        <v>246</v>
      </c>
      <c r="D65" s="23" t="s">
        <v>238</v>
      </c>
      <c r="E65" s="19" t="s">
        <v>44</v>
      </c>
      <c r="F65" s="19">
        <v>0</v>
      </c>
      <c r="G65" s="20" t="s">
        <v>32</v>
      </c>
      <c r="H65" s="19">
        <v>70</v>
      </c>
      <c r="I65" s="19">
        <v>98</v>
      </c>
      <c r="J65" s="21" t="s">
        <v>32</v>
      </c>
      <c r="K65" s="21" t="s">
        <v>32</v>
      </c>
      <c r="L65" s="21" t="s">
        <v>32</v>
      </c>
      <c r="M65" s="21" t="s">
        <v>32</v>
      </c>
      <c r="N65" s="21" t="s">
        <v>32</v>
      </c>
      <c r="O65" s="21" t="s">
        <v>32</v>
      </c>
      <c r="P65" s="21">
        <v>0.54285714285714282</v>
      </c>
      <c r="Q65" s="21">
        <v>4.2857142857142858E-2</v>
      </c>
      <c r="R65" s="21">
        <v>0</v>
      </c>
      <c r="S65" s="21">
        <v>0</v>
      </c>
      <c r="T65" s="21">
        <v>8.5714285714285715E-2</v>
      </c>
      <c r="U65" s="21">
        <v>0.32800000000000001</v>
      </c>
      <c r="V65" s="21">
        <v>0.66300000000000003</v>
      </c>
      <c r="W65" s="21">
        <v>4.1000000000000002E-2</v>
      </c>
      <c r="X65" s="21">
        <v>0.01</v>
      </c>
      <c r="Y65" s="21">
        <v>0</v>
      </c>
      <c r="Z65" s="21">
        <v>3.1E-2</v>
      </c>
      <c r="AA65" s="21">
        <v>0.255</v>
      </c>
      <c r="AB65" s="21" t="s">
        <v>32</v>
      </c>
      <c r="AC65" s="21" t="s">
        <v>32</v>
      </c>
      <c r="AD65" s="21" t="s">
        <v>32</v>
      </c>
      <c r="AE65" s="21" t="s">
        <v>32</v>
      </c>
      <c r="AF65" s="21" t="s">
        <v>32</v>
      </c>
      <c r="AG65" s="21">
        <v>2.4E-2</v>
      </c>
      <c r="AH65" s="21">
        <v>0.122</v>
      </c>
      <c r="AI65" s="21">
        <v>0.36599999999999999</v>
      </c>
      <c r="AJ65" s="21">
        <v>0.34100000000000003</v>
      </c>
      <c r="AK65" s="21">
        <v>0.14699999999999999</v>
      </c>
      <c r="AL65" s="21">
        <v>5.7000000000000002E-2</v>
      </c>
      <c r="AM65" s="21">
        <v>0.114</v>
      </c>
      <c r="AN65" s="21">
        <v>0.27100000000000002</v>
      </c>
      <c r="AO65" s="21">
        <v>0.314</v>
      </c>
      <c r="AP65" s="21">
        <v>0.24399999999999999</v>
      </c>
      <c r="AQ65" s="32" t="s">
        <v>204</v>
      </c>
      <c r="AR65" s="34">
        <v>1</v>
      </c>
      <c r="AS65" s="33"/>
      <c r="AT65" s="34"/>
      <c r="AU65" s="33"/>
      <c r="AV65" s="34"/>
      <c r="AW65" s="33"/>
      <c r="AX65" s="34"/>
      <c r="AY65" s="34"/>
      <c r="AZ65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65" s="38">
        <v>14</v>
      </c>
      <c r="BB65" s="38">
        <v>6</v>
      </c>
      <c r="BC65" s="40">
        <v>3</v>
      </c>
      <c r="BD65" s="40">
        <v>1</v>
      </c>
      <c r="BE65" s="40">
        <v>2</v>
      </c>
      <c r="BF65" s="38"/>
      <c r="BG65" s="38">
        <v>8</v>
      </c>
      <c r="BH65" s="38">
        <v>1</v>
      </c>
      <c r="BI65" s="38"/>
      <c r="BJ65" s="38">
        <v>1</v>
      </c>
      <c r="BK65" s="39">
        <v>3000</v>
      </c>
      <c r="BL65" s="39"/>
      <c r="BM65" s="38">
        <v>3</v>
      </c>
      <c r="BN65" s="26"/>
    </row>
    <row r="66" spans="1:66" ht="76.5" x14ac:dyDescent="0.2">
      <c r="A66" s="18" t="s">
        <v>229</v>
      </c>
      <c r="B66" s="18" t="s">
        <v>26</v>
      </c>
      <c r="C66" s="19" t="s">
        <v>231</v>
      </c>
      <c r="D66" s="19">
        <v>930</v>
      </c>
      <c r="E66" s="19" t="s">
        <v>27</v>
      </c>
      <c r="F66" s="19">
        <v>0</v>
      </c>
      <c r="G66" s="19">
        <v>188</v>
      </c>
      <c r="H66" s="19">
        <v>337</v>
      </c>
      <c r="I66" s="19">
        <v>247</v>
      </c>
      <c r="J66" s="21">
        <v>0.33500000000000002</v>
      </c>
      <c r="K66" s="21">
        <v>9.6000000000000002E-2</v>
      </c>
      <c r="L66" s="21">
        <v>7.3999999999999996E-2</v>
      </c>
      <c r="M66" s="21">
        <v>0.47299999999999998</v>
      </c>
      <c r="N66" s="21">
        <v>1.0999999999999999E-2</v>
      </c>
      <c r="O66" s="21">
        <v>1.0999999999999999E-2</v>
      </c>
      <c r="P66" s="21">
        <v>0.25816023738872401</v>
      </c>
      <c r="Q66" s="21">
        <v>2.967359050445104E-2</v>
      </c>
      <c r="R66" s="21">
        <v>7.1216617210682495E-2</v>
      </c>
      <c r="S66" s="21">
        <v>0.32640949554896143</v>
      </c>
      <c r="T66" s="21">
        <v>8.9020771513353119E-3</v>
      </c>
      <c r="U66" s="21">
        <v>0.3056379821958457</v>
      </c>
      <c r="V66" s="21">
        <v>0.42099999999999999</v>
      </c>
      <c r="W66" s="21">
        <v>3.5999999999999997E-2</v>
      </c>
      <c r="X66" s="21">
        <v>0.105</v>
      </c>
      <c r="Y66" s="21">
        <v>2.8000000000000001E-2</v>
      </c>
      <c r="Z66" s="21">
        <v>7.6999999999999999E-2</v>
      </c>
      <c r="AA66" s="21">
        <v>0.33300000000000002</v>
      </c>
      <c r="AB66" s="21">
        <f>31/95</f>
        <v>0.32631578947368423</v>
      </c>
      <c r="AC66" s="21">
        <f>16/95</f>
        <v>0.16842105263157894</v>
      </c>
      <c r="AD66" s="21">
        <f>9/95</f>
        <v>9.4736842105263161E-2</v>
      </c>
      <c r="AE66" s="21">
        <f>17/95</f>
        <v>0.17894736842105263</v>
      </c>
      <c r="AF66" s="21">
        <f>22/95</f>
        <v>0.23157894736842105</v>
      </c>
      <c r="AG66" s="21">
        <v>0.372</v>
      </c>
      <c r="AH66" s="21">
        <v>0.182</v>
      </c>
      <c r="AI66" s="21">
        <v>0.124</v>
      </c>
      <c r="AJ66" s="21">
        <v>0.19800000000000001</v>
      </c>
      <c r="AK66" s="21">
        <v>0.124</v>
      </c>
      <c r="AL66" s="21">
        <v>5.8000000000000003E-2</v>
      </c>
      <c r="AM66" s="21">
        <v>0.11600000000000001</v>
      </c>
      <c r="AN66" s="21">
        <v>0.32600000000000001</v>
      </c>
      <c r="AO66" s="21">
        <v>0.28999999999999998</v>
      </c>
      <c r="AP66" s="21">
        <v>0.21</v>
      </c>
      <c r="AQ66" s="42" t="s">
        <v>204</v>
      </c>
      <c r="AR66" s="21">
        <v>0.314</v>
      </c>
      <c r="AS66" s="42" t="s">
        <v>245</v>
      </c>
      <c r="AT66" s="21">
        <v>0.28599999999999998</v>
      </c>
      <c r="AU66" s="42" t="s">
        <v>211</v>
      </c>
      <c r="AV66" s="21">
        <v>0.17100000000000001</v>
      </c>
      <c r="AW66" s="42" t="s">
        <v>206</v>
      </c>
      <c r="AX66" s="21">
        <v>8.5999999999999993E-2</v>
      </c>
      <c r="AY66" s="21">
        <v>0.14299999999999999</v>
      </c>
      <c r="AZ66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66" s="38">
        <v>17</v>
      </c>
      <c r="BB66" s="38">
        <v>11</v>
      </c>
      <c r="BC66" s="40">
        <v>6</v>
      </c>
      <c r="BD66" s="40">
        <v>4</v>
      </c>
      <c r="BE66" s="40">
        <v>1</v>
      </c>
      <c r="BF66" s="38"/>
      <c r="BG66" s="38">
        <v>6</v>
      </c>
      <c r="BH66" s="38">
        <v>3</v>
      </c>
      <c r="BI66" s="38">
        <v>3</v>
      </c>
      <c r="BJ66" s="38"/>
      <c r="BK66" s="39"/>
      <c r="BL66" s="39"/>
      <c r="BM66" s="38">
        <v>16</v>
      </c>
      <c r="BN66" s="26"/>
    </row>
    <row r="67" spans="1:66" ht="76.5" x14ac:dyDescent="0.2">
      <c r="A67" s="21" t="s">
        <v>101</v>
      </c>
      <c r="B67" s="18" t="s">
        <v>67</v>
      </c>
      <c r="C67" s="19" t="s">
        <v>170</v>
      </c>
      <c r="D67" s="19">
        <v>369</v>
      </c>
      <c r="E67" s="19" t="s">
        <v>42</v>
      </c>
      <c r="F67" s="19">
        <v>0</v>
      </c>
      <c r="G67" s="19">
        <v>22</v>
      </c>
      <c r="H67" s="19">
        <v>55</v>
      </c>
      <c r="I67" s="19">
        <v>42</v>
      </c>
      <c r="J67" s="21">
        <v>0.36363636363636365</v>
      </c>
      <c r="K67" s="21">
        <v>0.27272727272727271</v>
      </c>
      <c r="L67" s="21">
        <v>0.31818181818181818</v>
      </c>
      <c r="M67" s="21">
        <v>0</v>
      </c>
      <c r="N67" s="21">
        <v>0</v>
      </c>
      <c r="O67" s="21">
        <v>4.5454545454545456E-2</v>
      </c>
      <c r="P67" s="21">
        <v>0.49090909090909091</v>
      </c>
      <c r="Q67" s="21">
        <v>0.32727272727272727</v>
      </c>
      <c r="R67" s="21">
        <v>0.14545454545454545</v>
      </c>
      <c r="S67" s="21">
        <v>0</v>
      </c>
      <c r="T67" s="21">
        <v>0</v>
      </c>
      <c r="U67" s="21">
        <v>3.6999999999999998E-2</v>
      </c>
      <c r="V67" s="21">
        <v>0.28599999999999998</v>
      </c>
      <c r="W67" s="21">
        <v>0.26200000000000001</v>
      </c>
      <c r="X67" s="21">
        <v>0.40500000000000003</v>
      </c>
      <c r="Y67" s="21">
        <v>0</v>
      </c>
      <c r="Z67" s="21">
        <v>4.7E-2</v>
      </c>
      <c r="AA67" s="21">
        <v>0</v>
      </c>
      <c r="AB67" s="21">
        <v>0.19047619047619047</v>
      </c>
      <c r="AC67" s="21">
        <v>0.2857142857142857</v>
      </c>
      <c r="AD67" s="21">
        <v>0.23809523809523808</v>
      </c>
      <c r="AE67" s="21">
        <v>0.23809523809523808</v>
      </c>
      <c r="AF67" s="21">
        <v>4.7619047619047616E-2</v>
      </c>
      <c r="AG67" s="21">
        <v>0.32100000000000001</v>
      </c>
      <c r="AH67" s="21">
        <v>0.26400000000000001</v>
      </c>
      <c r="AI67" s="21">
        <v>0.22600000000000001</v>
      </c>
      <c r="AJ67" s="21">
        <v>0.17</v>
      </c>
      <c r="AK67" s="21">
        <v>1.9E-2</v>
      </c>
      <c r="AL67" s="21">
        <v>0.3</v>
      </c>
      <c r="AM67" s="21">
        <v>0.25</v>
      </c>
      <c r="AN67" s="21">
        <v>0.35</v>
      </c>
      <c r="AO67" s="21">
        <v>0.1</v>
      </c>
      <c r="AP67" s="21">
        <v>0</v>
      </c>
      <c r="AQ67" s="32" t="s">
        <v>245</v>
      </c>
      <c r="AR67" s="21">
        <v>0.35499999999999998</v>
      </c>
      <c r="AS67" s="32" t="s">
        <v>204</v>
      </c>
      <c r="AT67" s="21">
        <v>0.28599999999999998</v>
      </c>
      <c r="AU67" s="32" t="s">
        <v>211</v>
      </c>
      <c r="AV67" s="21">
        <v>0.14299999999999999</v>
      </c>
      <c r="AW67" s="32" t="s">
        <v>214</v>
      </c>
      <c r="AX67" s="21">
        <v>0.107</v>
      </c>
      <c r="AY67" s="21">
        <v>0.109</v>
      </c>
      <c r="AZ67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67" s="38"/>
      <c r="BB67" s="38"/>
      <c r="BC67" s="40"/>
      <c r="BD67" s="40"/>
      <c r="BE67" s="40"/>
      <c r="BF67" s="38"/>
      <c r="BG67" s="38"/>
      <c r="BH67" s="38">
        <v>2</v>
      </c>
      <c r="BI67" s="38">
        <v>2</v>
      </c>
      <c r="BJ67" s="38"/>
      <c r="BK67" s="39"/>
      <c r="BL67" s="39"/>
      <c r="BM67" s="38">
        <v>2</v>
      </c>
      <c r="BN67" s="26">
        <v>1</v>
      </c>
    </row>
    <row r="68" spans="1:66" ht="51" x14ac:dyDescent="0.2">
      <c r="A68" s="21" t="s">
        <v>102</v>
      </c>
      <c r="B68" s="18" t="s">
        <v>67</v>
      </c>
      <c r="C68" s="19" t="s">
        <v>103</v>
      </c>
      <c r="D68" s="19">
        <v>316</v>
      </c>
      <c r="E68" s="19" t="s">
        <v>178</v>
      </c>
      <c r="F68" s="19">
        <v>1</v>
      </c>
      <c r="G68" s="19">
        <v>53</v>
      </c>
      <c r="H68" s="19">
        <v>59</v>
      </c>
      <c r="I68" s="19">
        <v>92</v>
      </c>
      <c r="J68" s="21">
        <v>0.56603773584905659</v>
      </c>
      <c r="K68" s="21">
        <v>0.15094339622641509</v>
      </c>
      <c r="L68" s="21">
        <v>0.22641509433962265</v>
      </c>
      <c r="M68" s="21">
        <v>0</v>
      </c>
      <c r="N68" s="21">
        <v>3.7735849056603772E-2</v>
      </c>
      <c r="O68" s="21">
        <v>1.8867924528301886E-2</v>
      </c>
      <c r="P68" s="21">
        <v>0.71186440677966101</v>
      </c>
      <c r="Q68" s="21">
        <v>0.20338983050847459</v>
      </c>
      <c r="R68" s="21">
        <v>3.3898305084745763E-2</v>
      </c>
      <c r="S68" s="21">
        <v>0</v>
      </c>
      <c r="T68" s="21">
        <v>3.3898305084745763E-2</v>
      </c>
      <c r="U68" s="21">
        <v>1.6949152542372881E-2</v>
      </c>
      <c r="V68" s="21">
        <v>0.64100000000000001</v>
      </c>
      <c r="W68" s="21">
        <v>0.13</v>
      </c>
      <c r="X68" s="21">
        <v>0.16300000000000001</v>
      </c>
      <c r="Y68" s="21">
        <v>0</v>
      </c>
      <c r="Z68" s="21">
        <v>4.2999999999999997E-2</v>
      </c>
      <c r="AA68" s="21">
        <v>2.3E-2</v>
      </c>
      <c r="AB68" s="21">
        <v>0.3</v>
      </c>
      <c r="AC68" s="21">
        <v>0.36</v>
      </c>
      <c r="AD68" s="21">
        <v>0.26</v>
      </c>
      <c r="AE68" s="21">
        <v>0.08</v>
      </c>
      <c r="AF68" s="21">
        <v>0</v>
      </c>
      <c r="AG68" s="21">
        <v>0.28599999999999998</v>
      </c>
      <c r="AH68" s="21">
        <v>0.42899999999999999</v>
      </c>
      <c r="AI68" s="21">
        <v>0.17899999999999999</v>
      </c>
      <c r="AJ68" s="21">
        <v>7.0999999999999994E-2</v>
      </c>
      <c r="AK68" s="21">
        <v>3.5000000000000003E-2</v>
      </c>
      <c r="AL68" s="21">
        <v>0.46500000000000002</v>
      </c>
      <c r="AM68" s="21">
        <v>0.29099999999999998</v>
      </c>
      <c r="AN68" s="21">
        <v>0.17399999999999999</v>
      </c>
      <c r="AO68" s="21">
        <v>7.0000000000000007E-2</v>
      </c>
      <c r="AP68" s="21">
        <v>0</v>
      </c>
      <c r="AQ68" s="32" t="s">
        <v>204</v>
      </c>
      <c r="AR68" s="21">
        <v>0.441</v>
      </c>
      <c r="AS68" s="32" t="s">
        <v>244</v>
      </c>
      <c r="AT68" s="21">
        <v>0.14699999999999999</v>
      </c>
      <c r="AU68" s="32" t="s">
        <v>214</v>
      </c>
      <c r="AV68" s="21">
        <v>0.11799999999999999</v>
      </c>
      <c r="AW68" s="32" t="s">
        <v>240</v>
      </c>
      <c r="AX68" s="21">
        <v>5.8999999999999997E-2</v>
      </c>
      <c r="AY68" s="21">
        <v>0.23499999999999999</v>
      </c>
      <c r="AZ68" s="21">
        <f>SUM(Table7[[#This Row],[עילה 1 אחוזים]]+Table7[[#This Row],[עילה 2 אחוזים]]+Table7[[#This Row],[עילה 3 אחוזים]]+Table7[[#This Row],[עילה 4 אחוזים]]+Table7[[#This Row],[עילה אחר אחוזים]])</f>
        <v>0.99999999999999989</v>
      </c>
      <c r="BA68" s="38">
        <v>1</v>
      </c>
      <c r="BB68" s="38">
        <v>1</v>
      </c>
      <c r="BC68" s="40"/>
      <c r="BD68" s="40">
        <v>1</v>
      </c>
      <c r="BE68" s="40"/>
      <c r="BF68" s="38"/>
      <c r="BG68" s="38"/>
      <c r="BH68" s="38"/>
      <c r="BI68" s="38"/>
      <c r="BJ68" s="38"/>
      <c r="BK68" s="39"/>
      <c r="BL68" s="39"/>
      <c r="BM68" s="38"/>
      <c r="BN68" s="26">
        <v>1</v>
      </c>
    </row>
    <row r="69" spans="1:66" ht="76.5" x14ac:dyDescent="0.2">
      <c r="A69" s="21" t="s">
        <v>104</v>
      </c>
      <c r="B69" s="18" t="s">
        <v>67</v>
      </c>
      <c r="C69" s="19" t="s">
        <v>156</v>
      </c>
      <c r="D69" s="19" t="s">
        <v>202</v>
      </c>
      <c r="E69" s="19" t="s">
        <v>178</v>
      </c>
      <c r="F69" s="19">
        <v>0</v>
      </c>
      <c r="G69" s="19">
        <v>152</v>
      </c>
      <c r="H69" s="19">
        <v>146</v>
      </c>
      <c r="I69" s="19">
        <v>170</v>
      </c>
      <c r="J69" s="21">
        <v>0.28947368421052633</v>
      </c>
      <c r="K69" s="21">
        <v>0.42763157894736842</v>
      </c>
      <c r="L69" s="21">
        <v>0.19736842105263158</v>
      </c>
      <c r="M69" s="21">
        <v>6.5789473684210523E-3</v>
      </c>
      <c r="N69" s="21">
        <v>1.9736842105263157E-2</v>
      </c>
      <c r="O69" s="21">
        <v>5.921052631578947E-2</v>
      </c>
      <c r="P69" s="21">
        <v>0.13100000000000001</v>
      </c>
      <c r="Q69" s="21">
        <v>0.34931506849315069</v>
      </c>
      <c r="R69" s="21">
        <v>0.3</v>
      </c>
      <c r="S69" s="21">
        <v>0</v>
      </c>
      <c r="T69" s="21">
        <v>2.0547945205479451E-2</v>
      </c>
      <c r="U69" s="21">
        <v>0.19863013698630136</v>
      </c>
      <c r="V69" s="21">
        <v>0.27100000000000002</v>
      </c>
      <c r="W69" s="21">
        <v>0.30599999999999999</v>
      </c>
      <c r="X69" s="21">
        <v>0.1</v>
      </c>
      <c r="Y69" s="21">
        <v>1.2E-2</v>
      </c>
      <c r="Z69" s="21">
        <v>1.7000000000000001E-2</v>
      </c>
      <c r="AA69" s="21">
        <v>0.29399999999999998</v>
      </c>
      <c r="AB69" s="21">
        <v>0.12949640287769784</v>
      </c>
      <c r="AC69" s="21">
        <v>0.16546762589928057</v>
      </c>
      <c r="AD69" s="21">
        <v>0.29496402877697842</v>
      </c>
      <c r="AE69" s="21">
        <v>0.37410071942446044</v>
      </c>
      <c r="AF69" s="21">
        <v>3.6999999999999998E-2</v>
      </c>
      <c r="AG69" s="21">
        <v>9.6000000000000002E-2</v>
      </c>
      <c r="AH69" s="21">
        <v>0.193</v>
      </c>
      <c r="AI69" s="21">
        <v>0.246</v>
      </c>
      <c r="AJ69" s="21">
        <v>0.377</v>
      </c>
      <c r="AK69" s="21">
        <v>8.7999999999999995E-2</v>
      </c>
      <c r="AL69" s="21">
        <v>0.113</v>
      </c>
      <c r="AM69" s="21">
        <v>8.6999999999999994E-2</v>
      </c>
      <c r="AN69" s="21">
        <v>0.183</v>
      </c>
      <c r="AO69" s="21">
        <v>0.41699999999999998</v>
      </c>
      <c r="AP69" s="21">
        <v>0.2</v>
      </c>
      <c r="AQ69" s="32" t="s">
        <v>245</v>
      </c>
      <c r="AR69" s="21">
        <v>0.29399999999999998</v>
      </c>
      <c r="AS69" s="32" t="s">
        <v>204</v>
      </c>
      <c r="AT69" s="21">
        <v>0.245</v>
      </c>
      <c r="AU69" s="32" t="s">
        <v>240</v>
      </c>
      <c r="AV69" s="21">
        <v>0.157</v>
      </c>
      <c r="AW69" s="32" t="s">
        <v>244</v>
      </c>
      <c r="AX69" s="21">
        <v>6.9000000000000006E-2</v>
      </c>
      <c r="AY69" s="21">
        <v>0.23499999999999999</v>
      </c>
      <c r="AZ69" s="21">
        <f>SUM(Table7[[#This Row],[עילה 1 אחוזים]]+Table7[[#This Row],[עילה 2 אחוזים]]+Table7[[#This Row],[עילה 3 אחוזים]]+Table7[[#This Row],[עילה 4 אחוזים]]+Table7[[#This Row],[עילה אחר אחוזים]])</f>
        <v>0.99999999999999989</v>
      </c>
      <c r="BA69" s="38">
        <v>7</v>
      </c>
      <c r="BB69" s="38">
        <v>6</v>
      </c>
      <c r="BC69" s="40"/>
      <c r="BD69" s="40">
        <v>6</v>
      </c>
      <c r="BE69" s="40"/>
      <c r="BF69" s="38"/>
      <c r="BG69" s="38">
        <v>1</v>
      </c>
      <c r="BH69" s="38">
        <v>1</v>
      </c>
      <c r="BI69" s="38">
        <v>1</v>
      </c>
      <c r="BJ69" s="38"/>
      <c r="BK69" s="39"/>
      <c r="BL69" s="39">
        <v>10000</v>
      </c>
      <c r="BM69" s="38">
        <v>2</v>
      </c>
      <c r="BN69" s="26">
        <v>1</v>
      </c>
    </row>
    <row r="70" spans="1:66" ht="51" x14ac:dyDescent="0.2">
      <c r="A70" s="27" t="s">
        <v>105</v>
      </c>
      <c r="B70" s="18" t="s">
        <v>67</v>
      </c>
      <c r="C70" s="19" t="s">
        <v>106</v>
      </c>
      <c r="D70" s="19">
        <v>2450</v>
      </c>
      <c r="E70" s="19" t="s">
        <v>27</v>
      </c>
      <c r="F70" s="19">
        <v>9</v>
      </c>
      <c r="G70" s="19">
        <v>338</v>
      </c>
      <c r="H70" s="19">
        <v>467</v>
      </c>
      <c r="I70" s="19">
        <v>609</v>
      </c>
      <c r="J70" s="21">
        <v>0.82840236686390534</v>
      </c>
      <c r="K70" s="21">
        <v>9.4674556213017749E-2</v>
      </c>
      <c r="L70" s="21">
        <v>7.3964497041420121E-2</v>
      </c>
      <c r="M70" s="21">
        <v>0</v>
      </c>
      <c r="N70" s="21">
        <v>2.9585798816568047E-3</v>
      </c>
      <c r="O70" s="21">
        <v>0</v>
      </c>
      <c r="P70" s="21">
        <v>0.75374732334047112</v>
      </c>
      <c r="Q70" s="21">
        <v>0.22</v>
      </c>
      <c r="R70" s="21">
        <v>2.569593147751606E-2</v>
      </c>
      <c r="S70" s="21">
        <v>0</v>
      </c>
      <c r="T70" s="21">
        <v>0</v>
      </c>
      <c r="U70" s="21">
        <v>0</v>
      </c>
      <c r="V70" s="21">
        <v>0.45800000000000002</v>
      </c>
      <c r="W70" s="21">
        <v>0.52500000000000002</v>
      </c>
      <c r="X70" s="21">
        <v>1.7000000000000001E-2</v>
      </c>
      <c r="Y70" s="21">
        <v>0</v>
      </c>
      <c r="Z70" s="21">
        <v>0</v>
      </c>
      <c r="AA70" s="21">
        <v>0</v>
      </c>
      <c r="AB70" s="21">
        <v>0.50148367952522255</v>
      </c>
      <c r="AC70" s="21">
        <v>0.37685459940652821</v>
      </c>
      <c r="AD70" s="21">
        <v>9.7922848664688422E-2</v>
      </c>
      <c r="AE70" s="21">
        <v>1.483679525222552E-2</v>
      </c>
      <c r="AF70" s="21">
        <v>8.9020771513353119E-3</v>
      </c>
      <c r="AG70" s="21">
        <v>0.30399999999999999</v>
      </c>
      <c r="AH70" s="21">
        <v>0.32500000000000001</v>
      </c>
      <c r="AI70" s="21">
        <v>0.214</v>
      </c>
      <c r="AJ70" s="21">
        <v>0.105</v>
      </c>
      <c r="AK70" s="21">
        <v>5.1999999999999998E-2</v>
      </c>
      <c r="AL70" s="21">
        <v>0.27300000000000002</v>
      </c>
      <c r="AM70" s="21">
        <v>0.314</v>
      </c>
      <c r="AN70" s="21">
        <v>0.24</v>
      </c>
      <c r="AO70" s="21">
        <v>9.5000000000000001E-2</v>
      </c>
      <c r="AP70" s="21">
        <v>7.8E-2</v>
      </c>
      <c r="AQ70" s="32" t="s">
        <v>244</v>
      </c>
      <c r="AR70" s="21">
        <v>0.97</v>
      </c>
      <c r="AS70" s="25"/>
      <c r="AT70" s="21"/>
      <c r="AU70" s="25"/>
      <c r="AV70" s="21"/>
      <c r="AW70" s="25"/>
      <c r="AX70" s="21"/>
      <c r="AY70" s="21">
        <v>0.03</v>
      </c>
      <c r="AZ70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70" s="38">
        <v>5</v>
      </c>
      <c r="BB70" s="38">
        <v>3</v>
      </c>
      <c r="BC70" s="40"/>
      <c r="BD70" s="40">
        <v>2</v>
      </c>
      <c r="BE70" s="40">
        <v>1</v>
      </c>
      <c r="BF70" s="38">
        <v>1</v>
      </c>
      <c r="BG70" s="38">
        <v>1</v>
      </c>
      <c r="BH70" s="38">
        <v>2</v>
      </c>
      <c r="BI70" s="38"/>
      <c r="BJ70" s="38">
        <v>2</v>
      </c>
      <c r="BK70" s="39">
        <v>5000</v>
      </c>
      <c r="BL70" s="39"/>
      <c r="BM70" s="38">
        <v>3</v>
      </c>
      <c r="BN70" s="26">
        <v>1</v>
      </c>
    </row>
    <row r="71" spans="1:66" ht="51" x14ac:dyDescent="0.2">
      <c r="A71" s="21" t="s">
        <v>107</v>
      </c>
      <c r="B71" s="18" t="s">
        <v>67</v>
      </c>
      <c r="C71" s="19" t="s">
        <v>108</v>
      </c>
      <c r="D71" s="19">
        <v>921</v>
      </c>
      <c r="E71" s="19" t="s">
        <v>182</v>
      </c>
      <c r="F71" s="19">
        <v>33</v>
      </c>
      <c r="G71" s="19">
        <v>49</v>
      </c>
      <c r="H71" s="19">
        <v>38</v>
      </c>
      <c r="I71" s="19">
        <v>46</v>
      </c>
      <c r="J71" s="21">
        <v>0.42857142857142855</v>
      </c>
      <c r="K71" s="21">
        <v>0.14285714285714285</v>
      </c>
      <c r="L71" s="21">
        <v>0.42799999999999999</v>
      </c>
      <c r="M71" s="21">
        <v>0</v>
      </c>
      <c r="N71" s="21">
        <v>0</v>
      </c>
      <c r="O71" s="21">
        <v>0</v>
      </c>
      <c r="P71" s="21">
        <v>0.42105263157894735</v>
      </c>
      <c r="Q71" s="21">
        <v>7.8947368421052627E-2</v>
      </c>
      <c r="R71" s="21">
        <v>0.18421052631578946</v>
      </c>
      <c r="S71" s="21">
        <v>0.15789473684210525</v>
      </c>
      <c r="T71" s="21">
        <v>7.8947368421052627E-2</v>
      </c>
      <c r="U71" s="21">
        <v>7.8947368421052627E-2</v>
      </c>
      <c r="V71" s="21">
        <v>0.58699999999999997</v>
      </c>
      <c r="W71" s="21">
        <v>0.152</v>
      </c>
      <c r="X71" s="21">
        <v>8.6999999999999994E-2</v>
      </c>
      <c r="Y71" s="21">
        <v>8.7999999999999995E-2</v>
      </c>
      <c r="Z71" s="21">
        <v>4.2999999999999997E-2</v>
      </c>
      <c r="AA71" s="21">
        <v>4.2999999999999997E-2</v>
      </c>
      <c r="AB71" s="21">
        <v>0.65306122448979587</v>
      </c>
      <c r="AC71" s="21">
        <v>0.22448979591836735</v>
      </c>
      <c r="AD71" s="21">
        <v>0.123</v>
      </c>
      <c r="AE71" s="21">
        <v>0</v>
      </c>
      <c r="AF71" s="21">
        <v>0</v>
      </c>
      <c r="AG71" s="21">
        <v>0.61499999999999999</v>
      </c>
      <c r="AH71" s="21">
        <v>7.6999999999999999E-2</v>
      </c>
      <c r="AI71" s="21">
        <v>0.192</v>
      </c>
      <c r="AJ71" s="21">
        <v>0.11600000000000001</v>
      </c>
      <c r="AK71" s="21">
        <v>0</v>
      </c>
      <c r="AL71" s="21">
        <v>0.5</v>
      </c>
      <c r="AM71" s="21">
        <v>0.42099999999999999</v>
      </c>
      <c r="AN71" s="21">
        <v>7.9000000000000001E-2</v>
      </c>
      <c r="AO71" s="21">
        <v>0</v>
      </c>
      <c r="AP71" s="21">
        <v>0</v>
      </c>
      <c r="AQ71" s="32" t="s">
        <v>206</v>
      </c>
      <c r="AR71" s="21">
        <v>0.27300000000000002</v>
      </c>
      <c r="AS71" s="32" t="s">
        <v>207</v>
      </c>
      <c r="AT71" s="21">
        <v>0.27300000000000002</v>
      </c>
      <c r="AU71" s="32" t="s">
        <v>240</v>
      </c>
      <c r="AV71" s="21">
        <v>0.182</v>
      </c>
      <c r="AW71" s="32" t="s">
        <v>204</v>
      </c>
      <c r="AX71" s="21">
        <v>0.182</v>
      </c>
      <c r="AY71" s="21">
        <v>0.09</v>
      </c>
      <c r="AZ71" s="21">
        <f>SUM(Table7[[#This Row],[עילה 1 אחוזים]]+Table7[[#This Row],[עילה 2 אחוזים]]+Table7[[#This Row],[עילה 3 אחוזים]]+Table7[[#This Row],[עילה 4 אחוזים]]+Table7[[#This Row],[עילה אחר אחוזים]])</f>
        <v>0.99999999999999989</v>
      </c>
      <c r="BA71" s="38">
        <v>1</v>
      </c>
      <c r="BB71" s="38">
        <v>1</v>
      </c>
      <c r="BC71" s="40"/>
      <c r="BD71" s="40"/>
      <c r="BE71" s="40">
        <v>1</v>
      </c>
      <c r="BF71" s="38"/>
      <c r="BG71" s="38"/>
      <c r="BH71" s="38"/>
      <c r="BI71" s="38"/>
      <c r="BJ71" s="38"/>
      <c r="BK71" s="39"/>
      <c r="BL71" s="39"/>
      <c r="BM71" s="38"/>
      <c r="BN71" s="26"/>
    </row>
    <row r="72" spans="1:66" ht="76.5" x14ac:dyDescent="0.2">
      <c r="A72" s="21" t="s">
        <v>109</v>
      </c>
      <c r="B72" s="22" t="s">
        <v>67</v>
      </c>
      <c r="C72" s="19" t="s">
        <v>247</v>
      </c>
      <c r="D72" s="24">
        <v>86</v>
      </c>
      <c r="E72" s="19" t="s">
        <v>196</v>
      </c>
      <c r="F72" s="19">
        <v>0</v>
      </c>
      <c r="G72" s="19">
        <v>14</v>
      </c>
      <c r="H72" s="19">
        <v>30</v>
      </c>
      <c r="I72" s="19">
        <v>34</v>
      </c>
      <c r="J72" s="21">
        <v>0.5</v>
      </c>
      <c r="K72" s="21">
        <v>0.35799999999999998</v>
      </c>
      <c r="L72" s="21">
        <v>7.1428571428571425E-2</v>
      </c>
      <c r="M72" s="21">
        <v>0</v>
      </c>
      <c r="N72" s="21">
        <v>0</v>
      </c>
      <c r="O72" s="21">
        <v>7.1428571428571425E-2</v>
      </c>
      <c r="P72" s="21">
        <v>0.23333333333333334</v>
      </c>
      <c r="Q72" s="21">
        <v>0.5</v>
      </c>
      <c r="R72" s="21">
        <v>6.6666666666666666E-2</v>
      </c>
      <c r="S72" s="21">
        <v>0</v>
      </c>
      <c r="T72" s="21">
        <v>6.6666666666666666E-2</v>
      </c>
      <c r="U72" s="21">
        <v>0.13333333333333333</v>
      </c>
      <c r="V72" s="21">
        <v>0.26500000000000001</v>
      </c>
      <c r="W72" s="21">
        <v>0.26500000000000001</v>
      </c>
      <c r="X72" s="21">
        <v>0.32400000000000001</v>
      </c>
      <c r="Y72" s="21">
        <v>0</v>
      </c>
      <c r="Z72" s="21">
        <v>0</v>
      </c>
      <c r="AA72" s="21">
        <v>0.14599999999999999</v>
      </c>
      <c r="AB72" s="21">
        <v>0</v>
      </c>
      <c r="AC72" s="21">
        <v>0.38461538461538464</v>
      </c>
      <c r="AD72" s="21">
        <v>7.6923076923076927E-2</v>
      </c>
      <c r="AE72" s="21">
        <v>0.53846153846153844</v>
      </c>
      <c r="AF72" s="21">
        <v>0</v>
      </c>
      <c r="AG72" s="21">
        <v>8.3000000000000004E-2</v>
      </c>
      <c r="AH72" s="21">
        <v>0.33300000000000002</v>
      </c>
      <c r="AI72" s="21">
        <v>0.20799999999999999</v>
      </c>
      <c r="AJ72" s="21">
        <v>0.25</v>
      </c>
      <c r="AK72" s="21">
        <v>0.126</v>
      </c>
      <c r="AL72" s="21">
        <v>6.9000000000000006E-2</v>
      </c>
      <c r="AM72" s="21">
        <v>0.379</v>
      </c>
      <c r="AN72" s="21">
        <v>0.27600000000000002</v>
      </c>
      <c r="AO72" s="21">
        <v>0.24099999999999999</v>
      </c>
      <c r="AP72" s="21">
        <v>3.5000000000000003E-2</v>
      </c>
      <c r="AQ72" s="32" t="s">
        <v>245</v>
      </c>
      <c r="AR72" s="21">
        <v>0.3</v>
      </c>
      <c r="AS72" s="32" t="s">
        <v>204</v>
      </c>
      <c r="AT72" s="21">
        <v>0.25</v>
      </c>
      <c r="AU72" s="32" t="s">
        <v>210</v>
      </c>
      <c r="AV72" s="21">
        <v>0.15</v>
      </c>
      <c r="AW72" s="32" t="s">
        <v>207</v>
      </c>
      <c r="AX72" s="21">
        <v>0.1</v>
      </c>
      <c r="AY72" s="21">
        <v>0.2</v>
      </c>
      <c r="AZ72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72" s="38">
        <v>2</v>
      </c>
      <c r="BB72" s="38">
        <v>2</v>
      </c>
      <c r="BC72" s="40"/>
      <c r="BD72" s="40">
        <v>2</v>
      </c>
      <c r="BE72" s="40"/>
      <c r="BF72" s="38"/>
      <c r="BG72" s="38"/>
      <c r="BH72" s="38"/>
      <c r="BI72" s="38"/>
      <c r="BJ72" s="38"/>
      <c r="BK72" s="39"/>
      <c r="BL72" s="39"/>
      <c r="BM72" s="38"/>
      <c r="BN72" s="26">
        <v>1</v>
      </c>
    </row>
    <row r="73" spans="1:66" ht="76.5" x14ac:dyDescent="0.2">
      <c r="A73" s="21" t="s">
        <v>110</v>
      </c>
      <c r="B73" s="18" t="s">
        <v>67</v>
      </c>
      <c r="C73" s="19" t="s">
        <v>111</v>
      </c>
      <c r="D73" s="19">
        <v>178</v>
      </c>
      <c r="E73" s="19" t="s">
        <v>68</v>
      </c>
      <c r="F73" s="19">
        <v>0</v>
      </c>
      <c r="G73" s="19">
        <v>196</v>
      </c>
      <c r="H73" s="19">
        <v>142</v>
      </c>
      <c r="I73" s="19">
        <v>284</v>
      </c>
      <c r="J73" s="21">
        <v>0.89795918367346939</v>
      </c>
      <c r="K73" s="21">
        <v>5.6122448979591837E-2</v>
      </c>
      <c r="L73" s="21">
        <v>2.0408163265306121E-2</v>
      </c>
      <c r="M73" s="21">
        <v>0</v>
      </c>
      <c r="N73" s="21">
        <v>0</v>
      </c>
      <c r="O73" s="21">
        <v>2.5510204081632654E-2</v>
      </c>
      <c r="P73" s="21">
        <v>0.88028169014084512</v>
      </c>
      <c r="Q73" s="21">
        <v>4.9295774647887321E-2</v>
      </c>
      <c r="R73" s="21">
        <v>2.1126760563380281E-2</v>
      </c>
      <c r="S73" s="21">
        <v>8.0000000000000002E-3</v>
      </c>
      <c r="T73" s="21">
        <v>2.1126760563380281E-2</v>
      </c>
      <c r="U73" s="21">
        <v>2.1126760563380281E-2</v>
      </c>
      <c r="V73" s="21">
        <v>0.93</v>
      </c>
      <c r="W73" s="21">
        <v>3.5000000000000003E-2</v>
      </c>
      <c r="X73" s="21">
        <v>2.1000000000000001E-2</v>
      </c>
      <c r="Y73" s="21">
        <v>1.0999999999999999E-2</v>
      </c>
      <c r="Z73" s="21">
        <v>3.0000000000000001E-3</v>
      </c>
      <c r="AA73" s="21">
        <v>0</v>
      </c>
      <c r="AB73" s="21">
        <v>0.68062827225130895</v>
      </c>
      <c r="AC73" s="21">
        <v>0.16753926701570682</v>
      </c>
      <c r="AD73" s="21">
        <v>9.4240837696335081E-2</v>
      </c>
      <c r="AE73" s="21">
        <v>4.1884816753926704E-2</v>
      </c>
      <c r="AF73" s="21">
        <v>1.4999999999999999E-2</v>
      </c>
      <c r="AG73" s="21">
        <v>0.51900000000000002</v>
      </c>
      <c r="AH73" s="21">
        <v>0.23699999999999999</v>
      </c>
      <c r="AI73" s="21">
        <v>0.14799999999999999</v>
      </c>
      <c r="AJ73" s="21">
        <v>5.1999999999999998E-2</v>
      </c>
      <c r="AK73" s="21">
        <v>4.3999999999999997E-2</v>
      </c>
      <c r="AL73" s="21">
        <v>1.7999999999999999E-2</v>
      </c>
      <c r="AM73" s="21">
        <v>0.93200000000000005</v>
      </c>
      <c r="AN73" s="21">
        <v>3.5999999999999997E-2</v>
      </c>
      <c r="AO73" s="21">
        <v>1.4E-2</v>
      </c>
      <c r="AP73" s="21">
        <v>0</v>
      </c>
      <c r="AQ73" s="37" t="s">
        <v>204</v>
      </c>
      <c r="AR73" s="21">
        <v>0.5</v>
      </c>
      <c r="AS73" s="32" t="s">
        <v>245</v>
      </c>
      <c r="AT73" s="21">
        <v>0.375</v>
      </c>
      <c r="AU73" s="32" t="s">
        <v>206</v>
      </c>
      <c r="AV73" s="21">
        <v>0.125</v>
      </c>
      <c r="AW73" s="25"/>
      <c r="AX73" s="21"/>
      <c r="AY73" s="21"/>
      <c r="AZ73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73" s="38">
        <v>1</v>
      </c>
      <c r="BB73" s="38"/>
      <c r="BC73" s="40"/>
      <c r="BD73" s="40"/>
      <c r="BE73" s="40"/>
      <c r="BF73" s="38"/>
      <c r="BG73" s="38">
        <v>1</v>
      </c>
      <c r="BH73" s="38"/>
      <c r="BI73" s="38"/>
      <c r="BJ73" s="38"/>
      <c r="BK73" s="39"/>
      <c r="BL73" s="39"/>
      <c r="BM73" s="38"/>
      <c r="BN73" s="26"/>
    </row>
    <row r="74" spans="1:66" ht="76.5" x14ac:dyDescent="0.2">
      <c r="A74" s="21" t="s">
        <v>112</v>
      </c>
      <c r="B74" s="18" t="s">
        <v>67</v>
      </c>
      <c r="C74" s="19" t="s">
        <v>113</v>
      </c>
      <c r="D74" s="19">
        <v>5971</v>
      </c>
      <c r="E74" s="19"/>
      <c r="F74" s="19">
        <v>8</v>
      </c>
      <c r="G74" s="19">
        <v>114</v>
      </c>
      <c r="H74" s="19">
        <v>211</v>
      </c>
      <c r="I74" s="19">
        <v>172</v>
      </c>
      <c r="J74" s="21">
        <v>0.49122807017543857</v>
      </c>
      <c r="K74" s="21">
        <v>0.113</v>
      </c>
      <c r="L74" s="21">
        <v>0.35964912280701755</v>
      </c>
      <c r="M74" s="21">
        <v>0</v>
      </c>
      <c r="N74" s="21">
        <v>1.7543859649122806E-2</v>
      </c>
      <c r="O74" s="21">
        <v>1.7543859649122806E-2</v>
      </c>
      <c r="P74" s="21">
        <v>0.51184834123222744</v>
      </c>
      <c r="Q74" s="21">
        <v>0</v>
      </c>
      <c r="R74" s="21">
        <v>0.46445497630331756</v>
      </c>
      <c r="S74" s="21">
        <v>0</v>
      </c>
      <c r="T74" s="21">
        <v>2.3696682464454975E-2</v>
      </c>
      <c r="U74" s="21">
        <v>0</v>
      </c>
      <c r="V74" s="21">
        <v>0.48299999999999998</v>
      </c>
      <c r="W74" s="21">
        <v>0.215</v>
      </c>
      <c r="X74" s="21">
        <v>0.30199999999999999</v>
      </c>
      <c r="Y74" s="21">
        <v>0</v>
      </c>
      <c r="Z74" s="21">
        <v>0</v>
      </c>
      <c r="AA74" s="21">
        <v>0</v>
      </c>
      <c r="AB74" s="21">
        <v>0.59090909090909094</v>
      </c>
      <c r="AC74" s="21">
        <v>0.10909090909090909</v>
      </c>
      <c r="AD74" s="21">
        <v>0.16363636363636364</v>
      </c>
      <c r="AE74" s="21">
        <v>0.10909090909090909</v>
      </c>
      <c r="AF74" s="21">
        <v>2.7272727272727271E-2</v>
      </c>
      <c r="AG74" s="21">
        <v>0.379</v>
      </c>
      <c r="AH74" s="21">
        <v>0.218</v>
      </c>
      <c r="AI74" s="21">
        <v>0.27700000000000002</v>
      </c>
      <c r="AJ74" s="21">
        <v>0.107</v>
      </c>
      <c r="AK74" s="21">
        <v>1.9E-2</v>
      </c>
      <c r="AL74" s="21">
        <v>0.48299999999999998</v>
      </c>
      <c r="AM74" s="21">
        <v>0.215</v>
      </c>
      <c r="AN74" s="21">
        <v>0.16900000000000001</v>
      </c>
      <c r="AO74" s="21">
        <v>0.105</v>
      </c>
      <c r="AP74" s="21">
        <v>2.08</v>
      </c>
      <c r="AQ74" s="32" t="s">
        <v>240</v>
      </c>
      <c r="AR74" s="21">
        <v>0.34399999999999997</v>
      </c>
      <c r="AS74" s="32" t="s">
        <v>245</v>
      </c>
      <c r="AT74" s="21">
        <v>0.23699999999999999</v>
      </c>
      <c r="AU74" s="32" t="s">
        <v>213</v>
      </c>
      <c r="AV74" s="21">
        <v>0.183</v>
      </c>
      <c r="AW74" s="32" t="s">
        <v>207</v>
      </c>
      <c r="AX74" s="21">
        <v>7.4999999999999997E-2</v>
      </c>
      <c r="AY74" s="21">
        <v>0.161</v>
      </c>
      <c r="AZ74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74" s="38">
        <v>2</v>
      </c>
      <c r="BB74" s="38">
        <v>1</v>
      </c>
      <c r="BC74" s="40"/>
      <c r="BD74" s="40">
        <v>1</v>
      </c>
      <c r="BE74" s="40"/>
      <c r="BF74" s="38">
        <v>1</v>
      </c>
      <c r="BG74" s="38"/>
      <c r="BH74" s="38">
        <v>1</v>
      </c>
      <c r="BI74" s="38"/>
      <c r="BJ74" s="38">
        <v>1</v>
      </c>
      <c r="BK74" s="39"/>
      <c r="BL74" s="39"/>
      <c r="BM74" s="38">
        <v>4</v>
      </c>
      <c r="BN74" s="26">
        <v>1</v>
      </c>
    </row>
    <row r="75" spans="1:66" ht="76.5" x14ac:dyDescent="0.2">
      <c r="A75" s="21" t="s">
        <v>148</v>
      </c>
      <c r="B75" s="18"/>
      <c r="C75" s="19" t="s">
        <v>172</v>
      </c>
      <c r="D75" s="19">
        <v>80</v>
      </c>
      <c r="E75" s="19" t="s">
        <v>235</v>
      </c>
      <c r="F75" s="19">
        <v>0</v>
      </c>
      <c r="G75" s="19" t="s">
        <v>232</v>
      </c>
      <c r="H75" s="19">
        <v>28</v>
      </c>
      <c r="I75" s="19">
        <v>67</v>
      </c>
      <c r="J75" s="21" t="s">
        <v>232</v>
      </c>
      <c r="K75" s="21" t="s">
        <v>232</v>
      </c>
      <c r="L75" s="21" t="s">
        <v>232</v>
      </c>
      <c r="M75" s="21" t="s">
        <v>232</v>
      </c>
      <c r="N75" s="21" t="s">
        <v>232</v>
      </c>
      <c r="O75" s="21" t="s">
        <v>232</v>
      </c>
      <c r="P75" s="21">
        <v>1</v>
      </c>
      <c r="Q75" s="21">
        <v>0</v>
      </c>
      <c r="R75" s="21">
        <v>0</v>
      </c>
      <c r="S75" s="21">
        <v>0</v>
      </c>
      <c r="T75" s="21">
        <v>0</v>
      </c>
      <c r="U75" s="21">
        <v>0</v>
      </c>
      <c r="V75" s="21">
        <v>0.82099999999999995</v>
      </c>
      <c r="W75" s="21">
        <v>0.104</v>
      </c>
      <c r="X75" s="21">
        <v>4.4999999999999998E-2</v>
      </c>
      <c r="Y75" s="21">
        <v>0.03</v>
      </c>
      <c r="Z75" s="21">
        <v>0</v>
      </c>
      <c r="AA75" s="21">
        <v>0</v>
      </c>
      <c r="AB75" s="21"/>
      <c r="AC75" s="21"/>
      <c r="AD75" s="21"/>
      <c r="AE75" s="21"/>
      <c r="AF75" s="21"/>
      <c r="AG75" s="21">
        <v>0</v>
      </c>
      <c r="AH75" s="21">
        <v>0.17899999999999999</v>
      </c>
      <c r="AI75" s="21">
        <v>0.71399999999999997</v>
      </c>
      <c r="AJ75" s="21">
        <v>0.107</v>
      </c>
      <c r="AK75" s="21">
        <v>0</v>
      </c>
      <c r="AL75" s="21">
        <v>0.154</v>
      </c>
      <c r="AM75" s="21">
        <v>0.46200000000000002</v>
      </c>
      <c r="AN75" s="21">
        <v>0.29199999999999998</v>
      </c>
      <c r="AO75" s="21">
        <v>1.4999999999999999E-2</v>
      </c>
      <c r="AP75" s="21">
        <v>7.6999999999999999E-2</v>
      </c>
      <c r="AQ75" s="32" t="s">
        <v>245</v>
      </c>
      <c r="AR75" s="21">
        <v>1</v>
      </c>
      <c r="AS75" s="25"/>
      <c r="AT75" s="21"/>
      <c r="AU75" s="25"/>
      <c r="AV75" s="21"/>
      <c r="AW75" s="25"/>
      <c r="AX75" s="21"/>
      <c r="AY75" s="21"/>
      <c r="AZ75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75" s="38"/>
      <c r="BB75" s="38"/>
      <c r="BC75" s="40"/>
      <c r="BD75" s="40"/>
      <c r="BE75" s="40"/>
      <c r="BF75" s="38"/>
      <c r="BG75" s="38"/>
      <c r="BH75" s="38"/>
      <c r="BI75" s="38"/>
      <c r="BJ75" s="38"/>
      <c r="BK75" s="39"/>
      <c r="BL75" s="39"/>
      <c r="BM75" s="38"/>
      <c r="BN75" s="26">
        <v>1</v>
      </c>
    </row>
    <row r="76" spans="1:66" ht="25.5" x14ac:dyDescent="0.2">
      <c r="A76" s="21" t="s">
        <v>114</v>
      </c>
      <c r="B76" s="18" t="s">
        <v>67</v>
      </c>
      <c r="C76" s="19" t="s">
        <v>115</v>
      </c>
      <c r="D76" s="19">
        <v>32</v>
      </c>
      <c r="E76" s="19" t="s">
        <v>68</v>
      </c>
      <c r="F76" s="19">
        <v>0</v>
      </c>
      <c r="G76" s="19">
        <v>6</v>
      </c>
      <c r="H76" s="19">
        <v>14</v>
      </c>
      <c r="I76" s="19">
        <v>21</v>
      </c>
      <c r="J76" s="21">
        <v>1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0.85799999999999998</v>
      </c>
      <c r="Q76" s="21">
        <v>7.1428571428571425E-2</v>
      </c>
      <c r="R76" s="21">
        <v>0</v>
      </c>
      <c r="S76" s="21">
        <v>0</v>
      </c>
      <c r="T76" s="21">
        <v>0</v>
      </c>
      <c r="U76" s="21">
        <v>7.1428571428571425E-2</v>
      </c>
      <c r="V76" s="21">
        <v>0.90500000000000003</v>
      </c>
      <c r="W76" s="21">
        <v>0</v>
      </c>
      <c r="X76" s="21">
        <v>0</v>
      </c>
      <c r="Y76" s="21">
        <v>0</v>
      </c>
      <c r="Z76" s="21">
        <v>0</v>
      </c>
      <c r="AA76" s="21">
        <v>9.5000000000000001E-2</v>
      </c>
      <c r="AB76" s="21">
        <f>2/6</f>
        <v>0.33333333333333331</v>
      </c>
      <c r="AC76" s="21">
        <f>2/6</f>
        <v>0.33333333333333331</v>
      </c>
      <c r="AD76" s="21">
        <f>1/6</f>
        <v>0.16666666666666666</v>
      </c>
      <c r="AE76" s="21">
        <f>1/6</f>
        <v>0.16666666666666666</v>
      </c>
      <c r="AF76" s="21">
        <v>0</v>
      </c>
      <c r="AG76" s="21">
        <v>0.61499999999999999</v>
      </c>
      <c r="AH76" s="21">
        <v>0.308</v>
      </c>
      <c r="AI76" s="21">
        <v>7.6999999999999999E-2</v>
      </c>
      <c r="AJ76" s="21">
        <v>0</v>
      </c>
      <c r="AK76" s="21">
        <v>0</v>
      </c>
      <c r="AL76" s="21">
        <v>0.63200000000000001</v>
      </c>
      <c r="AM76" s="21">
        <v>0.26200000000000001</v>
      </c>
      <c r="AN76" s="21">
        <v>5.2999999999999999E-2</v>
      </c>
      <c r="AO76" s="21">
        <v>5.2999999999999999E-2</v>
      </c>
      <c r="AP76" s="21">
        <v>0</v>
      </c>
      <c r="AQ76" s="21"/>
      <c r="AR76" s="21"/>
      <c r="AS76" s="21"/>
      <c r="AT76" s="21"/>
      <c r="AU76" s="21"/>
      <c r="AV76" s="21"/>
      <c r="AW76" s="21"/>
      <c r="AX76" s="21"/>
      <c r="AY76" s="21"/>
      <c r="AZ76" s="21">
        <f>SUM(Table7[[#This Row],[עילה 1 אחוזים]]+Table7[[#This Row],[עילה 2 אחוזים]]+Table7[[#This Row],[עילה 3 אחוזים]]+Table7[[#This Row],[עילה 4 אחוזים]]+Table7[[#This Row],[עילה אחר אחוזים]])</f>
        <v>0</v>
      </c>
      <c r="BA76" s="38">
        <v>1</v>
      </c>
      <c r="BB76" s="38">
        <v>1</v>
      </c>
      <c r="BC76" s="40"/>
      <c r="BD76" s="40"/>
      <c r="BE76" s="40">
        <v>1</v>
      </c>
      <c r="BF76" s="38"/>
      <c r="BG76" s="38"/>
      <c r="BH76" s="38"/>
      <c r="BI76" s="38"/>
      <c r="BJ76" s="38"/>
      <c r="BK76" s="39"/>
      <c r="BL76" s="39"/>
      <c r="BM76" s="38"/>
      <c r="BN76" s="26">
        <v>1</v>
      </c>
    </row>
    <row r="77" spans="1:66" ht="63.75" x14ac:dyDescent="0.2">
      <c r="A77" s="17" t="s">
        <v>187</v>
      </c>
      <c r="B77" s="18" t="s">
        <v>67</v>
      </c>
      <c r="C77" s="19" t="s">
        <v>171</v>
      </c>
      <c r="D77" s="19">
        <v>135</v>
      </c>
      <c r="E77" s="19" t="s">
        <v>68</v>
      </c>
      <c r="F77" s="19">
        <v>17</v>
      </c>
      <c r="G77" s="19">
        <v>29</v>
      </c>
      <c r="H77" s="19">
        <v>41</v>
      </c>
      <c r="I77" s="19">
        <v>40</v>
      </c>
      <c r="J77" s="21">
        <v>0.27586206896551724</v>
      </c>
      <c r="K77" s="21">
        <v>0.41499999999999998</v>
      </c>
      <c r="L77" s="21">
        <v>0.10344827586206896</v>
      </c>
      <c r="M77" s="21">
        <v>0</v>
      </c>
      <c r="N77" s="21">
        <v>0.10344827586206896</v>
      </c>
      <c r="O77" s="21">
        <v>0.10344827586206896</v>
      </c>
      <c r="P77" s="46">
        <v>0.24390243902439024</v>
      </c>
      <c r="Q77" s="46">
        <v>0.3902439024390244</v>
      </c>
      <c r="R77" s="46">
        <v>0.12195121951219512</v>
      </c>
      <c r="S77" s="46">
        <v>0</v>
      </c>
      <c r="T77" s="46">
        <v>0.12195121951219512</v>
      </c>
      <c r="U77" s="46">
        <v>2.4390243902439025E-2</v>
      </c>
      <c r="V77" s="21">
        <v>0.4</v>
      </c>
      <c r="W77" s="21">
        <v>0.22500000000000001</v>
      </c>
      <c r="X77" s="21">
        <v>0.15</v>
      </c>
      <c r="Y77" s="21">
        <v>0</v>
      </c>
      <c r="Z77" s="21">
        <v>0.1</v>
      </c>
      <c r="AA77" s="21">
        <v>0.125</v>
      </c>
      <c r="AB77" s="21">
        <v>0.30434782608695654</v>
      </c>
      <c r="AC77" s="21">
        <v>0.21739130434782608</v>
      </c>
      <c r="AD77" s="21">
        <v>0.2608695652173913</v>
      </c>
      <c r="AE77" s="21">
        <v>4.3478260869565216E-2</v>
      </c>
      <c r="AF77" s="21">
        <v>0.17499999999999999</v>
      </c>
      <c r="AG77" s="21">
        <v>0.28599999999999998</v>
      </c>
      <c r="AH77" s="21">
        <v>0.4</v>
      </c>
      <c r="AI77" s="21">
        <v>0.2</v>
      </c>
      <c r="AJ77" s="21">
        <v>0.114</v>
      </c>
      <c r="AK77" s="21">
        <v>0</v>
      </c>
      <c r="AL77" s="21">
        <v>0.41899999999999998</v>
      </c>
      <c r="AM77" s="21">
        <v>0.35499999999999998</v>
      </c>
      <c r="AN77" s="21">
        <v>0.161</v>
      </c>
      <c r="AO77" s="21">
        <v>6.5000000000000002E-2</v>
      </c>
      <c r="AP77" s="21">
        <v>0</v>
      </c>
      <c r="AQ77" s="29" t="s">
        <v>210</v>
      </c>
      <c r="AR77" s="21">
        <v>0.17100000000000001</v>
      </c>
      <c r="AS77" s="32" t="s">
        <v>209</v>
      </c>
      <c r="AT77" s="21">
        <v>0.122</v>
      </c>
      <c r="AU77" s="32" t="s">
        <v>243</v>
      </c>
      <c r="AV77" s="21">
        <v>0.122</v>
      </c>
      <c r="AW77" s="32" t="s">
        <v>240</v>
      </c>
      <c r="AX77" s="21">
        <v>9.8000000000000004E-2</v>
      </c>
      <c r="AY77" s="21">
        <v>0.48699999999999999</v>
      </c>
      <c r="AZ77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77" s="38"/>
      <c r="BB77" s="38"/>
      <c r="BC77" s="40"/>
      <c r="BD77" s="40"/>
      <c r="BE77" s="40"/>
      <c r="BF77" s="38"/>
      <c r="BG77" s="38"/>
      <c r="BH77" s="38"/>
      <c r="BI77" s="38"/>
      <c r="BJ77" s="38"/>
      <c r="BK77" s="39"/>
      <c r="BL77" s="39"/>
      <c r="BM77" s="38"/>
      <c r="BN77" s="26">
        <v>1</v>
      </c>
    </row>
    <row r="78" spans="1:66" ht="76.5" x14ac:dyDescent="0.2">
      <c r="A78" s="17" t="s">
        <v>116</v>
      </c>
      <c r="B78" s="18" t="s">
        <v>67</v>
      </c>
      <c r="C78" s="19" t="s">
        <v>117</v>
      </c>
      <c r="D78" s="19">
        <v>790</v>
      </c>
      <c r="E78" s="19" t="s">
        <v>194</v>
      </c>
      <c r="F78" s="19">
        <v>0</v>
      </c>
      <c r="G78" s="19">
        <v>419</v>
      </c>
      <c r="H78" s="19">
        <v>454</v>
      </c>
      <c r="I78" s="19">
        <v>481</v>
      </c>
      <c r="J78" s="21">
        <v>0.50357995226730312</v>
      </c>
      <c r="K78" s="21">
        <v>9.3078758949880672E-2</v>
      </c>
      <c r="L78" s="21">
        <v>0.2386634844868735</v>
      </c>
      <c r="M78" s="21">
        <v>0.12410501193317422</v>
      </c>
      <c r="N78" s="21">
        <v>1.9093078758949882E-2</v>
      </c>
      <c r="O78" s="21">
        <v>2.1479713603818614E-2</v>
      </c>
      <c r="P78" s="21">
        <v>0.57488986784140972</v>
      </c>
      <c r="Q78" s="21">
        <v>7.9295154185022032E-2</v>
      </c>
      <c r="R78" s="21">
        <v>0.21806167400881057</v>
      </c>
      <c r="S78" s="21">
        <v>6.3876651982378851E-2</v>
      </c>
      <c r="T78" s="21">
        <v>4.405286343612335E-2</v>
      </c>
      <c r="U78" s="21">
        <v>1.9823788546255508E-2</v>
      </c>
      <c r="V78" s="21">
        <v>0.52</v>
      </c>
      <c r="W78" s="21">
        <v>0.11600000000000001</v>
      </c>
      <c r="X78" s="21">
        <v>0.23499999999999999</v>
      </c>
      <c r="Y78" s="21">
        <v>0.112</v>
      </c>
      <c r="Z78" s="21">
        <v>6.0000000000000001E-3</v>
      </c>
      <c r="AA78" s="21">
        <v>1.0999999999999999E-2</v>
      </c>
      <c r="AB78" s="21">
        <v>0.62285714285714289</v>
      </c>
      <c r="AC78" s="21">
        <v>0.16857142857142857</v>
      </c>
      <c r="AD78" s="21">
        <v>0.11142857142857143</v>
      </c>
      <c r="AE78" s="21">
        <v>8.5714285714285715E-2</v>
      </c>
      <c r="AF78" s="21">
        <v>1.1428571428571429E-2</v>
      </c>
      <c r="AG78" s="21">
        <v>0.61399999999999999</v>
      </c>
      <c r="AH78" s="21">
        <v>0.19700000000000001</v>
      </c>
      <c r="AI78" s="21">
        <v>8.3000000000000004E-2</v>
      </c>
      <c r="AJ78" s="21">
        <v>8.3000000000000004E-2</v>
      </c>
      <c r="AK78" s="21">
        <v>2.3E-2</v>
      </c>
      <c r="AL78" s="21">
        <v>0.55800000000000005</v>
      </c>
      <c r="AM78" s="21">
        <v>0.17899999999999999</v>
      </c>
      <c r="AN78" s="21">
        <v>0.19600000000000001</v>
      </c>
      <c r="AO78" s="21">
        <v>5.5E-2</v>
      </c>
      <c r="AP78" s="21">
        <v>1.2E-2</v>
      </c>
      <c r="AQ78" s="32" t="s">
        <v>245</v>
      </c>
      <c r="AR78" s="21">
        <v>0.30199999999999999</v>
      </c>
      <c r="AS78" s="32" t="s">
        <v>204</v>
      </c>
      <c r="AT78" s="21">
        <v>0.27800000000000002</v>
      </c>
      <c r="AU78" s="32" t="s">
        <v>205</v>
      </c>
      <c r="AV78" s="21">
        <v>0.13600000000000001</v>
      </c>
      <c r="AW78" s="32" t="s">
        <v>244</v>
      </c>
      <c r="AX78" s="21">
        <v>7.6999999999999999E-2</v>
      </c>
      <c r="AY78" s="21">
        <v>0.20699999999999999</v>
      </c>
      <c r="AZ78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78" s="38">
        <v>2</v>
      </c>
      <c r="BB78" s="38"/>
      <c r="BC78" s="40"/>
      <c r="BD78" s="40"/>
      <c r="BE78" s="40"/>
      <c r="BF78" s="38">
        <v>2</v>
      </c>
      <c r="BG78" s="38"/>
      <c r="BH78" s="38">
        <v>2</v>
      </c>
      <c r="BI78" s="38">
        <v>1</v>
      </c>
      <c r="BJ78" s="38">
        <v>1</v>
      </c>
      <c r="BK78" s="39">
        <v>10000</v>
      </c>
      <c r="BL78" s="39"/>
      <c r="BM78" s="38">
        <v>6</v>
      </c>
      <c r="BN78" s="26"/>
    </row>
    <row r="79" spans="1:66" ht="76.5" x14ac:dyDescent="0.2">
      <c r="A79" s="17" t="s">
        <v>149</v>
      </c>
      <c r="B79" s="18" t="s">
        <v>67</v>
      </c>
      <c r="C79" s="19" t="s">
        <v>173</v>
      </c>
      <c r="D79" s="19">
        <v>158</v>
      </c>
      <c r="E79" s="19" t="s">
        <v>201</v>
      </c>
      <c r="F79" s="19">
        <v>22</v>
      </c>
      <c r="G79" s="19" t="s">
        <v>232</v>
      </c>
      <c r="H79" s="19">
        <v>27</v>
      </c>
      <c r="I79" s="19">
        <v>35</v>
      </c>
      <c r="J79" s="21" t="s">
        <v>232</v>
      </c>
      <c r="K79" s="21" t="s">
        <v>232</v>
      </c>
      <c r="L79" s="21" t="s">
        <v>232</v>
      </c>
      <c r="M79" s="21" t="s">
        <v>232</v>
      </c>
      <c r="N79" s="21" t="s">
        <v>232</v>
      </c>
      <c r="O79" s="21" t="s">
        <v>232</v>
      </c>
      <c r="P79" s="21">
        <v>0.25925925925925924</v>
      </c>
      <c r="Q79" s="21">
        <v>0.18518518518518517</v>
      </c>
      <c r="R79" s="21">
        <v>0.55555555555555558</v>
      </c>
      <c r="S79" s="21">
        <v>0</v>
      </c>
      <c r="T79" s="21">
        <v>0</v>
      </c>
      <c r="U79" s="21">
        <v>0</v>
      </c>
      <c r="V79" s="21">
        <v>0.14199999999999999</v>
      </c>
      <c r="W79" s="21">
        <v>0.22800000000000001</v>
      </c>
      <c r="X79" s="21">
        <v>0.45700000000000002</v>
      </c>
      <c r="Y79" s="21">
        <v>5.8000000000000003E-2</v>
      </c>
      <c r="Z79" s="21">
        <v>0</v>
      </c>
      <c r="AA79" s="21">
        <v>0.115</v>
      </c>
      <c r="AB79" s="21" t="s">
        <v>232</v>
      </c>
      <c r="AC79" s="21" t="s">
        <v>232</v>
      </c>
      <c r="AD79" s="21" t="s">
        <v>232</v>
      </c>
      <c r="AE79" s="21" t="s">
        <v>232</v>
      </c>
      <c r="AF79" s="21" t="s">
        <v>232</v>
      </c>
      <c r="AG79" s="21">
        <v>0</v>
      </c>
      <c r="AH79" s="21">
        <v>0.92600000000000005</v>
      </c>
      <c r="AI79" s="21">
        <v>7.3999999999999996E-2</v>
      </c>
      <c r="AJ79" s="21">
        <v>0</v>
      </c>
      <c r="AK79" s="21">
        <v>0</v>
      </c>
      <c r="AL79" s="21">
        <v>0.13700000000000001</v>
      </c>
      <c r="AM79" s="21">
        <v>0.44900000000000001</v>
      </c>
      <c r="AN79" s="21">
        <v>0.379</v>
      </c>
      <c r="AO79" s="21">
        <v>0</v>
      </c>
      <c r="AP79" s="21">
        <v>3.5000000000000003E-2</v>
      </c>
      <c r="AQ79" s="32" t="s">
        <v>245</v>
      </c>
      <c r="AR79" s="21">
        <v>0.41699999999999998</v>
      </c>
      <c r="AS79" s="32" t="s">
        <v>206</v>
      </c>
      <c r="AT79" s="21">
        <v>0.19400000000000001</v>
      </c>
      <c r="AU79" s="32" t="s">
        <v>213</v>
      </c>
      <c r="AV79" s="21">
        <v>0.13900000000000001</v>
      </c>
      <c r="AW79" s="32" t="s">
        <v>210</v>
      </c>
      <c r="AX79" s="21">
        <v>0.13900000000000001</v>
      </c>
      <c r="AY79" s="21">
        <v>0.111</v>
      </c>
      <c r="AZ79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79" s="38">
        <v>1</v>
      </c>
      <c r="BB79" s="38"/>
      <c r="BC79" s="40"/>
      <c r="BD79" s="40"/>
      <c r="BE79" s="40"/>
      <c r="BF79" s="38">
        <v>1</v>
      </c>
      <c r="BG79" s="38"/>
      <c r="BH79" s="38"/>
      <c r="BI79" s="38"/>
      <c r="BJ79" s="38"/>
      <c r="BK79" s="39"/>
      <c r="BL79" s="39"/>
      <c r="BM79" s="38"/>
      <c r="BN79" s="26">
        <v>1</v>
      </c>
    </row>
    <row r="80" spans="1:66" ht="76.5" x14ac:dyDescent="0.2">
      <c r="A80" s="17" t="s">
        <v>118</v>
      </c>
      <c r="B80" s="18" t="s">
        <v>67</v>
      </c>
      <c r="C80" s="19" t="s">
        <v>174</v>
      </c>
      <c r="D80" s="19">
        <v>9258</v>
      </c>
      <c r="E80" s="19" t="s">
        <v>236</v>
      </c>
      <c r="F80" s="19">
        <v>20</v>
      </c>
      <c r="G80" s="19">
        <v>159</v>
      </c>
      <c r="H80" s="19">
        <v>190</v>
      </c>
      <c r="I80" s="19">
        <v>132</v>
      </c>
      <c r="J80" s="21">
        <v>0.80503144654088055</v>
      </c>
      <c r="K80" s="21">
        <v>0</v>
      </c>
      <c r="L80" s="21">
        <v>6.2893081761006289E-2</v>
      </c>
      <c r="M80" s="21">
        <v>0</v>
      </c>
      <c r="N80" s="21">
        <v>1.2578616352201259E-2</v>
      </c>
      <c r="O80" s="21">
        <v>0.11949685534591195</v>
      </c>
      <c r="P80" s="21">
        <v>0.76315789473684215</v>
      </c>
      <c r="Q80" s="21">
        <v>4.2105263157894736E-2</v>
      </c>
      <c r="R80" s="21">
        <v>0.10526315789473684</v>
      </c>
      <c r="S80" s="21">
        <v>1.0526315789473684E-2</v>
      </c>
      <c r="T80" s="21">
        <v>5.263157894736842E-3</v>
      </c>
      <c r="U80" s="21">
        <v>7.3684210526315783E-2</v>
      </c>
      <c r="V80" s="21">
        <v>0.53800000000000003</v>
      </c>
      <c r="W80" s="21">
        <v>0.20499999999999999</v>
      </c>
      <c r="X80" s="21">
        <v>8.0000000000000002E-3</v>
      </c>
      <c r="Y80" s="21">
        <v>1.4999999999999999E-2</v>
      </c>
      <c r="Z80" s="21">
        <v>5.2999999999999999E-2</v>
      </c>
      <c r="AA80" s="21">
        <v>0.18099999999999999</v>
      </c>
      <c r="AB80" s="21">
        <v>0.78985507246376807</v>
      </c>
      <c r="AC80" s="21">
        <v>7.2463768115942032E-2</v>
      </c>
      <c r="AD80" s="21">
        <v>4.3478260869565216E-2</v>
      </c>
      <c r="AE80" s="21">
        <v>8.6956521739130432E-2</v>
      </c>
      <c r="AF80" s="21">
        <v>8.0000000000000002E-3</v>
      </c>
      <c r="AG80" s="21">
        <v>0.50900000000000001</v>
      </c>
      <c r="AH80" s="21">
        <v>0.11</v>
      </c>
      <c r="AI80" s="21">
        <v>0.17899999999999999</v>
      </c>
      <c r="AJ80" s="21">
        <v>0.185</v>
      </c>
      <c r="AK80" s="21">
        <v>1.7000000000000001E-2</v>
      </c>
      <c r="AL80" s="21">
        <v>0.23200000000000001</v>
      </c>
      <c r="AM80" s="21">
        <v>0.374</v>
      </c>
      <c r="AN80" s="21">
        <v>0.32300000000000001</v>
      </c>
      <c r="AO80" s="21">
        <v>6.0999999999999999E-2</v>
      </c>
      <c r="AP80" s="21">
        <v>0.01</v>
      </c>
      <c r="AQ80" s="32" t="s">
        <v>245</v>
      </c>
      <c r="AR80" s="21">
        <v>0.17899999999999999</v>
      </c>
      <c r="AS80" s="32" t="s">
        <v>240</v>
      </c>
      <c r="AT80" s="21">
        <v>0.107</v>
      </c>
      <c r="AU80" s="32" t="s">
        <v>206</v>
      </c>
      <c r="AV80" s="21">
        <v>0.107</v>
      </c>
      <c r="AW80" s="32" t="s">
        <v>204</v>
      </c>
      <c r="AX80" s="21">
        <v>0.107</v>
      </c>
      <c r="AY80" s="21">
        <v>0.5</v>
      </c>
      <c r="AZ80" s="21">
        <f>SUM(Table7[[#This Row],[עילה 1 אחוזים]]+Table7[[#This Row],[עילה 2 אחוזים]]+Table7[[#This Row],[עילה 3 אחוזים]]+Table7[[#This Row],[עילה 4 אחוזים]]+Table7[[#This Row],[עילה אחר אחוזים]])</f>
        <v>1</v>
      </c>
      <c r="BA80" s="38">
        <v>3</v>
      </c>
      <c r="BB80" s="38">
        <v>1</v>
      </c>
      <c r="BC80" s="40"/>
      <c r="BD80" s="40">
        <v>1</v>
      </c>
      <c r="BE80" s="40"/>
      <c r="BF80" s="38"/>
      <c r="BG80" s="38">
        <v>2</v>
      </c>
      <c r="BH80" s="38"/>
      <c r="BI80" s="38"/>
      <c r="BJ80" s="38"/>
      <c r="BK80" s="39"/>
      <c r="BL80" s="39"/>
      <c r="BM80" s="38">
        <v>2</v>
      </c>
      <c r="BN80" s="26">
        <v>1</v>
      </c>
    </row>
    <row r="81" spans="1:66" x14ac:dyDescent="0.2">
      <c r="A81" s="35"/>
      <c r="B81" s="35"/>
      <c r="C81" s="1"/>
      <c r="D81" s="1"/>
      <c r="E81" s="1"/>
      <c r="F81" s="1"/>
      <c r="G81" s="1">
        <f>SUBTOTAL(109,Table7[סה"כ בקשות מידע שהוגשו (2016)])</f>
        <v>7020</v>
      </c>
      <c r="H81" s="1">
        <f>SUBTOTAL(109,Table7[סה"כ בקשות מידע שהוגשו (2017)])</f>
        <v>9040</v>
      </c>
      <c r="I81" s="1">
        <f>SUBTOTAL(109,Table7[סה"כ בקשות מידע שהוגשו (2018)])</f>
        <v>10376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R81" s="1"/>
      <c r="AT81" s="1"/>
      <c r="AV81" s="1"/>
      <c r="AX81" s="1"/>
      <c r="AY81" s="1"/>
      <c r="AZ81" s="1"/>
      <c r="BK81" s="2"/>
      <c r="BL81" s="2"/>
      <c r="BN81" s="36"/>
    </row>
    <row r="82" spans="1:66" x14ac:dyDescent="0.2">
      <c r="G82">
        <v>3</v>
      </c>
      <c r="H82">
        <v>5</v>
      </c>
    </row>
    <row r="83" spans="1:66" x14ac:dyDescent="0.2">
      <c r="G83">
        <v>0</v>
      </c>
      <c r="H83">
        <v>0</v>
      </c>
    </row>
    <row r="84" spans="1:66" ht="15" x14ac:dyDescent="0.25">
      <c r="G84" s="44">
        <f>SUM(G81:G83)</f>
        <v>7023</v>
      </c>
      <c r="H84" s="44">
        <f>SUM(H81:H83)</f>
        <v>9045</v>
      </c>
      <c r="AT84" s="32"/>
    </row>
  </sheetData>
  <dataConsolidate/>
  <conditionalFormatting sqref="A1">
    <cfRule type="duplicateValues" dxfId="169" priority="170"/>
  </conditionalFormatting>
  <conditionalFormatting sqref="A3 A77:A80">
    <cfRule type="duplicateValues" dxfId="168" priority="174"/>
  </conditionalFormatting>
  <conditionalFormatting sqref="AQ10">
    <cfRule type="expression" dxfId="167" priority="169">
      <formula>AND(COUNTIF($D$1:$T$1, AQ10)&gt;1,NOT(ISBLANK(AQ10)))</formula>
    </cfRule>
  </conditionalFormatting>
  <conditionalFormatting sqref="AS10">
    <cfRule type="expression" dxfId="166" priority="168">
      <formula>AND(COUNTIF($D$1:$T$1, AS10)&gt;1,NOT(ISBLANK(AS10)))</formula>
    </cfRule>
  </conditionalFormatting>
  <conditionalFormatting sqref="AU10">
    <cfRule type="expression" dxfId="165" priority="167">
      <formula>AND(COUNTIF($D$1:$T$1, AU10)&gt;1,NOT(ISBLANK(AU10)))</formula>
    </cfRule>
  </conditionalFormatting>
  <conditionalFormatting sqref="AW10">
    <cfRule type="expression" dxfId="164" priority="166">
      <formula>AND(COUNTIF($D$1:$T$1, AW10)&gt;1,NOT(ISBLANK(AW10)))</formula>
    </cfRule>
  </conditionalFormatting>
  <conditionalFormatting sqref="AQ12">
    <cfRule type="expression" dxfId="163" priority="165">
      <formula>AND(COUNTIF($D$1:$T$1, AQ12)&gt;1,NOT(ISBLANK(AQ12)))</formula>
    </cfRule>
  </conditionalFormatting>
  <conditionalFormatting sqref="AS12">
    <cfRule type="expression" dxfId="162" priority="164">
      <formula>AND(COUNTIF($D$1:$T$1, AS12)&gt;1,NOT(ISBLANK(AS12)))</formula>
    </cfRule>
  </conditionalFormatting>
  <conditionalFormatting sqref="AQ13">
    <cfRule type="expression" dxfId="161" priority="163">
      <formula>AND(COUNTIF($D$1:$T$1, AQ13)&gt;1,NOT(ISBLANK(AQ13)))</formula>
    </cfRule>
  </conditionalFormatting>
  <conditionalFormatting sqref="AQ21">
    <cfRule type="expression" dxfId="160" priority="162">
      <formula>AND(COUNTIF($D$1:$T$1, AQ21)&gt;1,NOT(ISBLANK(AQ21)))</formula>
    </cfRule>
  </conditionalFormatting>
  <conditionalFormatting sqref="AQ23">
    <cfRule type="expression" dxfId="159" priority="161">
      <formula>AND(COUNTIF($D$1:$T$1, AQ23)&gt;1,NOT(ISBLANK(AQ23)))</formula>
    </cfRule>
  </conditionalFormatting>
  <conditionalFormatting sqref="AS23">
    <cfRule type="expression" dxfId="158" priority="160">
      <formula>AND(COUNTIF($D$1:$T$1, AS23)&gt;1,NOT(ISBLANK(AS23)))</formula>
    </cfRule>
  </conditionalFormatting>
  <conditionalFormatting sqref="AU23">
    <cfRule type="expression" dxfId="157" priority="159">
      <formula>AND(COUNTIF($D$1:$T$1, AU23)&gt;1,NOT(ISBLANK(AU23)))</formula>
    </cfRule>
  </conditionalFormatting>
  <conditionalFormatting sqref="AW23">
    <cfRule type="expression" dxfId="156" priority="158">
      <formula>AND(COUNTIF($U$1:$X$1, AW23)&gt;1,NOT(ISBLANK(AW23)))</formula>
    </cfRule>
  </conditionalFormatting>
  <conditionalFormatting sqref="AQ25">
    <cfRule type="expression" dxfId="155" priority="157">
      <formula>AND(COUNTIF($D$1:$T$1, AQ25)&gt;1,NOT(ISBLANK(AQ25)))</formula>
    </cfRule>
  </conditionalFormatting>
  <conditionalFormatting sqref="AS25">
    <cfRule type="expression" dxfId="154" priority="156">
      <formula>AND(COUNTIF($D$1:$T$1, AS25)&gt;1,NOT(ISBLANK(AS25)))</formula>
    </cfRule>
  </conditionalFormatting>
  <conditionalFormatting sqref="AQ27">
    <cfRule type="expression" dxfId="153" priority="155">
      <formula>AND(COUNTIF($D$1:$T$1, AQ27)&gt;1,NOT(ISBLANK(AQ27)))</formula>
    </cfRule>
  </conditionalFormatting>
  <conditionalFormatting sqref="AS27">
    <cfRule type="expression" dxfId="152" priority="154">
      <formula>AND(COUNTIF($D$1:$T$1, AS27)&gt;1,NOT(ISBLANK(AS27)))</formula>
    </cfRule>
  </conditionalFormatting>
  <conditionalFormatting sqref="AU27">
    <cfRule type="expression" dxfId="151" priority="153">
      <formula>AND(COUNTIF($D$1:$T$1, AU27)&gt;1,NOT(ISBLANK(AU27)))</formula>
    </cfRule>
  </conditionalFormatting>
  <conditionalFormatting sqref="AW27">
    <cfRule type="expression" dxfId="150" priority="152">
      <formula>AND(COUNTIF($D$1:$T$1, AW27)&gt;1,NOT(ISBLANK(AW27)))</formula>
    </cfRule>
  </conditionalFormatting>
  <conditionalFormatting sqref="AQ28">
    <cfRule type="expression" dxfId="149" priority="150">
      <formula>AND(COUNTIF($D$1:$T$1, AQ28)&gt;1,NOT(ISBLANK(AQ28)))</formula>
    </cfRule>
  </conditionalFormatting>
  <conditionalFormatting sqref="AS28">
    <cfRule type="expression" dxfId="148" priority="149">
      <formula>AND(COUNTIF($D$1:$T$1, AS28)&gt;1,NOT(ISBLANK(AS28)))</formula>
    </cfRule>
  </conditionalFormatting>
  <conditionalFormatting sqref="AU28">
    <cfRule type="expression" dxfId="147" priority="148">
      <formula>AND(COUNTIF($D$1:$T$1, AU28)&gt;1,NOT(ISBLANK(AU28)))</formula>
    </cfRule>
  </conditionalFormatting>
  <conditionalFormatting sqref="AW28">
    <cfRule type="expression" dxfId="146" priority="147">
      <formula>AND(COUNTIF($D$1:$T$1, AW28)&gt;1,NOT(ISBLANK(AW28)))</formula>
    </cfRule>
  </conditionalFormatting>
  <conditionalFormatting sqref="AQ30">
    <cfRule type="expression" dxfId="145" priority="146">
      <formula>AND(COUNTIF($D$1:$T$1, AQ30)&gt;1,NOT(ISBLANK(AQ30)))</formula>
    </cfRule>
  </conditionalFormatting>
  <conditionalFormatting sqref="AS30">
    <cfRule type="expression" dxfId="144" priority="145">
      <formula>AND(COUNTIF($D$1:$T$1, AS30)&gt;1,NOT(ISBLANK(AS30)))</formula>
    </cfRule>
  </conditionalFormatting>
  <conditionalFormatting sqref="AQ31">
    <cfRule type="expression" dxfId="143" priority="144">
      <formula>AND(COUNTIF($D$1:$T$1, AQ31)&gt;1,NOT(ISBLANK(AQ31)))</formula>
    </cfRule>
  </conditionalFormatting>
  <conditionalFormatting sqref="AS31">
    <cfRule type="expression" dxfId="142" priority="143">
      <formula>AND(COUNTIF($D$1:$T$1, AS31)&gt;1,NOT(ISBLANK(AS31)))</formula>
    </cfRule>
  </conditionalFormatting>
  <conditionalFormatting sqref="AU31">
    <cfRule type="expression" dxfId="141" priority="142">
      <formula>AND(COUNTIF($D$1:$T$1, AU31)&gt;1,NOT(ISBLANK(AU31)))</formula>
    </cfRule>
  </conditionalFormatting>
  <conditionalFormatting sqref="AW31">
    <cfRule type="expression" dxfId="140" priority="141">
      <formula>AND(COUNTIF($D$1:$T$1, AW31)&gt;1,NOT(ISBLANK(AW31)))</formula>
    </cfRule>
  </conditionalFormatting>
  <conditionalFormatting sqref="AQ32">
    <cfRule type="expression" dxfId="139" priority="140">
      <formula>AND(COUNTIF($D$1:$T$1, AQ32)&gt;1,NOT(ISBLANK(AQ32)))</formula>
    </cfRule>
  </conditionalFormatting>
  <conditionalFormatting sqref="AS32">
    <cfRule type="expression" dxfId="138" priority="139">
      <formula>AND(COUNTIF($D$1:$T$1, AS32)&gt;1,NOT(ISBLANK(AS32)))</formula>
    </cfRule>
  </conditionalFormatting>
  <conditionalFormatting sqref="AU32">
    <cfRule type="expression" dxfId="137" priority="138">
      <formula>AND(COUNTIF($D$1:$T$1, AU32)&gt;1,NOT(ISBLANK(AU32)))</formula>
    </cfRule>
  </conditionalFormatting>
  <conditionalFormatting sqref="AW32">
    <cfRule type="expression" dxfId="136" priority="137">
      <formula>AND(COUNTIF($D$1:$T$1, AW32)&gt;1,NOT(ISBLANK(AW32)))</formula>
    </cfRule>
  </conditionalFormatting>
  <conditionalFormatting sqref="AQ36">
    <cfRule type="expression" dxfId="135" priority="136">
      <formula>AND(COUNTIF($D$1:$T$1, AQ36)&gt;1,NOT(ISBLANK(AQ36)))</formula>
    </cfRule>
  </conditionalFormatting>
  <conditionalFormatting sqref="AS36">
    <cfRule type="expression" dxfId="134" priority="135">
      <formula>AND(COUNTIF($D$1:$T$1, AS36)&gt;1,NOT(ISBLANK(AS36)))</formula>
    </cfRule>
  </conditionalFormatting>
  <conditionalFormatting sqref="AU36">
    <cfRule type="expression" dxfId="133" priority="134">
      <formula>AND(COUNTIF($D$1:$T$1, AU36)&gt;1,NOT(ISBLANK(AU36)))</formula>
    </cfRule>
  </conditionalFormatting>
  <conditionalFormatting sqref="AW36">
    <cfRule type="expression" dxfId="132" priority="133">
      <formula>AND(COUNTIF($D$1:$T$1, AW36)&gt;1,NOT(ISBLANK(AW36)))</formula>
    </cfRule>
  </conditionalFormatting>
  <conditionalFormatting sqref="AQ46">
    <cfRule type="expression" dxfId="131" priority="132">
      <formula>AND(COUNTIF($D$1:$T$1, AQ46)&gt;1,NOT(ISBLANK(AQ46)))</formula>
    </cfRule>
  </conditionalFormatting>
  <conditionalFormatting sqref="AS46">
    <cfRule type="expression" dxfId="130" priority="131">
      <formula>AND(COUNTIF($D$1:$T$1, AS46)&gt;1,NOT(ISBLANK(AS46)))</formula>
    </cfRule>
  </conditionalFormatting>
  <conditionalFormatting sqref="AU46">
    <cfRule type="expression" dxfId="129" priority="130">
      <formula>AND(COUNTIF($D$1:$T$1, AU46)&gt;1,NOT(ISBLANK(AU46)))</formula>
    </cfRule>
  </conditionalFormatting>
  <conditionalFormatting sqref="AW46">
    <cfRule type="expression" dxfId="128" priority="129">
      <formula>AND(COUNTIF($D$1:$T$1, AW46)&gt;1,NOT(ISBLANK(AW46)))</formula>
    </cfRule>
  </conditionalFormatting>
  <conditionalFormatting sqref="AQ47">
    <cfRule type="expression" dxfId="127" priority="128">
      <formula>AND(COUNTIF($D$1:$T$1, AQ47)&gt;1,NOT(ISBLANK(AQ47)))</formula>
    </cfRule>
  </conditionalFormatting>
  <conditionalFormatting sqref="AU47">
    <cfRule type="expression" dxfId="126" priority="127">
      <formula>AND(COUNTIF($D$1:$T$1, AU47)&gt;1,NOT(ISBLANK(AU47)))</formula>
    </cfRule>
  </conditionalFormatting>
  <conditionalFormatting sqref="AS47">
    <cfRule type="expression" dxfId="125" priority="126">
      <formula>AND(COUNTIF($D$1:$T$1, AS47)&gt;1,NOT(ISBLANK(AS47)))</formula>
    </cfRule>
  </conditionalFormatting>
  <conditionalFormatting sqref="AQ48">
    <cfRule type="expression" dxfId="124" priority="125">
      <formula>AND(COUNTIF($D$1:$T$1, AQ48)&gt;1,NOT(ISBLANK(AQ48)))</formula>
    </cfRule>
  </conditionalFormatting>
  <conditionalFormatting sqref="AS48">
    <cfRule type="expression" dxfId="123" priority="124">
      <formula>AND(COUNTIF($U$1:$X$1, AS48)&gt;1,NOT(ISBLANK(AS48)))</formula>
    </cfRule>
  </conditionalFormatting>
  <conditionalFormatting sqref="AU48">
    <cfRule type="expression" dxfId="122" priority="123">
      <formula>AND(COUNTIF($D$1:$T$1, AU48)&gt;1,NOT(ISBLANK(AU48)))</formula>
    </cfRule>
  </conditionalFormatting>
  <conditionalFormatting sqref="AW48">
    <cfRule type="expression" dxfId="121" priority="122">
      <formula>AND(COUNTIF($D$1:$T$1, AW48)&gt;1,NOT(ISBLANK(AW48)))</formula>
    </cfRule>
  </conditionalFormatting>
  <conditionalFormatting sqref="AQ49">
    <cfRule type="expression" dxfId="120" priority="121">
      <formula>AND(COUNTIF($D$1:$T$1, AQ49)&gt;1,NOT(ISBLANK(AQ49)))</formula>
    </cfRule>
  </conditionalFormatting>
  <conditionalFormatting sqref="AS49">
    <cfRule type="expression" dxfId="119" priority="120">
      <formula>AND(COUNTIF($D$1:$T$1, AS49)&gt;1,NOT(ISBLANK(AS49)))</formula>
    </cfRule>
  </conditionalFormatting>
  <conditionalFormatting sqref="AU49">
    <cfRule type="expression" dxfId="118" priority="119">
      <formula>AND(COUNTIF($D$1:$T$1, AU49)&gt;1,NOT(ISBLANK(AU49)))</formula>
    </cfRule>
  </conditionalFormatting>
  <conditionalFormatting sqref="AW49">
    <cfRule type="expression" dxfId="117" priority="118">
      <formula>AND(COUNTIF($D$1:$T$1, AW49)&gt;1,NOT(ISBLANK(AW49)))</formula>
    </cfRule>
  </conditionalFormatting>
  <conditionalFormatting sqref="AQ50">
    <cfRule type="expression" dxfId="116" priority="117">
      <formula>AND(COUNTIF($D$1:$T$1, AQ50)&gt;1,NOT(ISBLANK(AQ50)))</formula>
    </cfRule>
  </conditionalFormatting>
  <conditionalFormatting sqref="AS50">
    <cfRule type="expression" dxfId="115" priority="116">
      <formula>AND(COUNTIF($D$1:$T$1, AS50)&gt;1,NOT(ISBLANK(AS50)))</formula>
    </cfRule>
  </conditionalFormatting>
  <conditionalFormatting sqref="AU50">
    <cfRule type="expression" dxfId="114" priority="115">
      <formula>AND(COUNTIF($D$1:$T$1, AU50)&gt;1,NOT(ISBLANK(AU50)))</formula>
    </cfRule>
  </conditionalFormatting>
  <conditionalFormatting sqref="AW50">
    <cfRule type="expression" dxfId="113" priority="114">
      <formula>AND(COUNTIF($U$1:$X$1, AW50)&gt;1,NOT(ISBLANK(AW50)))</formula>
    </cfRule>
  </conditionalFormatting>
  <conditionalFormatting sqref="AQ51">
    <cfRule type="expression" dxfId="112" priority="113">
      <formula>AND(COUNTIF($D$1:$T$1, AQ51)&gt;1,NOT(ISBLANK(AQ51)))</formula>
    </cfRule>
  </conditionalFormatting>
  <conditionalFormatting sqref="AS51">
    <cfRule type="expression" dxfId="111" priority="112">
      <formula>AND(COUNTIF($D$1:$T$1, AS51)&gt;1,NOT(ISBLANK(AS51)))</formula>
    </cfRule>
  </conditionalFormatting>
  <conditionalFormatting sqref="AU51">
    <cfRule type="expression" dxfId="110" priority="111">
      <formula>AND(COUNTIF($D$1:$T$1, AU51)&gt;1,NOT(ISBLANK(AU51)))</formula>
    </cfRule>
  </conditionalFormatting>
  <conditionalFormatting sqref="AW51">
    <cfRule type="expression" dxfId="109" priority="110">
      <formula>AND(COUNTIF($U$1:$X$1, AW51)&gt;1,NOT(ISBLANK(AW51)))</formula>
    </cfRule>
  </conditionalFormatting>
  <conditionalFormatting sqref="AQ52">
    <cfRule type="expression" dxfId="108" priority="109">
      <formula>AND(COUNTIF($D$1:$T$1, AQ52)&gt;1,NOT(ISBLANK(AQ52)))</formula>
    </cfRule>
  </conditionalFormatting>
  <conditionalFormatting sqref="AS52">
    <cfRule type="expression" dxfId="107" priority="108">
      <formula>AND(COUNTIF($D$1:$T$1, AS52)&gt;1,NOT(ISBLANK(AS52)))</formula>
    </cfRule>
  </conditionalFormatting>
  <conditionalFormatting sqref="AU52">
    <cfRule type="expression" dxfId="106" priority="107">
      <formula>AND(COUNTIF($D$1:$T$1, AU52)&gt;1,NOT(ISBLANK(AU52)))</formula>
    </cfRule>
  </conditionalFormatting>
  <conditionalFormatting sqref="AW52">
    <cfRule type="expression" dxfId="105" priority="106">
      <formula>AND(COUNTIF($D$1:$T$1, AW52)&gt;1,NOT(ISBLANK(AW52)))</formula>
    </cfRule>
  </conditionalFormatting>
  <conditionalFormatting sqref="AQ53">
    <cfRule type="expression" dxfId="104" priority="105">
      <formula>AND(COUNTIF($D$1:$T$1, AQ53)&gt;1,NOT(ISBLANK(AQ53)))</formula>
    </cfRule>
  </conditionalFormatting>
  <conditionalFormatting sqref="AQ54">
    <cfRule type="expression" dxfId="103" priority="104">
      <formula>AND(COUNTIF($D$1:$T$1, AQ54)&gt;1,NOT(ISBLANK(AQ54)))</formula>
    </cfRule>
  </conditionalFormatting>
  <conditionalFormatting sqref="AS54">
    <cfRule type="expression" dxfId="102" priority="103">
      <formula>AND(COUNTIF($D$1:$T$1, AS54)&gt;1,NOT(ISBLANK(AS54)))</formula>
    </cfRule>
  </conditionalFormatting>
  <conditionalFormatting sqref="AS53">
    <cfRule type="expression" dxfId="101" priority="102">
      <formula>AND(COUNTIF($D$1:$T$1, AS53)&gt;1,NOT(ISBLANK(AS53)))</formula>
    </cfRule>
  </conditionalFormatting>
  <conditionalFormatting sqref="AU53">
    <cfRule type="expression" dxfId="100" priority="101">
      <formula>AND(COUNTIF($D$1:$T$1, AU53)&gt;1,NOT(ISBLANK(AU53)))</formula>
    </cfRule>
  </conditionalFormatting>
  <conditionalFormatting sqref="AW53">
    <cfRule type="expression" dxfId="99" priority="100">
      <formula>AND(COUNTIF($D$1:$T$1, AW53)&gt;1,NOT(ISBLANK(AW53)))</formula>
    </cfRule>
  </conditionalFormatting>
  <conditionalFormatting sqref="AQ55">
    <cfRule type="expression" dxfId="98" priority="99">
      <formula>AND(COUNTIF($D$1:$T$1, AQ55)&gt;1,NOT(ISBLANK(AQ55)))</formula>
    </cfRule>
  </conditionalFormatting>
  <conditionalFormatting sqref="AS55">
    <cfRule type="expression" dxfId="97" priority="98">
      <formula>AND(COUNTIF($D$1:$T$1, AS55)&gt;1,NOT(ISBLANK(AS55)))</formula>
    </cfRule>
  </conditionalFormatting>
  <conditionalFormatting sqref="AU55">
    <cfRule type="expression" dxfId="96" priority="97">
      <formula>AND(COUNTIF($D$1:$T$1, AU55)&gt;1,NOT(ISBLANK(AU55)))</formula>
    </cfRule>
  </conditionalFormatting>
  <conditionalFormatting sqref="AW55">
    <cfRule type="expression" dxfId="95" priority="96">
      <formula>AND(COUNTIF($D$1:$T$1, AW55)&gt;1,NOT(ISBLANK(AW55)))</formula>
    </cfRule>
  </conditionalFormatting>
  <conditionalFormatting sqref="AQ57">
    <cfRule type="expression" dxfId="94" priority="95">
      <formula>AND(COUNTIF($D$1:$T$1, AQ57)&gt;1,NOT(ISBLANK(AQ57)))</formula>
    </cfRule>
  </conditionalFormatting>
  <conditionalFormatting sqref="AS57">
    <cfRule type="expression" dxfId="93" priority="94">
      <formula>AND(COUNTIF($D$1:$T$1, AS57)&gt;1,NOT(ISBLANK(AS57)))</formula>
    </cfRule>
  </conditionalFormatting>
  <conditionalFormatting sqref="AU57">
    <cfRule type="expression" dxfId="92" priority="93">
      <formula>AND(COUNTIF($D$1:$T$1, AU57)&gt;1,NOT(ISBLANK(AU57)))</formula>
    </cfRule>
  </conditionalFormatting>
  <conditionalFormatting sqref="AW57">
    <cfRule type="expression" dxfId="91" priority="92">
      <formula>AND(COUNTIF($D$1:$T$1, AW57)&gt;1,NOT(ISBLANK(AW57)))</formula>
    </cfRule>
  </conditionalFormatting>
  <conditionalFormatting sqref="AQ58">
    <cfRule type="expression" dxfId="90" priority="91">
      <formula>AND(COUNTIF($D$1:$T$1, AQ58)&gt;1,NOT(ISBLANK(AQ58)))</formula>
    </cfRule>
  </conditionalFormatting>
  <conditionalFormatting sqref="AS58">
    <cfRule type="expression" dxfId="89" priority="90">
      <formula>AND(COUNTIF($D$1:$T$1, AS58)&gt;1,NOT(ISBLANK(AS58)))</formula>
    </cfRule>
  </conditionalFormatting>
  <conditionalFormatting sqref="AQ59">
    <cfRule type="expression" dxfId="88" priority="89">
      <formula>AND(COUNTIF($D$1:$T$1, AQ59)&gt;1,NOT(ISBLANK(AQ59)))</formula>
    </cfRule>
  </conditionalFormatting>
  <conditionalFormatting sqref="AS59">
    <cfRule type="expression" dxfId="87" priority="88">
      <formula>AND(COUNTIF($D$1:$T$1, AS59)&gt;1,NOT(ISBLANK(AS59)))</formula>
    </cfRule>
  </conditionalFormatting>
  <conditionalFormatting sqref="AU59">
    <cfRule type="expression" dxfId="86" priority="87">
      <formula>AND(COUNTIF($D$1:$T$1, AU59)&gt;1,NOT(ISBLANK(AU59)))</formula>
    </cfRule>
  </conditionalFormatting>
  <conditionalFormatting sqref="AW59">
    <cfRule type="expression" dxfId="85" priority="86">
      <formula>AND(COUNTIF($D$1:$T$1, AW59)&gt;1,NOT(ISBLANK(AW59)))</formula>
    </cfRule>
  </conditionalFormatting>
  <conditionalFormatting sqref="AQ60">
    <cfRule type="expression" dxfId="84" priority="85">
      <formula>AND(COUNTIF($D$1:$T$1, AQ60)&gt;1,NOT(ISBLANK(AQ60)))</formula>
    </cfRule>
  </conditionalFormatting>
  <conditionalFormatting sqref="AS60">
    <cfRule type="expression" dxfId="83" priority="84">
      <formula>AND(COUNTIF($D$1:$T$1, AS60)&gt;1,NOT(ISBLANK(AS60)))</formula>
    </cfRule>
  </conditionalFormatting>
  <conditionalFormatting sqref="AU60">
    <cfRule type="expression" dxfId="82" priority="83">
      <formula>AND(COUNTIF($D$1:$T$1, AU60)&gt;1,NOT(ISBLANK(AU60)))</formula>
    </cfRule>
  </conditionalFormatting>
  <conditionalFormatting sqref="AW60">
    <cfRule type="expression" dxfId="81" priority="82">
      <formula>AND(COUNTIF($D$1:$T$1, AW60)&gt;1,NOT(ISBLANK(AW60)))</formula>
    </cfRule>
  </conditionalFormatting>
  <conditionalFormatting sqref="AQ62">
    <cfRule type="expression" dxfId="80" priority="81">
      <formula>AND(COUNTIF($D$1:$T$1, AQ62)&gt;1,NOT(ISBLANK(AQ62)))</formula>
    </cfRule>
  </conditionalFormatting>
  <conditionalFormatting sqref="AQ63">
    <cfRule type="expression" dxfId="79" priority="80">
      <formula>AND(COUNTIF($D$1:$T$1, AQ63)&gt;1,NOT(ISBLANK(AQ63)))</formula>
    </cfRule>
  </conditionalFormatting>
  <conditionalFormatting sqref="AQ64">
    <cfRule type="expression" dxfId="78" priority="79">
      <formula>AND(COUNTIF($U$1:$X$1, AQ64)&gt;1,NOT(ISBLANK(AQ64)))</formula>
    </cfRule>
  </conditionalFormatting>
  <conditionalFormatting sqref="AS64">
    <cfRule type="expression" dxfId="77" priority="78">
      <formula>AND(COUNTIF($D$1:$T$1, AS64)&gt;1,NOT(ISBLANK(AS64)))</formula>
    </cfRule>
  </conditionalFormatting>
  <conditionalFormatting sqref="AU64">
    <cfRule type="expression" dxfId="76" priority="77">
      <formula>AND(COUNTIF($D$1:$T$1, AU64)&gt;1,NOT(ISBLANK(AU64)))</formula>
    </cfRule>
  </conditionalFormatting>
  <conditionalFormatting sqref="AW64">
    <cfRule type="expression" dxfId="75" priority="76">
      <formula>AND(COUNTIF($D$1:$T$1, AW64)&gt;1,NOT(ISBLANK(AW64)))</formula>
    </cfRule>
  </conditionalFormatting>
  <conditionalFormatting sqref="AQ67">
    <cfRule type="expression" dxfId="74" priority="75">
      <formula>AND(COUNTIF($D$1:$T$1, AQ67)&gt;1,NOT(ISBLANK(AQ67)))</formula>
    </cfRule>
  </conditionalFormatting>
  <conditionalFormatting sqref="AS67">
    <cfRule type="expression" dxfId="73" priority="74">
      <formula>AND(COUNTIF($D$1:$T$1, AS67)&gt;1,NOT(ISBLANK(AS67)))</formula>
    </cfRule>
  </conditionalFormatting>
  <conditionalFormatting sqref="AU67">
    <cfRule type="expression" dxfId="72" priority="73">
      <formula>AND(COUNTIF($D$1:$T$1, AU67)&gt;1,NOT(ISBLANK(AU67)))</formula>
    </cfRule>
  </conditionalFormatting>
  <conditionalFormatting sqref="AW67">
    <cfRule type="expression" dxfId="71" priority="72">
      <formula>AND(COUNTIF($D$1:$T$1, AW67)&gt;1,NOT(ISBLANK(AW67)))</formula>
    </cfRule>
  </conditionalFormatting>
  <conditionalFormatting sqref="AQ68">
    <cfRule type="expression" dxfId="70" priority="71">
      <formula>AND(COUNTIF($D$1:$T$1, AQ68)&gt;1,NOT(ISBLANK(AQ68)))</formula>
    </cfRule>
  </conditionalFormatting>
  <conditionalFormatting sqref="AS68">
    <cfRule type="expression" dxfId="69" priority="70">
      <formula>AND(COUNTIF($D$1:$T$1, AS68)&gt;1,NOT(ISBLANK(AS68)))</formula>
    </cfRule>
  </conditionalFormatting>
  <conditionalFormatting sqref="AU68">
    <cfRule type="expression" dxfId="68" priority="69">
      <formula>AND(COUNTIF($D$1:$T$1, AU68)&gt;1,NOT(ISBLANK(AU68)))</formula>
    </cfRule>
  </conditionalFormatting>
  <conditionalFormatting sqref="AW68">
    <cfRule type="expression" dxfId="67" priority="68">
      <formula>AND(COUNTIF($D$1:$T$1, AW68)&gt;1,NOT(ISBLANK(AW68)))</formula>
    </cfRule>
  </conditionalFormatting>
  <conditionalFormatting sqref="AQ69">
    <cfRule type="expression" dxfId="66" priority="67">
      <formula>AND(COUNTIF($D$1:$T$1, AQ69)&gt;1,NOT(ISBLANK(AQ69)))</formula>
    </cfRule>
  </conditionalFormatting>
  <conditionalFormatting sqref="AS69">
    <cfRule type="expression" dxfId="65" priority="66">
      <formula>AND(COUNTIF($D$1:$T$1, AS69)&gt;1,NOT(ISBLANK(AS69)))</formula>
    </cfRule>
  </conditionalFormatting>
  <conditionalFormatting sqref="AU69">
    <cfRule type="expression" dxfId="64" priority="65">
      <formula>AND(COUNTIF($D$1:$T$1, AU69)&gt;1,NOT(ISBLANK(AU69)))</formula>
    </cfRule>
  </conditionalFormatting>
  <conditionalFormatting sqref="AW69">
    <cfRule type="expression" dxfId="63" priority="64">
      <formula>AND(COUNTIF($D$1:$T$1, AW69)&gt;1,NOT(ISBLANK(AW69)))</formula>
    </cfRule>
  </conditionalFormatting>
  <conditionalFormatting sqref="AQ70">
    <cfRule type="expression" dxfId="62" priority="63">
      <formula>AND(COUNTIF($D$1:$T$1, AQ70)&gt;1,NOT(ISBLANK(AQ70)))</formula>
    </cfRule>
  </conditionalFormatting>
  <conditionalFormatting sqref="AQ71">
    <cfRule type="expression" dxfId="61" priority="62">
      <formula>AND(COUNTIF($D$1:$T$1, AQ71)&gt;1,NOT(ISBLANK(AQ71)))</formula>
    </cfRule>
  </conditionalFormatting>
  <conditionalFormatting sqref="AS71">
    <cfRule type="expression" dxfId="60" priority="61">
      <formula>AND(COUNTIF($D$1:$T$1, AS71)&gt;1,NOT(ISBLANK(AS71)))</formula>
    </cfRule>
  </conditionalFormatting>
  <conditionalFormatting sqref="AU71">
    <cfRule type="expression" dxfId="59" priority="60">
      <formula>AND(COUNTIF($D$1:$T$1, AU71)&gt;1,NOT(ISBLANK(AU71)))</formula>
    </cfRule>
  </conditionalFormatting>
  <conditionalFormatting sqref="AW71">
    <cfRule type="expression" dxfId="58" priority="59">
      <formula>AND(COUNTIF($D$1:$T$1, AW71)&gt;1,NOT(ISBLANK(AW71)))</formula>
    </cfRule>
  </conditionalFormatting>
  <conditionalFormatting sqref="AQ72">
    <cfRule type="expression" dxfId="57" priority="58">
      <formula>AND(COUNTIF($D$1:$T$1, AQ72)&gt;1,NOT(ISBLANK(AQ72)))</formula>
    </cfRule>
  </conditionalFormatting>
  <conditionalFormatting sqref="AS72">
    <cfRule type="expression" dxfId="56" priority="57">
      <formula>AND(COUNTIF($D$1:$T$1, AS72)&gt;1,NOT(ISBLANK(AS72)))</formula>
    </cfRule>
  </conditionalFormatting>
  <conditionalFormatting sqref="AU72">
    <cfRule type="expression" dxfId="55" priority="56">
      <formula>AND(COUNTIF($D$1:$T$1, AU72)&gt;1,NOT(ISBLANK(AU72)))</formula>
    </cfRule>
  </conditionalFormatting>
  <conditionalFormatting sqref="AW72">
    <cfRule type="expression" dxfId="54" priority="55">
      <formula>AND(COUNTIF($D$1:$T$1, AW72)&gt;1,NOT(ISBLANK(AW72)))</formula>
    </cfRule>
  </conditionalFormatting>
  <conditionalFormatting sqref="AQ74">
    <cfRule type="expression" dxfId="53" priority="54">
      <formula>AND(COUNTIF($D$1:$T$1, AQ74)&gt;1,NOT(ISBLANK(AQ74)))</formula>
    </cfRule>
  </conditionalFormatting>
  <conditionalFormatting sqref="AS74">
    <cfRule type="expression" dxfId="52" priority="53">
      <formula>AND(COUNTIF($D$1:$T$1, AS74)&gt;1,NOT(ISBLANK(AS74)))</formula>
    </cfRule>
  </conditionalFormatting>
  <conditionalFormatting sqref="AU74">
    <cfRule type="expression" dxfId="51" priority="52">
      <formula>AND(COUNTIF($D$1:$T$1, AU74)&gt;1,NOT(ISBLANK(AU74)))</formula>
    </cfRule>
  </conditionalFormatting>
  <conditionalFormatting sqref="AW74">
    <cfRule type="expression" dxfId="50" priority="51">
      <formula>AND(COUNTIF($D$1:$T$1, AW74)&gt;1,NOT(ISBLANK(AW74)))</formula>
    </cfRule>
  </conditionalFormatting>
  <conditionalFormatting sqref="AQ75">
    <cfRule type="expression" dxfId="49" priority="50">
      <formula>AND(COUNTIF($D$1:$T$1, AQ75)&gt;1,NOT(ISBLANK(AQ75)))</formula>
    </cfRule>
  </conditionalFormatting>
  <conditionalFormatting sqref="AQ77">
    <cfRule type="expression" dxfId="48" priority="49">
      <formula>AND(COUNTIF($D$1:$T$1, AQ77)&gt;1,NOT(ISBLANK(AQ77)))</formula>
    </cfRule>
  </conditionalFormatting>
  <conditionalFormatting sqref="AS77">
    <cfRule type="expression" dxfId="47" priority="48">
      <formula>AND(COUNTIF($U$1:$X$1, AS77)&gt;1,NOT(ISBLANK(AS77)))</formula>
    </cfRule>
  </conditionalFormatting>
  <conditionalFormatting sqref="AU77">
    <cfRule type="expression" dxfId="46" priority="47">
      <formula>AND(COUNTIF($U$1:$X$1, AU77)&gt;1,NOT(ISBLANK(AU77)))</formula>
    </cfRule>
  </conditionalFormatting>
  <conditionalFormatting sqref="AW77">
    <cfRule type="expression" dxfId="45" priority="46">
      <formula>AND(COUNTIF($D$1:$T$1, AW77)&gt;1,NOT(ISBLANK(AW77)))</formula>
    </cfRule>
  </conditionalFormatting>
  <conditionalFormatting sqref="AQ78">
    <cfRule type="expression" dxfId="44" priority="45">
      <formula>AND(COUNTIF($D$1:$T$1, AQ78)&gt;1,NOT(ISBLANK(AQ78)))</formula>
    </cfRule>
  </conditionalFormatting>
  <conditionalFormatting sqref="AS78">
    <cfRule type="expression" dxfId="43" priority="44">
      <formula>AND(COUNTIF($D$1:$T$1, AS78)&gt;1,NOT(ISBLANK(AS78)))</formula>
    </cfRule>
  </conditionalFormatting>
  <conditionalFormatting sqref="AU78">
    <cfRule type="expression" dxfId="42" priority="43">
      <formula>AND(COUNTIF($D$1:$T$1, AU78)&gt;1,NOT(ISBLANK(AU78)))</formula>
    </cfRule>
  </conditionalFormatting>
  <conditionalFormatting sqref="AW78">
    <cfRule type="expression" dxfId="41" priority="42">
      <formula>AND(COUNTIF($D$1:$T$1, AW78)&gt;1,NOT(ISBLANK(AW78)))</formula>
    </cfRule>
  </conditionalFormatting>
  <conditionalFormatting sqref="AQ79">
    <cfRule type="expression" dxfId="40" priority="41">
      <formula>AND(COUNTIF($D$1:$T$1, AQ79)&gt;1,NOT(ISBLANK(AQ79)))</formula>
    </cfRule>
  </conditionalFormatting>
  <conditionalFormatting sqref="AS79">
    <cfRule type="expression" dxfId="39" priority="40">
      <formula>AND(COUNTIF($D$1:$T$1, AS79)&gt;1,NOT(ISBLANK(AS79)))</formula>
    </cfRule>
  </conditionalFormatting>
  <conditionalFormatting sqref="AW79">
    <cfRule type="expression" dxfId="38" priority="39">
      <formula>AND(COUNTIF($D$1:$T$1, AW79)&gt;1,NOT(ISBLANK(AW79)))</formula>
    </cfRule>
  </conditionalFormatting>
  <conditionalFormatting sqref="AU79">
    <cfRule type="expression" dxfId="37" priority="38">
      <formula>AND(COUNTIF($D$1:$T$1, AU79)&gt;1,NOT(ISBLANK(AU79)))</formula>
    </cfRule>
  </conditionalFormatting>
  <conditionalFormatting sqref="AQ33">
    <cfRule type="expression" dxfId="36" priority="37">
      <formula>AND(COUNTIF($U$1:$X$1, AQ33)&gt;1,NOT(ISBLANK(AQ33)))</formula>
    </cfRule>
  </conditionalFormatting>
  <conditionalFormatting sqref="AS33">
    <cfRule type="expression" dxfId="35" priority="36">
      <formula>AND(COUNTIF($D$1:$T$1, AS33)&gt;1,NOT(ISBLANK(AS33)))</formula>
    </cfRule>
  </conditionalFormatting>
  <conditionalFormatting sqref="AQ61">
    <cfRule type="expression" dxfId="34" priority="35">
      <formula>AND(COUNTIF($D$1:$T$1, AQ61)&gt;1,NOT(ISBLANK(AQ61)))</formula>
    </cfRule>
  </conditionalFormatting>
  <conditionalFormatting sqref="AS61">
    <cfRule type="expression" dxfId="33" priority="34">
      <formula>AND(COUNTIF($D$1:$T$1, AS61)&gt;1,NOT(ISBLANK(AS61)))</formula>
    </cfRule>
  </conditionalFormatting>
  <conditionalFormatting sqref="AU61">
    <cfRule type="expression" dxfId="32" priority="33">
      <formula>AND(COUNTIF($D$1:$T$1, AU61)&gt;1,NOT(ISBLANK(AU61)))</formula>
    </cfRule>
  </conditionalFormatting>
  <conditionalFormatting sqref="AT84">
    <cfRule type="expression" dxfId="31" priority="32">
      <formula>AND(COUNTIF($D$1:$T$1, AT84)&gt;1,NOT(ISBLANK(AT84)))</formula>
    </cfRule>
  </conditionalFormatting>
  <conditionalFormatting sqref="AW61">
    <cfRule type="expression" dxfId="30" priority="31">
      <formula>AND(COUNTIF($D$1:$T$1, AW61)&gt;1,NOT(ISBLANK(AW61)))</formula>
    </cfRule>
  </conditionalFormatting>
  <conditionalFormatting sqref="AQ65">
    <cfRule type="expression" dxfId="29" priority="30">
      <formula>AND(COUNTIF($D$1:$T$1, AQ65)&gt;1,NOT(ISBLANK(AQ65)))</formula>
    </cfRule>
  </conditionalFormatting>
  <conditionalFormatting sqref="AQ80">
    <cfRule type="expression" dxfId="28" priority="29">
      <formula>AND(COUNTIF($D$1:$T$1, AQ80)&gt;1,NOT(ISBLANK(AQ80)))</formula>
    </cfRule>
  </conditionalFormatting>
  <conditionalFormatting sqref="AS80">
    <cfRule type="expression" dxfId="27" priority="28">
      <formula>AND(COUNTIF($D$1:$T$1, AS80)&gt;1,NOT(ISBLANK(AS80)))</formula>
    </cfRule>
  </conditionalFormatting>
  <conditionalFormatting sqref="AU80">
    <cfRule type="expression" dxfId="26" priority="27">
      <formula>AND(COUNTIF($D$1:$T$1, AU80)&gt;1,NOT(ISBLANK(AU80)))</formula>
    </cfRule>
  </conditionalFormatting>
  <conditionalFormatting sqref="AW80">
    <cfRule type="expression" dxfId="25" priority="26">
      <formula>AND(COUNTIF($D$1:$T$1, AW80)&gt;1,NOT(ISBLANK(AW80)))</formula>
    </cfRule>
  </conditionalFormatting>
  <conditionalFormatting sqref="AQ7">
    <cfRule type="expression" dxfId="24" priority="25">
      <formula>AND(COUNTIF($D$1:$T$1, AQ7)&gt;1,NOT(ISBLANK(AQ7)))</formula>
    </cfRule>
  </conditionalFormatting>
  <conditionalFormatting sqref="AS7">
    <cfRule type="expression" dxfId="23" priority="24">
      <formula>AND(COUNTIF($U$1:$X$1, AS7)&gt;1,NOT(ISBLANK(AS7)))</formula>
    </cfRule>
  </conditionalFormatting>
  <conditionalFormatting sqref="AU7">
    <cfRule type="expression" dxfId="22" priority="23">
      <formula>AND(COUNTIF($D$1:$T$1, AU7)&gt;1,NOT(ISBLANK(AU7)))</formula>
    </cfRule>
  </conditionalFormatting>
  <conditionalFormatting sqref="AW7">
    <cfRule type="expression" dxfId="21" priority="22">
      <formula>AND(COUNTIF($D$1:$T$1, AW7)&gt;1,NOT(ISBLANK(AW7)))</formula>
    </cfRule>
  </conditionalFormatting>
  <conditionalFormatting sqref="AQ15">
    <cfRule type="expression" dxfId="20" priority="21">
      <formula>AND(COUNTIF($D$1:$T$1, AQ15)&gt;1,NOT(ISBLANK(AQ15)))</formula>
    </cfRule>
  </conditionalFormatting>
  <conditionalFormatting sqref="AQ2">
    <cfRule type="expression" dxfId="19" priority="20">
      <formula>AND(COUNTIF($D$1:$T$1, AQ2)&gt;1,NOT(ISBLANK(AQ2)))</formula>
    </cfRule>
  </conditionalFormatting>
  <conditionalFormatting sqref="AS2">
    <cfRule type="expression" dxfId="18" priority="19">
      <formula>AND(COUNTIF($D$1:$T$1, AS2)&gt;1,NOT(ISBLANK(AS2)))</formula>
    </cfRule>
  </conditionalFormatting>
  <conditionalFormatting sqref="AQ45">
    <cfRule type="expression" dxfId="17" priority="18">
      <formula>AND(COUNTIF($D$1:$T$1, AQ45)&gt;1,NOT(ISBLANK(AQ45)))</formula>
    </cfRule>
  </conditionalFormatting>
  <conditionalFormatting sqref="AQ35">
    <cfRule type="expression" dxfId="16" priority="17">
      <formula>AND(COUNTIF($D$1:$T$1, AQ35)&gt;1,NOT(ISBLANK(AQ35)))</formula>
    </cfRule>
  </conditionalFormatting>
  <conditionalFormatting sqref="AS35">
    <cfRule type="expression" dxfId="15" priority="16">
      <formula>AND(COUNTIF($D$1:$T$1, AS35)&gt;1,NOT(ISBLANK(AS35)))</formula>
    </cfRule>
  </conditionalFormatting>
  <conditionalFormatting sqref="AU35">
    <cfRule type="expression" dxfId="14" priority="15">
      <formula>AND(COUNTIF($D$1:$T$1, AU35)&gt;1,NOT(ISBLANK(AU35)))</formula>
    </cfRule>
  </conditionalFormatting>
  <conditionalFormatting sqref="AW35">
    <cfRule type="expression" dxfId="13" priority="14">
      <formula>AND(COUNTIF($D$1:$T$1, AW35)&gt;1,NOT(ISBLANK(AW35)))</formula>
    </cfRule>
  </conditionalFormatting>
  <conditionalFormatting sqref="AQ73">
    <cfRule type="expression" dxfId="12" priority="13">
      <formula>AND(COUNTIF($D$1:$T$1, AQ73)&gt;1,NOT(ISBLANK(AQ73)))</formula>
    </cfRule>
  </conditionalFormatting>
  <conditionalFormatting sqref="AS73">
    <cfRule type="expression" dxfId="11" priority="12">
      <formula>AND(COUNTIF($D$1:$T$1, AS73)&gt;1,NOT(ISBLANK(AS73)))</formula>
    </cfRule>
  </conditionalFormatting>
  <conditionalFormatting sqref="AU73">
    <cfRule type="expression" dxfId="10" priority="11">
      <formula>AND(COUNTIF($D$1:$T$1, AU73)&gt;1,NOT(ISBLANK(AU73)))</formula>
    </cfRule>
  </conditionalFormatting>
  <conditionalFormatting sqref="AQ6">
    <cfRule type="expression" dxfId="9" priority="10">
      <formula>AND(COUNTIF($D$1:$T$1, AQ6)&gt;1,NOT(ISBLANK(AQ6)))</formula>
    </cfRule>
  </conditionalFormatting>
  <conditionalFormatting sqref="AQ22">
    <cfRule type="expression" dxfId="8" priority="9">
      <formula>AND(COUNTIF($D$1:$T$1, AQ22)&gt;1,NOT(ISBLANK(AQ22)))</formula>
    </cfRule>
  </conditionalFormatting>
  <conditionalFormatting sqref="AQ66">
    <cfRule type="expression" dxfId="7" priority="8">
      <formula>AND(COUNTIF($D$1:$T$1, AQ66)&gt;1,NOT(ISBLANK(AQ66)))</formula>
    </cfRule>
  </conditionalFormatting>
  <conditionalFormatting sqref="AS22">
    <cfRule type="expression" dxfId="6" priority="7">
      <formula>AND(COUNTIF($D$1:$T$1, AS22)&gt;1,NOT(ISBLANK(AS22)))</formula>
    </cfRule>
  </conditionalFormatting>
  <conditionalFormatting sqref="AU66">
    <cfRule type="expression" dxfId="5" priority="6">
      <formula>AND(COUNTIF($D$1:$T$1, AU66)&gt;1,NOT(ISBLANK(AU66)))</formula>
    </cfRule>
  </conditionalFormatting>
  <conditionalFormatting sqref="AU22">
    <cfRule type="expression" dxfId="4" priority="5">
      <formula>AND(COUNTIF($D$1:$T$1, AU22)&gt;1,NOT(ISBLANK(AU22)))</formula>
    </cfRule>
  </conditionalFormatting>
  <conditionalFormatting sqref="AS66">
    <cfRule type="expression" dxfId="3" priority="4">
      <formula>AND(COUNTIF($D$1:$T$1, AS66)&gt;1,NOT(ISBLANK(AS66)))</formula>
    </cfRule>
  </conditionalFormatting>
  <conditionalFormatting sqref="AW22">
    <cfRule type="expression" dxfId="2" priority="3">
      <formula>AND(COUNTIF($D$1:$T$1, AW22)&gt;1,NOT(ISBLANK(AW22)))</formula>
    </cfRule>
  </conditionalFormatting>
  <conditionalFormatting sqref="AW66">
    <cfRule type="expression" dxfId="1" priority="2">
      <formula>AND(COUNTIF($D$1:$T$1, AW66)&gt;1,NOT(ISBLANK(AW66)))</formula>
    </cfRule>
  </conditionalFormatting>
  <conditionalFormatting sqref="B1">
    <cfRule type="duplicateValues" dxfId="0" priority="1"/>
  </conditionalFormatting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rightToLeft="1" tabSelected="1" topLeftCell="A64" workbookViewId="0">
      <selection activeCell="C76" sqref="C76"/>
    </sheetView>
  </sheetViews>
  <sheetFormatPr defaultRowHeight="14.25" x14ac:dyDescent="0.2"/>
  <cols>
    <col min="1" max="1" width="33" customWidth="1"/>
  </cols>
  <sheetData>
    <row r="1" spans="1:5" ht="15" x14ac:dyDescent="0.25">
      <c r="A1" s="158" t="s">
        <v>259</v>
      </c>
      <c r="B1" s="159"/>
      <c r="C1" s="160"/>
      <c r="D1" s="54"/>
      <c r="E1" s="54"/>
    </row>
    <row r="2" spans="1:5" ht="15" x14ac:dyDescent="0.25">
      <c r="A2" s="55">
        <v>2016</v>
      </c>
      <c r="B2" s="56">
        <v>7023</v>
      </c>
      <c r="C2" s="56"/>
      <c r="D2" s="54"/>
      <c r="E2" s="54"/>
    </row>
    <row r="3" spans="1:5" ht="15" x14ac:dyDescent="0.25">
      <c r="A3" s="55">
        <v>2017</v>
      </c>
      <c r="B3" s="56">
        <v>8848</v>
      </c>
      <c r="C3" s="56"/>
      <c r="D3" s="54"/>
      <c r="E3" s="54"/>
    </row>
    <row r="4" spans="1:5" ht="15" x14ac:dyDescent="0.25">
      <c r="A4" s="55">
        <v>2018</v>
      </c>
      <c r="B4" s="56">
        <v>10376</v>
      </c>
      <c r="C4" s="56"/>
      <c r="D4" s="54"/>
      <c r="E4" s="54"/>
    </row>
    <row r="7" spans="1:5" ht="60" x14ac:dyDescent="0.25">
      <c r="A7" s="55" t="s">
        <v>260</v>
      </c>
      <c r="B7" s="57" t="s">
        <v>261</v>
      </c>
      <c r="C7" s="57" t="s">
        <v>262</v>
      </c>
      <c r="D7" s="57" t="s">
        <v>263</v>
      </c>
      <c r="E7" s="58"/>
    </row>
    <row r="8" spans="1:5" ht="15" x14ac:dyDescent="0.25">
      <c r="A8" s="55">
        <v>2016</v>
      </c>
      <c r="B8" s="59">
        <v>9.5000000000000001E-2</v>
      </c>
      <c r="C8" s="59">
        <v>0.65700000000000003</v>
      </c>
      <c r="D8" s="59">
        <v>0.248</v>
      </c>
      <c r="E8" s="60">
        <f>SUM(B8:D8)</f>
        <v>1</v>
      </c>
    </row>
    <row r="9" spans="1:5" ht="15" x14ac:dyDescent="0.25">
      <c r="A9" s="55">
        <v>2017</v>
      </c>
      <c r="B9" s="59">
        <v>0.08</v>
      </c>
      <c r="C9" s="59">
        <v>0.68700000000000006</v>
      </c>
      <c r="D9" s="59">
        <v>0.23300000000000001</v>
      </c>
      <c r="E9" s="60">
        <v>1</v>
      </c>
    </row>
    <row r="10" spans="1:5" ht="15" x14ac:dyDescent="0.25">
      <c r="A10" s="55">
        <v>2018</v>
      </c>
      <c r="B10" s="59">
        <v>9.7000000000000003E-2</v>
      </c>
      <c r="C10" s="59">
        <v>0.68799999999999994</v>
      </c>
      <c r="D10" s="59">
        <v>0.215</v>
      </c>
      <c r="E10" s="59">
        <f>SUM(B10:D10)</f>
        <v>0.99999999999999989</v>
      </c>
    </row>
    <row r="12" spans="1:5" x14ac:dyDescent="0.2">
      <c r="A12" s="54" t="s">
        <v>264</v>
      </c>
      <c r="B12" s="54"/>
      <c r="C12" s="54"/>
      <c r="D12" s="54"/>
      <c r="E12" s="54"/>
    </row>
    <row r="14" spans="1:5" ht="15" x14ac:dyDescent="0.25">
      <c r="A14" s="158" t="s">
        <v>265</v>
      </c>
      <c r="B14" s="159"/>
      <c r="C14" s="159"/>
      <c r="D14" s="159"/>
      <c r="E14" s="160"/>
    </row>
    <row r="15" spans="1:5" ht="60" x14ac:dyDescent="0.25">
      <c r="A15" s="57" t="s">
        <v>92</v>
      </c>
      <c r="B15" s="56">
        <v>956</v>
      </c>
      <c r="C15" s="56"/>
      <c r="D15" s="56"/>
      <c r="E15" s="56"/>
    </row>
    <row r="16" spans="1:5" ht="15" x14ac:dyDescent="0.25">
      <c r="A16" s="55" t="s">
        <v>43</v>
      </c>
      <c r="B16" s="56">
        <v>942</v>
      </c>
      <c r="C16" s="56"/>
      <c r="D16" s="56"/>
      <c r="E16" s="56"/>
    </row>
    <row r="17" spans="1:10" ht="15" x14ac:dyDescent="0.25">
      <c r="A17" s="55" t="s">
        <v>99</v>
      </c>
      <c r="B17" s="56">
        <v>719</v>
      </c>
      <c r="C17" s="56"/>
      <c r="D17" s="56"/>
      <c r="E17" s="56"/>
      <c r="F17" s="54"/>
      <c r="G17" s="54"/>
      <c r="H17" s="54"/>
      <c r="I17" s="54"/>
      <c r="J17" s="54"/>
    </row>
    <row r="18" spans="1:10" ht="15" x14ac:dyDescent="0.25">
      <c r="A18" s="55" t="s">
        <v>47</v>
      </c>
      <c r="B18" s="56">
        <v>653</v>
      </c>
      <c r="C18" s="56"/>
      <c r="D18" s="56"/>
      <c r="E18" s="56"/>
      <c r="F18" s="54"/>
      <c r="G18" s="54"/>
      <c r="H18" s="54"/>
      <c r="I18" s="54"/>
      <c r="J18" s="54"/>
    </row>
    <row r="20" spans="1:10" ht="15" x14ac:dyDescent="0.25">
      <c r="A20" s="155" t="s">
        <v>266</v>
      </c>
      <c r="B20" s="155"/>
      <c r="C20" s="155"/>
      <c r="D20" s="156"/>
      <c r="E20" s="99"/>
      <c r="F20" s="54"/>
    </row>
    <row r="21" spans="1:10" ht="15" x14ac:dyDescent="0.25">
      <c r="A21" s="72"/>
      <c r="B21" s="74">
        <v>2017</v>
      </c>
      <c r="C21" s="82">
        <v>2018</v>
      </c>
      <c r="D21" s="80" t="s">
        <v>267</v>
      </c>
      <c r="E21" s="89"/>
      <c r="F21" s="54"/>
    </row>
    <row r="22" spans="1:10" ht="45" x14ac:dyDescent="0.25">
      <c r="A22" s="75" t="s">
        <v>110</v>
      </c>
      <c r="B22" s="76">
        <v>142</v>
      </c>
      <c r="C22" s="78">
        <v>248</v>
      </c>
      <c r="D22" s="81">
        <v>1</v>
      </c>
      <c r="E22" s="90"/>
      <c r="F22" s="54"/>
    </row>
    <row r="23" spans="1:10" ht="60" x14ac:dyDescent="0.25">
      <c r="A23" s="75" t="s">
        <v>50</v>
      </c>
      <c r="B23" s="83">
        <v>170</v>
      </c>
      <c r="C23" s="84">
        <v>281</v>
      </c>
      <c r="D23" s="77">
        <v>0.65300000000000002</v>
      </c>
      <c r="E23" s="90"/>
      <c r="F23" s="54"/>
    </row>
    <row r="24" spans="1:10" ht="30" x14ac:dyDescent="0.25">
      <c r="A24" s="75" t="s">
        <v>45</v>
      </c>
      <c r="B24" s="86">
        <v>64</v>
      </c>
      <c r="C24" s="79">
        <v>102</v>
      </c>
      <c r="D24" s="87">
        <v>0.59399999999999997</v>
      </c>
      <c r="E24" s="90"/>
      <c r="F24" s="54"/>
    </row>
    <row r="25" spans="1:10" ht="30" x14ac:dyDescent="0.25">
      <c r="A25" s="73" t="s">
        <v>53</v>
      </c>
      <c r="B25" s="85">
        <v>365</v>
      </c>
      <c r="C25" s="85">
        <v>534</v>
      </c>
      <c r="D25" s="88">
        <v>0.46300000000000002</v>
      </c>
      <c r="E25" s="90"/>
      <c r="F25" s="54"/>
    </row>
    <row r="26" spans="1:10" x14ac:dyDescent="0.2">
      <c r="E26" s="54"/>
    </row>
    <row r="27" spans="1:10" ht="15" x14ac:dyDescent="0.25">
      <c r="A27" s="157" t="s">
        <v>268</v>
      </c>
      <c r="B27" s="157"/>
      <c r="C27" s="157"/>
      <c r="D27" s="157"/>
      <c r="E27" s="99"/>
      <c r="F27" s="54"/>
    </row>
    <row r="28" spans="1:10" ht="15" x14ac:dyDescent="0.25">
      <c r="A28" s="91"/>
      <c r="B28" s="91">
        <v>2017</v>
      </c>
      <c r="C28" s="91">
        <v>2018</v>
      </c>
      <c r="D28" s="91" t="s">
        <v>267</v>
      </c>
      <c r="E28" s="89"/>
      <c r="F28" s="54"/>
    </row>
    <row r="29" spans="1:10" ht="30" x14ac:dyDescent="0.25">
      <c r="A29" s="92" t="s">
        <v>269</v>
      </c>
      <c r="B29" s="93">
        <v>337</v>
      </c>
      <c r="C29" s="93">
        <v>228</v>
      </c>
      <c r="D29" s="94">
        <v>-0.32344213649851628</v>
      </c>
      <c r="E29" s="90"/>
      <c r="F29" s="54"/>
    </row>
    <row r="30" spans="1:10" ht="45" x14ac:dyDescent="0.25">
      <c r="A30" s="92" t="s">
        <v>118</v>
      </c>
      <c r="B30" s="93">
        <v>190</v>
      </c>
      <c r="C30" s="93">
        <v>132</v>
      </c>
      <c r="D30" s="94">
        <v>-0.30526315789473679</v>
      </c>
      <c r="E30" s="90"/>
      <c r="F30" s="54"/>
    </row>
    <row r="31" spans="1:10" ht="30" x14ac:dyDescent="0.25">
      <c r="A31" s="92" t="s">
        <v>56</v>
      </c>
      <c r="B31" s="93">
        <v>210</v>
      </c>
      <c r="C31" s="93">
        <v>148</v>
      </c>
      <c r="D31" s="94">
        <v>-0.29523809523809519</v>
      </c>
      <c r="E31" s="90"/>
      <c r="F31" s="54"/>
    </row>
    <row r="32" spans="1:10" ht="45" x14ac:dyDescent="0.25">
      <c r="A32" s="92" t="s">
        <v>229</v>
      </c>
      <c r="B32" s="93">
        <v>337</v>
      </c>
      <c r="C32" s="93">
        <v>247</v>
      </c>
      <c r="D32" s="94">
        <v>-0.26706231454005935</v>
      </c>
      <c r="E32" s="90"/>
      <c r="F32" s="54"/>
    </row>
    <row r="34" spans="1:5" ht="15" x14ac:dyDescent="0.25">
      <c r="A34" s="161" t="s">
        <v>270</v>
      </c>
      <c r="B34" s="162"/>
      <c r="C34" s="162"/>
      <c r="D34" s="162"/>
      <c r="E34" s="163"/>
    </row>
    <row r="35" spans="1:5" ht="76.5" x14ac:dyDescent="0.2">
      <c r="A35" s="62" t="s">
        <v>271</v>
      </c>
      <c r="B35" s="61">
        <v>0.21199999999999999</v>
      </c>
      <c r="C35" s="54"/>
      <c r="D35" s="54"/>
      <c r="E35" s="54"/>
    </row>
    <row r="36" spans="1:5" ht="51" x14ac:dyDescent="0.2">
      <c r="A36" s="63" t="s">
        <v>204</v>
      </c>
      <c r="B36" s="60">
        <v>0.192</v>
      </c>
      <c r="C36" s="54"/>
      <c r="D36" s="54"/>
      <c r="E36" s="54"/>
    </row>
    <row r="37" spans="1:5" ht="38.25" x14ac:dyDescent="0.2">
      <c r="A37" s="63" t="s">
        <v>272</v>
      </c>
      <c r="B37" s="60">
        <v>0.126</v>
      </c>
      <c r="C37" s="54"/>
      <c r="D37" s="54"/>
      <c r="E37" s="54"/>
    </row>
    <row r="38" spans="1:5" ht="38.25" x14ac:dyDescent="0.2">
      <c r="A38" s="63" t="s">
        <v>207</v>
      </c>
      <c r="B38" s="60">
        <v>8.6999999999999994E-2</v>
      </c>
      <c r="C38" s="54"/>
      <c r="D38" s="54"/>
      <c r="E38" s="54"/>
    </row>
    <row r="39" spans="1:5" ht="38.25" x14ac:dyDescent="0.2">
      <c r="A39" s="63" t="s">
        <v>273</v>
      </c>
      <c r="B39" s="60">
        <v>8.1000000000000003E-2</v>
      </c>
      <c r="C39" s="54"/>
      <c r="D39" s="54"/>
      <c r="E39" s="54"/>
    </row>
    <row r="40" spans="1:5" ht="25.5" x14ac:dyDescent="0.2">
      <c r="A40" s="63" t="s">
        <v>205</v>
      </c>
      <c r="B40" s="60">
        <v>5.6000000000000001E-2</v>
      </c>
      <c r="C40" s="54"/>
      <c r="D40" s="54"/>
      <c r="E40" s="54"/>
    </row>
    <row r="41" spans="1:5" x14ac:dyDescent="0.2">
      <c r="A41" s="65" t="s">
        <v>274</v>
      </c>
      <c r="B41" s="66">
        <v>0.246</v>
      </c>
      <c r="C41" s="54"/>
      <c r="D41" s="54"/>
      <c r="E41" s="54"/>
    </row>
    <row r="42" spans="1:5" x14ac:dyDescent="0.2">
      <c r="A42" s="54"/>
      <c r="B42" s="64">
        <v>1</v>
      </c>
      <c r="C42" s="54"/>
      <c r="D42" s="54"/>
      <c r="E42" s="54"/>
    </row>
    <row r="43" spans="1:5" s="54" customFormat="1" x14ac:dyDescent="0.2">
      <c r="B43" s="64"/>
    </row>
    <row r="44" spans="1:5" s="54" customFormat="1" x14ac:dyDescent="0.2">
      <c r="A44" s="179" t="s">
        <v>399</v>
      </c>
      <c r="B44" s="179"/>
      <c r="C44" s="179"/>
      <c r="D44" s="179"/>
      <c r="E44" s="181"/>
    </row>
    <row r="45" spans="1:5" x14ac:dyDescent="0.2">
      <c r="A45" s="56" t="s">
        <v>28</v>
      </c>
      <c r="B45" s="56">
        <v>8</v>
      </c>
    </row>
    <row r="46" spans="1:5" s="54" customFormat="1" x14ac:dyDescent="0.2">
      <c r="A46" s="56" t="s">
        <v>64</v>
      </c>
      <c r="B46" s="180">
        <v>7</v>
      </c>
    </row>
    <row r="47" spans="1:5" s="54" customFormat="1" x14ac:dyDescent="0.2">
      <c r="A47" s="56" t="s">
        <v>37</v>
      </c>
      <c r="B47" s="180">
        <v>5</v>
      </c>
    </row>
    <row r="48" spans="1:5" s="54" customFormat="1" x14ac:dyDescent="0.2">
      <c r="A48" s="56" t="s">
        <v>57</v>
      </c>
      <c r="B48" s="180">
        <v>5</v>
      </c>
    </row>
    <row r="50" spans="1:8" x14ac:dyDescent="0.2">
      <c r="A50" s="67"/>
      <c r="B50" s="54"/>
      <c r="C50" s="54"/>
      <c r="D50" s="54"/>
      <c r="E50" s="54"/>
    </row>
    <row r="51" spans="1:8" ht="43.5" customHeight="1" x14ac:dyDescent="0.2">
      <c r="A51" s="154" t="s">
        <v>396</v>
      </c>
      <c r="B51" s="154"/>
      <c r="C51" s="54"/>
      <c r="D51" s="54"/>
      <c r="E51" s="54"/>
    </row>
    <row r="52" spans="1:8" ht="15" x14ac:dyDescent="0.25">
      <c r="A52" s="55">
        <v>2016</v>
      </c>
      <c r="B52" s="56">
        <v>185</v>
      </c>
      <c r="C52" s="54"/>
      <c r="D52" s="54"/>
      <c r="E52" s="54"/>
    </row>
    <row r="53" spans="1:8" ht="15" x14ac:dyDescent="0.25">
      <c r="A53" s="55">
        <v>2017</v>
      </c>
      <c r="B53" s="56">
        <v>210</v>
      </c>
      <c r="C53" s="54"/>
      <c r="D53" s="54"/>
      <c r="E53" s="54"/>
    </row>
    <row r="54" spans="1:8" ht="15" x14ac:dyDescent="0.25">
      <c r="A54" s="55">
        <v>2018</v>
      </c>
      <c r="B54" s="56">
        <v>247</v>
      </c>
      <c r="C54" s="54"/>
      <c r="D54" s="54"/>
      <c r="E54" s="54"/>
    </row>
    <row r="55" spans="1:8" x14ac:dyDescent="0.2">
      <c r="A55" s="166" t="s">
        <v>275</v>
      </c>
      <c r="B55" s="166"/>
      <c r="C55" s="166"/>
      <c r="D55" s="166"/>
      <c r="E55" s="166"/>
      <c r="F55" s="166"/>
      <c r="G55" s="166"/>
      <c r="H55" s="166"/>
    </row>
    <row r="58" spans="1:8" ht="15" x14ac:dyDescent="0.25">
      <c r="A58" s="168" t="s">
        <v>398</v>
      </c>
      <c r="B58" s="168"/>
      <c r="C58" s="168"/>
      <c r="D58" s="168"/>
      <c r="E58" s="54"/>
      <c r="F58" s="54"/>
      <c r="G58" s="54"/>
      <c r="H58" s="54"/>
    </row>
    <row r="59" spans="1:8" ht="90" x14ac:dyDescent="0.25">
      <c r="A59" s="57" t="s">
        <v>276</v>
      </c>
      <c r="B59" s="56">
        <v>18</v>
      </c>
      <c r="C59" s="54"/>
      <c r="D59" s="54"/>
      <c r="E59" s="54"/>
      <c r="F59" s="54"/>
      <c r="G59" s="54"/>
      <c r="H59" s="54"/>
    </row>
    <row r="60" spans="1:8" ht="45" x14ac:dyDescent="0.25">
      <c r="A60" s="57" t="s">
        <v>229</v>
      </c>
      <c r="B60" s="56">
        <v>11</v>
      </c>
      <c r="C60" s="54"/>
      <c r="D60" s="54"/>
      <c r="E60" s="54"/>
      <c r="F60" s="54"/>
      <c r="G60" s="54"/>
      <c r="H60" s="54"/>
    </row>
    <row r="61" spans="1:8" ht="15" x14ac:dyDescent="0.25">
      <c r="A61" s="57" t="s">
        <v>47</v>
      </c>
      <c r="B61" s="56">
        <v>9</v>
      </c>
      <c r="C61" s="54"/>
      <c r="D61" s="54"/>
      <c r="E61" s="54"/>
      <c r="F61" s="54"/>
      <c r="G61" s="54"/>
      <c r="H61" s="54"/>
    </row>
    <row r="64" spans="1:8" ht="15" x14ac:dyDescent="0.25">
      <c r="A64" s="167" t="s">
        <v>277</v>
      </c>
      <c r="B64" s="167"/>
      <c r="C64" s="167"/>
      <c r="D64" s="167"/>
      <c r="E64" s="167"/>
      <c r="F64" s="167"/>
      <c r="G64" s="54"/>
      <c r="H64" s="54"/>
    </row>
    <row r="65" spans="1:8" ht="45" x14ac:dyDescent="0.25">
      <c r="A65" s="57" t="s">
        <v>229</v>
      </c>
      <c r="B65" s="56">
        <v>16</v>
      </c>
      <c r="C65" s="54"/>
      <c r="D65" s="54"/>
      <c r="E65" s="54"/>
      <c r="F65" s="54"/>
      <c r="G65" s="54"/>
      <c r="H65" s="54"/>
    </row>
    <row r="66" spans="1:8" ht="60" x14ac:dyDescent="0.25">
      <c r="A66" s="57" t="s">
        <v>50</v>
      </c>
      <c r="B66" s="56">
        <v>9</v>
      </c>
      <c r="C66" s="54"/>
      <c r="D66" s="54"/>
      <c r="E66" s="54"/>
      <c r="F66" s="54"/>
      <c r="G66" s="54"/>
      <c r="H66" s="54"/>
    </row>
    <row r="67" spans="1:8" ht="60" x14ac:dyDescent="0.25">
      <c r="A67" s="57" t="s">
        <v>57</v>
      </c>
      <c r="B67" s="56">
        <v>7</v>
      </c>
      <c r="C67" s="54"/>
      <c r="D67" s="54"/>
      <c r="E67" s="54"/>
      <c r="F67" s="54"/>
      <c r="G67" s="54"/>
      <c r="H67" s="54"/>
    </row>
    <row r="70" spans="1:8" ht="15" x14ac:dyDescent="0.25">
      <c r="A70" s="169" t="s">
        <v>278</v>
      </c>
      <c r="B70" s="169"/>
      <c r="C70" s="169"/>
      <c r="D70" s="169"/>
      <c r="E70" s="54"/>
      <c r="F70" s="54"/>
      <c r="G70" s="54"/>
      <c r="H70" s="54"/>
    </row>
    <row r="71" spans="1:8" ht="25.5" x14ac:dyDescent="0.2">
      <c r="A71" s="68" t="s">
        <v>43</v>
      </c>
      <c r="B71" s="69">
        <v>243</v>
      </c>
      <c r="C71" s="54"/>
    </row>
    <row r="72" spans="1:8" ht="25.5" x14ac:dyDescent="0.2">
      <c r="A72" s="68" t="s">
        <v>53</v>
      </c>
      <c r="B72" s="69">
        <v>214</v>
      </c>
      <c r="C72" s="54"/>
    </row>
    <row r="73" spans="1:8" ht="38.25" x14ac:dyDescent="0.2">
      <c r="A73" s="68" t="s">
        <v>188</v>
      </c>
      <c r="B73" s="69">
        <v>57</v>
      </c>
      <c r="C73" s="54"/>
    </row>
    <row r="74" spans="1:8" ht="25.5" x14ac:dyDescent="0.2">
      <c r="A74" s="68" t="s">
        <v>63</v>
      </c>
      <c r="B74" s="69">
        <v>53</v>
      </c>
      <c r="C74" s="54"/>
    </row>
    <row r="75" spans="1:8" x14ac:dyDescent="0.2">
      <c r="A75" s="68" t="s">
        <v>279</v>
      </c>
      <c r="B75" s="71">
        <v>418</v>
      </c>
      <c r="C75" s="54"/>
    </row>
    <row r="76" spans="1:8" x14ac:dyDescent="0.2">
      <c r="A76" s="54"/>
      <c r="B76" s="70">
        <v>985</v>
      </c>
      <c r="C76" s="54"/>
    </row>
    <row r="77" spans="1:8" s="54" customFormat="1" x14ac:dyDescent="0.2">
      <c r="B77" s="182"/>
    </row>
    <row r="79" spans="1:8" ht="42.75" x14ac:dyDescent="0.2">
      <c r="A79" s="96" t="s">
        <v>397</v>
      </c>
      <c r="B79" s="96"/>
      <c r="C79" s="95"/>
    </row>
    <row r="80" spans="1:8" x14ac:dyDescent="0.2">
      <c r="A80" s="96" t="s">
        <v>110</v>
      </c>
      <c r="B80" s="97">
        <v>0.95</v>
      </c>
      <c r="C80" s="95"/>
    </row>
    <row r="81" spans="1:3" x14ac:dyDescent="0.2">
      <c r="A81" s="96" t="s">
        <v>92</v>
      </c>
      <c r="B81" s="98">
        <v>0.91300000000000003</v>
      </c>
      <c r="C81" s="95"/>
    </row>
    <row r="82" spans="1:3" x14ac:dyDescent="0.2">
      <c r="A82" s="96" t="s">
        <v>51</v>
      </c>
      <c r="B82" s="98">
        <v>0.78200000000000003</v>
      </c>
      <c r="C82" s="95"/>
    </row>
    <row r="83" spans="1:3" x14ac:dyDescent="0.2">
      <c r="A83" s="95"/>
      <c r="B83" s="95"/>
      <c r="C83" s="95"/>
    </row>
    <row r="85" spans="1:3" x14ac:dyDescent="0.2">
      <c r="A85" s="164" t="s">
        <v>280</v>
      </c>
      <c r="B85" s="165"/>
      <c r="C85" s="54"/>
    </row>
    <row r="86" spans="1:3" x14ac:dyDescent="0.2">
      <c r="A86" s="96" t="s">
        <v>50</v>
      </c>
      <c r="B86" s="98">
        <v>0.39200000000000002</v>
      </c>
      <c r="C86" s="54"/>
    </row>
    <row r="87" spans="1:3" x14ac:dyDescent="0.2">
      <c r="A87" s="96" t="s">
        <v>28</v>
      </c>
      <c r="B87" s="98">
        <v>0.23899999999999999</v>
      </c>
      <c r="C87" s="54"/>
    </row>
    <row r="88" spans="1:3" x14ac:dyDescent="0.2">
      <c r="A88" s="96" t="s">
        <v>229</v>
      </c>
      <c r="B88" s="98">
        <v>0.21</v>
      </c>
      <c r="C88" s="54"/>
    </row>
    <row r="89" spans="1:3" x14ac:dyDescent="0.2">
      <c r="B89" s="178"/>
    </row>
  </sheetData>
  <mergeCells count="11">
    <mergeCell ref="A85:B85"/>
    <mergeCell ref="A55:H55"/>
    <mergeCell ref="A64:F64"/>
    <mergeCell ref="A58:D58"/>
    <mergeCell ref="A70:D70"/>
    <mergeCell ref="A51:B51"/>
    <mergeCell ref="A20:D20"/>
    <mergeCell ref="A27:D27"/>
    <mergeCell ref="A1:C1"/>
    <mergeCell ref="A14:E14"/>
    <mergeCell ref="A34:E3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rightToLeft="1" topLeftCell="A46" workbookViewId="0">
      <selection activeCell="H15" sqref="H15"/>
    </sheetView>
  </sheetViews>
  <sheetFormatPr defaultRowHeight="14.25" x14ac:dyDescent="0.2"/>
  <cols>
    <col min="1" max="1" width="20" style="95" bestFit="1" customWidth="1"/>
    <col min="2" max="16384" width="9" style="95"/>
  </cols>
  <sheetData>
    <row r="1" spans="1:8" ht="15.75" thickBot="1" x14ac:dyDescent="0.25">
      <c r="A1" s="109" t="s">
        <v>281</v>
      </c>
    </row>
    <row r="2" spans="1:8" ht="15" thickBot="1" x14ac:dyDescent="0.25">
      <c r="A2" s="110">
        <v>2016</v>
      </c>
      <c r="B2" s="111">
        <v>6831</v>
      </c>
    </row>
    <row r="3" spans="1:8" ht="15" thickBot="1" x14ac:dyDescent="0.25">
      <c r="A3" s="112">
        <v>2017</v>
      </c>
      <c r="B3" s="113">
        <v>8840</v>
      </c>
    </row>
    <row r="4" spans="1:8" ht="15" thickBot="1" x14ac:dyDescent="0.25">
      <c r="A4" s="112">
        <v>2018</v>
      </c>
      <c r="B4" s="113">
        <v>10376</v>
      </c>
    </row>
    <row r="7" spans="1:8" ht="15.75" thickBot="1" x14ac:dyDescent="0.25">
      <c r="A7" s="109" t="s">
        <v>282</v>
      </c>
    </row>
    <row r="8" spans="1:8" ht="86.25" thickBot="1" x14ac:dyDescent="0.25">
      <c r="A8" s="114"/>
      <c r="B8" s="101" t="s">
        <v>283</v>
      </c>
      <c r="C8" s="101" t="s">
        <v>284</v>
      </c>
      <c r="D8" s="101" t="s">
        <v>285</v>
      </c>
      <c r="E8" s="101" t="s">
        <v>286</v>
      </c>
      <c r="F8" s="101" t="s">
        <v>287</v>
      </c>
      <c r="G8" s="101" t="s">
        <v>288</v>
      </c>
      <c r="H8" s="101" t="s">
        <v>289</v>
      </c>
    </row>
    <row r="9" spans="1:8" ht="15" thickBot="1" x14ac:dyDescent="0.25">
      <c r="A9" s="112">
        <v>2016</v>
      </c>
      <c r="B9" s="105">
        <v>0.54200000000000004</v>
      </c>
      <c r="C9" s="105">
        <v>0.114</v>
      </c>
      <c r="D9" s="105">
        <v>0.16700000000000001</v>
      </c>
      <c r="E9" s="105">
        <v>4.4999999999999998E-2</v>
      </c>
      <c r="F9" s="105">
        <v>3.5999999999999997E-2</v>
      </c>
      <c r="G9" s="105">
        <v>9.5000000000000001E-2</v>
      </c>
      <c r="H9" s="105">
        <v>1</v>
      </c>
    </row>
    <row r="10" spans="1:8" ht="15" thickBot="1" x14ac:dyDescent="0.25">
      <c r="A10" s="112">
        <v>2017</v>
      </c>
      <c r="B10" s="105">
        <v>0.57799999999999996</v>
      </c>
      <c r="C10" s="105">
        <v>0.109</v>
      </c>
      <c r="D10" s="105">
        <v>0.16</v>
      </c>
      <c r="E10" s="105">
        <v>3.4000000000000002E-2</v>
      </c>
      <c r="F10" s="105">
        <v>3.9E-2</v>
      </c>
      <c r="G10" s="105">
        <v>0.08</v>
      </c>
      <c r="H10" s="105">
        <v>1</v>
      </c>
    </row>
    <row r="11" spans="1:8" ht="15" thickBot="1" x14ac:dyDescent="0.25">
      <c r="A11" s="112">
        <v>2018</v>
      </c>
      <c r="B11" s="105">
        <v>0.55100000000000005</v>
      </c>
      <c r="C11" s="105">
        <v>0.13700000000000001</v>
      </c>
      <c r="D11" s="105">
        <v>0.14299999999999999</v>
      </c>
      <c r="E11" s="105">
        <v>3.3000000000000002E-2</v>
      </c>
      <c r="F11" s="105">
        <v>3.9E-2</v>
      </c>
      <c r="G11" s="105">
        <v>9.8000000000000004E-2</v>
      </c>
      <c r="H11" s="105">
        <v>1.0009999999999999</v>
      </c>
    </row>
    <row r="14" spans="1:8" ht="15.75" thickBot="1" x14ac:dyDescent="0.25">
      <c r="A14" s="109" t="s">
        <v>290</v>
      </c>
    </row>
    <row r="15" spans="1:8" ht="57.75" thickBot="1" x14ac:dyDescent="0.25">
      <c r="A15" s="114"/>
      <c r="B15" s="101" t="s">
        <v>291</v>
      </c>
      <c r="C15" s="101" t="s">
        <v>292</v>
      </c>
      <c r="D15" s="101" t="s">
        <v>293</v>
      </c>
      <c r="E15" s="101" t="s">
        <v>294</v>
      </c>
      <c r="F15" s="101" t="s">
        <v>295</v>
      </c>
      <c r="G15" s="101" t="s">
        <v>289</v>
      </c>
    </row>
    <row r="16" spans="1:8" ht="15" thickBot="1" x14ac:dyDescent="0.25">
      <c r="A16" s="112">
        <v>2016</v>
      </c>
      <c r="B16" s="105">
        <v>0.437</v>
      </c>
      <c r="C16" s="105">
        <v>0.188</v>
      </c>
      <c r="D16" s="105">
        <v>0.214</v>
      </c>
      <c r="E16" s="105">
        <v>0.111</v>
      </c>
      <c r="F16" s="105">
        <v>0.05</v>
      </c>
      <c r="G16" s="105">
        <v>1</v>
      </c>
    </row>
    <row r="17" spans="1:7" ht="15" thickBot="1" x14ac:dyDescent="0.25">
      <c r="A17" s="112">
        <v>2017</v>
      </c>
      <c r="B17" s="105">
        <v>0.39900000000000002</v>
      </c>
      <c r="C17" s="105">
        <v>0.23799999999999999</v>
      </c>
      <c r="D17" s="105">
        <v>0.17899999999999999</v>
      </c>
      <c r="E17" s="105">
        <v>0.129</v>
      </c>
      <c r="F17" s="105">
        <v>5.5E-2</v>
      </c>
      <c r="G17" s="105">
        <v>1</v>
      </c>
    </row>
    <row r="18" spans="1:7" ht="15" thickBot="1" x14ac:dyDescent="0.25">
      <c r="A18" s="112">
        <v>2018</v>
      </c>
      <c r="B18" s="105">
        <v>0.39600000000000002</v>
      </c>
      <c r="C18" s="105">
        <v>0.22600000000000001</v>
      </c>
      <c r="D18" s="105">
        <v>0.2</v>
      </c>
      <c r="E18" s="105">
        <v>0.11799999999999999</v>
      </c>
      <c r="F18" s="105">
        <v>0.06</v>
      </c>
      <c r="G18" s="105">
        <v>1</v>
      </c>
    </row>
    <row r="19" spans="1:7" ht="15" x14ac:dyDescent="0.2">
      <c r="A19" s="109"/>
    </row>
    <row r="20" spans="1:7" ht="15.75" thickBot="1" x14ac:dyDescent="0.25">
      <c r="A20" s="109" t="s">
        <v>296</v>
      </c>
    </row>
    <row r="21" spans="1:7" ht="29.25" thickBot="1" x14ac:dyDescent="0.25">
      <c r="A21" s="115" t="s">
        <v>297</v>
      </c>
      <c r="B21" s="103">
        <v>0.21199999999999999</v>
      </c>
    </row>
    <row r="22" spans="1:7" ht="29.25" thickBot="1" x14ac:dyDescent="0.25">
      <c r="A22" s="116" t="s">
        <v>298</v>
      </c>
      <c r="B22" s="105">
        <v>0.192</v>
      </c>
    </row>
    <row r="23" spans="1:7" ht="15" thickBot="1" x14ac:dyDescent="0.25">
      <c r="A23" s="116" t="s">
        <v>299</v>
      </c>
      <c r="B23" s="105">
        <v>0.126</v>
      </c>
    </row>
    <row r="24" spans="1:7" ht="15" thickBot="1" x14ac:dyDescent="0.25">
      <c r="A24" s="116" t="s">
        <v>300</v>
      </c>
      <c r="B24" s="105">
        <v>8.1000000000000003E-2</v>
      </c>
    </row>
    <row r="25" spans="1:7" ht="15" thickBot="1" x14ac:dyDescent="0.25">
      <c r="A25" s="116" t="s">
        <v>301</v>
      </c>
      <c r="B25" s="105">
        <v>0.38900000000000001</v>
      </c>
    </row>
    <row r="26" spans="1:7" ht="15" x14ac:dyDescent="0.2">
      <c r="A26" s="109"/>
    </row>
    <row r="28" spans="1:7" ht="30" x14ac:dyDescent="0.2">
      <c r="A28" s="117" t="s">
        <v>302</v>
      </c>
    </row>
    <row r="29" spans="1:7" x14ac:dyDescent="0.2">
      <c r="A29" s="118"/>
    </row>
    <row r="30" spans="1:7" ht="15" thickBot="1" x14ac:dyDescent="0.25">
      <c r="A30" s="119"/>
    </row>
    <row r="31" spans="1:7" ht="29.25" thickBot="1" x14ac:dyDescent="0.25">
      <c r="A31" s="114"/>
      <c r="B31" s="101" t="s">
        <v>303</v>
      </c>
    </row>
    <row r="32" spans="1:7" ht="15.75" thickBot="1" x14ac:dyDescent="0.25">
      <c r="A32" s="120">
        <v>2016</v>
      </c>
      <c r="B32" s="113">
        <v>2144</v>
      </c>
    </row>
    <row r="33" spans="1:2" ht="15.75" thickBot="1" x14ac:dyDescent="0.25">
      <c r="A33" s="120">
        <v>2017</v>
      </c>
      <c r="B33" s="113">
        <v>4074</v>
      </c>
    </row>
    <row r="34" spans="1:2" ht="15.75" thickBot="1" x14ac:dyDescent="0.25">
      <c r="A34" s="120">
        <v>2018</v>
      </c>
      <c r="B34" s="113">
        <v>6107</v>
      </c>
    </row>
    <row r="35" spans="1:2" x14ac:dyDescent="0.2">
      <c r="A35" s="119"/>
    </row>
    <row r="36" spans="1:2" ht="45.75" thickBot="1" x14ac:dyDescent="0.25">
      <c r="A36" s="109" t="s">
        <v>304</v>
      </c>
    </row>
    <row r="37" spans="1:2" ht="29.25" thickBot="1" x14ac:dyDescent="0.25">
      <c r="A37" s="114"/>
      <c r="B37" s="101" t="s">
        <v>305</v>
      </c>
    </row>
    <row r="38" spans="1:2" ht="15.75" thickBot="1" x14ac:dyDescent="0.25">
      <c r="A38" s="121" t="s">
        <v>306</v>
      </c>
      <c r="B38" s="105">
        <v>0.13200000000000001</v>
      </c>
    </row>
    <row r="39" spans="1:2" ht="15.75" thickBot="1" x14ac:dyDescent="0.25">
      <c r="A39" s="121" t="s">
        <v>307</v>
      </c>
      <c r="B39" s="122">
        <v>0.14000000000000001</v>
      </c>
    </row>
    <row r="40" spans="1:2" ht="15.75" thickBot="1" x14ac:dyDescent="0.25">
      <c r="A40" s="121" t="s">
        <v>308</v>
      </c>
      <c r="B40" s="122">
        <v>0.16</v>
      </c>
    </row>
    <row r="41" spans="1:2" ht="30.75" thickBot="1" x14ac:dyDescent="0.25">
      <c r="A41" s="121" t="s">
        <v>309</v>
      </c>
      <c r="B41" s="122">
        <v>0.19</v>
      </c>
    </row>
    <row r="42" spans="1:2" ht="15.75" thickBot="1" x14ac:dyDescent="0.25">
      <c r="A42" s="121" t="s">
        <v>310</v>
      </c>
      <c r="B42" s="122">
        <v>0.01</v>
      </c>
    </row>
    <row r="43" spans="1:2" ht="15.75" thickBot="1" x14ac:dyDescent="0.25">
      <c r="A43" s="121" t="s">
        <v>311</v>
      </c>
      <c r="B43" s="122">
        <v>0.37</v>
      </c>
    </row>
    <row r="44" spans="1:2" ht="15" thickBot="1" x14ac:dyDescent="0.25">
      <c r="A44" s="123"/>
      <c r="B44" s="105">
        <v>1</v>
      </c>
    </row>
    <row r="45" spans="1:2" x14ac:dyDescent="0.2">
      <c r="A45" s="119"/>
    </row>
    <row r="46" spans="1:2" ht="45.75" thickBot="1" x14ac:dyDescent="0.25">
      <c r="A46" s="109" t="s">
        <v>312</v>
      </c>
    </row>
    <row r="47" spans="1:2" ht="29.25" thickBot="1" x14ac:dyDescent="0.25">
      <c r="A47" s="114"/>
      <c r="B47" s="101" t="s">
        <v>313</v>
      </c>
    </row>
    <row r="48" spans="1:2" ht="15.75" thickBot="1" x14ac:dyDescent="0.25">
      <c r="A48" s="121" t="s">
        <v>314</v>
      </c>
      <c r="B48" s="113">
        <v>526</v>
      </c>
    </row>
    <row r="49" spans="1:2" ht="15.75" thickBot="1" x14ac:dyDescent="0.25">
      <c r="A49" s="121" t="s">
        <v>53</v>
      </c>
      <c r="B49" s="113">
        <v>373</v>
      </c>
    </row>
    <row r="50" spans="1:2" ht="15.75" thickBot="1" x14ac:dyDescent="0.25">
      <c r="A50" s="121" t="s">
        <v>43</v>
      </c>
      <c r="B50" s="113">
        <v>315</v>
      </c>
    </row>
    <row r="51" spans="1:2" ht="15" x14ac:dyDescent="0.2">
      <c r="A51" s="109"/>
    </row>
    <row r="52" spans="1:2" ht="45.75" thickBot="1" x14ac:dyDescent="0.25">
      <c r="A52" s="124" t="s">
        <v>315</v>
      </c>
    </row>
    <row r="53" spans="1:2" ht="43.5" thickBot="1" x14ac:dyDescent="0.25">
      <c r="A53" s="125" t="s">
        <v>315</v>
      </c>
    </row>
    <row r="54" spans="1:2" ht="15" thickBot="1" x14ac:dyDescent="0.25">
      <c r="A54" s="116" t="s">
        <v>316</v>
      </c>
    </row>
    <row r="55" spans="1:2" ht="15" thickBot="1" x14ac:dyDescent="0.25">
      <c r="A55" s="116" t="s">
        <v>317</v>
      </c>
    </row>
    <row r="56" spans="1:2" ht="29.25" thickBot="1" x14ac:dyDescent="0.25">
      <c r="A56" s="116" t="s">
        <v>318</v>
      </c>
    </row>
    <row r="59" spans="1:2" ht="15" thickBot="1" x14ac:dyDescent="0.25"/>
    <row r="60" spans="1:2" ht="57.75" thickBot="1" x14ac:dyDescent="0.25">
      <c r="A60" s="114"/>
      <c r="B60" s="101" t="s">
        <v>319</v>
      </c>
    </row>
    <row r="61" spans="1:2" ht="15.75" thickBot="1" x14ac:dyDescent="0.25">
      <c r="A61" s="121" t="s">
        <v>320</v>
      </c>
      <c r="B61" s="113">
        <v>602</v>
      </c>
    </row>
    <row r="62" spans="1:2" ht="15.75" thickBot="1" x14ac:dyDescent="0.25">
      <c r="A62" s="121" t="s">
        <v>321</v>
      </c>
      <c r="B62" s="113">
        <v>677</v>
      </c>
    </row>
    <row r="63" spans="1:2" ht="15.75" thickBot="1" x14ac:dyDescent="0.25">
      <c r="A63" s="121" t="s">
        <v>322</v>
      </c>
      <c r="B63" s="113">
        <v>564</v>
      </c>
    </row>
    <row r="64" spans="1:2" ht="15.75" thickBot="1" x14ac:dyDescent="0.25">
      <c r="A64" s="121" t="s">
        <v>323</v>
      </c>
      <c r="B64" s="113">
        <v>441</v>
      </c>
    </row>
    <row r="65" spans="1:2" ht="15.75" thickBot="1" x14ac:dyDescent="0.25">
      <c r="A65" s="121" t="s">
        <v>324</v>
      </c>
      <c r="B65" s="113">
        <v>381</v>
      </c>
    </row>
    <row r="66" spans="1:2" ht="15.75" thickBot="1" x14ac:dyDescent="0.25">
      <c r="A66" s="121" t="s">
        <v>325</v>
      </c>
      <c r="B66" s="113">
        <v>516</v>
      </c>
    </row>
    <row r="67" spans="1:2" ht="15.75" thickBot="1" x14ac:dyDescent="0.25">
      <c r="A67" s="121" t="s">
        <v>326</v>
      </c>
      <c r="B67" s="113">
        <v>499</v>
      </c>
    </row>
    <row r="68" spans="1:2" ht="15.75" thickBot="1" x14ac:dyDescent="0.25">
      <c r="A68" s="121" t="s">
        <v>327</v>
      </c>
      <c r="B68" s="113">
        <v>440</v>
      </c>
    </row>
    <row r="69" spans="1:2" ht="15.75" thickBot="1" x14ac:dyDescent="0.25">
      <c r="A69" s="121" t="s">
        <v>328</v>
      </c>
      <c r="B69" s="113">
        <v>324</v>
      </c>
    </row>
    <row r="70" spans="1:2" ht="15.75" thickBot="1" x14ac:dyDescent="0.25">
      <c r="A70" s="121" t="s">
        <v>329</v>
      </c>
      <c r="B70" s="113">
        <v>511</v>
      </c>
    </row>
    <row r="71" spans="1:2" ht="15.75" thickBot="1" x14ac:dyDescent="0.25">
      <c r="A71" s="121" t="s">
        <v>330</v>
      </c>
      <c r="B71" s="113">
        <v>575</v>
      </c>
    </row>
    <row r="72" spans="1:2" ht="15.75" thickBot="1" x14ac:dyDescent="0.25">
      <c r="A72" s="121" t="s">
        <v>331</v>
      </c>
      <c r="B72" s="113">
        <v>577</v>
      </c>
    </row>
    <row r="75" spans="1:2" ht="15.75" thickBot="1" x14ac:dyDescent="0.25">
      <c r="A75" s="109" t="s">
        <v>332</v>
      </c>
    </row>
    <row r="76" spans="1:2" ht="29.25" thickBot="1" x14ac:dyDescent="0.25">
      <c r="A76" s="114"/>
      <c r="B76" s="126" t="s">
        <v>333</v>
      </c>
    </row>
    <row r="77" spans="1:2" ht="15.75" thickBot="1" x14ac:dyDescent="0.25">
      <c r="A77" s="121" t="s">
        <v>334</v>
      </c>
      <c r="B77" s="105">
        <v>0.34499999999999997</v>
      </c>
    </row>
    <row r="78" spans="1:2" ht="15.75" thickBot="1" x14ac:dyDescent="0.25">
      <c r="A78" s="121" t="s">
        <v>335</v>
      </c>
      <c r="B78" s="122">
        <v>0.2</v>
      </c>
    </row>
    <row r="79" spans="1:2" ht="15.75" thickBot="1" x14ac:dyDescent="0.25">
      <c r="A79" s="121" t="s">
        <v>336</v>
      </c>
      <c r="B79" s="122">
        <v>0.18</v>
      </c>
    </row>
    <row r="80" spans="1:2" ht="15.75" thickBot="1" x14ac:dyDescent="0.25">
      <c r="A80" s="121" t="s">
        <v>337</v>
      </c>
      <c r="B80" s="122">
        <v>0.14000000000000001</v>
      </c>
    </row>
    <row r="81" spans="1:3" ht="15.75" thickBot="1" x14ac:dyDescent="0.25">
      <c r="A81" s="121" t="s">
        <v>338</v>
      </c>
      <c r="B81" s="122">
        <v>0.13</v>
      </c>
    </row>
    <row r="82" spans="1:3" ht="15" x14ac:dyDescent="0.2">
      <c r="A82" s="109"/>
    </row>
    <row r="83" spans="1:3" ht="15" x14ac:dyDescent="0.2">
      <c r="A83" s="117" t="s">
        <v>339</v>
      </c>
    </row>
    <row r="84" spans="1:3" ht="15.75" thickBot="1" x14ac:dyDescent="0.25">
      <c r="A84" s="109" t="s">
        <v>340</v>
      </c>
    </row>
    <row r="85" spans="1:3" ht="15" thickBot="1" x14ac:dyDescent="0.25">
      <c r="A85" s="170" t="s">
        <v>341</v>
      </c>
      <c r="B85" s="171"/>
    </row>
    <row r="86" spans="1:3" ht="15" thickBot="1" x14ac:dyDescent="0.25">
      <c r="A86" s="116" t="s">
        <v>342</v>
      </c>
      <c r="B86" s="113">
        <v>46</v>
      </c>
    </row>
    <row r="87" spans="1:3" ht="15" thickBot="1" x14ac:dyDescent="0.25">
      <c r="A87" s="116" t="s">
        <v>343</v>
      </c>
      <c r="B87" s="113">
        <v>81</v>
      </c>
    </row>
    <row r="88" spans="1:3" ht="15" thickBot="1" x14ac:dyDescent="0.25">
      <c r="A88" s="116" t="s">
        <v>301</v>
      </c>
      <c r="B88" s="113">
        <v>11</v>
      </c>
    </row>
    <row r="89" spans="1:3" ht="15" thickBot="1" x14ac:dyDescent="0.25">
      <c r="A89" s="116" t="s">
        <v>344</v>
      </c>
      <c r="B89" s="113">
        <v>138</v>
      </c>
    </row>
    <row r="90" spans="1:3" ht="15.75" thickBot="1" x14ac:dyDescent="0.25">
      <c r="A90" s="109"/>
    </row>
    <row r="91" spans="1:3" ht="15" thickBot="1" x14ac:dyDescent="0.25">
      <c r="A91" s="170" t="s">
        <v>345</v>
      </c>
      <c r="B91" s="171"/>
      <c r="C91" s="127"/>
    </row>
    <row r="92" spans="1:3" ht="15" thickBot="1" x14ac:dyDescent="0.25">
      <c r="A92" s="123"/>
      <c r="B92" s="107" t="s">
        <v>346</v>
      </c>
      <c r="C92" s="107" t="s">
        <v>347</v>
      </c>
    </row>
    <row r="93" spans="1:3" ht="15" thickBot="1" x14ac:dyDescent="0.25">
      <c r="A93" s="116" t="s">
        <v>342</v>
      </c>
      <c r="B93" s="113">
        <v>25</v>
      </c>
      <c r="C93" s="113">
        <v>21</v>
      </c>
    </row>
    <row r="94" spans="1:3" ht="15" thickBot="1" x14ac:dyDescent="0.25">
      <c r="A94" s="116" t="s">
        <v>343</v>
      </c>
      <c r="B94" s="113">
        <v>77</v>
      </c>
      <c r="C94" s="113">
        <v>4</v>
      </c>
    </row>
    <row r="95" spans="1:3" ht="15" thickBot="1" x14ac:dyDescent="0.25">
      <c r="A95" s="116" t="s">
        <v>301</v>
      </c>
      <c r="B95" s="113">
        <v>8</v>
      </c>
      <c r="C95" s="113">
        <v>3</v>
      </c>
    </row>
    <row r="96" spans="1:3" ht="15.75" thickBot="1" x14ac:dyDescent="0.25">
      <c r="A96" s="109"/>
    </row>
    <row r="97" spans="1:3" ht="15" thickBot="1" x14ac:dyDescent="0.25">
      <c r="A97" s="170" t="s">
        <v>348</v>
      </c>
      <c r="B97" s="171"/>
      <c r="C97" s="127"/>
    </row>
    <row r="98" spans="1:3" ht="72.75" thickBot="1" x14ac:dyDescent="0.25">
      <c r="A98" s="123"/>
      <c r="B98" s="107" t="s">
        <v>349</v>
      </c>
      <c r="C98" s="107" t="s">
        <v>350</v>
      </c>
    </row>
    <row r="99" spans="1:3" ht="15" thickBot="1" x14ac:dyDescent="0.25">
      <c r="A99" s="116" t="s">
        <v>342</v>
      </c>
      <c r="B99" s="113">
        <v>24500</v>
      </c>
      <c r="C99" s="113">
        <v>57500</v>
      </c>
    </row>
    <row r="100" spans="1:3" ht="15" thickBot="1" x14ac:dyDescent="0.25">
      <c r="A100" s="116" t="s">
        <v>343</v>
      </c>
      <c r="B100" s="113">
        <v>21500</v>
      </c>
      <c r="C100" s="113">
        <v>186000</v>
      </c>
    </row>
    <row r="101" spans="1:3" ht="15" thickBot="1" x14ac:dyDescent="0.25">
      <c r="A101" s="116" t="s">
        <v>301</v>
      </c>
      <c r="B101" s="113">
        <v>5000</v>
      </c>
      <c r="C101" s="113">
        <v>35500</v>
      </c>
    </row>
    <row r="102" spans="1:3" ht="15" thickBot="1" x14ac:dyDescent="0.25">
      <c r="A102" s="116" t="s">
        <v>351</v>
      </c>
      <c r="B102" s="113">
        <v>51000</v>
      </c>
      <c r="C102" s="128">
        <v>279000</v>
      </c>
    </row>
    <row r="103" spans="1:3" ht="15" thickBot="1" x14ac:dyDescent="0.25">
      <c r="A103" s="123"/>
      <c r="B103" s="129"/>
      <c r="C103" s="129"/>
    </row>
    <row r="104" spans="1:3" ht="15" thickBot="1" x14ac:dyDescent="0.25">
      <c r="A104" s="123"/>
      <c r="B104" s="129"/>
      <c r="C104" s="129"/>
    </row>
    <row r="105" spans="1:3" ht="15" thickBot="1" x14ac:dyDescent="0.25">
      <c r="A105" s="123"/>
      <c r="B105" s="129"/>
      <c r="C105" s="129"/>
    </row>
    <row r="106" spans="1:3" ht="15.75" thickBot="1" x14ac:dyDescent="0.25">
      <c r="A106" s="130" t="s">
        <v>352</v>
      </c>
    </row>
    <row r="107" spans="1:3" ht="15.75" thickBot="1" x14ac:dyDescent="0.25">
      <c r="A107" s="131" t="s">
        <v>353</v>
      </c>
      <c r="B107" s="127"/>
    </row>
    <row r="108" spans="1:3" ht="15" thickBot="1" x14ac:dyDescent="0.25">
      <c r="A108" s="116" t="s">
        <v>354</v>
      </c>
      <c r="B108" s="113">
        <v>21</v>
      </c>
    </row>
    <row r="109" spans="1:3" ht="15" thickBot="1" x14ac:dyDescent="0.25">
      <c r="A109" s="116" t="s">
        <v>355</v>
      </c>
      <c r="B109" s="113">
        <v>36</v>
      </c>
    </row>
    <row r="110" spans="1:3" ht="15" thickBot="1" x14ac:dyDescent="0.25">
      <c r="A110" s="116" t="s">
        <v>356</v>
      </c>
      <c r="B110" s="113">
        <v>24</v>
      </c>
    </row>
    <row r="111" spans="1:3" ht="15" thickBot="1" x14ac:dyDescent="0.25">
      <c r="A111" s="116" t="s">
        <v>357</v>
      </c>
      <c r="B111" s="113">
        <v>91</v>
      </c>
    </row>
    <row r="112" spans="1:3" ht="15" thickBot="1" x14ac:dyDescent="0.25">
      <c r="A112" s="116" t="s">
        <v>358</v>
      </c>
      <c r="B112" s="113" t="s">
        <v>359</v>
      </c>
    </row>
    <row r="113" spans="1:2" ht="15.75" thickBot="1" x14ac:dyDescent="0.25">
      <c r="A113" s="109"/>
    </row>
    <row r="114" spans="1:2" ht="15" thickBot="1" x14ac:dyDescent="0.25">
      <c r="A114" s="115" t="s">
        <v>342</v>
      </c>
      <c r="B114" s="111">
        <v>99</v>
      </c>
    </row>
    <row r="115" spans="1:2" ht="15" thickBot="1" x14ac:dyDescent="0.25">
      <c r="A115" s="116" t="s">
        <v>343</v>
      </c>
      <c r="B115" s="113">
        <v>180</v>
      </c>
    </row>
    <row r="116" spans="1:2" ht="15" thickBot="1" x14ac:dyDescent="0.25">
      <c r="A116" s="116" t="s">
        <v>301</v>
      </c>
      <c r="B116" s="113">
        <v>21</v>
      </c>
    </row>
    <row r="117" spans="1:2" ht="29.25" thickBot="1" x14ac:dyDescent="0.25">
      <c r="A117" s="116" t="s">
        <v>360</v>
      </c>
      <c r="B117" s="113">
        <v>300</v>
      </c>
    </row>
    <row r="118" spans="1:2" ht="15" x14ac:dyDescent="0.2">
      <c r="A118" s="109"/>
    </row>
    <row r="119" spans="1:2" x14ac:dyDescent="0.2">
      <c r="A119" s="132"/>
    </row>
    <row r="120" spans="1:2" x14ac:dyDescent="0.2">
      <c r="A120" s="118"/>
    </row>
    <row r="121" spans="1:2" x14ac:dyDescent="0.2">
      <c r="A121" s="133"/>
    </row>
    <row r="122" spans="1:2" x14ac:dyDescent="0.2">
      <c r="A122" s="134"/>
    </row>
    <row r="123" spans="1:2" x14ac:dyDescent="0.2">
      <c r="A123" s="135"/>
    </row>
    <row r="124" spans="1:2" x14ac:dyDescent="0.2">
      <c r="A124" s="132"/>
    </row>
  </sheetData>
  <mergeCells count="3">
    <mergeCell ref="A85:B85"/>
    <mergeCell ref="A91:B91"/>
    <mergeCell ref="A97:B9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rightToLeft="1" workbookViewId="0">
      <selection activeCell="A64" sqref="A64"/>
    </sheetView>
  </sheetViews>
  <sheetFormatPr defaultRowHeight="14.25" x14ac:dyDescent="0.2"/>
  <cols>
    <col min="1" max="1" width="35.125" customWidth="1"/>
  </cols>
  <sheetData>
    <row r="1" spans="1:4" ht="15.75" thickBot="1" x14ac:dyDescent="0.25">
      <c r="A1" s="100" t="s">
        <v>361</v>
      </c>
    </row>
    <row r="2" spans="1:4" ht="15" thickBot="1" x14ac:dyDescent="0.25">
      <c r="A2" s="172" t="s">
        <v>362</v>
      </c>
      <c r="B2" s="173"/>
    </row>
    <row r="3" spans="1:4" ht="15" thickBot="1" x14ac:dyDescent="0.25">
      <c r="A3" s="136">
        <v>2016</v>
      </c>
      <c r="B3" s="137">
        <v>27104</v>
      </c>
    </row>
    <row r="4" spans="1:4" ht="15" thickBot="1" x14ac:dyDescent="0.25">
      <c r="A4" s="138">
        <v>2017</v>
      </c>
      <c r="B4" s="139">
        <v>34762</v>
      </c>
    </row>
    <row r="5" spans="1:4" ht="15" thickBot="1" x14ac:dyDescent="0.25">
      <c r="A5" s="138">
        <v>2018</v>
      </c>
      <c r="B5" s="139">
        <v>57131</v>
      </c>
    </row>
    <row r="6" spans="1:4" ht="15.75" thickBot="1" x14ac:dyDescent="0.25">
      <c r="A6" s="100"/>
    </row>
    <row r="7" spans="1:4" ht="15" thickBot="1" x14ac:dyDescent="0.25">
      <c r="A7" s="174" t="s">
        <v>363</v>
      </c>
      <c r="B7" s="175"/>
      <c r="C7" s="175"/>
      <c r="D7" s="176"/>
    </row>
    <row r="8" spans="1:4" ht="43.5" thickBot="1" x14ac:dyDescent="0.25">
      <c r="A8" s="120">
        <v>2016</v>
      </c>
      <c r="B8" s="140" t="s">
        <v>364</v>
      </c>
      <c r="C8" s="140" t="s">
        <v>365</v>
      </c>
      <c r="D8" s="140" t="s">
        <v>366</v>
      </c>
    </row>
    <row r="9" spans="1:4" ht="43.5" thickBot="1" x14ac:dyDescent="0.25">
      <c r="A9" s="120">
        <v>2017</v>
      </c>
      <c r="B9" s="140" t="s">
        <v>367</v>
      </c>
      <c r="C9" s="140" t="s">
        <v>368</v>
      </c>
      <c r="D9" s="140" t="s">
        <v>369</v>
      </c>
    </row>
    <row r="10" spans="1:4" ht="43.5" thickBot="1" x14ac:dyDescent="0.25">
      <c r="A10" s="120">
        <v>2018</v>
      </c>
      <c r="B10" s="140" t="s">
        <v>370</v>
      </c>
      <c r="C10" s="140" t="s">
        <v>371</v>
      </c>
      <c r="D10" s="140" t="s">
        <v>372</v>
      </c>
    </row>
    <row r="11" spans="1:4" ht="15.75" thickBot="1" x14ac:dyDescent="0.25">
      <c r="A11" s="100"/>
    </row>
    <row r="12" spans="1:4" ht="15" thickBot="1" x14ac:dyDescent="0.25">
      <c r="A12" s="172" t="s">
        <v>373</v>
      </c>
      <c r="B12" s="177"/>
    </row>
    <row r="13" spans="1:4" ht="15" thickBot="1" x14ac:dyDescent="0.25">
      <c r="A13" s="138" t="s">
        <v>320</v>
      </c>
      <c r="B13" s="137">
        <v>3661</v>
      </c>
    </row>
    <row r="14" spans="1:4" ht="15" thickBot="1" x14ac:dyDescent="0.25">
      <c r="A14" s="138" t="s">
        <v>321</v>
      </c>
      <c r="B14" s="137">
        <v>3683</v>
      </c>
    </row>
    <row r="15" spans="1:4" ht="15" thickBot="1" x14ac:dyDescent="0.25">
      <c r="A15" s="138" t="s">
        <v>322</v>
      </c>
      <c r="B15" s="137">
        <v>3806</v>
      </c>
    </row>
    <row r="16" spans="1:4" ht="15" thickBot="1" x14ac:dyDescent="0.25">
      <c r="A16" s="138" t="s">
        <v>323</v>
      </c>
      <c r="B16" s="137">
        <v>3626</v>
      </c>
    </row>
    <row r="17" spans="1:2" ht="15" thickBot="1" x14ac:dyDescent="0.25">
      <c r="A17" s="138" t="s">
        <v>324</v>
      </c>
      <c r="B17" s="137">
        <v>5734</v>
      </c>
    </row>
    <row r="18" spans="1:2" ht="15" thickBot="1" x14ac:dyDescent="0.25">
      <c r="A18" s="138" t="s">
        <v>325</v>
      </c>
      <c r="B18" s="137">
        <v>6148</v>
      </c>
    </row>
    <row r="19" spans="1:2" ht="15" thickBot="1" x14ac:dyDescent="0.25">
      <c r="A19" s="138" t="s">
        <v>326</v>
      </c>
      <c r="B19" s="137">
        <v>4861</v>
      </c>
    </row>
    <row r="20" spans="1:2" ht="15" thickBot="1" x14ac:dyDescent="0.25">
      <c r="A20" s="138" t="s">
        <v>327</v>
      </c>
      <c r="B20" s="137">
        <v>5221</v>
      </c>
    </row>
    <row r="21" spans="1:2" ht="15" thickBot="1" x14ac:dyDescent="0.25">
      <c r="A21" s="138" t="s">
        <v>328</v>
      </c>
      <c r="B21" s="137">
        <v>3347</v>
      </c>
    </row>
    <row r="22" spans="1:2" ht="15" thickBot="1" x14ac:dyDescent="0.25">
      <c r="A22" s="138" t="s">
        <v>329</v>
      </c>
      <c r="B22" s="137">
        <v>5066</v>
      </c>
    </row>
    <row r="23" spans="1:2" ht="15" thickBot="1" x14ac:dyDescent="0.25">
      <c r="A23" s="138" t="s">
        <v>330</v>
      </c>
      <c r="B23" s="137">
        <v>5929</v>
      </c>
    </row>
    <row r="24" spans="1:2" ht="15" thickBot="1" x14ac:dyDescent="0.25">
      <c r="A24" s="138" t="s">
        <v>331</v>
      </c>
      <c r="B24" s="137">
        <v>6049</v>
      </c>
    </row>
    <row r="25" spans="1:2" ht="15" thickBot="1" x14ac:dyDescent="0.25">
      <c r="A25" s="138" t="s">
        <v>351</v>
      </c>
      <c r="B25" s="137">
        <v>57131</v>
      </c>
    </row>
    <row r="26" spans="1:2" x14ac:dyDescent="0.2">
      <c r="A26" s="106"/>
    </row>
    <row r="27" spans="1:2" ht="86.25" thickBot="1" x14ac:dyDescent="0.25">
      <c r="A27" s="150" t="s">
        <v>374</v>
      </c>
    </row>
    <row r="28" spans="1:2" ht="15" thickBot="1" x14ac:dyDescent="0.25">
      <c r="A28" s="102" t="s">
        <v>375</v>
      </c>
      <c r="B28" s="141">
        <v>2106</v>
      </c>
    </row>
    <row r="29" spans="1:2" ht="15" thickBot="1" x14ac:dyDescent="0.25">
      <c r="A29" s="142" t="s">
        <v>376</v>
      </c>
      <c r="B29" s="143">
        <v>1591</v>
      </c>
    </row>
    <row r="30" spans="1:2" ht="15" thickBot="1" x14ac:dyDescent="0.25">
      <c r="A30" s="142" t="s">
        <v>377</v>
      </c>
      <c r="B30" s="144">
        <v>104</v>
      </c>
    </row>
    <row r="31" spans="1:2" x14ac:dyDescent="0.2">
      <c r="A31" s="106"/>
    </row>
    <row r="32" spans="1:2" ht="15" x14ac:dyDescent="0.2">
      <c r="A32" s="100" t="s">
        <v>378</v>
      </c>
    </row>
    <row r="33" spans="1:3" ht="57" x14ac:dyDescent="0.2">
      <c r="A33" s="150" t="s">
        <v>379</v>
      </c>
    </row>
    <row r="34" spans="1:3" ht="15.75" thickBot="1" x14ac:dyDescent="0.25">
      <c r="A34" s="146"/>
    </row>
    <row r="35" spans="1:3" ht="15" thickBot="1" x14ac:dyDescent="0.25">
      <c r="A35" s="147" t="s">
        <v>380</v>
      </c>
      <c r="B35" s="148" t="s">
        <v>381</v>
      </c>
      <c r="C35" s="148" t="s">
        <v>382</v>
      </c>
    </row>
    <row r="36" spans="1:3" ht="15" thickBot="1" x14ac:dyDescent="0.25">
      <c r="A36" s="136">
        <v>2014</v>
      </c>
      <c r="B36" s="137">
        <v>207</v>
      </c>
      <c r="C36" s="137">
        <v>117</v>
      </c>
    </row>
    <row r="37" spans="1:3" ht="15" thickBot="1" x14ac:dyDescent="0.25">
      <c r="A37" s="136">
        <v>2015</v>
      </c>
      <c r="B37" s="137">
        <v>192</v>
      </c>
      <c r="C37" s="137">
        <v>148</v>
      </c>
    </row>
    <row r="38" spans="1:3" ht="15" thickBot="1" x14ac:dyDescent="0.25">
      <c r="A38" s="136">
        <v>2016</v>
      </c>
      <c r="B38" s="137">
        <v>818</v>
      </c>
      <c r="C38" s="137">
        <v>271</v>
      </c>
    </row>
    <row r="39" spans="1:3" ht="15" thickBot="1" x14ac:dyDescent="0.25">
      <c r="A39" s="136">
        <v>2017</v>
      </c>
      <c r="B39" s="137">
        <v>751</v>
      </c>
      <c r="C39" s="137">
        <v>400</v>
      </c>
    </row>
    <row r="40" spans="1:3" ht="15" thickBot="1" x14ac:dyDescent="0.25">
      <c r="A40" s="136">
        <v>2018</v>
      </c>
      <c r="B40" s="137">
        <v>1381</v>
      </c>
      <c r="C40" s="137">
        <v>953</v>
      </c>
    </row>
    <row r="41" spans="1:3" ht="15" thickBot="1" x14ac:dyDescent="0.25">
      <c r="A41" s="136">
        <v>2019</v>
      </c>
      <c r="B41" s="137">
        <v>109</v>
      </c>
      <c r="C41" s="137">
        <v>76</v>
      </c>
    </row>
    <row r="42" spans="1:3" ht="15" thickBot="1" x14ac:dyDescent="0.25">
      <c r="A42" s="136"/>
      <c r="B42" s="137">
        <v>3458</v>
      </c>
      <c r="C42" s="137">
        <v>1965</v>
      </c>
    </row>
    <row r="43" spans="1:3" ht="15.75" thickBot="1" x14ac:dyDescent="0.25">
      <c r="A43" s="100"/>
    </row>
    <row r="44" spans="1:3" ht="15" thickBot="1" x14ac:dyDescent="0.25">
      <c r="A44" s="147" t="s">
        <v>383</v>
      </c>
      <c r="B44" s="149">
        <v>27963</v>
      </c>
    </row>
    <row r="45" spans="1:3" ht="15" x14ac:dyDescent="0.2">
      <c r="A45" s="100"/>
    </row>
    <row r="46" spans="1:3" ht="15" thickBot="1" x14ac:dyDescent="0.25">
      <c r="A46" s="145" t="s">
        <v>384</v>
      </c>
    </row>
    <row r="47" spans="1:3" ht="15" thickBot="1" x14ac:dyDescent="0.25">
      <c r="A47" s="172" t="s">
        <v>385</v>
      </c>
      <c r="B47" s="177"/>
    </row>
    <row r="48" spans="1:3" ht="15" thickBot="1" x14ac:dyDescent="0.25">
      <c r="A48" s="138" t="s">
        <v>386</v>
      </c>
      <c r="B48" s="137"/>
    </row>
    <row r="49" spans="1:3" ht="15" thickBot="1" x14ac:dyDescent="0.25">
      <c r="A49" s="138" t="s">
        <v>387</v>
      </c>
      <c r="B49" s="137"/>
    </row>
    <row r="50" spans="1:3" ht="15" thickBot="1" x14ac:dyDescent="0.25">
      <c r="A50" s="138" t="s">
        <v>388</v>
      </c>
      <c r="B50" s="137"/>
    </row>
    <row r="52" spans="1:3" ht="72" thickBot="1" x14ac:dyDescent="0.25">
      <c r="A52" s="150" t="s">
        <v>389</v>
      </c>
    </row>
    <row r="53" spans="1:3" ht="15" thickBot="1" x14ac:dyDescent="0.25">
      <c r="A53" s="151" t="s">
        <v>390</v>
      </c>
      <c r="B53" s="152"/>
    </row>
    <row r="54" spans="1:3" ht="15" thickBot="1" x14ac:dyDescent="0.25">
      <c r="A54" s="104" t="s">
        <v>53</v>
      </c>
      <c r="B54" s="144">
        <v>214</v>
      </c>
    </row>
    <row r="55" spans="1:3" ht="15" thickBot="1" x14ac:dyDescent="0.25">
      <c r="A55" s="104" t="s">
        <v>43</v>
      </c>
      <c r="B55" s="144">
        <v>213</v>
      </c>
    </row>
    <row r="56" spans="1:3" ht="15" thickBot="1" x14ac:dyDescent="0.25">
      <c r="A56" s="104" t="s">
        <v>63</v>
      </c>
      <c r="B56" s="144">
        <v>52</v>
      </c>
    </row>
    <row r="57" spans="1:3" ht="15" x14ac:dyDescent="0.2">
      <c r="A57" s="100"/>
    </row>
    <row r="58" spans="1:3" ht="15.75" thickBot="1" x14ac:dyDescent="0.25">
      <c r="A58" s="100"/>
    </row>
    <row r="59" spans="1:3" ht="15" thickBot="1" x14ac:dyDescent="0.25">
      <c r="A59" s="172" t="s">
        <v>391</v>
      </c>
      <c r="B59" s="173"/>
    </row>
    <row r="60" spans="1:3" ht="15" thickBot="1" x14ac:dyDescent="0.25">
      <c r="A60" s="142" t="s">
        <v>392</v>
      </c>
      <c r="B60" s="153" t="s">
        <v>393</v>
      </c>
    </row>
    <row r="61" spans="1:3" ht="15" thickBot="1" x14ac:dyDescent="0.25">
      <c r="A61" s="104" t="s">
        <v>394</v>
      </c>
      <c r="B61" s="153" t="s">
        <v>395</v>
      </c>
    </row>
    <row r="64" spans="1:3" x14ac:dyDescent="0.2">
      <c r="A64" s="108"/>
      <c r="C64" s="150"/>
    </row>
  </sheetData>
  <mergeCells count="5">
    <mergeCell ref="A2:B2"/>
    <mergeCell ref="A7:D7"/>
    <mergeCell ref="A12:B12"/>
    <mergeCell ref="A47:B47"/>
    <mergeCell ref="A59:B59"/>
  </mergeCells>
  <hyperlinks>
    <hyperlink ref="A52" location="_ftn1" display="_ftn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2</vt:i4>
      </vt:variant>
    </vt:vector>
  </HeadingPairs>
  <TitlesOfParts>
    <vt:vector size="6" baseType="lpstr">
      <vt:lpstr>נתוני רשויות</vt:lpstr>
      <vt:lpstr>תקציר מנהלים</vt:lpstr>
      <vt:lpstr>יישום החוק בממשלה</vt:lpstr>
      <vt:lpstr>תמצית פעילות היחידה</vt:lpstr>
      <vt:lpstr>'תמצית פעילות היחידה'!_ftn1</vt:lpstr>
      <vt:lpstr>'תמצית פעילות היחידה'!_ftnref1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Reut Djemal</dc:creator>
  <cp:lastModifiedBy>Daniel Matmon</cp:lastModifiedBy>
  <cp:lastPrinted>2019-02-28T07:58:25Z</cp:lastPrinted>
  <dcterms:created xsi:type="dcterms:W3CDTF">2019-02-18T09:57:32Z</dcterms:created>
  <dcterms:modified xsi:type="dcterms:W3CDTF">2019-07-08T05:08:00Z</dcterms:modified>
</cp:coreProperties>
</file>