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aul-mh\Desktop\"/>
    </mc:Choice>
  </mc:AlternateContent>
  <bookViews>
    <workbookView xWindow="0" yWindow="0" windowWidth="28800" windowHeight="12375"/>
  </bookViews>
  <sheets>
    <sheet name="אומדן מסילה -ריכוז" sheetId="5" r:id="rId1"/>
    <sheet name="גיליון2" sheetId="2" r:id="rId2"/>
    <sheet name="גיליון3" sheetId="3" r:id="rId3"/>
  </sheets>
  <definedNames>
    <definedName name="_xlnm.Print_Area" localSheetId="0">'אומדן מסילה -ריכוז'!$A$1:$E$28</definedName>
  </definedNames>
  <calcPr calcId="162913"/>
</workbook>
</file>

<file path=xl/calcChain.xml><?xml version="1.0" encoding="utf-8"?>
<calcChain xmlns="http://schemas.openxmlformats.org/spreadsheetml/2006/main">
  <c r="E7" i="5" l="1"/>
  <c r="E18" i="5" l="1"/>
  <c r="E13" i="5" l="1"/>
  <c r="E11" i="5" l="1"/>
  <c r="E21" i="5" s="1"/>
  <c r="E23" i="5" l="1"/>
  <c r="E24" i="5" s="1"/>
  <c r="E22" i="5" l="1"/>
  <c r="E25" i="5" s="1"/>
  <c r="E26" i="5" s="1"/>
  <c r="E27" i="5" s="1"/>
</calcChain>
</file>

<file path=xl/sharedStrings.xml><?xml version="1.0" encoding="utf-8"?>
<sst xmlns="http://schemas.openxmlformats.org/spreadsheetml/2006/main" count="45" uniqueCount="41">
  <si>
    <t>סה"כ</t>
  </si>
  <si>
    <t>סה"כ ללא מע"מ</t>
  </si>
  <si>
    <t>סה"כ תקציבי (כולל מע"מ)</t>
  </si>
  <si>
    <t>סעיפים</t>
  </si>
  <si>
    <t>תת"ל 65 מסילות חיפה</t>
  </si>
  <si>
    <t xml:space="preserve">אומדן ראשוני לחלופות </t>
  </si>
  <si>
    <t>חלופה 102A</t>
  </si>
  <si>
    <t>מנהור</t>
  </si>
  <si>
    <t>פרוט</t>
  </si>
  <si>
    <t>מערך מסילות קרקעיות לרבות מבנה עליון , תחתון , ניקוז ומערכות איתות , תקשורת וחישמול</t>
  </si>
  <si>
    <t xml:space="preserve">מערך מסילות קרקעיות </t>
  </si>
  <si>
    <t>תחנת לב המפרץ</t>
  </si>
  <si>
    <t>תחנה לרבות מבנה התחנה עילי או ותת"ק , מערכות , מעליות וכו'</t>
  </si>
  <si>
    <t>קריית הממשלה</t>
  </si>
  <si>
    <t>בת גלים</t>
  </si>
  <si>
    <t>חוף כרמל</t>
  </si>
  <si>
    <t>מערכות במנהור</t>
  </si>
  <si>
    <t>אוורור , כיבוי , תאורה , חישמול וכו'</t>
  </si>
  <si>
    <t>ניטור</t>
  </si>
  <si>
    <t>סה"כ מנהור</t>
  </si>
  <si>
    <t>מע"מ 17%</t>
  </si>
  <si>
    <t xml:space="preserve">כבישים </t>
  </si>
  <si>
    <t xml:space="preserve">העתקה וטיפול בכבישים </t>
  </si>
  <si>
    <t>הערה</t>
  </si>
  <si>
    <t>הרחבות מנהרה בתחנות</t>
  </si>
  <si>
    <t>גשרים פורטלים</t>
  </si>
  <si>
    <t>ביצוע קירות פורטל לשילוח מכונת TBM וגשרי מסילה וכבישים</t>
  </si>
  <si>
    <t>תכנון ניהול , סקרים , מדידות וכו'  15%</t>
  </si>
  <si>
    <t xml:space="preserve">סה"כ </t>
  </si>
  <si>
    <t>תחנה טרמינלית בחוף כרמל</t>
  </si>
  <si>
    <t>תחנה תת"ק 2 מסילות</t>
  </si>
  <si>
    <t>תחנה על הקרקע</t>
  </si>
  <si>
    <t>תחנה תת"ק 4 מסילות</t>
  </si>
  <si>
    <t>4 מנהרות בודדות
2*11 ק"מ
2*8.5 ק"מ</t>
  </si>
  <si>
    <t>ביצוע מערך מנהרות כולל ערך מכונות , סיגמנטים , קטעים בחפירה וכיסוי , פינוי עפר ,  רציפים , מנהרות מקשרות</t>
  </si>
  <si>
    <t>מערך מסילות במנהור</t>
  </si>
  <si>
    <t>מערך מסילות במנהרה slab track לרבות  , ניקוז ומערכות איתות , תקשורת וחישמול פסים ומפלגים</t>
  </si>
  <si>
    <t>שלבי ביצוע</t>
  </si>
  <si>
    <t>מערך כבישים , מסילות , תחנה חלופית</t>
  </si>
  <si>
    <t>בצ"מ 50%</t>
  </si>
  <si>
    <t>עלות מימוש זכויות ,טיפול בתשתיות , פיצוים וכו'  7.5%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</si>
</sst>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Arial"/>
      <family val="2"/>
      <charset val="177"/>
      <scheme val="minor"/>
    </font>
    <font>
      <sz val="14"/>
      <color theme="1"/>
      <name val="Arial"/>
      <family val="2"/>
      <charset val="177"/>
      <scheme val="minor"/>
    </font>
    <font>
      <sz val="14"/>
      <color theme="1"/>
      <name val="David"/>
      <family val="2"/>
      <charset val="177"/>
    </font>
    <font>
      <b/>
      <sz val="16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name val="Arial"/>
      <family val="2"/>
      <scheme val="minor"/>
    </font>
    <font>
      <b/>
      <u/>
      <sz val="18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6"/>
      <name val="Arial"/>
      <family val="2"/>
      <scheme val="minor"/>
    </font>
    <font>
      <b/>
      <sz val="14"/>
      <color rgb="FFFF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0" fontId="1" fillId="0" borderId="0" xfId="0" applyFont="1"/>
    <xf numFmtId="0" fontId="2" fillId="0" borderId="0" xfId="0" applyFont="1" applyAlignment="1">
      <alignment horizontal="right" readingOrder="2"/>
    </xf>
    <xf numFmtId="0" fontId="1" fillId="0" borderId="0" xfId="0" applyFont="1" applyAlignment="1">
      <alignment horizontal="left" vertical="top"/>
    </xf>
    <xf numFmtId="0" fontId="5" fillId="0" borderId="0" xfId="0" applyFont="1"/>
    <xf numFmtId="0" fontId="6" fillId="0" borderId="1" xfId="0" applyFont="1" applyBorder="1" applyAlignment="1">
      <alignment horizontal="center" vertical="top" wrapText="1" readingOrder="2"/>
    </xf>
    <xf numFmtId="0" fontId="6" fillId="0" borderId="1" xfId="0" applyFont="1" applyBorder="1" applyAlignment="1">
      <alignment horizontal="center" vertical="center" wrapText="1" readingOrder="2"/>
    </xf>
    <xf numFmtId="0" fontId="6" fillId="0" borderId="1" xfId="0" applyFont="1" applyFill="1" applyBorder="1" applyAlignment="1">
      <alignment horizontal="right" vertical="top" wrapText="1" readingOrder="2"/>
    </xf>
    <xf numFmtId="0" fontId="8" fillId="0" borderId="0" xfId="0" applyFont="1" applyAlignment="1">
      <alignment horizontal="center" readingOrder="2"/>
    </xf>
    <xf numFmtId="0" fontId="9" fillId="0" borderId="0" xfId="0" applyFont="1" applyAlignment="1">
      <alignment horizontal="center" readingOrder="2"/>
    </xf>
    <xf numFmtId="3" fontId="4" fillId="2" borderId="1" xfId="0" applyNumberFormat="1" applyFont="1" applyFill="1" applyBorder="1" applyAlignment="1">
      <alignment horizontal="center" vertical="center" wrapText="1" readingOrder="2"/>
    </xf>
    <xf numFmtId="0" fontId="6" fillId="2" borderId="1" xfId="0" applyFont="1" applyFill="1" applyBorder="1" applyAlignment="1">
      <alignment horizontal="right" vertical="top" wrapText="1" readingOrder="2"/>
    </xf>
    <xf numFmtId="0" fontId="6" fillId="2" borderId="1" xfId="0" applyFont="1" applyFill="1" applyBorder="1" applyAlignment="1">
      <alignment horizontal="center" vertical="center" wrapText="1" readingOrder="2"/>
    </xf>
    <xf numFmtId="3" fontId="4" fillId="3" borderId="1" xfId="0" applyNumberFormat="1" applyFont="1" applyFill="1" applyBorder="1" applyAlignment="1">
      <alignment horizontal="center" vertical="center" wrapText="1" readingOrder="2"/>
    </xf>
    <xf numFmtId="3" fontId="4" fillId="3" borderId="4" xfId="0" applyNumberFormat="1" applyFont="1" applyFill="1" applyBorder="1" applyAlignment="1">
      <alignment horizontal="center" vertical="center" wrapText="1" readingOrder="2"/>
    </xf>
    <xf numFmtId="3" fontId="6" fillId="3" borderId="2" xfId="0" applyNumberFormat="1" applyFont="1" applyFill="1" applyBorder="1" applyAlignment="1">
      <alignment horizontal="center" vertical="center" wrapText="1" readingOrder="2"/>
    </xf>
    <xf numFmtId="0" fontId="6" fillId="3" borderId="5" xfId="0" applyFont="1" applyFill="1" applyBorder="1" applyAlignment="1">
      <alignment horizontal="center" vertical="center" wrapText="1" readingOrder="2"/>
    </xf>
    <xf numFmtId="3" fontId="6" fillId="3" borderId="4" xfId="0" applyNumberFormat="1" applyFont="1" applyFill="1" applyBorder="1" applyAlignment="1">
      <alignment horizontal="center" vertical="center" wrapText="1" readingOrder="2"/>
    </xf>
    <xf numFmtId="3" fontId="6" fillId="3" borderId="1" xfId="0" applyNumberFormat="1" applyFont="1" applyFill="1" applyBorder="1" applyAlignment="1">
      <alignment horizontal="center" vertical="center" wrapText="1" readingOrder="2"/>
    </xf>
    <xf numFmtId="3" fontId="6" fillId="4" borderId="4" xfId="0" applyNumberFormat="1" applyFont="1" applyFill="1" applyBorder="1" applyAlignment="1">
      <alignment horizontal="center" vertical="center" wrapText="1" readingOrder="2"/>
    </xf>
    <xf numFmtId="0" fontId="7" fillId="0" borderId="1" xfId="0" applyFont="1" applyFill="1" applyBorder="1" applyAlignment="1">
      <alignment horizontal="right" vertical="top" wrapText="1" readingOrder="2"/>
    </xf>
    <xf numFmtId="3" fontId="7" fillId="0" borderId="1" xfId="0" applyNumberFormat="1" applyFont="1" applyFill="1" applyBorder="1" applyAlignment="1">
      <alignment horizontal="center" vertical="center" wrapText="1" readingOrder="2"/>
    </xf>
    <xf numFmtId="3" fontId="7" fillId="0" borderId="0" xfId="0" applyNumberFormat="1" applyFont="1" applyFill="1" applyBorder="1" applyAlignment="1">
      <alignment horizontal="center" vertical="center" wrapText="1" readingOrder="2"/>
    </xf>
    <xf numFmtId="0" fontId="6" fillId="0" borderId="0" xfId="0" applyFont="1" applyBorder="1" applyAlignment="1">
      <alignment horizontal="center" vertical="top" wrapText="1" readingOrder="2"/>
    </xf>
    <xf numFmtId="0" fontId="4" fillId="0" borderId="0" xfId="0" applyFont="1" applyFill="1" applyBorder="1" applyAlignment="1">
      <alignment horizontal="left" vertical="top" wrapText="1" readingOrder="2"/>
    </xf>
    <xf numFmtId="0" fontId="4" fillId="0" borderId="0" xfId="0" applyFont="1" applyFill="1" applyBorder="1" applyAlignment="1">
      <alignment horizontal="left" vertical="top"/>
    </xf>
    <xf numFmtId="0" fontId="7" fillId="0" borderId="2" xfId="0" applyFont="1" applyFill="1" applyBorder="1" applyAlignment="1">
      <alignment horizontal="right" vertical="top" wrapText="1" readingOrder="2"/>
    </xf>
    <xf numFmtId="3" fontId="10" fillId="0" borderId="1" xfId="0" applyNumberFormat="1" applyFont="1" applyFill="1" applyBorder="1" applyAlignment="1">
      <alignment horizontal="center" vertical="center" wrapText="1" readingOrder="2"/>
    </xf>
    <xf numFmtId="3" fontId="6" fillId="2" borderId="4" xfId="0" applyNumberFormat="1" applyFont="1" applyFill="1" applyBorder="1" applyAlignment="1">
      <alignment horizontal="center" vertical="center" wrapText="1" readingOrder="2"/>
    </xf>
    <xf numFmtId="3" fontId="11" fillId="3" borderId="4" xfId="0" applyNumberFormat="1" applyFont="1" applyFill="1" applyBorder="1" applyAlignment="1">
      <alignment horizontal="center" vertical="center" wrapText="1" readingOrder="2"/>
    </xf>
    <xf numFmtId="0" fontId="7" fillId="0" borderId="0" xfId="0" applyFont="1" applyFill="1" applyBorder="1" applyAlignment="1">
      <alignment horizontal="center" vertical="top" wrapText="1" readingOrder="2"/>
    </xf>
    <xf numFmtId="0" fontId="8" fillId="0" borderId="0" xfId="0" applyFont="1" applyAlignment="1">
      <alignment horizontal="center" readingOrder="2"/>
    </xf>
    <xf numFmtId="0" fontId="9" fillId="0" borderId="0" xfId="0" applyFont="1" applyAlignment="1">
      <alignment horizontal="center" readingOrder="2"/>
    </xf>
    <xf numFmtId="0" fontId="3" fillId="3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7"/>
  <sheetViews>
    <sheetView rightToLeft="1" tabSelected="1" view="pageBreakPreview" topLeftCell="A19" zoomScale="85" zoomScaleNormal="100" zoomScaleSheetLayoutView="85" workbookViewId="0">
      <selection activeCell="G8" sqref="G8"/>
    </sheetView>
  </sheetViews>
  <sheetFormatPr defaultRowHeight="18" x14ac:dyDescent="0.25"/>
  <cols>
    <col min="1" max="1" width="6.25" style="4" bestFit="1" customWidth="1"/>
    <col min="2" max="2" width="37.375" style="2" customWidth="1"/>
    <col min="3" max="3" width="28.375" style="2" customWidth="1"/>
    <col min="4" max="4" width="18.25" style="2" customWidth="1"/>
    <col min="5" max="5" width="21" style="2" bestFit="1" customWidth="1"/>
  </cols>
  <sheetData>
    <row r="2" spans="1:5" s="5" customFormat="1" ht="27.6" customHeight="1" x14ac:dyDescent="0.35">
      <c r="A2" s="32" t="s">
        <v>4</v>
      </c>
      <c r="B2" s="32"/>
      <c r="C2" s="32"/>
      <c r="D2" s="9"/>
      <c r="E2" s="9"/>
    </row>
    <row r="3" spans="1:5" s="5" customFormat="1" ht="17.45" customHeight="1" x14ac:dyDescent="0.35">
      <c r="A3" s="33" t="s">
        <v>5</v>
      </c>
      <c r="B3" s="33"/>
      <c r="C3" s="33"/>
      <c r="D3" s="10"/>
      <c r="E3" s="10"/>
    </row>
    <row r="4" spans="1:5" ht="19.5" thickBot="1" x14ac:dyDescent="0.35">
      <c r="A4" s="3"/>
      <c r="B4" s="3"/>
    </row>
    <row r="5" spans="1:5" ht="21" thickBot="1" x14ac:dyDescent="0.35">
      <c r="D5" s="34" t="s">
        <v>6</v>
      </c>
      <c r="E5" s="35"/>
    </row>
    <row r="6" spans="1:5" ht="18.75" thickBot="1" x14ac:dyDescent="0.25">
      <c r="A6" s="24"/>
      <c r="B6" s="6" t="s">
        <v>3</v>
      </c>
      <c r="C6" s="7" t="s">
        <v>8</v>
      </c>
      <c r="D6" s="16" t="s">
        <v>23</v>
      </c>
      <c r="E6" s="17" t="s">
        <v>0</v>
      </c>
    </row>
    <row r="7" spans="1:5" ht="90.75" thickBot="1" x14ac:dyDescent="0.25">
      <c r="A7" s="25"/>
      <c r="B7" s="8" t="s">
        <v>7</v>
      </c>
      <c r="C7" s="8" t="s">
        <v>34</v>
      </c>
      <c r="D7" s="14" t="s">
        <v>33</v>
      </c>
      <c r="E7" s="19">
        <f>1874000000*2</f>
        <v>3748000000</v>
      </c>
    </row>
    <row r="8" spans="1:5" ht="40.15" customHeight="1" thickBot="1" x14ac:dyDescent="0.25">
      <c r="A8" s="25"/>
      <c r="B8" s="8" t="s">
        <v>24</v>
      </c>
      <c r="C8" s="8"/>
      <c r="D8" s="14" t="s">
        <v>29</v>
      </c>
      <c r="E8" s="19">
        <v>1400000000</v>
      </c>
    </row>
    <row r="9" spans="1:5" ht="36.75" thickBot="1" x14ac:dyDescent="0.25">
      <c r="A9" s="25"/>
      <c r="B9" s="8" t="s">
        <v>37</v>
      </c>
      <c r="C9" s="8" t="s">
        <v>38</v>
      </c>
      <c r="D9" s="14"/>
      <c r="E9" s="18"/>
    </row>
    <row r="10" spans="1:5" ht="54.75" thickBot="1" x14ac:dyDescent="0.25">
      <c r="A10" s="25"/>
      <c r="B10" s="8" t="s">
        <v>25</v>
      </c>
      <c r="C10" s="8" t="s">
        <v>26</v>
      </c>
      <c r="D10" s="14"/>
      <c r="E10" s="18">
        <v>192018000</v>
      </c>
    </row>
    <row r="11" spans="1:5" ht="18.75" thickBot="1" x14ac:dyDescent="0.25">
      <c r="A11" s="25"/>
      <c r="B11" s="12" t="s">
        <v>19</v>
      </c>
      <c r="C11" s="13"/>
      <c r="D11" s="11"/>
      <c r="E11" s="29">
        <f>SUM(E7:E10)</f>
        <v>5340018000</v>
      </c>
    </row>
    <row r="12" spans="1:5" ht="72.75" thickBot="1" x14ac:dyDescent="0.25">
      <c r="A12" s="25"/>
      <c r="B12" s="8" t="s">
        <v>10</v>
      </c>
      <c r="C12" s="8" t="s">
        <v>9</v>
      </c>
      <c r="D12" s="14"/>
      <c r="E12" s="15"/>
    </row>
    <row r="13" spans="1:5" ht="72.75" thickBot="1" x14ac:dyDescent="0.25">
      <c r="A13" s="25"/>
      <c r="B13" s="8" t="s">
        <v>35</v>
      </c>
      <c r="C13" s="8" t="s">
        <v>36</v>
      </c>
      <c r="D13" s="14"/>
      <c r="E13" s="30">
        <f>(2*8.8+2*11)*26000000</f>
        <v>1029600000</v>
      </c>
    </row>
    <row r="14" spans="1:5" ht="54.75" thickBot="1" x14ac:dyDescent="0.25">
      <c r="A14" s="25"/>
      <c r="B14" s="8" t="s">
        <v>11</v>
      </c>
      <c r="C14" s="8" t="s">
        <v>12</v>
      </c>
      <c r="D14" s="14" t="s">
        <v>31</v>
      </c>
      <c r="E14" s="19">
        <v>50000000</v>
      </c>
    </row>
    <row r="15" spans="1:5" ht="54.75" thickBot="1" x14ac:dyDescent="0.25">
      <c r="A15" s="25"/>
      <c r="B15" s="8" t="s">
        <v>13</v>
      </c>
      <c r="C15" s="8" t="s">
        <v>12</v>
      </c>
      <c r="D15" s="14" t="s">
        <v>32</v>
      </c>
      <c r="E15" s="19">
        <v>500000000</v>
      </c>
    </row>
    <row r="16" spans="1:5" ht="54.75" thickBot="1" x14ac:dyDescent="0.25">
      <c r="A16" s="25"/>
      <c r="B16" s="8" t="s">
        <v>14</v>
      </c>
      <c r="C16" s="8" t="s">
        <v>12</v>
      </c>
      <c r="D16" s="14" t="s">
        <v>32</v>
      </c>
      <c r="E16" s="19">
        <v>500000000</v>
      </c>
    </row>
    <row r="17" spans="1:5" ht="54.75" thickBot="1" x14ac:dyDescent="0.25">
      <c r="A17" s="25"/>
      <c r="B17" s="8" t="s">
        <v>15</v>
      </c>
      <c r="C17" s="8" t="s">
        <v>12</v>
      </c>
      <c r="D17" s="14" t="s">
        <v>30</v>
      </c>
      <c r="E17" s="20">
        <v>500000000</v>
      </c>
    </row>
    <row r="18" spans="1:5" ht="36.75" thickBot="1" x14ac:dyDescent="0.25">
      <c r="A18" s="25"/>
      <c r="B18" s="8" t="s">
        <v>16</v>
      </c>
      <c r="C18" s="8" t="s">
        <v>17</v>
      </c>
      <c r="D18" s="14"/>
      <c r="E18" s="30">
        <f>(2*8.8+2*11)*10000000</f>
        <v>396000000</v>
      </c>
    </row>
    <row r="19" spans="1:5" ht="18.75" thickBot="1" x14ac:dyDescent="0.25">
      <c r="A19" s="25"/>
      <c r="B19" s="8" t="s">
        <v>21</v>
      </c>
      <c r="C19" s="8" t="s">
        <v>22</v>
      </c>
      <c r="D19" s="14"/>
      <c r="E19" s="18">
        <v>90254800</v>
      </c>
    </row>
    <row r="20" spans="1:5" ht="18.75" thickBot="1" x14ac:dyDescent="0.25">
      <c r="A20" s="25"/>
      <c r="B20" s="8" t="s">
        <v>18</v>
      </c>
      <c r="C20" s="8"/>
      <c r="D20" s="14"/>
      <c r="E20" s="15"/>
    </row>
    <row r="21" spans="1:5" ht="18.75" thickBot="1" x14ac:dyDescent="0.25">
      <c r="A21" s="25"/>
      <c r="B21" s="12" t="s">
        <v>28</v>
      </c>
      <c r="C21" s="13"/>
      <c r="D21" s="11"/>
      <c r="E21" s="29">
        <f>E11+E12+E14+E15+E16+E17+E18+E19+E20+E13</f>
        <v>8405872800</v>
      </c>
    </row>
    <row r="22" spans="1:5" s="1" customFormat="1" ht="19.899999999999999" customHeight="1" thickBot="1" x14ac:dyDescent="0.25">
      <c r="A22" s="26"/>
      <c r="B22" s="21" t="s">
        <v>27</v>
      </c>
      <c r="C22" s="31"/>
      <c r="D22" s="23"/>
      <c r="E22" s="22">
        <f>(E21+E23)*0.145</f>
        <v>1310265422.6999998</v>
      </c>
    </row>
    <row r="23" spans="1:5" s="1" customFormat="1" ht="36.75" thickBot="1" x14ac:dyDescent="0.25">
      <c r="A23" s="26"/>
      <c r="B23" s="27" t="s">
        <v>40</v>
      </c>
      <c r="C23" s="31"/>
      <c r="D23" s="23"/>
      <c r="E23" s="22">
        <f>E21*0.075</f>
        <v>630440460</v>
      </c>
    </row>
    <row r="24" spans="1:5" s="1" customFormat="1" ht="18.75" thickBot="1" x14ac:dyDescent="0.25">
      <c r="A24" s="26"/>
      <c r="B24" s="21" t="s">
        <v>39</v>
      </c>
      <c r="C24" s="31"/>
      <c r="D24" s="23"/>
      <c r="E24" s="22">
        <f>(E23+E21)*0.5</f>
        <v>4518156630</v>
      </c>
    </row>
    <row r="25" spans="1:5" s="1" customFormat="1" ht="18.75" thickBot="1" x14ac:dyDescent="0.25">
      <c r="A25" s="26"/>
      <c r="B25" s="21" t="s">
        <v>1</v>
      </c>
      <c r="C25" s="31"/>
      <c r="D25" s="23"/>
      <c r="E25" s="22">
        <f>E21+E22+E23+E24</f>
        <v>14864735312.700001</v>
      </c>
    </row>
    <row r="26" spans="1:5" s="1" customFormat="1" ht="18.75" thickBot="1" x14ac:dyDescent="0.25">
      <c r="A26" s="26"/>
      <c r="B26" s="21" t="s">
        <v>20</v>
      </c>
      <c r="C26" s="31"/>
      <c r="D26" s="23"/>
      <c r="E26" s="22">
        <f>E25*0.17</f>
        <v>2527005003.1590004</v>
      </c>
    </row>
    <row r="27" spans="1:5" s="1" customFormat="1" ht="21" thickBot="1" x14ac:dyDescent="0.25">
      <c r="A27" s="26"/>
      <c r="B27" s="21" t="s">
        <v>2</v>
      </c>
      <c r="C27" s="31"/>
      <c r="D27" s="23"/>
      <c r="E27" s="28">
        <f>E25+E26</f>
        <v>17391740315.859001</v>
      </c>
    </row>
  </sheetData>
  <mergeCells count="3">
    <mergeCell ref="A2:C2"/>
    <mergeCell ref="A3:C3"/>
    <mergeCell ref="D5:E5"/>
  </mergeCells>
  <pageMargins left="0.70866141732283472" right="0.70866141732283472" top="0.74803149606299213" bottom="0.74803149606299213" header="0.31496062992125984" footer="0.31496062992125984"/>
  <pageSetup paperSize="9" scale="2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אומדן מסילה -ריכוז</vt:lpstr>
      <vt:lpstr>גיליון2</vt:lpstr>
      <vt:lpstr>גיליון3</vt:lpstr>
      <vt:lpstr>'אומדן מסילה -ריכוז'!WPrint_Area_W</vt:lpstr>
    </vt:vector>
  </TitlesOfParts>
  <Company>grdel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grdel</dc:creator>
  <cp:lastModifiedBy>USER</cp:lastModifiedBy>
  <cp:lastPrinted>2013-11-25T06:51:26Z</cp:lastPrinted>
  <dcterms:created xsi:type="dcterms:W3CDTF">2012-04-11T08:31:17Z</dcterms:created>
  <dcterms:modified xsi:type="dcterms:W3CDTF">2019-07-07T12:33:48Z</dcterms:modified>
</cp:coreProperties>
</file>