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Yael\נגישות תחצ\נגישות תחצ\משמעות תקציבית\2019\"/>
    </mc:Choice>
  </mc:AlternateContent>
  <bookViews>
    <workbookView xWindow="0" yWindow="0" windowWidth="19200" windowHeight="647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1" i="1" l="1"/>
  <c r="H131" i="1"/>
  <c r="E131" i="1"/>
  <c r="D131" i="1"/>
  <c r="C131" i="1"/>
  <c r="H130" i="1"/>
  <c r="G130" i="1"/>
  <c r="F130" i="1"/>
  <c r="C130" i="1"/>
  <c r="B130" i="1" s="1"/>
  <c r="H129" i="1"/>
  <c r="G129" i="1"/>
  <c r="F129" i="1"/>
  <c r="C129" i="1"/>
  <c r="B129" i="1" s="1"/>
  <c r="C128" i="1"/>
  <c r="F128" i="1" s="1"/>
  <c r="F127" i="1"/>
  <c r="C127" i="1"/>
  <c r="B127" i="1" s="1"/>
  <c r="H126" i="1"/>
  <c r="G126" i="1"/>
  <c r="F126" i="1"/>
  <c r="C126" i="1"/>
  <c r="B126" i="1" s="1"/>
  <c r="G124" i="1"/>
  <c r="F124" i="1"/>
  <c r="C124" i="1"/>
  <c r="B124" i="1" s="1"/>
  <c r="G123" i="1"/>
  <c r="F123" i="1"/>
  <c r="C123" i="1"/>
  <c r="B123" i="1" s="1"/>
  <c r="F122" i="1"/>
  <c r="C122" i="1"/>
  <c r="B122" i="1"/>
  <c r="F121" i="1"/>
  <c r="C121" i="1"/>
  <c r="B121" i="1" s="1"/>
  <c r="G120" i="1"/>
  <c r="F120" i="1"/>
  <c r="C120" i="1"/>
  <c r="B120" i="1" s="1"/>
  <c r="F119" i="1"/>
  <c r="B119" i="1"/>
  <c r="F118" i="1"/>
  <c r="C118" i="1"/>
  <c r="B118" i="1" s="1"/>
  <c r="G117" i="1"/>
  <c r="F117" i="1"/>
  <c r="C117" i="1"/>
  <c r="B117" i="1" s="1"/>
  <c r="F116" i="1"/>
  <c r="C116" i="1"/>
  <c r="B116" i="1" s="1"/>
  <c r="F115" i="1"/>
  <c r="C115" i="1"/>
  <c r="B115" i="1" s="1"/>
  <c r="G114" i="1"/>
  <c r="F114" i="1"/>
  <c r="C114" i="1"/>
  <c r="B114" i="1" s="1"/>
  <c r="C113" i="1"/>
  <c r="B113" i="1" s="1"/>
  <c r="F112" i="1"/>
  <c r="C112" i="1"/>
  <c r="B112" i="1" s="1"/>
  <c r="F111" i="1"/>
  <c r="C111" i="1"/>
  <c r="B111" i="1" s="1"/>
  <c r="G110" i="1"/>
  <c r="C110" i="1"/>
  <c r="B110" i="1" s="1"/>
  <c r="G109" i="1"/>
  <c r="F109" i="1"/>
  <c r="C109" i="1"/>
  <c r="B109" i="1" s="1"/>
  <c r="G108" i="1"/>
  <c r="F108" i="1"/>
  <c r="C108" i="1"/>
  <c r="B108" i="1" s="1"/>
  <c r="F107" i="1"/>
  <c r="C107" i="1"/>
  <c r="B107" i="1" s="1"/>
  <c r="F106" i="1"/>
  <c r="C106" i="1"/>
  <c r="B106" i="1" s="1"/>
  <c r="F105" i="1"/>
  <c r="C105" i="1"/>
  <c r="B105" i="1" s="1"/>
  <c r="C104" i="1"/>
  <c r="B104" i="1" s="1"/>
  <c r="H103" i="1"/>
  <c r="G103" i="1"/>
  <c r="F103" i="1"/>
  <c r="E103" i="1"/>
  <c r="C103" i="1"/>
  <c r="B103" i="1" s="1"/>
  <c r="F102" i="1"/>
  <c r="C102" i="1"/>
  <c r="B102" i="1" s="1"/>
  <c r="C101" i="1"/>
  <c r="B101" i="1" s="1"/>
  <c r="C100" i="1"/>
  <c r="B100" i="1" s="1"/>
  <c r="H99" i="1"/>
  <c r="G99" i="1"/>
  <c r="F99" i="1"/>
  <c r="C99" i="1"/>
  <c r="B99" i="1" s="1"/>
  <c r="G98" i="1"/>
  <c r="F98" i="1"/>
  <c r="C98" i="1"/>
  <c r="B98" i="1" s="1"/>
  <c r="F97" i="1"/>
  <c r="B97" i="1"/>
  <c r="F96" i="1"/>
  <c r="C96" i="1"/>
  <c r="B96" i="1" s="1"/>
  <c r="G95" i="1"/>
  <c r="F95" i="1"/>
  <c r="C95" i="1"/>
  <c r="B95" i="1" s="1"/>
  <c r="F94" i="1"/>
  <c r="C94" i="1"/>
  <c r="B94" i="1" s="1"/>
  <c r="F93" i="1"/>
  <c r="C93" i="1"/>
  <c r="B93" i="1" s="1"/>
  <c r="F92" i="1"/>
  <c r="F91" i="1"/>
  <c r="C91" i="1"/>
  <c r="B91" i="1"/>
  <c r="C90" i="1"/>
  <c r="B90" i="1" s="1"/>
  <c r="G89" i="1"/>
  <c r="F89" i="1"/>
  <c r="C89" i="1"/>
  <c r="B89" i="1" s="1"/>
  <c r="F88" i="1"/>
  <c r="C88" i="1"/>
  <c r="B88" i="1" s="1"/>
  <c r="C87" i="1"/>
  <c r="F87" i="1" s="1"/>
  <c r="F86" i="1"/>
  <c r="C86" i="1"/>
  <c r="B86" i="1"/>
  <c r="F85" i="1"/>
  <c r="C85" i="1"/>
  <c r="B85" i="1" s="1"/>
  <c r="F84" i="1"/>
  <c r="C84" i="1"/>
  <c r="B84" i="1" s="1"/>
  <c r="C83" i="1"/>
  <c r="B83" i="1" s="1"/>
  <c r="G82" i="1"/>
  <c r="C82" i="1"/>
  <c r="B82" i="1" s="1"/>
  <c r="C81" i="1"/>
  <c r="B81" i="1" s="1"/>
  <c r="C80" i="1"/>
  <c r="F80" i="1" s="1"/>
  <c r="C79" i="1"/>
  <c r="B79" i="1" s="1"/>
  <c r="C78" i="1"/>
  <c r="B78" i="1" s="1"/>
  <c r="C77" i="1"/>
  <c r="B77" i="1" s="1"/>
  <c r="C76" i="1"/>
  <c r="B76" i="1" s="1"/>
  <c r="C75" i="1"/>
  <c r="B75" i="1" s="1"/>
  <c r="G74" i="1"/>
  <c r="C74" i="1"/>
  <c r="B74" i="1" s="1"/>
  <c r="G73" i="1"/>
  <c r="E73" i="1"/>
  <c r="C73" i="1"/>
  <c r="C72" i="1"/>
  <c r="B72" i="1" s="1"/>
  <c r="C71" i="1"/>
  <c r="B71" i="1" s="1"/>
  <c r="G70" i="1"/>
  <c r="F70" i="1"/>
  <c r="C70" i="1"/>
  <c r="B70" i="1" s="1"/>
  <c r="G69" i="1"/>
  <c r="C69" i="1"/>
  <c r="B69" i="1" s="1"/>
  <c r="C68" i="1"/>
  <c r="B68" i="1" s="1"/>
  <c r="H67" i="1"/>
  <c r="G67" i="1"/>
  <c r="F67" i="1"/>
  <c r="C67" i="1"/>
  <c r="B67" i="1" s="1"/>
  <c r="F66" i="1"/>
  <c r="C66" i="1"/>
  <c r="B66" i="1" s="1"/>
  <c r="F65" i="1"/>
  <c r="C65" i="1"/>
  <c r="B65" i="1" s="1"/>
  <c r="C64" i="1"/>
  <c r="F64" i="1" s="1"/>
  <c r="G63" i="1"/>
  <c r="F63" i="1"/>
  <c r="C63" i="1"/>
  <c r="B63" i="1" s="1"/>
  <c r="G62" i="1"/>
  <c r="F62" i="1"/>
  <c r="C62" i="1"/>
  <c r="B62" i="1" s="1"/>
  <c r="F61" i="1"/>
  <c r="C61" i="1"/>
  <c r="B61" i="1" s="1"/>
  <c r="F60" i="1"/>
  <c r="C60" i="1"/>
  <c r="B60" i="1" s="1"/>
  <c r="G59" i="1"/>
  <c r="F59" i="1"/>
  <c r="C59" i="1"/>
  <c r="B59" i="1" s="1"/>
  <c r="F58" i="1"/>
  <c r="C58" i="1"/>
  <c r="B58" i="1" s="1"/>
  <c r="C57" i="1"/>
  <c r="B57" i="1" s="1"/>
  <c r="C56" i="1"/>
  <c r="B56" i="1" s="1"/>
  <c r="G55" i="1"/>
  <c r="F55" i="1"/>
  <c r="C55" i="1"/>
  <c r="B55" i="1" s="1"/>
  <c r="G54" i="1"/>
  <c r="F54" i="1"/>
  <c r="C54" i="1"/>
  <c r="B54" i="1" s="1"/>
  <c r="G53" i="1"/>
  <c r="C53" i="1"/>
  <c r="B53" i="1" s="1"/>
  <c r="C52" i="1"/>
  <c r="B52" i="1" s="1"/>
  <c r="C51" i="1"/>
  <c r="B51" i="1" s="1"/>
  <c r="C50" i="1"/>
  <c r="B50" i="1" s="1"/>
  <c r="C49" i="1"/>
  <c r="B49" i="1" s="1"/>
  <c r="F48" i="1"/>
  <c r="C48" i="1"/>
  <c r="B48" i="1" s="1"/>
  <c r="G47" i="1"/>
  <c r="C47" i="1"/>
  <c r="F47" i="1" s="1"/>
  <c r="C46" i="1"/>
  <c r="B46" i="1" s="1"/>
  <c r="C45" i="1"/>
  <c r="B45" i="1" s="1"/>
  <c r="C44" i="1"/>
  <c r="B44" i="1" s="1"/>
  <c r="C43" i="1"/>
  <c r="B43" i="1" s="1"/>
  <c r="F42" i="1"/>
  <c r="C42" i="1"/>
  <c r="B42" i="1" s="1"/>
  <c r="C40" i="1"/>
  <c r="B40" i="1" s="1"/>
  <c r="C39" i="1"/>
  <c r="B39" i="1" s="1"/>
  <c r="F38" i="1"/>
  <c r="C38" i="1"/>
  <c r="B38" i="1" s="1"/>
  <c r="F37" i="1"/>
  <c r="C37" i="1"/>
  <c r="B37" i="1" s="1"/>
  <c r="C36" i="1"/>
  <c r="B36" i="1" s="1"/>
  <c r="F35" i="1"/>
  <c r="F34" i="1"/>
  <c r="C34" i="1"/>
  <c r="B34" i="1" s="1"/>
  <c r="F33" i="1"/>
  <c r="C33" i="1"/>
  <c r="B33" i="1" s="1"/>
  <c r="G32" i="1"/>
  <c r="F32" i="1"/>
  <c r="C32" i="1"/>
  <c r="B32" i="1" s="1"/>
  <c r="C31" i="1"/>
  <c r="B31" i="1" s="1"/>
  <c r="C30" i="1"/>
  <c r="B30" i="1" s="1"/>
  <c r="G29" i="1"/>
  <c r="F29" i="1"/>
  <c r="C29" i="1"/>
  <c r="B29" i="1" s="1"/>
  <c r="C28" i="1"/>
  <c r="B28" i="1" s="1"/>
  <c r="C27" i="1"/>
  <c r="B27" i="1" s="1"/>
  <c r="C26" i="1"/>
  <c r="B26" i="1" s="1"/>
  <c r="F25" i="1"/>
  <c r="C25" i="1"/>
  <c r="B25" i="1" s="1"/>
  <c r="F24" i="1"/>
  <c r="C24" i="1"/>
  <c r="B24" i="1" s="1"/>
  <c r="F23" i="1"/>
  <c r="C23" i="1"/>
  <c r="B23" i="1" s="1"/>
  <c r="F22" i="1"/>
  <c r="C22" i="1"/>
  <c r="B22" i="1" s="1"/>
  <c r="C21" i="1"/>
  <c r="B21" i="1" s="1"/>
  <c r="F20" i="1"/>
  <c r="C20" i="1"/>
  <c r="B20" i="1" s="1"/>
  <c r="C19" i="1"/>
  <c r="B19" i="1" s="1"/>
  <c r="G17" i="1"/>
  <c r="F17" i="1"/>
  <c r="C17" i="1"/>
  <c r="B17" i="1" s="1"/>
  <c r="G16" i="1"/>
  <c r="C16" i="1"/>
  <c r="B16" i="1" s="1"/>
  <c r="C15" i="1"/>
  <c r="B15" i="1" s="1"/>
  <c r="F14" i="1"/>
  <c r="F13" i="1"/>
  <c r="C13" i="1"/>
  <c r="B13" i="1" s="1"/>
  <c r="F12" i="1"/>
  <c r="C12" i="1"/>
  <c r="B12" i="1" s="1"/>
  <c r="C11" i="1"/>
  <c r="B11" i="1"/>
  <c r="C10" i="1"/>
  <c r="F10" i="1" s="1"/>
  <c r="C9" i="1"/>
  <c r="B9" i="1" s="1"/>
  <c r="G8" i="1"/>
  <c r="C8" i="1"/>
  <c r="B8" i="1" s="1"/>
  <c r="F7" i="1"/>
  <c r="C7" i="1"/>
  <c r="B7" i="1" s="1"/>
  <c r="C6" i="1"/>
  <c r="B6" i="1"/>
  <c r="C5" i="1"/>
  <c r="B5" i="1"/>
  <c r="F4" i="1"/>
  <c r="F3" i="1"/>
  <c r="F2" i="1"/>
  <c r="F90" i="1" l="1"/>
  <c r="B73" i="1"/>
  <c r="F74" i="1"/>
  <c r="F73" i="1"/>
  <c r="B87" i="1"/>
  <c r="F82" i="1"/>
  <c r="F75" i="1"/>
  <c r="B47" i="1"/>
  <c r="B64" i="1"/>
  <c r="B80" i="1"/>
  <c r="B128" i="1"/>
  <c r="B10" i="1"/>
  <c r="F8" i="1"/>
</calcChain>
</file>

<file path=xl/sharedStrings.xml><?xml version="1.0" encoding="utf-8"?>
<sst xmlns="http://schemas.openxmlformats.org/spreadsheetml/2006/main" count="140" uniqueCount="139">
  <si>
    <t>הרשות המקומית</t>
  </si>
  <si>
    <t>תחנות ברישוי 2017</t>
  </si>
  <si>
    <t>תחנות בתוכנית 2010</t>
  </si>
  <si>
    <t>תחנות בוצעו</t>
  </si>
  <si>
    <t>סה"כ התחייבויות</t>
  </si>
  <si>
    <t>יתרה ינואר 2019</t>
  </si>
  <si>
    <t xml:space="preserve"> אעבלין</t>
  </si>
  <si>
    <t xml:space="preserve"> בית-ג'ן</t>
  </si>
  <si>
    <t xml:space="preserve"> כאבול</t>
  </si>
  <si>
    <t>אבן יהודה</t>
  </si>
  <si>
    <t>אום אל פחם</t>
  </si>
  <si>
    <t>אופקים</t>
  </si>
  <si>
    <t>אור יהודה</t>
  </si>
  <si>
    <t>אור עקיבא</t>
  </si>
  <si>
    <t>אורנית</t>
  </si>
  <si>
    <t>אזור</t>
  </si>
  <si>
    <t>אילת</t>
  </si>
  <si>
    <t>אלעד</t>
  </si>
  <si>
    <t>אלפי מנשה</t>
  </si>
  <si>
    <t>אריאל</t>
  </si>
  <si>
    <t>אשדוד</t>
  </si>
  <si>
    <t>אשקלון</t>
  </si>
  <si>
    <t>באקה ג'ת</t>
  </si>
  <si>
    <t>באר יעקב</t>
  </si>
  <si>
    <t>באר שבע</t>
  </si>
  <si>
    <t>בית דגן</t>
  </si>
  <si>
    <t>בית שאן</t>
  </si>
  <si>
    <t>בית שמש</t>
  </si>
  <si>
    <t>ביתר עילית</t>
  </si>
  <si>
    <t>בני ברק</t>
  </si>
  <si>
    <t>בנימינה גבעת עדה</t>
  </si>
  <si>
    <t>בסמת טבעון</t>
  </si>
  <si>
    <t>ברנר</t>
  </si>
  <si>
    <t>בת ים</t>
  </si>
  <si>
    <t>ג'לג'וליה</t>
  </si>
  <si>
    <t>גבעת זאב</t>
  </si>
  <si>
    <t>גבעת שמואל</t>
  </si>
  <si>
    <t>גבעתיים</t>
  </si>
  <si>
    <t>גדרה</t>
  </si>
  <si>
    <t>גוש עציון (הר גילה)</t>
  </si>
  <si>
    <t>גני תקווה</t>
  </si>
  <si>
    <t>דאלית אל כרמל</t>
  </si>
  <si>
    <t>דימונה</t>
  </si>
  <si>
    <t>דרום השרון</t>
  </si>
  <si>
    <t>הוד השרון</t>
  </si>
  <si>
    <t>הר חברון</t>
  </si>
  <si>
    <t>הרצליה</t>
  </si>
  <si>
    <t>זבולון</t>
  </si>
  <si>
    <t>זכרון יעקב</t>
  </si>
  <si>
    <t>זרזיר</t>
  </si>
  <si>
    <t>חבל מודיעין</t>
  </si>
  <si>
    <t>חדרה</t>
  </si>
  <si>
    <t>חולון</t>
  </si>
  <si>
    <t>חוף הכרמל</t>
  </si>
  <si>
    <t>חוף השרון</t>
  </si>
  <si>
    <t>חורה</t>
  </si>
  <si>
    <t>חורפיש</t>
  </si>
  <si>
    <t>חיפה</t>
  </si>
  <si>
    <t>חצור הגלילית</t>
  </si>
  <si>
    <t>טבריה</t>
  </si>
  <si>
    <t>טירה</t>
  </si>
  <si>
    <t>טירת כרמל</t>
  </si>
  <si>
    <t>טמרה</t>
  </si>
  <si>
    <t>יבנה</t>
  </si>
  <si>
    <t>יהוד מונוסון</t>
  </si>
  <si>
    <t>יפיע</t>
  </si>
  <si>
    <t>יקנעם עילית</t>
  </si>
  <si>
    <t>ירושלים</t>
  </si>
  <si>
    <t>כפר ורדים</t>
  </si>
  <si>
    <t>כפר כנא</t>
  </si>
  <si>
    <t>כפר סבא</t>
  </si>
  <si>
    <t>כפר קאסם</t>
  </si>
  <si>
    <t>כפר קרע</t>
  </si>
  <si>
    <t>כרמיאל</t>
  </si>
  <si>
    <t>לוד</t>
  </si>
  <si>
    <t>מבשרת ציון</t>
  </si>
  <si>
    <t>מגאר</t>
  </si>
  <si>
    <t>מגדל העמק</t>
  </si>
  <si>
    <t>מודיעין מכבים רעות</t>
  </si>
  <si>
    <t>מודיעין עילית</t>
  </si>
  <si>
    <t>מזכרת בתיה</t>
  </si>
  <si>
    <t>-</t>
  </si>
  <si>
    <t>מטה בנימין</t>
  </si>
  <si>
    <t>מטה יהודה</t>
  </si>
  <si>
    <t>מנשה</t>
  </si>
  <si>
    <t>מעלה אדומים</t>
  </si>
  <si>
    <t>מעלה יוסף</t>
  </si>
  <si>
    <t>מעלות תרשיחא</t>
  </si>
  <si>
    <t>משגב</t>
  </si>
  <si>
    <t>נהריה</t>
  </si>
  <si>
    <t>נס ציונה</t>
  </si>
  <si>
    <t>נצרת</t>
  </si>
  <si>
    <t>נצרת עילית</t>
  </si>
  <si>
    <t>נשר</t>
  </si>
  <si>
    <t>נתיבות</t>
  </si>
  <si>
    <t>נתניה</t>
  </si>
  <si>
    <t>סביון</t>
  </si>
  <si>
    <t>סה"כ</t>
  </si>
  <si>
    <t>סח'נין</t>
  </si>
  <si>
    <t>עין מאהל</t>
  </si>
  <si>
    <t>עכו</t>
  </si>
  <si>
    <t>עמק לוד</t>
  </si>
  <si>
    <t>עספיא</t>
  </si>
  <si>
    <t>עפולה</t>
  </si>
  <si>
    <t>ערד</t>
  </si>
  <si>
    <t>פוריידיס</t>
  </si>
  <si>
    <t>פרדס חנה כרכור</t>
  </si>
  <si>
    <t>פתח תקווה</t>
  </si>
  <si>
    <t>צפת</t>
  </si>
  <si>
    <t>קדימה צורן</t>
  </si>
  <si>
    <t>קרית אונו</t>
  </si>
  <si>
    <t>קרית אתא</t>
  </si>
  <si>
    <t>קרית ביאליק</t>
  </si>
  <si>
    <t>קרית גת</t>
  </si>
  <si>
    <t>קרית טבעון</t>
  </si>
  <si>
    <t>קרית ים</t>
  </si>
  <si>
    <t>קרית מוצקין</t>
  </si>
  <si>
    <t>קרית מלאכי</t>
  </si>
  <si>
    <t>קרית עקרון</t>
  </si>
  <si>
    <t>קרית שמונה</t>
  </si>
  <si>
    <t>ראש העין</t>
  </si>
  <si>
    <t>ראשון לציון</t>
  </si>
  <si>
    <t>רהט</t>
  </si>
  <si>
    <t>רחובות</t>
  </si>
  <si>
    <t>ריינה</t>
  </si>
  <si>
    <t>רכסים</t>
  </si>
  <si>
    <t>רמלה</t>
  </si>
  <si>
    <t>רמת גן</t>
  </si>
  <si>
    <t>רמת השרון</t>
  </si>
  <si>
    <t>93</t>
  </si>
  <si>
    <t>רעננה</t>
  </si>
  <si>
    <t>שדות נגב</t>
  </si>
  <si>
    <t>שדרות</t>
  </si>
  <si>
    <t>שוהם</t>
  </si>
  <si>
    <t>שלומי</t>
  </si>
  <si>
    <t>שפרעם</t>
  </si>
  <si>
    <t>תל אביב יפו</t>
  </si>
  <si>
    <t>אחוז הנגשה בהשוואה לתוכנית 2010</t>
  </si>
  <si>
    <t>אחוז הנגשה בהתאם לתחנות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</si>
</sst>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6" formatCode="_ * #,##0_ ;_ * \-#,##0_ ;_ * &quot;-&quot;??_ ;_ @_ "/>
  </numFmts>
  <fonts count="17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2"/>
      <name val="David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2"/>
      <name val="David"/>
      <family val="2"/>
      <charset val="177"/>
    </font>
    <font>
      <sz val="12"/>
      <color indexed="8"/>
      <name val="David"/>
      <family val="2"/>
    </font>
    <font>
      <sz val="12"/>
      <color indexed="8"/>
      <name val="David"/>
      <family val="2"/>
      <charset val="177"/>
    </font>
    <font>
      <sz val="12"/>
      <name val="David"/>
      <family val="2"/>
    </font>
    <font>
      <sz val="11"/>
      <color theme="1"/>
      <name val="David"/>
      <family val="2"/>
    </font>
    <font>
      <sz val="12"/>
      <color theme="1"/>
      <name val="David"/>
      <family val="2"/>
    </font>
    <font>
      <sz val="12"/>
      <color theme="1"/>
      <name val="David"/>
      <family val="2"/>
      <charset val="177"/>
    </font>
    <font>
      <sz val="12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4" fillId="2" borderId="1" xfId="3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9" fontId="3" fillId="2" borderId="1" xfId="5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9" fontId="10" fillId="0" borderId="1" xfId="2" applyFont="1" applyFill="1" applyBorder="1" applyAlignment="1">
      <alignment horizontal="center" wrapText="1"/>
    </xf>
    <xf numFmtId="1" fontId="8" fillId="4" borderId="1" xfId="3" applyNumberFormat="1" applyFont="1" applyFill="1" applyBorder="1" applyAlignment="1">
      <alignment horizontal="center"/>
    </xf>
    <xf numFmtId="3" fontId="8" fillId="3" borderId="1" xfId="7" applyNumberFormat="1" applyFont="1" applyFill="1" applyBorder="1" applyAlignment="1">
      <alignment horizontal="center" vertical="top" wrapText="1"/>
    </xf>
    <xf numFmtId="9" fontId="8" fillId="4" borderId="1" xfId="5" applyFont="1" applyFill="1" applyBorder="1" applyAlignment="1">
      <alignment horizontal="center" vertical="top" wrapText="1"/>
    </xf>
    <xf numFmtId="3" fontId="8" fillId="4" borderId="1" xfId="7" applyNumberFormat="1" applyFont="1" applyFill="1" applyBorder="1" applyAlignment="1">
      <alignment horizontal="center" vertical="top" wrapText="1"/>
    </xf>
    <xf numFmtId="49" fontId="9" fillId="4" borderId="1" xfId="6" applyNumberFormat="1" applyFont="1" applyFill="1" applyBorder="1" applyAlignment="1">
      <alignment horizontal="center" vertical="center" wrapText="1"/>
    </xf>
    <xf numFmtId="3" fontId="11" fillId="4" borderId="1" xfId="4" applyNumberFormat="1" applyFont="1" applyFill="1" applyBorder="1" applyAlignment="1">
      <alignment horizontal="center" vertical="center" wrapText="1"/>
    </xf>
    <xf numFmtId="3" fontId="11" fillId="4" borderId="1" xfId="3" applyNumberFormat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/>
    </xf>
    <xf numFmtId="0" fontId="5" fillId="0" borderId="1" xfId="4" applyBorder="1" applyAlignment="1">
      <alignment horizontal="center"/>
    </xf>
    <xf numFmtId="3" fontId="8" fillId="4" borderId="1" xfId="7" applyNumberFormat="1" applyFont="1" applyFill="1" applyBorder="1" applyAlignment="1">
      <alignment horizontal="center" vertical="center" wrapText="1"/>
    </xf>
    <xf numFmtId="3" fontId="11" fillId="4" borderId="1" xfId="8" applyNumberFormat="1" applyFont="1" applyFill="1" applyBorder="1" applyAlignment="1">
      <alignment horizontal="center" vertical="center"/>
    </xf>
    <xf numFmtId="3" fontId="11" fillId="0" borderId="1" xfId="8" applyNumberFormat="1" applyFont="1" applyFill="1" applyBorder="1" applyAlignment="1">
      <alignment horizontal="center" vertical="center"/>
    </xf>
    <xf numFmtId="3" fontId="8" fillId="0" borderId="1" xfId="7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3" fontId="13" fillId="4" borderId="1" xfId="3" applyNumberFormat="1" applyFont="1" applyFill="1" applyBorder="1" applyAlignment="1">
      <alignment horizontal="center" vertical="center"/>
    </xf>
    <xf numFmtId="3" fontId="14" fillId="4" borderId="1" xfId="7" applyNumberFormat="1" applyFont="1" applyFill="1" applyBorder="1" applyAlignment="1">
      <alignment horizontal="center" vertical="top" wrapText="1"/>
    </xf>
    <xf numFmtId="9" fontId="10" fillId="4" borderId="1" xfId="2" applyFont="1" applyFill="1" applyBorder="1" applyAlignment="1">
      <alignment horizontal="center" wrapText="1"/>
    </xf>
    <xf numFmtId="9" fontId="10" fillId="0" borderId="1" xfId="2" applyFont="1" applyFill="1" applyBorder="1" applyAlignment="1">
      <alignment horizontal="center" vertical="center" wrapText="1"/>
    </xf>
    <xf numFmtId="1" fontId="8" fillId="4" borderId="1" xfId="3" applyNumberFormat="1" applyFont="1" applyFill="1" applyBorder="1" applyAlignment="1">
      <alignment horizontal="center" vertical="center"/>
    </xf>
    <xf numFmtId="9" fontId="8" fillId="4" borderId="1" xfId="5" applyFont="1" applyFill="1" applyBorder="1" applyAlignment="1">
      <alignment horizontal="center" vertical="center" wrapText="1"/>
    </xf>
    <xf numFmtId="9" fontId="8" fillId="4" borderId="1" xfId="2" applyFont="1" applyFill="1" applyBorder="1" applyAlignment="1">
      <alignment horizontal="center" vertical="top" wrapText="1"/>
    </xf>
    <xf numFmtId="0" fontId="2" fillId="4" borderId="1" xfId="3" applyFill="1" applyBorder="1"/>
    <xf numFmtId="0" fontId="12" fillId="4" borderId="1" xfId="0" applyFont="1" applyFill="1" applyBorder="1" applyAlignment="1">
      <alignment horizontal="center" vertical="center"/>
    </xf>
    <xf numFmtId="1" fontId="15" fillId="4" borderId="1" xfId="0" applyNumberFormat="1" applyFont="1" applyFill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49" fontId="8" fillId="4" borderId="1" xfId="7" applyNumberFormat="1" applyFont="1" applyFill="1" applyBorder="1" applyAlignment="1">
      <alignment horizontal="center" vertical="top" wrapText="1"/>
    </xf>
    <xf numFmtId="43" fontId="16" fillId="5" borderId="1" xfId="1" applyFont="1" applyFill="1" applyBorder="1" applyAlignment="1">
      <alignment horizontal="center"/>
    </xf>
    <xf numFmtId="9" fontId="16" fillId="5" borderId="1" xfId="2" applyFont="1" applyFill="1" applyBorder="1" applyAlignment="1">
      <alignment horizontal="center"/>
    </xf>
    <xf numFmtId="166" fontId="16" fillId="5" borderId="1" xfId="1" applyNumberFormat="1" applyFont="1" applyFill="1" applyBorder="1" applyAlignment="1">
      <alignment horizontal="center"/>
    </xf>
  </cellXfs>
  <cellStyles count="9">
    <cellStyle name="Comma" xfId="1" builtinId="3"/>
    <cellStyle name="Normal" xfId="0" builtinId="0"/>
    <cellStyle name="Normal 2 2" xfId="4"/>
    <cellStyle name="Normal 3" xfId="7"/>
    <cellStyle name="Normal_גיליון1" xfId="6"/>
    <cellStyle name="Normal_תקציב_5.8.2010" xfId="8"/>
    <cellStyle name="Normal_תקציב_אגף כספים-26 7 2010" xfId="3"/>
    <cellStyle name="Percent" xfId="2" builtinId="5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5;&#1496;&#1496;&#1493;&#1505;%20&#1504;&#1490;&#1497;&#1513;&#1493;&#1514;%20&#1497;&#1504;&#1493;&#1488;&#1512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טטוס"/>
      <sheetName val="26.9.17"/>
      <sheetName val="1.5.18"/>
      <sheetName val="מפעילים"/>
      <sheetName val="20.6.2018"/>
      <sheetName val="גיליון2"/>
      <sheetName val="גיליון1"/>
      <sheetName val="הרשאות לרשויות סופי"/>
      <sheetName val="תקציב אומדן רשויות ערביות"/>
      <sheetName val="גיליון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הרשות המקומית</v>
          </cell>
          <cell r="B1" t="str">
            <v>מספר תחנות שעוצרים בהם קווים עירוניים 11.12.17</v>
          </cell>
        </row>
        <row r="2">
          <cell r="A2" t="str">
            <v>אבו סנאן</v>
          </cell>
          <cell r="B2">
            <v>13</v>
          </cell>
        </row>
        <row r="3">
          <cell r="A3" t="str">
            <v>אבטין</v>
          </cell>
          <cell r="B3">
            <v>15</v>
          </cell>
        </row>
        <row r="4">
          <cell r="A4" t="str">
            <v>אביחיל</v>
          </cell>
          <cell r="B4">
            <v>7</v>
          </cell>
        </row>
        <row r="5">
          <cell r="A5" t="str">
            <v>אבן יהודה</v>
          </cell>
          <cell r="B5">
            <v>66</v>
          </cell>
        </row>
        <row r="6">
          <cell r="A6" t="str">
            <v>אבן ספיר</v>
          </cell>
          <cell r="B6">
            <v>23</v>
          </cell>
        </row>
        <row r="7">
          <cell r="A7" t="str">
            <v>אודים</v>
          </cell>
          <cell r="B7">
            <v>2</v>
          </cell>
        </row>
        <row r="8">
          <cell r="A8" t="str">
            <v>אום אל פחם</v>
          </cell>
          <cell r="B8">
            <v>62</v>
          </cell>
        </row>
        <row r="9">
          <cell r="A9" t="str">
            <v>אופקים</v>
          </cell>
          <cell r="B9">
            <v>113</v>
          </cell>
        </row>
        <row r="10">
          <cell r="A10" t="str">
            <v>אור יהודה</v>
          </cell>
          <cell r="B10">
            <v>56</v>
          </cell>
        </row>
        <row r="11">
          <cell r="A11" t="str">
            <v>אור עקיבא</v>
          </cell>
          <cell r="B11">
            <v>81</v>
          </cell>
        </row>
        <row r="12">
          <cell r="A12" t="str">
            <v>אורה</v>
          </cell>
          <cell r="B12">
            <v>12</v>
          </cell>
        </row>
        <row r="13">
          <cell r="A13" t="str">
            <v>אורנית</v>
          </cell>
          <cell r="B13">
            <v>25</v>
          </cell>
        </row>
        <row r="14">
          <cell r="A14" t="str">
            <v>אזור</v>
          </cell>
          <cell r="B14">
            <v>41</v>
          </cell>
        </row>
        <row r="15">
          <cell r="A15" t="str">
            <v>אילת</v>
          </cell>
          <cell r="B15">
            <v>185</v>
          </cell>
        </row>
        <row r="16">
          <cell r="A16" t="str">
            <v>אלוני אבא</v>
          </cell>
          <cell r="B16">
            <v>3</v>
          </cell>
        </row>
        <row r="17">
          <cell r="A17" t="str">
            <v>אלישמע</v>
          </cell>
          <cell r="B17">
            <v>4</v>
          </cell>
        </row>
        <row r="18">
          <cell r="A18" t="str">
            <v>אלעד</v>
          </cell>
          <cell r="B18">
            <v>104</v>
          </cell>
        </row>
        <row r="19">
          <cell r="A19" t="str">
            <v>אעבלין</v>
          </cell>
          <cell r="B19">
            <v>4</v>
          </cell>
        </row>
        <row r="20">
          <cell r="A20" t="str">
            <v>אריאל</v>
          </cell>
          <cell r="B20">
            <v>69</v>
          </cell>
        </row>
        <row r="21">
          <cell r="A21" t="str">
            <v>אשדוד</v>
          </cell>
          <cell r="B21">
            <v>436</v>
          </cell>
        </row>
        <row r="22">
          <cell r="A22" t="str">
            <v>אשקלון</v>
          </cell>
          <cell r="B22">
            <v>359</v>
          </cell>
        </row>
        <row r="23">
          <cell r="A23" t="str">
            <v>באקה אל ע'רביה</v>
          </cell>
          <cell r="B23">
            <v>33</v>
          </cell>
        </row>
        <row r="24">
          <cell r="A24" t="str">
            <v>באר טוביה</v>
          </cell>
          <cell r="B24">
            <v>3</v>
          </cell>
        </row>
        <row r="25">
          <cell r="A25" t="str">
            <v>באר יעקב</v>
          </cell>
          <cell r="B25">
            <v>48</v>
          </cell>
        </row>
        <row r="26">
          <cell r="A26" t="str">
            <v>באר שבע</v>
          </cell>
          <cell r="B26">
            <v>570</v>
          </cell>
        </row>
        <row r="27">
          <cell r="A27" t="str">
            <v>בארות יצחק</v>
          </cell>
          <cell r="B27">
            <v>2</v>
          </cell>
        </row>
        <row r="28">
          <cell r="A28" t="str">
            <v>ביריה</v>
          </cell>
          <cell r="B28">
            <v>6</v>
          </cell>
        </row>
        <row r="29">
          <cell r="A29" t="str">
            <v>בית אלעזרי</v>
          </cell>
          <cell r="B29">
            <v>6</v>
          </cell>
        </row>
        <row r="30">
          <cell r="A30" t="str">
            <v>בית ברל</v>
          </cell>
          <cell r="B30">
            <v>4</v>
          </cell>
        </row>
        <row r="31">
          <cell r="A31" t="str">
            <v>בית דגן</v>
          </cell>
          <cell r="B31">
            <v>17</v>
          </cell>
        </row>
        <row r="32">
          <cell r="A32" t="str">
            <v>בית זית</v>
          </cell>
          <cell r="B32">
            <v>1</v>
          </cell>
        </row>
        <row r="33">
          <cell r="A33" t="str">
            <v>בית חנן</v>
          </cell>
          <cell r="B33">
            <v>4</v>
          </cell>
        </row>
        <row r="34">
          <cell r="A34" t="str">
            <v>בית יהושע</v>
          </cell>
          <cell r="B34">
            <v>5</v>
          </cell>
        </row>
        <row r="35">
          <cell r="A35" t="str">
            <v>בית שאן</v>
          </cell>
          <cell r="B35">
            <v>74</v>
          </cell>
        </row>
        <row r="36">
          <cell r="A36" t="str">
            <v>בית שמש</v>
          </cell>
          <cell r="B36">
            <v>282</v>
          </cell>
        </row>
        <row r="37">
          <cell r="A37" t="str">
            <v>ביתר עילית</v>
          </cell>
          <cell r="B37">
            <v>201</v>
          </cell>
        </row>
        <row r="38">
          <cell r="A38" t="str">
            <v>בן זכאי</v>
          </cell>
          <cell r="B38">
            <v>1</v>
          </cell>
        </row>
        <row r="39">
          <cell r="A39" t="str">
            <v>בן עמי</v>
          </cell>
          <cell r="B39">
            <v>2</v>
          </cell>
        </row>
        <row r="40">
          <cell r="A40" t="str">
            <v>בני ברק</v>
          </cell>
          <cell r="B40">
            <v>179</v>
          </cell>
        </row>
        <row r="41">
          <cell r="A41" t="str">
            <v>בני עי''ש</v>
          </cell>
          <cell r="B41">
            <v>2</v>
          </cell>
        </row>
        <row r="42">
          <cell r="A42" t="str">
            <v>בני ציון</v>
          </cell>
          <cell r="B42">
            <v>5</v>
          </cell>
        </row>
        <row r="43">
          <cell r="A43" t="str">
            <v>בני שמעון</v>
          </cell>
          <cell r="B43">
            <v>3</v>
          </cell>
        </row>
        <row r="44">
          <cell r="A44" t="str">
            <v>בנימינה גבעת עדה</v>
          </cell>
          <cell r="B44">
            <v>47</v>
          </cell>
        </row>
        <row r="45">
          <cell r="A45" t="str">
            <v>בסמת טבעון</v>
          </cell>
          <cell r="B45">
            <v>9</v>
          </cell>
        </row>
        <row r="46">
          <cell r="A46" t="str">
            <v>בצרה</v>
          </cell>
          <cell r="B46">
            <v>10</v>
          </cell>
        </row>
        <row r="47">
          <cell r="A47" t="str">
            <v>ברנר</v>
          </cell>
          <cell r="B47">
            <v>7</v>
          </cell>
        </row>
        <row r="48">
          <cell r="A48" t="str">
            <v>ברקת</v>
          </cell>
          <cell r="B48">
            <v>9</v>
          </cell>
        </row>
        <row r="49">
          <cell r="A49" t="str">
            <v>בת ים</v>
          </cell>
          <cell r="B49">
            <v>170</v>
          </cell>
        </row>
        <row r="50">
          <cell r="A50" t="str">
            <v>ג'וליס</v>
          </cell>
          <cell r="B50">
            <v>23</v>
          </cell>
        </row>
        <row r="51">
          <cell r="A51" t="str">
            <v>ג'לג'וליה</v>
          </cell>
          <cell r="B51">
            <v>12</v>
          </cell>
        </row>
        <row r="52">
          <cell r="A52" t="str">
            <v>ג'ת</v>
          </cell>
          <cell r="B52">
            <v>22</v>
          </cell>
        </row>
        <row r="53">
          <cell r="A53" t="str">
            <v>גבעון החדשה</v>
          </cell>
          <cell r="B53">
            <v>3</v>
          </cell>
        </row>
        <row r="54">
          <cell r="A54" t="str">
            <v>גבעת ברנר</v>
          </cell>
          <cell r="B54">
            <v>4</v>
          </cell>
        </row>
        <row r="55">
          <cell r="A55" t="str">
            <v>גבעת זאב</v>
          </cell>
          <cell r="B55">
            <v>67</v>
          </cell>
        </row>
        <row r="56">
          <cell r="A56" t="str">
            <v>גבעת ח''ן</v>
          </cell>
          <cell r="B56">
            <v>3</v>
          </cell>
        </row>
        <row r="57">
          <cell r="A57" t="str">
            <v>גבעת כ''ח</v>
          </cell>
          <cell r="B57">
            <v>5</v>
          </cell>
        </row>
        <row r="58">
          <cell r="A58" t="str">
            <v>גבעת שמואל</v>
          </cell>
          <cell r="B58">
            <v>41</v>
          </cell>
        </row>
        <row r="59">
          <cell r="A59" t="str">
            <v>גבעתיים</v>
          </cell>
          <cell r="B59">
            <v>69</v>
          </cell>
        </row>
        <row r="60">
          <cell r="A60" t="str">
            <v>גבת</v>
          </cell>
          <cell r="B60">
            <v>1</v>
          </cell>
        </row>
        <row r="61">
          <cell r="A61" t="str">
            <v>גדרה</v>
          </cell>
          <cell r="B61">
            <v>64</v>
          </cell>
        </row>
        <row r="62">
          <cell r="A62" t="str">
            <v>גזר</v>
          </cell>
          <cell r="B62">
            <v>5</v>
          </cell>
        </row>
        <row r="63">
          <cell r="A63" t="str">
            <v>גן חיים</v>
          </cell>
          <cell r="B63">
            <v>2</v>
          </cell>
        </row>
        <row r="64">
          <cell r="A64" t="str">
            <v>גן יבנה</v>
          </cell>
          <cell r="B64">
            <v>58</v>
          </cell>
        </row>
        <row r="65">
          <cell r="A65" t="str">
            <v>גן רווה</v>
          </cell>
          <cell r="B65">
            <v>4</v>
          </cell>
        </row>
        <row r="66">
          <cell r="A66" t="str">
            <v>גן שורק</v>
          </cell>
          <cell r="B66">
            <v>1</v>
          </cell>
        </row>
        <row r="67">
          <cell r="A67" t="str">
            <v>גן שלמה</v>
          </cell>
          <cell r="B67">
            <v>1</v>
          </cell>
        </row>
        <row r="68">
          <cell r="A68" t="str">
            <v>גנות</v>
          </cell>
          <cell r="B68">
            <v>2</v>
          </cell>
        </row>
        <row r="69">
          <cell r="A69" t="str">
            <v>גני הדר</v>
          </cell>
          <cell r="B69">
            <v>1</v>
          </cell>
        </row>
        <row r="70">
          <cell r="A70" t="str">
            <v>גני תקווה</v>
          </cell>
          <cell r="B70">
            <v>44</v>
          </cell>
        </row>
        <row r="71">
          <cell r="A71" t="str">
            <v>גת רימון</v>
          </cell>
          <cell r="B71">
            <v>8</v>
          </cell>
        </row>
        <row r="72">
          <cell r="A72" t="str">
            <v>דאלית אל כרמל</v>
          </cell>
          <cell r="B72">
            <v>113</v>
          </cell>
        </row>
        <row r="73">
          <cell r="A73" t="str">
            <v>דחי</v>
          </cell>
          <cell r="B73">
            <v>6</v>
          </cell>
        </row>
        <row r="74">
          <cell r="A74" t="str">
            <v>דימונה</v>
          </cell>
          <cell r="B74">
            <v>146</v>
          </cell>
        </row>
        <row r="75">
          <cell r="A75" t="str">
            <v>דרום השרון</v>
          </cell>
          <cell r="B75">
            <v>38</v>
          </cell>
        </row>
        <row r="76">
          <cell r="A76" t="str">
            <v>הוד השרון</v>
          </cell>
          <cell r="B76">
            <v>122</v>
          </cell>
        </row>
        <row r="77">
          <cell r="A77" t="str">
            <v>הזורעים</v>
          </cell>
          <cell r="B77">
            <v>3</v>
          </cell>
        </row>
        <row r="78">
          <cell r="A78" t="str">
            <v>הרצליה</v>
          </cell>
          <cell r="B78">
            <v>223</v>
          </cell>
        </row>
        <row r="79">
          <cell r="A79" t="str">
            <v>זבולון</v>
          </cell>
          <cell r="B79">
            <v>16</v>
          </cell>
        </row>
        <row r="80">
          <cell r="A80" t="str">
            <v>זכרון יעקב</v>
          </cell>
          <cell r="B80">
            <v>84</v>
          </cell>
        </row>
        <row r="81">
          <cell r="A81" t="str">
            <v>זרזיר</v>
          </cell>
          <cell r="B81">
            <v>18</v>
          </cell>
        </row>
        <row r="82">
          <cell r="A82" t="str">
            <v>חבל מודיעין</v>
          </cell>
          <cell r="B82">
            <v>22</v>
          </cell>
        </row>
        <row r="83">
          <cell r="A83" t="str">
            <v>חגור</v>
          </cell>
          <cell r="B83">
            <v>9</v>
          </cell>
        </row>
        <row r="84">
          <cell r="A84" t="str">
            <v>חדרה</v>
          </cell>
          <cell r="B84">
            <v>219</v>
          </cell>
        </row>
        <row r="85">
          <cell r="A85" t="str">
            <v>חולון</v>
          </cell>
          <cell r="B85">
            <v>283</v>
          </cell>
        </row>
        <row r="86">
          <cell r="A86" t="str">
            <v>חוף הכרמל</v>
          </cell>
          <cell r="B86">
            <v>2</v>
          </cell>
        </row>
        <row r="87">
          <cell r="A87" t="str">
            <v>חוף השרון</v>
          </cell>
          <cell r="B87">
            <v>3</v>
          </cell>
        </row>
        <row r="88">
          <cell r="A88" t="str">
            <v>חורה</v>
          </cell>
          <cell r="B88">
            <v>20</v>
          </cell>
        </row>
        <row r="89">
          <cell r="A89" t="str">
            <v>חורפיש</v>
          </cell>
          <cell r="B89">
            <v>31</v>
          </cell>
        </row>
        <row r="90">
          <cell r="A90" t="str">
            <v>חורשים</v>
          </cell>
          <cell r="B90">
            <v>1</v>
          </cell>
        </row>
        <row r="91">
          <cell r="A91" t="str">
            <v>חיפה</v>
          </cell>
          <cell r="B91">
            <v>1163</v>
          </cell>
        </row>
        <row r="92">
          <cell r="A92" t="str">
            <v>חמד</v>
          </cell>
          <cell r="B92">
            <v>10</v>
          </cell>
        </row>
        <row r="93">
          <cell r="A93" t="str">
            <v>חצור הגלילית</v>
          </cell>
          <cell r="B93">
            <v>29</v>
          </cell>
        </row>
        <row r="94">
          <cell r="A94" t="str">
            <v>חרוצים</v>
          </cell>
          <cell r="B94">
            <v>1</v>
          </cell>
        </row>
        <row r="95">
          <cell r="A95" t="str">
            <v>חשמונאים</v>
          </cell>
          <cell r="B95">
            <v>1</v>
          </cell>
        </row>
        <row r="96">
          <cell r="A96" t="str">
            <v>טבריה</v>
          </cell>
          <cell r="B96">
            <v>281</v>
          </cell>
        </row>
        <row r="97">
          <cell r="A97" t="str">
            <v>טירה</v>
          </cell>
          <cell r="B97">
            <v>30</v>
          </cell>
        </row>
        <row r="98">
          <cell r="A98" t="str">
            <v>טירת יהודה</v>
          </cell>
          <cell r="B98">
            <v>5</v>
          </cell>
        </row>
        <row r="99">
          <cell r="A99" t="str">
            <v>טירת כרמל</v>
          </cell>
          <cell r="B99">
            <v>75</v>
          </cell>
        </row>
        <row r="100">
          <cell r="A100" t="str">
            <v>טמרה</v>
          </cell>
          <cell r="B100">
            <v>83</v>
          </cell>
        </row>
        <row r="101">
          <cell r="A101" t="str">
            <v>יבנאל</v>
          </cell>
          <cell r="B101">
            <v>2</v>
          </cell>
        </row>
        <row r="102">
          <cell r="A102" t="str">
            <v>יבנה</v>
          </cell>
          <cell r="B102">
            <v>159</v>
          </cell>
        </row>
        <row r="103">
          <cell r="A103" t="str">
            <v>יהוד מונוסון</v>
          </cell>
          <cell r="B103">
            <v>44</v>
          </cell>
        </row>
        <row r="104">
          <cell r="A104" t="str">
            <v>יפיע</v>
          </cell>
          <cell r="B104">
            <v>60</v>
          </cell>
        </row>
        <row r="105">
          <cell r="A105" t="str">
            <v>יפעת</v>
          </cell>
          <cell r="B105">
            <v>1</v>
          </cell>
        </row>
        <row r="106">
          <cell r="A106" t="str">
            <v>יקנעם</v>
          </cell>
          <cell r="B106">
            <v>7</v>
          </cell>
        </row>
        <row r="107">
          <cell r="A107" t="str">
            <v>יקנעם עילית</v>
          </cell>
          <cell r="B107">
            <v>111</v>
          </cell>
        </row>
        <row r="108">
          <cell r="A108" t="str">
            <v>ירושלים</v>
          </cell>
          <cell r="B108">
            <v>1966</v>
          </cell>
        </row>
        <row r="109">
          <cell r="A109" t="str">
            <v>ירחיב</v>
          </cell>
          <cell r="B109">
            <v>6</v>
          </cell>
        </row>
        <row r="110">
          <cell r="A110" t="str">
            <v>ירכא</v>
          </cell>
          <cell r="B110">
            <v>46</v>
          </cell>
        </row>
        <row r="111">
          <cell r="A111" t="str">
            <v>כפר אדומים</v>
          </cell>
          <cell r="B111">
            <v>14</v>
          </cell>
        </row>
        <row r="112">
          <cell r="A112" t="str">
            <v>כפר ביאליק</v>
          </cell>
          <cell r="B112">
            <v>1</v>
          </cell>
        </row>
        <row r="113">
          <cell r="A113" t="str">
            <v>כפר ביל''ו</v>
          </cell>
          <cell r="B113">
            <v>4</v>
          </cell>
        </row>
        <row r="114">
          <cell r="A114" t="str">
            <v>כפר ברא</v>
          </cell>
          <cell r="B114">
            <v>3</v>
          </cell>
        </row>
        <row r="115">
          <cell r="A115" t="str">
            <v>כפר גלים</v>
          </cell>
          <cell r="B115">
            <v>1</v>
          </cell>
        </row>
        <row r="116">
          <cell r="A116" t="str">
            <v>כפר ורדים</v>
          </cell>
          <cell r="B116">
            <v>49</v>
          </cell>
        </row>
        <row r="117">
          <cell r="A117" t="str">
            <v>כפר ח'וואלד</v>
          </cell>
          <cell r="B117">
            <v>5</v>
          </cell>
        </row>
        <row r="118">
          <cell r="A118" t="str">
            <v>כפר חסידים א'</v>
          </cell>
          <cell r="B118">
            <v>3</v>
          </cell>
        </row>
        <row r="119">
          <cell r="A119" t="str">
            <v>כפר חסידים ב'</v>
          </cell>
          <cell r="B119">
            <v>1</v>
          </cell>
        </row>
        <row r="120">
          <cell r="A120" t="str">
            <v>כפר יאסיף</v>
          </cell>
          <cell r="B120">
            <v>22</v>
          </cell>
        </row>
        <row r="121">
          <cell r="A121" t="str">
            <v>כפר כנא</v>
          </cell>
          <cell r="B121">
            <v>59</v>
          </cell>
        </row>
        <row r="122">
          <cell r="A122" t="str">
            <v>כפר מל''ל</v>
          </cell>
          <cell r="B122">
            <v>4</v>
          </cell>
        </row>
        <row r="123">
          <cell r="A123" t="str">
            <v>כפר נטר</v>
          </cell>
          <cell r="B123">
            <v>9</v>
          </cell>
        </row>
        <row r="124">
          <cell r="A124" t="str">
            <v>כפר סבא</v>
          </cell>
          <cell r="B124">
            <v>183</v>
          </cell>
        </row>
        <row r="125">
          <cell r="A125" t="str">
            <v>כפר סירקין</v>
          </cell>
          <cell r="B125">
            <v>11</v>
          </cell>
        </row>
        <row r="126">
          <cell r="A126" t="str">
            <v>כפר פינס</v>
          </cell>
          <cell r="B126">
            <v>3</v>
          </cell>
        </row>
        <row r="127">
          <cell r="A127" t="str">
            <v>כפר קאסם</v>
          </cell>
          <cell r="B127">
            <v>34</v>
          </cell>
        </row>
        <row r="128">
          <cell r="A128" t="str">
            <v>כפר קרע</v>
          </cell>
          <cell r="B128">
            <v>79</v>
          </cell>
        </row>
        <row r="129">
          <cell r="A129" t="str">
            <v>כפר שמריהו</v>
          </cell>
          <cell r="B129">
            <v>2</v>
          </cell>
        </row>
        <row r="130">
          <cell r="A130" t="str">
            <v>כרמיאל</v>
          </cell>
          <cell r="B130">
            <v>160</v>
          </cell>
        </row>
        <row r="131">
          <cell r="A131" t="str">
            <v>לב השרון</v>
          </cell>
          <cell r="B131">
            <v>1</v>
          </cell>
        </row>
        <row r="132">
          <cell r="A132" t="str">
            <v>לוד</v>
          </cell>
          <cell r="B132">
            <v>164</v>
          </cell>
        </row>
        <row r="133">
          <cell r="A133" t="str">
            <v>מבשרת ציון</v>
          </cell>
          <cell r="B133">
            <v>109</v>
          </cell>
        </row>
        <row r="134">
          <cell r="A134" t="str">
            <v>מגאר</v>
          </cell>
          <cell r="B134">
            <v>113</v>
          </cell>
        </row>
        <row r="135">
          <cell r="A135" t="str">
            <v>מגדל העמק</v>
          </cell>
          <cell r="B135">
            <v>142</v>
          </cell>
        </row>
        <row r="136">
          <cell r="A136" t="str">
            <v>מגשימים</v>
          </cell>
          <cell r="B136">
            <v>8</v>
          </cell>
        </row>
        <row r="137">
          <cell r="A137" t="str">
            <v>מודיעין מכבים רעות</v>
          </cell>
          <cell r="B137">
            <v>291</v>
          </cell>
        </row>
        <row r="138">
          <cell r="A138" t="str">
            <v>מודיעין עילית</v>
          </cell>
          <cell r="B138">
            <v>174</v>
          </cell>
        </row>
        <row r="139">
          <cell r="A139" t="str">
            <v>מוצא עילית</v>
          </cell>
          <cell r="B139">
            <v>5</v>
          </cell>
        </row>
        <row r="140">
          <cell r="A140" t="str">
            <v>מזור</v>
          </cell>
          <cell r="B140">
            <v>9</v>
          </cell>
        </row>
        <row r="141">
          <cell r="A141" t="str">
            <v>מזכרת בתיה</v>
          </cell>
          <cell r="B141">
            <v>29</v>
          </cell>
        </row>
        <row r="142">
          <cell r="A142" t="str">
            <v>מזרעה</v>
          </cell>
          <cell r="B142">
            <v>8</v>
          </cell>
        </row>
        <row r="143">
          <cell r="A143" t="str">
            <v>מטה אשר</v>
          </cell>
          <cell r="B143">
            <v>5</v>
          </cell>
        </row>
        <row r="144">
          <cell r="A144" t="str">
            <v>מטה בנימין</v>
          </cell>
          <cell r="B144">
            <v>21</v>
          </cell>
        </row>
        <row r="145">
          <cell r="A145" t="str">
            <v>מטה יהודה</v>
          </cell>
          <cell r="B145">
            <v>12</v>
          </cell>
        </row>
        <row r="146">
          <cell r="A146" t="str">
            <v>מנשה</v>
          </cell>
          <cell r="B146">
            <v>5</v>
          </cell>
        </row>
        <row r="147">
          <cell r="A147" t="str">
            <v>מעונה</v>
          </cell>
          <cell r="B147">
            <v>4</v>
          </cell>
        </row>
        <row r="148">
          <cell r="A148" t="str">
            <v>מעלה אדומים</v>
          </cell>
          <cell r="B148">
            <v>169</v>
          </cell>
        </row>
        <row r="149">
          <cell r="A149" t="str">
            <v>מעלה יוסף</v>
          </cell>
          <cell r="B149">
            <v>2</v>
          </cell>
        </row>
        <row r="150">
          <cell r="A150" t="str">
            <v>מעלות תרשיחא</v>
          </cell>
          <cell r="B150">
            <v>134</v>
          </cell>
        </row>
        <row r="151">
          <cell r="A151" t="str">
            <v>מעש</v>
          </cell>
          <cell r="B151">
            <v>5</v>
          </cell>
        </row>
        <row r="152">
          <cell r="A152" t="str">
            <v>מפעלי נחם הר טוב</v>
          </cell>
          <cell r="B152">
            <v>11</v>
          </cell>
        </row>
        <row r="153">
          <cell r="A153" t="str">
            <v>מפעלי צומת מלאכי</v>
          </cell>
          <cell r="B153">
            <v>1</v>
          </cell>
        </row>
        <row r="154">
          <cell r="A154" t="str">
            <v>מפעלים אזוריים הגליל העליון</v>
          </cell>
          <cell r="B154">
            <v>1</v>
          </cell>
        </row>
        <row r="155">
          <cell r="A155" t="str">
            <v>מצפה יריחו</v>
          </cell>
          <cell r="B155">
            <v>6</v>
          </cell>
        </row>
        <row r="156">
          <cell r="A156" t="str">
            <v>מקווה ישראל</v>
          </cell>
          <cell r="B156">
            <v>3</v>
          </cell>
        </row>
        <row r="157">
          <cell r="A157" t="str">
            <v>מרחבים</v>
          </cell>
          <cell r="B157">
            <v>2</v>
          </cell>
        </row>
        <row r="158">
          <cell r="A158" t="str">
            <v>מרכז שוהם</v>
          </cell>
          <cell r="B158">
            <v>1</v>
          </cell>
        </row>
        <row r="159">
          <cell r="A159" t="str">
            <v>משגב</v>
          </cell>
          <cell r="B159">
            <v>1</v>
          </cell>
        </row>
        <row r="160">
          <cell r="A160" t="str">
            <v>משהד</v>
          </cell>
          <cell r="B160">
            <v>9</v>
          </cell>
        </row>
        <row r="161">
          <cell r="A161" t="str">
            <v>מתן</v>
          </cell>
          <cell r="B161">
            <v>6</v>
          </cell>
        </row>
        <row r="162">
          <cell r="A162" t="str">
            <v>נהריה</v>
          </cell>
          <cell r="B162">
            <v>133</v>
          </cell>
        </row>
        <row r="163">
          <cell r="A163" t="str">
            <v>נווה ירק</v>
          </cell>
          <cell r="B163">
            <v>1</v>
          </cell>
        </row>
        <row r="164">
          <cell r="A164" t="str">
            <v>נופית</v>
          </cell>
          <cell r="B164">
            <v>16</v>
          </cell>
        </row>
        <row r="165">
          <cell r="A165" t="str">
            <v>נופך</v>
          </cell>
          <cell r="B165">
            <v>1</v>
          </cell>
        </row>
        <row r="166">
          <cell r="A166" t="str">
            <v>נחלים</v>
          </cell>
          <cell r="B166">
            <v>16</v>
          </cell>
        </row>
        <row r="167">
          <cell r="A167" t="str">
            <v>נחשונים</v>
          </cell>
          <cell r="B167">
            <v>5</v>
          </cell>
        </row>
        <row r="168">
          <cell r="A168" t="str">
            <v>נטעים</v>
          </cell>
          <cell r="B168">
            <v>3</v>
          </cell>
        </row>
        <row r="169">
          <cell r="A169" t="str">
            <v>ניר צבי</v>
          </cell>
          <cell r="B169">
            <v>2</v>
          </cell>
        </row>
        <row r="170">
          <cell r="A170" t="str">
            <v>נירית</v>
          </cell>
          <cell r="B170">
            <v>3</v>
          </cell>
        </row>
        <row r="171">
          <cell r="A171" t="str">
            <v>נמל תעופה בן גוריון</v>
          </cell>
          <cell r="B171">
            <v>5</v>
          </cell>
        </row>
        <row r="172">
          <cell r="A172" t="str">
            <v>נס ציונה</v>
          </cell>
          <cell r="B172">
            <v>90</v>
          </cell>
        </row>
        <row r="173">
          <cell r="A173" t="str">
            <v>נען</v>
          </cell>
          <cell r="B173">
            <v>1</v>
          </cell>
        </row>
        <row r="174">
          <cell r="A174" t="str">
            <v>נצרת</v>
          </cell>
          <cell r="B174">
            <v>293</v>
          </cell>
        </row>
        <row r="175">
          <cell r="A175" t="str">
            <v>נצרת עילית</v>
          </cell>
          <cell r="B175">
            <v>232</v>
          </cell>
        </row>
        <row r="176">
          <cell r="A176" t="str">
            <v>נשר</v>
          </cell>
          <cell r="B176">
            <v>162</v>
          </cell>
        </row>
        <row r="177">
          <cell r="A177" t="str">
            <v>נתיבות</v>
          </cell>
          <cell r="B177">
            <v>106</v>
          </cell>
        </row>
        <row r="178">
          <cell r="A178" t="str">
            <v>נתניה</v>
          </cell>
          <cell r="B178">
            <v>357</v>
          </cell>
        </row>
        <row r="179">
          <cell r="A179" t="str">
            <v>סביון</v>
          </cell>
          <cell r="B179">
            <v>17</v>
          </cell>
        </row>
        <row r="180">
          <cell r="A180" t="str">
            <v>סח'נין</v>
          </cell>
          <cell r="B180">
            <v>63</v>
          </cell>
        </row>
        <row r="181">
          <cell r="A181" t="str">
            <v>סכום כולל</v>
          </cell>
          <cell r="B181">
            <v>18880</v>
          </cell>
        </row>
        <row r="182">
          <cell r="A182" t="str">
            <v>סתריה</v>
          </cell>
          <cell r="B182">
            <v>3</v>
          </cell>
        </row>
        <row r="183">
          <cell r="A183" t="str">
            <v>עין ורד</v>
          </cell>
          <cell r="B183">
            <v>3</v>
          </cell>
        </row>
        <row r="184">
          <cell r="A184" t="str">
            <v>עין כרם בי''ס חקלאי</v>
          </cell>
          <cell r="B184">
            <v>2</v>
          </cell>
        </row>
        <row r="185">
          <cell r="A185" t="str">
            <v>עין מאהל</v>
          </cell>
          <cell r="B185">
            <v>26</v>
          </cell>
        </row>
        <row r="186">
          <cell r="A186" t="str">
            <v>עין עירון</v>
          </cell>
          <cell r="B186">
            <v>3</v>
          </cell>
        </row>
        <row r="187">
          <cell r="A187" t="str">
            <v>עין שריד</v>
          </cell>
          <cell r="B187">
            <v>2</v>
          </cell>
        </row>
        <row r="188">
          <cell r="A188" t="str">
            <v>עינת</v>
          </cell>
          <cell r="B188">
            <v>2</v>
          </cell>
        </row>
        <row r="189">
          <cell r="A189" t="str">
            <v>עכו</v>
          </cell>
          <cell r="B189">
            <v>87</v>
          </cell>
        </row>
        <row r="190">
          <cell r="A190" t="str">
            <v>עמינדב</v>
          </cell>
          <cell r="B190">
            <v>9</v>
          </cell>
        </row>
        <row r="191">
          <cell r="A191" t="str">
            <v>עמק הירדן</v>
          </cell>
          <cell r="B191">
            <v>5</v>
          </cell>
        </row>
        <row r="192">
          <cell r="A192" t="str">
            <v>עמק המעיינות</v>
          </cell>
          <cell r="B192">
            <v>3</v>
          </cell>
        </row>
        <row r="193">
          <cell r="A193" t="str">
            <v>עמק יזרעאל</v>
          </cell>
          <cell r="B193">
            <v>36</v>
          </cell>
        </row>
        <row r="194">
          <cell r="A194" t="str">
            <v>עמק לוד</v>
          </cell>
          <cell r="B194">
            <v>9</v>
          </cell>
        </row>
        <row r="195">
          <cell r="A195" t="str">
            <v>עספיא</v>
          </cell>
          <cell r="B195">
            <v>47</v>
          </cell>
        </row>
        <row r="196">
          <cell r="A196" t="str">
            <v>עפולה</v>
          </cell>
          <cell r="B196">
            <v>204</v>
          </cell>
        </row>
        <row r="197">
          <cell r="A197" t="str">
            <v>ערד</v>
          </cell>
          <cell r="B197">
            <v>142</v>
          </cell>
        </row>
        <row r="198">
          <cell r="A198" t="str">
            <v>ערערה בנגב</v>
          </cell>
          <cell r="B198">
            <v>38</v>
          </cell>
        </row>
        <row r="199">
          <cell r="A199" t="str">
            <v>עתלית</v>
          </cell>
          <cell r="B199">
            <v>1</v>
          </cell>
        </row>
        <row r="200">
          <cell r="A200" t="str">
            <v>פארק תעשיות עידן הנגב</v>
          </cell>
          <cell r="B200">
            <v>1</v>
          </cell>
        </row>
        <row r="201">
          <cell r="A201" t="str">
            <v>פארק תעשייה חבל מודיעים</v>
          </cell>
          <cell r="B201">
            <v>2</v>
          </cell>
        </row>
        <row r="202">
          <cell r="A202" t="str">
            <v>פוריה כפר עבודה</v>
          </cell>
          <cell r="B202">
            <v>3</v>
          </cell>
        </row>
        <row r="203">
          <cell r="A203" t="str">
            <v>פוריה נווה עובד</v>
          </cell>
          <cell r="B203">
            <v>6</v>
          </cell>
        </row>
        <row r="204">
          <cell r="A204" t="str">
            <v>פוריה עילית</v>
          </cell>
          <cell r="B204">
            <v>7</v>
          </cell>
        </row>
        <row r="205">
          <cell r="A205" t="str">
            <v>פוריידיס</v>
          </cell>
          <cell r="B205">
            <v>42</v>
          </cell>
        </row>
        <row r="206">
          <cell r="A206" t="str">
            <v>פלמחים</v>
          </cell>
          <cell r="B206">
            <v>1</v>
          </cell>
        </row>
        <row r="207">
          <cell r="A207" t="str">
            <v>פרדס חנה כרכור</v>
          </cell>
          <cell r="B207">
            <v>133</v>
          </cell>
        </row>
        <row r="208">
          <cell r="A208" t="str">
            <v>פתח תקווה</v>
          </cell>
          <cell r="B208">
            <v>472</v>
          </cell>
        </row>
        <row r="209">
          <cell r="A209" t="str">
            <v>צופית</v>
          </cell>
          <cell r="B209">
            <v>3</v>
          </cell>
        </row>
        <row r="210">
          <cell r="A210" t="str">
            <v>צפריה</v>
          </cell>
          <cell r="B210">
            <v>9</v>
          </cell>
        </row>
        <row r="211">
          <cell r="A211" t="str">
            <v>צפת</v>
          </cell>
          <cell r="B211">
            <v>212</v>
          </cell>
        </row>
        <row r="212">
          <cell r="A212" t="str">
            <v>צריפין</v>
          </cell>
          <cell r="B212">
            <v>8</v>
          </cell>
        </row>
        <row r="213">
          <cell r="A213" t="str">
            <v>קדימה צורן</v>
          </cell>
          <cell r="B213">
            <v>48</v>
          </cell>
        </row>
        <row r="214">
          <cell r="A214" t="str">
            <v>קדרון</v>
          </cell>
          <cell r="B214">
            <v>1</v>
          </cell>
        </row>
        <row r="215">
          <cell r="A215" t="str">
            <v>קיסריה</v>
          </cell>
          <cell r="B215">
            <v>34</v>
          </cell>
        </row>
        <row r="216">
          <cell r="A216" t="str">
            <v>קרית אונו</v>
          </cell>
          <cell r="B216">
            <v>94</v>
          </cell>
        </row>
        <row r="217">
          <cell r="A217" t="str">
            <v>קרית אתא</v>
          </cell>
          <cell r="B217">
            <v>201</v>
          </cell>
        </row>
        <row r="218">
          <cell r="A218" t="str">
            <v>קרית ביאליק</v>
          </cell>
          <cell r="B218">
            <v>95</v>
          </cell>
        </row>
        <row r="219">
          <cell r="A219" t="str">
            <v>קרית גת</v>
          </cell>
          <cell r="B219">
            <v>134</v>
          </cell>
        </row>
        <row r="220">
          <cell r="A220" t="str">
            <v>קרית טבעון</v>
          </cell>
          <cell r="B220">
            <v>130</v>
          </cell>
        </row>
        <row r="221">
          <cell r="A221" t="str">
            <v>קרית ים</v>
          </cell>
          <cell r="B221">
            <v>97</v>
          </cell>
        </row>
        <row r="222">
          <cell r="A222" t="str">
            <v>קרית מוצקין</v>
          </cell>
          <cell r="B222">
            <v>82</v>
          </cell>
        </row>
        <row r="223">
          <cell r="A223" t="str">
            <v>קרית מלאכי</v>
          </cell>
          <cell r="B223">
            <v>46</v>
          </cell>
        </row>
        <row r="224">
          <cell r="A224" t="str">
            <v>קרית עקרון</v>
          </cell>
          <cell r="B224">
            <v>36</v>
          </cell>
        </row>
        <row r="225">
          <cell r="A225" t="str">
            <v>קרית שדה התעופה</v>
          </cell>
          <cell r="B225">
            <v>1</v>
          </cell>
        </row>
        <row r="226">
          <cell r="A226" t="str">
            <v>קרית שמונה</v>
          </cell>
          <cell r="B226">
            <v>119</v>
          </cell>
        </row>
        <row r="227">
          <cell r="A227" t="str">
            <v>ראש העין</v>
          </cell>
          <cell r="B227">
            <v>219</v>
          </cell>
        </row>
        <row r="228">
          <cell r="A228" t="str">
            <v>ראשון לציון</v>
          </cell>
          <cell r="B228">
            <v>474</v>
          </cell>
        </row>
        <row r="229">
          <cell r="A229" t="str">
            <v>רהט</v>
          </cell>
          <cell r="B229">
            <v>277</v>
          </cell>
        </row>
        <row r="230">
          <cell r="A230" t="str">
            <v>רחובות</v>
          </cell>
          <cell r="B230">
            <v>261</v>
          </cell>
        </row>
        <row r="231">
          <cell r="A231" t="str">
            <v>ריינה</v>
          </cell>
          <cell r="B231">
            <v>19</v>
          </cell>
        </row>
        <row r="232">
          <cell r="A232" t="str">
            <v>רינתיה</v>
          </cell>
          <cell r="B232">
            <v>2</v>
          </cell>
        </row>
        <row r="233">
          <cell r="A233" t="str">
            <v>רכסים</v>
          </cell>
          <cell r="B233">
            <v>56</v>
          </cell>
        </row>
        <row r="234">
          <cell r="A234" t="str">
            <v>רמות מאיר</v>
          </cell>
          <cell r="B234">
            <v>1</v>
          </cell>
        </row>
        <row r="235">
          <cell r="A235" t="str">
            <v>רמלה</v>
          </cell>
          <cell r="B235">
            <v>166</v>
          </cell>
        </row>
        <row r="236">
          <cell r="A236" t="str">
            <v>רמת גן</v>
          </cell>
          <cell r="B236">
            <v>261</v>
          </cell>
        </row>
        <row r="237">
          <cell r="A237" t="str">
            <v>רמת השרון</v>
          </cell>
          <cell r="B237">
            <v>105</v>
          </cell>
        </row>
        <row r="238">
          <cell r="A238" t="str">
            <v>רמת רחל</v>
          </cell>
          <cell r="B238">
            <v>3</v>
          </cell>
        </row>
        <row r="239">
          <cell r="A239" t="str">
            <v>רעננה</v>
          </cell>
          <cell r="B239">
            <v>167</v>
          </cell>
        </row>
        <row r="240">
          <cell r="A240" t="str">
            <v>שבי ציון</v>
          </cell>
          <cell r="B240">
            <v>2</v>
          </cell>
        </row>
        <row r="241">
          <cell r="A241" t="str">
            <v>שדה ורבורג</v>
          </cell>
          <cell r="B241">
            <v>6</v>
          </cell>
        </row>
        <row r="242">
          <cell r="A242" t="str">
            <v>שדה יעקב</v>
          </cell>
          <cell r="B242">
            <v>5</v>
          </cell>
        </row>
        <row r="243">
          <cell r="A243" t="str">
            <v>שדי חמד</v>
          </cell>
          <cell r="B243">
            <v>7</v>
          </cell>
        </row>
        <row r="244">
          <cell r="A244" t="str">
            <v>שדרות</v>
          </cell>
          <cell r="B244">
            <v>91</v>
          </cell>
        </row>
        <row r="245">
          <cell r="A245" t="str">
            <v>שוהם</v>
          </cell>
          <cell r="B245">
            <v>81</v>
          </cell>
        </row>
        <row r="246">
          <cell r="A246" t="str">
            <v>שלומי</v>
          </cell>
          <cell r="B246">
            <v>41</v>
          </cell>
        </row>
        <row r="247">
          <cell r="A247" t="str">
            <v>שער הנגב</v>
          </cell>
          <cell r="B247">
            <v>6</v>
          </cell>
        </row>
        <row r="248">
          <cell r="A248" t="str">
            <v>שפרעם</v>
          </cell>
          <cell r="B248">
            <v>128</v>
          </cell>
        </row>
        <row r="249">
          <cell r="A249" t="str">
            <v>שריד</v>
          </cell>
          <cell r="B249">
            <v>1</v>
          </cell>
        </row>
        <row r="250">
          <cell r="A250" t="str">
            <v>תל אביב יפו</v>
          </cell>
          <cell r="B250">
            <v>980</v>
          </cell>
        </row>
        <row r="251">
          <cell r="A251" t="str">
            <v>תל יצחק</v>
          </cell>
          <cell r="B251">
            <v>2</v>
          </cell>
        </row>
        <row r="252">
          <cell r="A252" t="str">
            <v>תל מונד</v>
          </cell>
          <cell r="B252">
            <v>7</v>
          </cell>
        </row>
        <row r="253">
          <cell r="A253" t="str">
            <v>תעשיון חצב</v>
          </cell>
          <cell r="B253">
            <v>2</v>
          </cell>
        </row>
        <row r="254">
          <cell r="A254" t="str">
            <v>תעשיות שער הנגב</v>
          </cell>
          <cell r="B254">
            <v>2</v>
          </cell>
        </row>
        <row r="255">
          <cell r="A255" t="str">
            <v>תרדיון</v>
          </cell>
          <cell r="B255">
            <v>6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rightToLeft="1" tabSelected="1" workbookViewId="0">
      <selection activeCell="J131" sqref="J131"/>
    </sheetView>
  </sheetViews>
  <sheetFormatPr defaultRowHeight="14.5" x14ac:dyDescent="0.35"/>
  <cols>
    <col min="1" max="1" width="15.81640625" bestFit="1" customWidth="1"/>
    <col min="2" max="2" width="8.81640625" bestFit="1" customWidth="1"/>
    <col min="3" max="5" width="10.7265625" bestFit="1" customWidth="1"/>
    <col min="6" max="6" width="8.81640625" bestFit="1" customWidth="1"/>
    <col min="7" max="8" width="13.26953125" bestFit="1" customWidth="1"/>
  </cols>
  <sheetData>
    <row r="1" spans="1:8" ht="77.5" x14ac:dyDescent="0.35">
      <c r="A1" s="1" t="s">
        <v>0</v>
      </c>
      <c r="B1" s="2" t="s">
        <v>138</v>
      </c>
      <c r="C1" s="3" t="s">
        <v>1</v>
      </c>
      <c r="D1" s="4" t="s">
        <v>2</v>
      </c>
      <c r="E1" s="5" t="s">
        <v>3</v>
      </c>
      <c r="F1" s="6" t="s">
        <v>137</v>
      </c>
      <c r="G1" s="7" t="s">
        <v>4</v>
      </c>
      <c r="H1" s="7" t="s">
        <v>5</v>
      </c>
    </row>
    <row r="2" spans="1:8" ht="15.5" x14ac:dyDescent="0.35">
      <c r="A2" s="8" t="s">
        <v>6</v>
      </c>
      <c r="B2" s="9"/>
      <c r="C2" s="10">
        <v>0</v>
      </c>
      <c r="D2" s="11">
        <v>21</v>
      </c>
      <c r="E2" s="11">
        <v>0</v>
      </c>
      <c r="F2" s="12">
        <f>E2/D2</f>
        <v>0</v>
      </c>
      <c r="G2" s="13">
        <v>117211</v>
      </c>
      <c r="H2" s="13"/>
    </row>
    <row r="3" spans="1:8" ht="15.5" x14ac:dyDescent="0.35">
      <c r="A3" s="14" t="s">
        <v>7</v>
      </c>
      <c r="B3" s="9"/>
      <c r="C3" s="10">
        <v>0</v>
      </c>
      <c r="D3" s="13">
        <v>30</v>
      </c>
      <c r="E3" s="13">
        <v>0</v>
      </c>
      <c r="F3" s="12">
        <f>E3/D3</f>
        <v>0</v>
      </c>
      <c r="G3" s="13">
        <v>167444</v>
      </c>
      <c r="H3" s="13">
        <v>167444</v>
      </c>
    </row>
    <row r="4" spans="1:8" ht="15.5" x14ac:dyDescent="0.35">
      <c r="A4" s="8" t="s">
        <v>8</v>
      </c>
      <c r="B4" s="9"/>
      <c r="C4" s="10"/>
      <c r="D4" s="11">
        <v>12</v>
      </c>
      <c r="E4" s="11">
        <v>0</v>
      </c>
      <c r="F4" s="12">
        <f>E4/D4</f>
        <v>0</v>
      </c>
      <c r="G4" s="13">
        <v>66978</v>
      </c>
      <c r="H4" s="13">
        <v>66978</v>
      </c>
    </row>
    <row r="5" spans="1:8" ht="31" x14ac:dyDescent="0.35">
      <c r="A5" s="15" t="s">
        <v>9</v>
      </c>
      <c r="B5" s="9">
        <f>E5/C5</f>
        <v>1.1666666666666667</v>
      </c>
      <c r="C5" s="10">
        <f>VLOOKUP(A5,[1]גיליון2!A:B,2,FALSE)</f>
        <v>66</v>
      </c>
      <c r="D5" s="13">
        <v>0</v>
      </c>
      <c r="E5" s="13">
        <v>77</v>
      </c>
      <c r="F5" s="12">
        <v>1</v>
      </c>
      <c r="G5" s="13">
        <v>87268</v>
      </c>
      <c r="H5" s="13">
        <v>87268</v>
      </c>
    </row>
    <row r="6" spans="1:8" ht="31" x14ac:dyDescent="0.35">
      <c r="A6" s="15" t="s">
        <v>10</v>
      </c>
      <c r="B6" s="9">
        <f>E6/C6</f>
        <v>0</v>
      </c>
      <c r="C6" s="10">
        <f>VLOOKUP(A6,[1]גיליון2!A:B,2,FALSE)</f>
        <v>62</v>
      </c>
      <c r="D6" s="13">
        <v>0</v>
      </c>
      <c r="E6" s="13"/>
      <c r="F6" s="12">
        <v>0</v>
      </c>
      <c r="G6" s="13">
        <v>176804</v>
      </c>
      <c r="H6" s="13">
        <v>176804</v>
      </c>
    </row>
    <row r="7" spans="1:8" ht="15.5" x14ac:dyDescent="0.35">
      <c r="A7" s="15" t="s">
        <v>11</v>
      </c>
      <c r="B7" s="9">
        <f>E7/C7</f>
        <v>0.4336283185840708</v>
      </c>
      <c r="C7" s="10">
        <f>VLOOKUP(A7,[1]גיליון2!A:B,2,FALSE)</f>
        <v>113</v>
      </c>
      <c r="D7" s="13">
        <v>49</v>
      </c>
      <c r="E7" s="13">
        <v>49</v>
      </c>
      <c r="F7" s="12">
        <f>E7/D7</f>
        <v>1</v>
      </c>
      <c r="G7" s="13">
        <v>320084</v>
      </c>
      <c r="H7" s="13"/>
    </row>
    <row r="8" spans="1:8" ht="15.5" x14ac:dyDescent="0.35">
      <c r="A8" s="16" t="s">
        <v>12</v>
      </c>
      <c r="B8" s="9">
        <f>E8/C8</f>
        <v>0.6964285714285714</v>
      </c>
      <c r="C8" s="10">
        <f>VLOOKUP(A8,[1]גיליון2!A:B,2,FALSE)</f>
        <v>56</v>
      </c>
      <c r="D8" s="13">
        <v>35</v>
      </c>
      <c r="E8" s="13">
        <v>39</v>
      </c>
      <c r="F8" s="12">
        <f>E8/C8</f>
        <v>0.6964285714285714</v>
      </c>
      <c r="G8" s="13">
        <f>204253+46800</f>
        <v>251053</v>
      </c>
      <c r="H8" s="13">
        <v>46800</v>
      </c>
    </row>
    <row r="9" spans="1:8" ht="31" x14ac:dyDescent="0.35">
      <c r="A9" s="15" t="s">
        <v>13</v>
      </c>
      <c r="B9" s="9">
        <f>E9/C9</f>
        <v>0</v>
      </c>
      <c r="C9" s="10">
        <f>VLOOKUP(A9,[1]גיליון2!A:B,2,FALSE)</f>
        <v>81</v>
      </c>
      <c r="D9" s="13">
        <v>0</v>
      </c>
      <c r="E9" s="13">
        <v>0</v>
      </c>
      <c r="F9" s="12">
        <v>0</v>
      </c>
      <c r="G9" s="13">
        <v>530000</v>
      </c>
      <c r="H9" s="13">
        <v>530000</v>
      </c>
    </row>
    <row r="10" spans="1:8" ht="15.5" x14ac:dyDescent="0.35">
      <c r="A10" s="16" t="s">
        <v>14</v>
      </c>
      <c r="B10" s="9">
        <f>E10/C10</f>
        <v>0.8</v>
      </c>
      <c r="C10" s="10">
        <f>VLOOKUP(A10,[1]גיליון2!A:B,2,FALSE)</f>
        <v>25</v>
      </c>
      <c r="D10" s="13">
        <v>0</v>
      </c>
      <c r="E10" s="13">
        <v>20</v>
      </c>
      <c r="F10" s="17">
        <f>E10/C10</f>
        <v>0.8</v>
      </c>
      <c r="G10" s="13">
        <v>200000</v>
      </c>
      <c r="H10" s="13">
        <v>200</v>
      </c>
    </row>
    <row r="11" spans="1:8" ht="15.5" x14ac:dyDescent="0.35">
      <c r="A11" s="16" t="s">
        <v>15</v>
      </c>
      <c r="B11" s="9">
        <f>E11/C11</f>
        <v>0</v>
      </c>
      <c r="C11" s="10">
        <f>VLOOKUP(A11,[1]גיליון2!A:B,2,FALSE)</f>
        <v>41</v>
      </c>
      <c r="D11" s="13">
        <v>0</v>
      </c>
      <c r="E11" s="13"/>
      <c r="F11" s="18">
        <v>0</v>
      </c>
      <c r="G11" s="13">
        <v>92935</v>
      </c>
      <c r="H11" s="13">
        <v>92935</v>
      </c>
    </row>
    <row r="12" spans="1:8" ht="15.5" x14ac:dyDescent="0.35">
      <c r="A12" s="16" t="s">
        <v>16</v>
      </c>
      <c r="B12" s="9">
        <f>E12/C12</f>
        <v>0.86486486486486491</v>
      </c>
      <c r="C12" s="10">
        <f>VLOOKUP(A12,[1]גיליון2!A:B,2,FALSE)</f>
        <v>185</v>
      </c>
      <c r="D12" s="13">
        <v>170</v>
      </c>
      <c r="E12" s="13">
        <v>160</v>
      </c>
      <c r="F12" s="12">
        <f>E12/D12</f>
        <v>0.94117647058823528</v>
      </c>
      <c r="G12" s="13">
        <v>707496</v>
      </c>
      <c r="H12" s="13">
        <v>190248</v>
      </c>
    </row>
    <row r="13" spans="1:8" ht="15.5" x14ac:dyDescent="0.35">
      <c r="A13" s="15" t="s">
        <v>17</v>
      </c>
      <c r="B13" s="9">
        <f>E13/C13</f>
        <v>0.33653846153846156</v>
      </c>
      <c r="C13" s="10">
        <f>VLOOKUP(A13,[1]גיליון2!A:B,2,FALSE)</f>
        <v>104</v>
      </c>
      <c r="D13" s="13">
        <v>48</v>
      </c>
      <c r="E13" s="13">
        <v>35</v>
      </c>
      <c r="F13" s="12">
        <f>E13/D13</f>
        <v>0.72916666666666663</v>
      </c>
      <c r="G13" s="13">
        <v>531597</v>
      </c>
      <c r="H13" s="13">
        <v>0</v>
      </c>
    </row>
    <row r="14" spans="1:8" ht="15.5" x14ac:dyDescent="0.35">
      <c r="A14" s="16" t="s">
        <v>18</v>
      </c>
      <c r="B14" s="9"/>
      <c r="C14" s="10">
        <v>0</v>
      </c>
      <c r="D14" s="13">
        <v>28</v>
      </c>
      <c r="E14" s="13">
        <v>28</v>
      </c>
      <c r="F14" s="12">
        <f>E14/D14</f>
        <v>1</v>
      </c>
      <c r="G14" s="13">
        <v>68079</v>
      </c>
      <c r="H14" s="13">
        <v>0</v>
      </c>
    </row>
    <row r="15" spans="1:8" ht="15.5" x14ac:dyDescent="0.35">
      <c r="A15" s="16" t="s">
        <v>19</v>
      </c>
      <c r="B15" s="9">
        <f>E15/C15</f>
        <v>0.17391304347826086</v>
      </c>
      <c r="C15" s="10">
        <f>VLOOKUP(A15,[1]גיליון2!A:B,2,FALSE)</f>
        <v>69</v>
      </c>
      <c r="D15" s="13">
        <v>0</v>
      </c>
      <c r="E15" s="13">
        <v>12</v>
      </c>
      <c r="F15" s="12">
        <v>0</v>
      </c>
      <c r="G15" s="13">
        <v>170000</v>
      </c>
      <c r="H15" s="13">
        <v>170000</v>
      </c>
    </row>
    <row r="16" spans="1:8" ht="15.5" x14ac:dyDescent="0.35">
      <c r="A16" s="16" t="s">
        <v>20</v>
      </c>
      <c r="B16" s="9">
        <f>E16/C16</f>
        <v>0.95642201834862384</v>
      </c>
      <c r="C16" s="10">
        <f>VLOOKUP(A16,[1]גיליון2!A:B,2,FALSE)</f>
        <v>436</v>
      </c>
      <c r="D16" s="13">
        <v>396</v>
      </c>
      <c r="E16" s="13">
        <v>417</v>
      </c>
      <c r="F16" s="12">
        <v>1</v>
      </c>
      <c r="G16" s="13">
        <f>1461623+511200</f>
        <v>1972823</v>
      </c>
      <c r="H16" s="13">
        <v>511200</v>
      </c>
    </row>
    <row r="17" spans="1:8" ht="15.5" x14ac:dyDescent="0.35">
      <c r="A17" s="15" t="s">
        <v>21</v>
      </c>
      <c r="B17" s="9">
        <f>E17/C17</f>
        <v>0.90529247910863508</v>
      </c>
      <c r="C17" s="10">
        <f>VLOOKUP(A17,[1]גיליון2!A:B,2,FALSE)</f>
        <v>359</v>
      </c>
      <c r="D17" s="13">
        <v>325</v>
      </c>
      <c r="E17" s="13">
        <v>325</v>
      </c>
      <c r="F17" s="12">
        <f>E17/D17</f>
        <v>1</v>
      </c>
      <c r="G17" s="13">
        <f>958129+484400</f>
        <v>1442529</v>
      </c>
      <c r="H17" s="13">
        <v>484400</v>
      </c>
    </row>
    <row r="18" spans="1:8" ht="15.5" x14ac:dyDescent="0.35">
      <c r="A18" s="16" t="s">
        <v>22</v>
      </c>
      <c r="B18" s="9">
        <v>0</v>
      </c>
      <c r="C18" s="10">
        <v>30</v>
      </c>
      <c r="D18" s="13">
        <v>0</v>
      </c>
      <c r="E18" s="13"/>
      <c r="F18" s="12"/>
      <c r="G18" s="13">
        <v>158670</v>
      </c>
      <c r="H18" s="13">
        <v>158670</v>
      </c>
    </row>
    <row r="19" spans="1:8" ht="15.5" x14ac:dyDescent="0.35">
      <c r="A19" s="15" t="s">
        <v>23</v>
      </c>
      <c r="B19" s="9">
        <f>E19/C19</f>
        <v>0</v>
      </c>
      <c r="C19" s="10">
        <f>VLOOKUP(A19,[1]גיליון2!A:B,2,FALSE)</f>
        <v>48</v>
      </c>
      <c r="D19" s="13"/>
      <c r="E19" s="13"/>
      <c r="F19" s="12"/>
      <c r="G19" s="13">
        <v>360000</v>
      </c>
      <c r="H19" s="13">
        <v>360000</v>
      </c>
    </row>
    <row r="20" spans="1:8" ht="15.5" x14ac:dyDescent="0.35">
      <c r="A20" s="16" t="s">
        <v>24</v>
      </c>
      <c r="B20" s="9">
        <f>E20/C20</f>
        <v>0.9754385964912281</v>
      </c>
      <c r="C20" s="10">
        <f>VLOOKUP(A20,[1]גיליון2!A:B,2,FALSE)</f>
        <v>570</v>
      </c>
      <c r="D20" s="19">
        <v>480</v>
      </c>
      <c r="E20" s="19">
        <v>556</v>
      </c>
      <c r="F20" s="12">
        <f>E20/D20</f>
        <v>1.1583333333333334</v>
      </c>
      <c r="G20" s="13">
        <v>3492751.7371757701</v>
      </c>
      <c r="H20" s="13">
        <v>0</v>
      </c>
    </row>
    <row r="21" spans="1:8" ht="15.5" x14ac:dyDescent="0.35">
      <c r="A21" s="14" t="s">
        <v>25</v>
      </c>
      <c r="B21" s="9">
        <f>E21/C21</f>
        <v>1</v>
      </c>
      <c r="C21" s="10">
        <f>VLOOKUP(A21,[1]גיליון2!A:B,2,FALSE)</f>
        <v>17</v>
      </c>
      <c r="D21" s="13">
        <v>0</v>
      </c>
      <c r="E21" s="13">
        <v>17</v>
      </c>
      <c r="F21" s="12">
        <v>1</v>
      </c>
      <c r="G21" s="13">
        <v>28901</v>
      </c>
      <c r="H21" s="13">
        <v>28901</v>
      </c>
    </row>
    <row r="22" spans="1:8" ht="15.5" x14ac:dyDescent="0.35">
      <c r="A22" s="15" t="s">
        <v>26</v>
      </c>
      <c r="B22" s="9">
        <f>E22/C22</f>
        <v>0.45945945945945948</v>
      </c>
      <c r="C22" s="10">
        <f>VLOOKUP(A22,[1]גיליון2!A:B,2,FALSE)</f>
        <v>74</v>
      </c>
      <c r="D22" s="13">
        <v>34</v>
      </c>
      <c r="E22" s="13">
        <v>34</v>
      </c>
      <c r="F22" s="12">
        <f>E22/D22</f>
        <v>1</v>
      </c>
      <c r="G22" s="13">
        <v>131249</v>
      </c>
      <c r="H22" s="13">
        <v>0</v>
      </c>
    </row>
    <row r="23" spans="1:8" ht="15.5" x14ac:dyDescent="0.35">
      <c r="A23" s="16" t="s">
        <v>27</v>
      </c>
      <c r="B23" s="9">
        <f>E23/C23</f>
        <v>0.3475177304964539</v>
      </c>
      <c r="C23" s="10">
        <f>VLOOKUP(A23,[1]גיליון2!A:B,2,FALSE)</f>
        <v>282</v>
      </c>
      <c r="D23" s="13">
        <v>119</v>
      </c>
      <c r="E23" s="13">
        <v>98</v>
      </c>
      <c r="F23" s="12">
        <f>E23/D23</f>
        <v>0.82352941176470584</v>
      </c>
      <c r="G23" s="13">
        <v>724317</v>
      </c>
      <c r="H23" s="13">
        <v>0</v>
      </c>
    </row>
    <row r="24" spans="1:8" ht="15.5" x14ac:dyDescent="0.35">
      <c r="A24" s="20" t="s">
        <v>28</v>
      </c>
      <c r="B24" s="9">
        <f>E24/C24</f>
        <v>0.54726368159203975</v>
      </c>
      <c r="C24" s="10">
        <f>VLOOKUP(A24,[1]גיליון2!A:B,2,FALSE)</f>
        <v>201</v>
      </c>
      <c r="D24" s="13">
        <v>110</v>
      </c>
      <c r="E24" s="13">
        <v>110</v>
      </c>
      <c r="F24" s="12">
        <f>E24/D24</f>
        <v>1</v>
      </c>
      <c r="G24" s="13">
        <v>746213</v>
      </c>
      <c r="H24" s="13">
        <v>95412</v>
      </c>
    </row>
    <row r="25" spans="1:8" ht="15.5" x14ac:dyDescent="0.35">
      <c r="A25" s="20" t="s">
        <v>29</v>
      </c>
      <c r="B25" s="9">
        <f>E25/C25</f>
        <v>1.2681564245810055</v>
      </c>
      <c r="C25" s="10">
        <f>VLOOKUP(A25,[1]גיליון2!A:B,2,FALSE)</f>
        <v>179</v>
      </c>
      <c r="D25" s="13">
        <v>180</v>
      </c>
      <c r="E25" s="13">
        <v>227</v>
      </c>
      <c r="F25" s="12">
        <f>E25/D25</f>
        <v>1.2611111111111111</v>
      </c>
      <c r="G25" s="13">
        <v>1529083</v>
      </c>
      <c r="H25" s="13">
        <v>508283</v>
      </c>
    </row>
    <row r="26" spans="1:8" ht="15.5" x14ac:dyDescent="0.35">
      <c r="A26" s="21" t="s">
        <v>30</v>
      </c>
      <c r="B26" s="9">
        <f>E26/C26</f>
        <v>0</v>
      </c>
      <c r="C26" s="10">
        <f>VLOOKUP(A26,[1]גיליון2!A:B,2,FALSE)</f>
        <v>47</v>
      </c>
      <c r="D26" s="22"/>
      <c r="E26" s="22"/>
      <c r="F26" s="12"/>
      <c r="G26" s="13">
        <v>53268</v>
      </c>
      <c r="H26" s="13">
        <v>53268</v>
      </c>
    </row>
    <row r="27" spans="1:8" ht="15.5" x14ac:dyDescent="0.35">
      <c r="A27" s="21" t="s">
        <v>31</v>
      </c>
      <c r="B27" s="9">
        <f>E27/C27</f>
        <v>0</v>
      </c>
      <c r="C27" s="10">
        <f>VLOOKUP(A27,[1]גיליון2!A:B,2,FALSE)</f>
        <v>9</v>
      </c>
      <c r="D27" s="22"/>
      <c r="E27" s="22"/>
      <c r="F27" s="12"/>
      <c r="G27" s="13">
        <v>40801</v>
      </c>
      <c r="H27" s="13">
        <v>40801</v>
      </c>
    </row>
    <row r="28" spans="1:8" ht="15.5" x14ac:dyDescent="0.35">
      <c r="A28" s="21" t="s">
        <v>32</v>
      </c>
      <c r="B28" s="9">
        <f>E28/C28</f>
        <v>0</v>
      </c>
      <c r="C28" s="10">
        <f>VLOOKUP(A28,[1]גיליון2!A:B,2,FALSE)</f>
        <v>7</v>
      </c>
      <c r="D28" s="22"/>
      <c r="E28" s="22"/>
      <c r="F28" s="12"/>
      <c r="G28" s="13">
        <v>130000</v>
      </c>
      <c r="H28" s="13">
        <v>130000</v>
      </c>
    </row>
    <row r="29" spans="1:8" ht="15.5" x14ac:dyDescent="0.35">
      <c r="A29" s="20" t="s">
        <v>33</v>
      </c>
      <c r="B29" s="9">
        <f>E29/C29</f>
        <v>1.1764705882352942</v>
      </c>
      <c r="C29" s="10">
        <f>VLOOKUP(A29,[1]גיליון2!A:B,2,FALSE)</f>
        <v>170</v>
      </c>
      <c r="D29" s="13">
        <v>214</v>
      </c>
      <c r="E29" s="13">
        <v>200</v>
      </c>
      <c r="F29" s="12">
        <f>E29/D29</f>
        <v>0.93457943925233644</v>
      </c>
      <c r="G29" s="13">
        <f>904276+207600</f>
        <v>1111876</v>
      </c>
      <c r="H29" s="13">
        <v>207600</v>
      </c>
    </row>
    <row r="30" spans="1:8" ht="15.5" x14ac:dyDescent="0.35">
      <c r="A30" s="15" t="s">
        <v>34</v>
      </c>
      <c r="B30" s="9">
        <f>E30/C30</f>
        <v>0</v>
      </c>
      <c r="C30" s="10">
        <f>VLOOKUP(A30,[1]גיליון2!A:B,2,FALSE)</f>
        <v>12</v>
      </c>
      <c r="D30" s="13"/>
      <c r="E30" s="13"/>
      <c r="F30" s="12"/>
      <c r="G30" s="13">
        <v>45334</v>
      </c>
      <c r="H30" s="13">
        <v>45334</v>
      </c>
    </row>
    <row r="31" spans="1:8" ht="15.5" x14ac:dyDescent="0.35">
      <c r="A31" s="20" t="s">
        <v>35</v>
      </c>
      <c r="B31" s="9">
        <f>E31/C31</f>
        <v>0</v>
      </c>
      <c r="C31" s="10">
        <f>VLOOKUP(A31,[1]גיליון2!A:B,2,FALSE)</f>
        <v>67</v>
      </c>
      <c r="D31" s="13">
        <v>0</v>
      </c>
      <c r="E31" s="13">
        <v>0</v>
      </c>
      <c r="F31" s="12">
        <v>0</v>
      </c>
      <c r="G31" s="13">
        <v>155836</v>
      </c>
      <c r="H31" s="13">
        <v>155836</v>
      </c>
    </row>
    <row r="32" spans="1:8" ht="15.5" x14ac:dyDescent="0.35">
      <c r="A32" s="20" t="s">
        <v>36</v>
      </c>
      <c r="B32" s="9">
        <f>E32/C32</f>
        <v>0.92682926829268297</v>
      </c>
      <c r="C32" s="10">
        <f>VLOOKUP(A32,[1]גיליון2!A:B,2,FALSE)</f>
        <v>41</v>
      </c>
      <c r="D32" s="13">
        <v>35</v>
      </c>
      <c r="E32" s="13">
        <v>38</v>
      </c>
      <c r="F32" s="12">
        <f>E32/D32</f>
        <v>1.0857142857142856</v>
      </c>
      <c r="G32" s="13">
        <f>59216+48000</f>
        <v>107216</v>
      </c>
      <c r="H32" s="13">
        <v>0</v>
      </c>
    </row>
    <row r="33" spans="1:8" ht="15.5" x14ac:dyDescent="0.35">
      <c r="A33" s="16" t="s">
        <v>37</v>
      </c>
      <c r="B33" s="9">
        <f>E33/C33</f>
        <v>0.60869565217391308</v>
      </c>
      <c r="C33" s="10">
        <f>VLOOKUP(A33,[1]גיליון2!A:B,2,FALSE)</f>
        <v>69</v>
      </c>
      <c r="D33" s="13">
        <v>63</v>
      </c>
      <c r="E33" s="13">
        <v>42</v>
      </c>
      <c r="F33" s="12">
        <f>E33/D33</f>
        <v>0.66666666666666663</v>
      </c>
      <c r="G33" s="13">
        <v>207392.35381434485</v>
      </c>
      <c r="H33" s="13">
        <v>0</v>
      </c>
    </row>
    <row r="34" spans="1:8" ht="15.5" x14ac:dyDescent="0.35">
      <c r="A34" s="15" t="s">
        <v>38</v>
      </c>
      <c r="B34" s="9">
        <f>E34/C34</f>
        <v>0.71875</v>
      </c>
      <c r="C34" s="10">
        <f>VLOOKUP(A34,[1]גיליון2!A:B,2,FALSE)</f>
        <v>64</v>
      </c>
      <c r="D34" s="13">
        <v>24</v>
      </c>
      <c r="E34" s="13">
        <v>46</v>
      </c>
      <c r="F34" s="12">
        <f>E34/D34</f>
        <v>1.9166666666666667</v>
      </c>
      <c r="G34" s="13">
        <v>76911</v>
      </c>
      <c r="H34" s="13">
        <v>0</v>
      </c>
    </row>
    <row r="35" spans="1:8" ht="31" x14ac:dyDescent="0.35">
      <c r="A35" s="15" t="s">
        <v>39</v>
      </c>
      <c r="B35" s="9"/>
      <c r="C35" s="10">
        <v>12</v>
      </c>
      <c r="D35" s="13">
        <v>0</v>
      </c>
      <c r="E35" s="13">
        <v>12</v>
      </c>
      <c r="F35" s="12">
        <f>E35/C35</f>
        <v>1</v>
      </c>
      <c r="G35" s="13">
        <v>120000</v>
      </c>
      <c r="H35" s="13">
        <v>0</v>
      </c>
    </row>
    <row r="36" spans="1:8" ht="15.5" x14ac:dyDescent="0.35">
      <c r="A36" s="15" t="s">
        <v>40</v>
      </c>
      <c r="B36" s="9">
        <f>E36/C36</f>
        <v>0</v>
      </c>
      <c r="C36" s="10">
        <f>VLOOKUP(A36,[1]גיליון2!A:B,2,FALSE)</f>
        <v>44</v>
      </c>
      <c r="D36" s="13"/>
      <c r="E36" s="13"/>
      <c r="F36" s="12"/>
      <c r="G36" s="13">
        <v>34001</v>
      </c>
      <c r="H36" s="13">
        <v>34001</v>
      </c>
    </row>
    <row r="37" spans="1:8" ht="15.5" x14ac:dyDescent="0.35">
      <c r="A37" s="23" t="s">
        <v>41</v>
      </c>
      <c r="B37" s="9">
        <f>E37/C37</f>
        <v>0</v>
      </c>
      <c r="C37" s="10">
        <f>VLOOKUP(A37,[1]גיליון2!A:B,2,FALSE)</f>
        <v>113</v>
      </c>
      <c r="D37" s="11">
        <v>88</v>
      </c>
      <c r="E37" s="11">
        <v>0</v>
      </c>
      <c r="F37" s="12">
        <f>E37/D37</f>
        <v>0</v>
      </c>
      <c r="G37" s="13">
        <v>491170</v>
      </c>
      <c r="H37" s="13">
        <v>5837</v>
      </c>
    </row>
    <row r="38" spans="1:8" ht="15.5" x14ac:dyDescent="0.35">
      <c r="A38" s="15" t="s">
        <v>42</v>
      </c>
      <c r="B38" s="9">
        <f>E38/C38</f>
        <v>0.67123287671232879</v>
      </c>
      <c r="C38" s="10">
        <f>VLOOKUP(A38,[1]גיליון2!A:B,2,FALSE)</f>
        <v>146</v>
      </c>
      <c r="D38" s="13">
        <v>140</v>
      </c>
      <c r="E38" s="13">
        <v>98</v>
      </c>
      <c r="F38" s="12">
        <f>E38/D38</f>
        <v>0.7</v>
      </c>
      <c r="G38" s="13">
        <v>316895</v>
      </c>
      <c r="H38" s="13">
        <v>0</v>
      </c>
    </row>
    <row r="39" spans="1:8" ht="31" x14ac:dyDescent="0.35">
      <c r="A39" s="8" t="s">
        <v>43</v>
      </c>
      <c r="B39" s="9">
        <f>E39/C39</f>
        <v>0</v>
      </c>
      <c r="C39" s="10">
        <f>VLOOKUP(A39,[1]גיליון2!A:B,2,FALSE)</f>
        <v>38</v>
      </c>
      <c r="D39" s="11"/>
      <c r="E39" s="11"/>
      <c r="F39" s="12"/>
      <c r="G39" s="13">
        <v>241405</v>
      </c>
      <c r="H39" s="13">
        <v>241405</v>
      </c>
    </row>
    <row r="40" spans="1:8" ht="15.5" x14ac:dyDescent="0.35">
      <c r="A40" s="16" t="s">
        <v>44</v>
      </c>
      <c r="B40" s="9">
        <f>E40/C40</f>
        <v>0.75409836065573765</v>
      </c>
      <c r="C40" s="10">
        <f>VLOOKUP(A40,[1]גיליון2!A:B,2,FALSE)</f>
        <v>122</v>
      </c>
      <c r="D40" s="13">
        <v>81</v>
      </c>
      <c r="E40" s="13">
        <v>92</v>
      </c>
      <c r="F40" s="12">
        <v>1</v>
      </c>
      <c r="G40" s="13">
        <v>190555</v>
      </c>
      <c r="H40" s="13">
        <v>241405</v>
      </c>
    </row>
    <row r="41" spans="1:8" ht="15.5" x14ac:dyDescent="0.35">
      <c r="A41" s="24" t="s">
        <v>45</v>
      </c>
      <c r="B41" s="9"/>
      <c r="C41" s="10">
        <v>0</v>
      </c>
      <c r="D41" s="25"/>
      <c r="E41" s="25">
        <v>5</v>
      </c>
      <c r="F41" s="12">
        <v>0</v>
      </c>
      <c r="G41" s="13">
        <v>100000</v>
      </c>
      <c r="H41" s="13">
        <v>0</v>
      </c>
    </row>
    <row r="42" spans="1:8" ht="15.5" x14ac:dyDescent="0.35">
      <c r="A42" s="24" t="s">
        <v>46</v>
      </c>
      <c r="B42" s="9">
        <f>E42/C42</f>
        <v>0.95067264573991028</v>
      </c>
      <c r="C42" s="10">
        <f>VLOOKUP(A42,[1]גיליון2!A:B,2,FALSE)</f>
        <v>223</v>
      </c>
      <c r="D42" s="25">
        <v>212</v>
      </c>
      <c r="E42" s="25">
        <v>212</v>
      </c>
      <c r="F42" s="12">
        <f>E42/D42</f>
        <v>1</v>
      </c>
      <c r="G42" s="13">
        <v>457911</v>
      </c>
      <c r="H42" s="13">
        <v>0</v>
      </c>
    </row>
    <row r="43" spans="1:8" ht="15.5" x14ac:dyDescent="0.35">
      <c r="A43" s="24" t="s">
        <v>47</v>
      </c>
      <c r="B43" s="9">
        <f>E43/C43</f>
        <v>0</v>
      </c>
      <c r="C43" s="10">
        <f>VLOOKUP(A43,[1]גיליון2!A:B,2,FALSE)</f>
        <v>16</v>
      </c>
      <c r="D43" s="25"/>
      <c r="E43" s="25"/>
      <c r="F43" s="12"/>
      <c r="G43" s="13">
        <v>136003</v>
      </c>
      <c r="H43" s="13">
        <v>136003</v>
      </c>
    </row>
    <row r="44" spans="1:8" ht="15.5" x14ac:dyDescent="0.35">
      <c r="A44" s="24" t="s">
        <v>48</v>
      </c>
      <c r="B44" s="9">
        <f>E44/C44</f>
        <v>0</v>
      </c>
      <c r="C44" s="10">
        <f>VLOOKUP(A44,[1]גיליון2!A:B,2,FALSE)</f>
        <v>84</v>
      </c>
      <c r="D44" s="25"/>
      <c r="E44" s="25"/>
      <c r="F44" s="12"/>
      <c r="G44" s="13">
        <v>107669</v>
      </c>
      <c r="H44" s="13">
        <v>107669</v>
      </c>
    </row>
    <row r="45" spans="1:8" ht="15.5" x14ac:dyDescent="0.35">
      <c r="A45" s="24" t="s">
        <v>49</v>
      </c>
      <c r="B45" s="9">
        <f>E45/C45</f>
        <v>0</v>
      </c>
      <c r="C45" s="10">
        <f>VLOOKUP(A45,[1]גיליון2!A:B,2,FALSE)</f>
        <v>18</v>
      </c>
      <c r="D45" s="25"/>
      <c r="E45" s="25"/>
      <c r="F45" s="12"/>
      <c r="G45" s="13">
        <v>86135</v>
      </c>
      <c r="H45" s="13">
        <v>86135</v>
      </c>
    </row>
    <row r="46" spans="1:8" ht="15.5" x14ac:dyDescent="0.35">
      <c r="A46" s="24" t="s">
        <v>50</v>
      </c>
      <c r="B46" s="9">
        <f>E46/C46</f>
        <v>0</v>
      </c>
      <c r="C46" s="10">
        <f>VLOOKUP(A46,[1]גיליון2!A:B,2,FALSE)</f>
        <v>22</v>
      </c>
      <c r="D46" s="25"/>
      <c r="E46" s="25"/>
      <c r="F46" s="12"/>
      <c r="G46" s="13">
        <v>137703</v>
      </c>
      <c r="H46" s="13">
        <v>137703</v>
      </c>
    </row>
    <row r="47" spans="1:8" ht="15.5" x14ac:dyDescent="0.35">
      <c r="A47" s="15" t="s">
        <v>51</v>
      </c>
      <c r="B47" s="9">
        <f>E47/C47</f>
        <v>1.2876712328767124</v>
      </c>
      <c r="C47" s="10">
        <f>VLOOKUP(A47,[1]גיליון2!A:B,2,FALSE)</f>
        <v>219</v>
      </c>
      <c r="D47" s="13">
        <v>215</v>
      </c>
      <c r="E47" s="13">
        <v>282</v>
      </c>
      <c r="F47" s="12">
        <f>E47/C47</f>
        <v>1.2876712328767124</v>
      </c>
      <c r="G47" s="13">
        <f>388190+259200</f>
        <v>647390</v>
      </c>
      <c r="H47" s="13"/>
    </row>
    <row r="48" spans="1:8" ht="15.5" x14ac:dyDescent="0.35">
      <c r="A48" s="16" t="s">
        <v>52</v>
      </c>
      <c r="B48" s="9">
        <f>E48/C48</f>
        <v>0.98233215547703179</v>
      </c>
      <c r="C48" s="10">
        <f>VLOOKUP(A48,[1]גיליון2!A:B,2,FALSE)</f>
        <v>283</v>
      </c>
      <c r="D48" s="13">
        <v>278</v>
      </c>
      <c r="E48" s="13">
        <v>278</v>
      </c>
      <c r="F48" s="12">
        <f>E48/D48</f>
        <v>1</v>
      </c>
      <c r="G48" s="13">
        <v>695908.85183037608</v>
      </c>
      <c r="H48" s="13">
        <v>31514</v>
      </c>
    </row>
    <row r="49" spans="1:8" ht="15.5" x14ac:dyDescent="0.35">
      <c r="A49" s="16" t="s">
        <v>53</v>
      </c>
      <c r="B49" s="9">
        <f>E49/C49</f>
        <v>0</v>
      </c>
      <c r="C49" s="10">
        <f>VLOOKUP(A49,[1]גיליון2!A:B,2,FALSE)</f>
        <v>2</v>
      </c>
      <c r="D49" s="13"/>
      <c r="E49" s="13"/>
      <c r="F49" s="12"/>
      <c r="G49" s="13">
        <v>360000</v>
      </c>
      <c r="H49" s="13">
        <v>360000</v>
      </c>
    </row>
    <row r="50" spans="1:8" ht="15.5" x14ac:dyDescent="0.35">
      <c r="A50" s="16" t="s">
        <v>54</v>
      </c>
      <c r="B50" s="9">
        <f>E50/C50</f>
        <v>0</v>
      </c>
      <c r="C50" s="10">
        <f>VLOOKUP(A50,[1]גיליון2!A:B,2,FALSE)</f>
        <v>3</v>
      </c>
      <c r="D50" s="13"/>
      <c r="E50" s="13"/>
      <c r="F50" s="12"/>
      <c r="G50" s="13">
        <v>44201</v>
      </c>
      <c r="H50" s="13">
        <v>44201</v>
      </c>
    </row>
    <row r="51" spans="1:8" ht="15.5" x14ac:dyDescent="0.35">
      <c r="A51" s="16" t="s">
        <v>55</v>
      </c>
      <c r="B51" s="9">
        <f>E51/C51</f>
        <v>0</v>
      </c>
      <c r="C51" s="10">
        <f>VLOOKUP(A51,[1]גיליון2!A:B,2,FALSE)</f>
        <v>20</v>
      </c>
      <c r="D51" s="13"/>
      <c r="E51" s="13"/>
      <c r="F51" s="12"/>
      <c r="G51" s="13">
        <v>90668</v>
      </c>
      <c r="H51" s="13">
        <v>90668</v>
      </c>
    </row>
    <row r="52" spans="1:8" ht="15.5" x14ac:dyDescent="0.35">
      <c r="A52" s="16" t="s">
        <v>56</v>
      </c>
      <c r="B52" s="9">
        <f>E52/C52</f>
        <v>0.90322580645161288</v>
      </c>
      <c r="C52" s="10">
        <f>VLOOKUP(A52,[1]גיליון2!A:B,2,FALSE)</f>
        <v>31</v>
      </c>
      <c r="D52" s="13">
        <v>0</v>
      </c>
      <c r="E52" s="13">
        <v>28</v>
      </c>
      <c r="F52" s="12">
        <v>1</v>
      </c>
      <c r="G52" s="13">
        <v>111069</v>
      </c>
      <c r="H52" s="13">
        <v>111069</v>
      </c>
    </row>
    <row r="53" spans="1:8" ht="15.5" x14ac:dyDescent="0.35">
      <c r="A53" s="15" t="s">
        <v>57</v>
      </c>
      <c r="B53" s="9">
        <f>E53/C53</f>
        <v>0.94582975064488395</v>
      </c>
      <c r="C53" s="10">
        <f>VLOOKUP(A53,[1]גיליון2!A:B,2,FALSE)</f>
        <v>1163</v>
      </c>
      <c r="D53" s="13">
        <v>959</v>
      </c>
      <c r="E53" s="13">
        <v>1100</v>
      </c>
      <c r="F53" s="12">
        <v>1</v>
      </c>
      <c r="G53" s="13">
        <f>2225414+2000000</f>
        <v>4225414</v>
      </c>
      <c r="H53" s="13">
        <v>2000000</v>
      </c>
    </row>
    <row r="54" spans="1:8" ht="31" x14ac:dyDescent="0.35">
      <c r="A54" s="15" t="s">
        <v>58</v>
      </c>
      <c r="B54" s="9">
        <f>E54/C54</f>
        <v>1</v>
      </c>
      <c r="C54" s="10">
        <f>VLOOKUP(A54,[1]גיליון2!A:B,2,FALSE)</f>
        <v>29</v>
      </c>
      <c r="D54" s="13">
        <v>37</v>
      </c>
      <c r="E54" s="13">
        <v>29</v>
      </c>
      <c r="F54" s="12">
        <f>E54/D54</f>
        <v>0.78378378378378377</v>
      </c>
      <c r="G54" s="13">
        <f>270591+40000</f>
        <v>310591</v>
      </c>
      <c r="H54" s="13"/>
    </row>
    <row r="55" spans="1:8" ht="15.5" x14ac:dyDescent="0.35">
      <c r="A55" s="16" t="s">
        <v>59</v>
      </c>
      <c r="B55" s="9">
        <f>E55/C55</f>
        <v>0.14234875444839859</v>
      </c>
      <c r="C55" s="10">
        <f>VLOOKUP(A55,[1]גיליון2!A:B,2,FALSE)</f>
        <v>281</v>
      </c>
      <c r="D55" s="13">
        <v>186</v>
      </c>
      <c r="E55" s="13">
        <v>40</v>
      </c>
      <c r="F55" s="12">
        <f>E55/D55</f>
        <v>0.21505376344086022</v>
      </c>
      <c r="G55" s="13">
        <f>641991+2300000</f>
        <v>2941991</v>
      </c>
      <c r="H55" s="13">
        <v>2829395</v>
      </c>
    </row>
    <row r="56" spans="1:8" ht="15.5" x14ac:dyDescent="0.35">
      <c r="A56" s="15" t="s">
        <v>60</v>
      </c>
      <c r="B56" s="9">
        <f>E56/C56</f>
        <v>0</v>
      </c>
      <c r="C56" s="10">
        <f>VLOOKUP(A56,[1]גיליון2!A:B,2,FALSE)</f>
        <v>30</v>
      </c>
      <c r="D56" s="13"/>
      <c r="E56" s="13"/>
      <c r="F56" s="12"/>
      <c r="G56" s="13">
        <v>122969</v>
      </c>
      <c r="H56" s="13">
        <v>122969</v>
      </c>
    </row>
    <row r="57" spans="1:8" ht="31" x14ac:dyDescent="0.35">
      <c r="A57" s="8" t="s">
        <v>61</v>
      </c>
      <c r="B57" s="9">
        <f>E57/C57</f>
        <v>0.36</v>
      </c>
      <c r="C57" s="10">
        <f>VLOOKUP(A57,[1]גיליון2!A:B,2,FALSE)</f>
        <v>75</v>
      </c>
      <c r="D57" s="11">
        <v>0</v>
      </c>
      <c r="E57" s="11">
        <v>27</v>
      </c>
      <c r="F57" s="12">
        <v>0.35</v>
      </c>
      <c r="G57" s="13">
        <v>258405</v>
      </c>
      <c r="H57" s="13">
        <v>258405</v>
      </c>
    </row>
    <row r="58" spans="1:8" ht="15.5" x14ac:dyDescent="0.35">
      <c r="A58" s="8" t="s">
        <v>62</v>
      </c>
      <c r="B58" s="9">
        <f>E58/C58</f>
        <v>0</v>
      </c>
      <c r="C58" s="10">
        <f>VLOOKUP(A58,[1]גיליון2!A:B,2,FALSE)</f>
        <v>83</v>
      </c>
      <c r="D58" s="11">
        <v>18</v>
      </c>
      <c r="E58" s="11">
        <v>0</v>
      </c>
      <c r="F58" s="12">
        <f t="shared" ref="F58:F63" si="0">E58/D58</f>
        <v>0</v>
      </c>
      <c r="G58" s="13">
        <v>100466</v>
      </c>
      <c r="H58" s="13">
        <v>3315</v>
      </c>
    </row>
    <row r="59" spans="1:8" ht="15.5" x14ac:dyDescent="0.35">
      <c r="A59" s="20" t="s">
        <v>63</v>
      </c>
      <c r="B59" s="9">
        <f>E59/C59</f>
        <v>0.8176100628930818</v>
      </c>
      <c r="C59" s="10">
        <f>VLOOKUP(A59,[1]גיליון2!A:B,2,FALSE)</f>
        <v>159</v>
      </c>
      <c r="D59" s="19">
        <v>130</v>
      </c>
      <c r="E59" s="19">
        <v>130</v>
      </c>
      <c r="F59" s="12">
        <f t="shared" si="0"/>
        <v>1</v>
      </c>
      <c r="G59" s="13">
        <f>297073+178800</f>
        <v>475873</v>
      </c>
      <c r="H59" s="13">
        <v>178800</v>
      </c>
    </row>
    <row r="60" spans="1:8" ht="15.5" x14ac:dyDescent="0.35">
      <c r="A60" s="16" t="s">
        <v>64</v>
      </c>
      <c r="B60" s="9">
        <f>E60/C60</f>
        <v>0.81818181818181823</v>
      </c>
      <c r="C60" s="10">
        <f>VLOOKUP(A60,[1]גיליון2!A:B,2,FALSE)</f>
        <v>44</v>
      </c>
      <c r="D60" s="13">
        <v>35</v>
      </c>
      <c r="E60" s="13">
        <v>36</v>
      </c>
      <c r="F60" s="12">
        <f t="shared" si="0"/>
        <v>1.0285714285714285</v>
      </c>
      <c r="G60" s="13">
        <v>104438</v>
      </c>
      <c r="H60" s="13"/>
    </row>
    <row r="61" spans="1:8" ht="15.5" x14ac:dyDescent="0.35">
      <c r="A61" s="8" t="s">
        <v>65</v>
      </c>
      <c r="B61" s="9">
        <f>E61/C61</f>
        <v>0</v>
      </c>
      <c r="C61" s="10">
        <f>VLOOKUP(A61,[1]גיליון2!A:B,2,FALSE)</f>
        <v>60</v>
      </c>
      <c r="D61" s="11">
        <v>38</v>
      </c>
      <c r="E61" s="11">
        <v>0</v>
      </c>
      <c r="F61" s="12">
        <f t="shared" si="0"/>
        <v>0</v>
      </c>
      <c r="G61" s="13">
        <v>212096</v>
      </c>
      <c r="H61" s="13">
        <v>212096</v>
      </c>
    </row>
    <row r="62" spans="1:8" ht="15.5" x14ac:dyDescent="0.35">
      <c r="A62" s="16" t="s">
        <v>66</v>
      </c>
      <c r="B62" s="9">
        <f>E62/C62</f>
        <v>0.5855855855855856</v>
      </c>
      <c r="C62" s="10">
        <f>VLOOKUP(A62,[1]גיליון2!A:B,2,FALSE)</f>
        <v>111</v>
      </c>
      <c r="D62" s="13">
        <v>71</v>
      </c>
      <c r="E62" s="13">
        <v>65</v>
      </c>
      <c r="F62" s="12">
        <f t="shared" si="0"/>
        <v>0.91549295774647887</v>
      </c>
      <c r="G62" s="13">
        <f>197050+100800</f>
        <v>297850</v>
      </c>
      <c r="H62" s="13">
        <v>100800</v>
      </c>
    </row>
    <row r="63" spans="1:8" ht="15.5" x14ac:dyDescent="0.35">
      <c r="A63" s="16" t="s">
        <v>67</v>
      </c>
      <c r="B63" s="26">
        <f>E63/C63</f>
        <v>0.67650050864699895</v>
      </c>
      <c r="C63" s="10">
        <f>VLOOKUP(A63,[1]גיליון2!A:B,2,FALSE)</f>
        <v>1966</v>
      </c>
      <c r="D63" s="13">
        <v>1740</v>
      </c>
      <c r="E63" s="13">
        <v>1330</v>
      </c>
      <c r="F63" s="12">
        <f t="shared" si="0"/>
        <v>0.76436781609195403</v>
      </c>
      <c r="G63" s="13">
        <f>23431652.7977678+4270724.55+4624400</f>
        <v>32326777.3477678</v>
      </c>
      <c r="H63" s="13">
        <v>5704451</v>
      </c>
    </row>
    <row r="64" spans="1:8" ht="31" x14ac:dyDescent="0.35">
      <c r="A64" s="14" t="s">
        <v>68</v>
      </c>
      <c r="B64" s="26">
        <f>E64/C64</f>
        <v>0.8571428571428571</v>
      </c>
      <c r="C64" s="10">
        <f>VLOOKUP(A64,[1]גיליון2!A:B,2,FALSE)</f>
        <v>49</v>
      </c>
      <c r="D64" s="13">
        <v>0</v>
      </c>
      <c r="E64" s="13">
        <v>42</v>
      </c>
      <c r="F64" s="12">
        <f>E64/C64</f>
        <v>0.8571428571428571</v>
      </c>
      <c r="G64" s="13">
        <v>250000</v>
      </c>
      <c r="H64" s="13">
        <v>407</v>
      </c>
    </row>
    <row r="65" spans="1:8" ht="15.5" x14ac:dyDescent="0.35">
      <c r="A65" s="14" t="s">
        <v>69</v>
      </c>
      <c r="B65" s="26">
        <f>E65/C65</f>
        <v>0</v>
      </c>
      <c r="C65" s="10">
        <f>VLOOKUP(A65,[1]גיליון2!A:B,2,FALSE)</f>
        <v>59</v>
      </c>
      <c r="D65" s="13">
        <v>53</v>
      </c>
      <c r="E65" s="13">
        <v>0</v>
      </c>
      <c r="F65" s="12">
        <f>E65/D65</f>
        <v>0</v>
      </c>
      <c r="G65" s="13">
        <v>338078</v>
      </c>
      <c r="H65" s="13">
        <v>0</v>
      </c>
    </row>
    <row r="66" spans="1:8" ht="15.5" x14ac:dyDescent="0.35">
      <c r="A66" s="16" t="s">
        <v>70</v>
      </c>
      <c r="B66" s="26">
        <f>E66/C66</f>
        <v>0.64480874316939896</v>
      </c>
      <c r="C66" s="10">
        <f>VLOOKUP(A66,[1]גיליון2!A:B,2,FALSE)</f>
        <v>183</v>
      </c>
      <c r="D66" s="13">
        <v>118</v>
      </c>
      <c r="E66" s="13">
        <v>118</v>
      </c>
      <c r="F66" s="12">
        <f>E66/D66</f>
        <v>1</v>
      </c>
      <c r="G66" s="13">
        <v>346320</v>
      </c>
      <c r="H66" s="13">
        <v>39417</v>
      </c>
    </row>
    <row r="67" spans="1:8" ht="31" x14ac:dyDescent="0.35">
      <c r="A67" s="14" t="s">
        <v>71</v>
      </c>
      <c r="B67" s="26">
        <f>E67/C67</f>
        <v>0</v>
      </c>
      <c r="C67" s="10">
        <f>VLOOKUP(A67,[1]גיליון2!A:B,2,FALSE)</f>
        <v>34</v>
      </c>
      <c r="D67" s="13">
        <v>30</v>
      </c>
      <c r="E67" s="13">
        <v>0</v>
      </c>
      <c r="F67" s="12">
        <f>E67/D67</f>
        <v>0</v>
      </c>
      <c r="G67" s="13">
        <f t="shared" ref="G67:H67" si="1">167444+130000</f>
        <v>297444</v>
      </c>
      <c r="H67" s="13">
        <f t="shared" si="1"/>
        <v>297444</v>
      </c>
    </row>
    <row r="68" spans="1:8" ht="15.5" x14ac:dyDescent="0.35">
      <c r="A68" s="14" t="s">
        <v>72</v>
      </c>
      <c r="B68" s="26">
        <f>E68/C68</f>
        <v>0</v>
      </c>
      <c r="C68" s="10">
        <f>VLOOKUP(A68,[1]גיליון2!A:B,2,FALSE)</f>
        <v>79</v>
      </c>
      <c r="D68" s="13"/>
      <c r="E68" s="13"/>
      <c r="F68" s="12"/>
      <c r="G68" s="13">
        <v>268605</v>
      </c>
      <c r="H68" s="13">
        <v>268605</v>
      </c>
    </row>
    <row r="69" spans="1:8" ht="15.5" x14ac:dyDescent="0.35">
      <c r="A69" s="16" t="s">
        <v>73</v>
      </c>
      <c r="B69" s="26">
        <f>E69/C69</f>
        <v>0.88749999999999996</v>
      </c>
      <c r="C69" s="10">
        <f>VLOOKUP(A69,[1]גיליון2!A:B,2,FALSE)</f>
        <v>160</v>
      </c>
      <c r="D69" s="13">
        <v>92</v>
      </c>
      <c r="E69" s="13">
        <v>142</v>
      </c>
      <c r="F69" s="12">
        <v>1</v>
      </c>
      <c r="G69" s="13">
        <f>490959.704395222+199200</f>
        <v>690159.70439522201</v>
      </c>
      <c r="H69" s="13">
        <v>199200</v>
      </c>
    </row>
    <row r="70" spans="1:8" ht="15.5" x14ac:dyDescent="0.35">
      <c r="A70" s="20" t="s">
        <v>74</v>
      </c>
      <c r="B70" s="9">
        <f>E70/C70</f>
        <v>0.64634146341463417</v>
      </c>
      <c r="C70" s="10">
        <f>VLOOKUP(A70,[1]גיליון2!A:B,2,FALSE)</f>
        <v>164</v>
      </c>
      <c r="D70" s="13">
        <v>106</v>
      </c>
      <c r="E70" s="13">
        <v>106</v>
      </c>
      <c r="F70" s="12">
        <f>E70/D70</f>
        <v>1</v>
      </c>
      <c r="G70" s="13">
        <f>367154+178800</f>
        <v>545954</v>
      </c>
      <c r="H70" s="13">
        <v>184885</v>
      </c>
    </row>
    <row r="71" spans="1:8" ht="15.5" x14ac:dyDescent="0.35">
      <c r="A71" s="20" t="s">
        <v>75</v>
      </c>
      <c r="B71" s="9">
        <f>E71/C71</f>
        <v>0</v>
      </c>
      <c r="C71" s="10">
        <f>VLOOKUP(A71,[1]גיליון2!A:B,2,FALSE)</f>
        <v>109</v>
      </c>
      <c r="D71" s="13"/>
      <c r="E71" s="13"/>
      <c r="F71" s="12"/>
      <c r="G71" s="13">
        <v>300000</v>
      </c>
      <c r="H71" s="13">
        <v>300000</v>
      </c>
    </row>
    <row r="72" spans="1:8" ht="15.5" x14ac:dyDescent="0.35">
      <c r="A72" s="16" t="s">
        <v>76</v>
      </c>
      <c r="B72" s="9">
        <f>E72/C72</f>
        <v>0</v>
      </c>
      <c r="C72" s="10">
        <f>VLOOKUP(A72,[1]גיליון2!A:B,2,FALSE)</f>
        <v>113</v>
      </c>
      <c r="D72" s="13">
        <v>0</v>
      </c>
      <c r="E72" s="13">
        <v>0</v>
      </c>
      <c r="F72" s="12">
        <v>0</v>
      </c>
      <c r="G72" s="13">
        <v>149603</v>
      </c>
      <c r="H72" s="13">
        <v>149603</v>
      </c>
    </row>
    <row r="73" spans="1:8" ht="15.5" x14ac:dyDescent="0.35">
      <c r="A73" s="16" t="s">
        <v>77</v>
      </c>
      <c r="B73" s="27">
        <f>E73/C73</f>
        <v>1.1408450704225352</v>
      </c>
      <c r="C73" s="28">
        <f>VLOOKUP(A73,[1]גיליון2!A:B,2,FALSE)</f>
        <v>142</v>
      </c>
      <c r="D73" s="19">
        <v>97</v>
      </c>
      <c r="E73" s="19">
        <f>112+50</f>
        <v>162</v>
      </c>
      <c r="F73" s="29">
        <f>E73/C73</f>
        <v>1.1408450704225352</v>
      </c>
      <c r="G73" s="19">
        <f>406929+103882+134400</f>
        <v>645211</v>
      </c>
      <c r="H73" s="13">
        <v>28744</v>
      </c>
    </row>
    <row r="74" spans="1:8" ht="15.5" x14ac:dyDescent="0.35">
      <c r="A74" s="23" t="s">
        <v>78</v>
      </c>
      <c r="B74" s="9">
        <f>E74/C74</f>
        <v>0.74914089347079038</v>
      </c>
      <c r="C74" s="10">
        <f>VLOOKUP(A74,[1]גיליון2!A:B,2,FALSE)</f>
        <v>291</v>
      </c>
      <c r="D74" s="13">
        <v>234</v>
      </c>
      <c r="E74" s="13">
        <v>218</v>
      </c>
      <c r="F74" s="12">
        <f>E74/C74</f>
        <v>0.74914089347079038</v>
      </c>
      <c r="G74" s="13">
        <f>351671+264000</f>
        <v>615671</v>
      </c>
      <c r="H74" s="13">
        <v>264000</v>
      </c>
    </row>
    <row r="75" spans="1:8" ht="15.5" x14ac:dyDescent="0.35">
      <c r="A75" s="16" t="s">
        <v>79</v>
      </c>
      <c r="B75" s="9">
        <f>E75/C75</f>
        <v>1</v>
      </c>
      <c r="C75" s="10">
        <f>VLOOKUP(A75,[1]גיליון2!A:B,2,FALSE)</f>
        <v>174</v>
      </c>
      <c r="D75" s="13">
        <v>143</v>
      </c>
      <c r="E75" s="13">
        <v>174</v>
      </c>
      <c r="F75" s="12">
        <f>E75/C75</f>
        <v>1</v>
      </c>
      <c r="G75" s="13">
        <v>1485623</v>
      </c>
      <c r="H75" s="13">
        <v>0</v>
      </c>
    </row>
    <row r="76" spans="1:8" ht="15.5" x14ac:dyDescent="0.35">
      <c r="A76" s="16" t="s">
        <v>80</v>
      </c>
      <c r="B76" s="9">
        <f>E76/C76</f>
        <v>0</v>
      </c>
      <c r="C76" s="10">
        <f>VLOOKUP(A76,[1]גיליון2!A:B,2,FALSE)</f>
        <v>29</v>
      </c>
      <c r="D76" s="13" t="s">
        <v>81</v>
      </c>
      <c r="E76" s="13">
        <v>0</v>
      </c>
      <c r="F76" s="12">
        <v>0</v>
      </c>
      <c r="G76" s="13">
        <v>32867</v>
      </c>
      <c r="H76" s="13">
        <v>32867</v>
      </c>
    </row>
    <row r="77" spans="1:8" ht="15.5" x14ac:dyDescent="0.35">
      <c r="A77" s="16" t="s">
        <v>82</v>
      </c>
      <c r="B77" s="9">
        <f>E77/C77</f>
        <v>0</v>
      </c>
      <c r="C77" s="10">
        <f>VLOOKUP(A77,[1]גיליון2!A:B,2,FALSE)</f>
        <v>21</v>
      </c>
      <c r="D77" s="13">
        <v>0</v>
      </c>
      <c r="E77" s="13">
        <v>0</v>
      </c>
      <c r="F77" s="12">
        <v>0</v>
      </c>
      <c r="G77" s="13">
        <v>110000</v>
      </c>
      <c r="H77" s="13">
        <v>110000</v>
      </c>
    </row>
    <row r="78" spans="1:8" ht="15.5" x14ac:dyDescent="0.35">
      <c r="A78" s="16" t="s">
        <v>83</v>
      </c>
      <c r="B78" s="9">
        <f>E78/C78</f>
        <v>0</v>
      </c>
      <c r="C78" s="10">
        <f>VLOOKUP(A78,[1]גיליון2!A:B,2,FALSE)</f>
        <v>12</v>
      </c>
      <c r="D78" s="13"/>
      <c r="E78" s="13"/>
      <c r="F78" s="12"/>
      <c r="G78" s="13">
        <v>370000</v>
      </c>
      <c r="H78" s="13">
        <v>370000</v>
      </c>
    </row>
    <row r="79" spans="1:8" ht="15.5" x14ac:dyDescent="0.35">
      <c r="A79" s="16" t="s">
        <v>84</v>
      </c>
      <c r="B79" s="9">
        <f>E79/C79</f>
        <v>0</v>
      </c>
      <c r="C79" s="10">
        <f>VLOOKUP(A79,[1]גיליון2!A:B,2,FALSE)</f>
        <v>5</v>
      </c>
      <c r="D79" s="13"/>
      <c r="E79" s="13"/>
      <c r="F79" s="12"/>
      <c r="G79" s="13">
        <v>70000</v>
      </c>
      <c r="H79" s="13">
        <v>70000</v>
      </c>
    </row>
    <row r="80" spans="1:8" ht="15.5" x14ac:dyDescent="0.35">
      <c r="A80" s="16" t="s">
        <v>85</v>
      </c>
      <c r="B80" s="9">
        <f>E80/C80</f>
        <v>0.16568047337278108</v>
      </c>
      <c r="C80" s="10">
        <f>VLOOKUP(A80,[1]גיליון2!A:B,2,FALSE)</f>
        <v>169</v>
      </c>
      <c r="D80" s="13">
        <v>0</v>
      </c>
      <c r="E80" s="13">
        <v>28</v>
      </c>
      <c r="F80" s="9">
        <f>E80/C80</f>
        <v>0.16568047337278108</v>
      </c>
      <c r="G80" s="13">
        <v>350000</v>
      </c>
      <c r="H80" s="13">
        <v>192407</v>
      </c>
    </row>
    <row r="81" spans="1:8" ht="15.5" x14ac:dyDescent="0.35">
      <c r="A81" s="16" t="s">
        <v>86</v>
      </c>
      <c r="B81" s="9">
        <f>E81/C81</f>
        <v>0</v>
      </c>
      <c r="C81" s="10">
        <f>VLOOKUP(A81,[1]גיליון2!A:B,2,FALSE)</f>
        <v>2</v>
      </c>
      <c r="D81" s="13"/>
      <c r="E81" s="13"/>
      <c r="F81" s="12"/>
      <c r="G81" s="13">
        <v>31167</v>
      </c>
      <c r="H81" s="13">
        <v>31167</v>
      </c>
    </row>
    <row r="82" spans="1:8" ht="15.5" x14ac:dyDescent="0.35">
      <c r="A82" s="16" t="s">
        <v>87</v>
      </c>
      <c r="B82" s="9">
        <f>E82/C82</f>
        <v>0.97014925373134331</v>
      </c>
      <c r="C82" s="10">
        <f>VLOOKUP(A82,[1]גיליון2!A:B,2,FALSE)</f>
        <v>134</v>
      </c>
      <c r="D82" s="13">
        <v>130</v>
      </c>
      <c r="E82" s="13">
        <v>130</v>
      </c>
      <c r="F82" s="12">
        <f>E82/C82</f>
        <v>0.97014925373134331</v>
      </c>
      <c r="G82" s="13">
        <f>399053+401939.85</f>
        <v>800992.85</v>
      </c>
      <c r="H82" s="13">
        <v>56617.85</v>
      </c>
    </row>
    <row r="83" spans="1:8" ht="15.5" x14ac:dyDescent="0.35">
      <c r="A83" s="16" t="s">
        <v>88</v>
      </c>
      <c r="B83" s="9">
        <f>E83/C83</f>
        <v>7</v>
      </c>
      <c r="C83" s="10">
        <f>VLOOKUP(A83,[1]גיליון2!A:B,2,FALSE)</f>
        <v>1</v>
      </c>
      <c r="D83" s="13"/>
      <c r="E83" s="13">
        <v>7</v>
      </c>
      <c r="F83" s="12"/>
      <c r="G83" s="13">
        <v>75000</v>
      </c>
      <c r="H83" s="13">
        <v>0</v>
      </c>
    </row>
    <row r="84" spans="1:8" ht="15.5" x14ac:dyDescent="0.35">
      <c r="A84" s="16" t="s">
        <v>89</v>
      </c>
      <c r="B84" s="9">
        <f>E84/C84</f>
        <v>1.0225563909774436</v>
      </c>
      <c r="C84" s="10">
        <f>VLOOKUP(A84,[1]גיליון2!A:B,2,FALSE)</f>
        <v>133</v>
      </c>
      <c r="D84" s="13">
        <v>136</v>
      </c>
      <c r="E84" s="13">
        <v>136</v>
      </c>
      <c r="F84" s="12">
        <f>E84/D84</f>
        <v>1</v>
      </c>
      <c r="G84" s="13">
        <v>718202</v>
      </c>
      <c r="H84" s="13">
        <v>76555</v>
      </c>
    </row>
    <row r="85" spans="1:8" ht="15.5" x14ac:dyDescent="0.35">
      <c r="A85" s="20" t="s">
        <v>90</v>
      </c>
      <c r="B85" s="9">
        <f>E85/C85</f>
        <v>1.0333333333333334</v>
      </c>
      <c r="C85" s="10">
        <f>VLOOKUP(A85,[1]גיליון2!A:B,2,FALSE)</f>
        <v>90</v>
      </c>
      <c r="D85" s="13">
        <v>94</v>
      </c>
      <c r="E85" s="13">
        <v>93</v>
      </c>
      <c r="F85" s="12">
        <f>E85/D85</f>
        <v>0.98936170212765961</v>
      </c>
      <c r="G85" s="13">
        <v>230288</v>
      </c>
      <c r="H85" s="13">
        <v>137284</v>
      </c>
    </row>
    <row r="86" spans="1:8" ht="15.5" x14ac:dyDescent="0.35">
      <c r="A86" s="15" t="s">
        <v>91</v>
      </c>
      <c r="B86" s="9">
        <f>E86/C86</f>
        <v>0.42320819112627989</v>
      </c>
      <c r="C86" s="10">
        <f>VLOOKUP(A86,[1]גיליון2!A:B,2,FALSE)</f>
        <v>293</v>
      </c>
      <c r="D86" s="13">
        <v>154</v>
      </c>
      <c r="E86" s="13">
        <v>124</v>
      </c>
      <c r="F86" s="12">
        <f>E86/D86</f>
        <v>0.80519480519480524</v>
      </c>
      <c r="G86" s="13">
        <v>349976</v>
      </c>
      <c r="H86" s="13">
        <v>95990</v>
      </c>
    </row>
    <row r="87" spans="1:8" ht="15.5" x14ac:dyDescent="0.35">
      <c r="A87" s="16" t="s">
        <v>92</v>
      </c>
      <c r="B87" s="9">
        <f>E87/C87</f>
        <v>0.9568965517241379</v>
      </c>
      <c r="C87" s="10">
        <f>VLOOKUP(A87,[1]גיליון2!A:B,2,FALSE)</f>
        <v>232</v>
      </c>
      <c r="D87" s="13">
        <v>189</v>
      </c>
      <c r="E87" s="13">
        <v>222</v>
      </c>
      <c r="F87" s="12">
        <f>E87/C87</f>
        <v>0.9568965517241379</v>
      </c>
      <c r="G87" s="13">
        <v>0</v>
      </c>
      <c r="H87" s="13">
        <v>103815</v>
      </c>
    </row>
    <row r="88" spans="1:8" ht="15.5" x14ac:dyDescent="0.35">
      <c r="A88" s="15" t="s">
        <v>93</v>
      </c>
      <c r="B88" s="9">
        <f>E88/C88</f>
        <v>0.91975308641975306</v>
      </c>
      <c r="C88" s="10">
        <f>VLOOKUP(A88,[1]גיליון2!A:B,2,FALSE)</f>
        <v>162</v>
      </c>
      <c r="D88" s="13">
        <v>160</v>
      </c>
      <c r="E88" s="13">
        <v>149</v>
      </c>
      <c r="F88" s="12">
        <f>E88/D88</f>
        <v>0.93125000000000002</v>
      </c>
      <c r="G88" s="13">
        <v>377524</v>
      </c>
      <c r="H88" s="13">
        <v>0</v>
      </c>
    </row>
    <row r="89" spans="1:8" ht="15.5" x14ac:dyDescent="0.35">
      <c r="A89" s="16" t="s">
        <v>94</v>
      </c>
      <c r="B89" s="9">
        <f>E89/C89</f>
        <v>0.660377358490566</v>
      </c>
      <c r="C89" s="10">
        <f>VLOOKUP(A89,[1]גיליון2!A:B,2,FALSE)</f>
        <v>106</v>
      </c>
      <c r="D89" s="13">
        <v>70</v>
      </c>
      <c r="E89" s="13">
        <v>70</v>
      </c>
      <c r="F89" s="12">
        <f>E89/D89</f>
        <v>1</v>
      </c>
      <c r="G89" s="13">
        <f>515191+522800</f>
        <v>1037991</v>
      </c>
      <c r="H89" s="13">
        <v>522800</v>
      </c>
    </row>
    <row r="90" spans="1:8" ht="15.5" x14ac:dyDescent="0.35">
      <c r="A90" s="16" t="s">
        <v>95</v>
      </c>
      <c r="B90" s="9">
        <f>E90/C90</f>
        <v>0.96078431372549022</v>
      </c>
      <c r="C90" s="10">
        <f>VLOOKUP(A90,[1]גיליון2!A:B,2,FALSE)</f>
        <v>357</v>
      </c>
      <c r="D90" s="13">
        <v>333</v>
      </c>
      <c r="E90" s="13">
        <v>343</v>
      </c>
      <c r="F90" s="12">
        <f>E90/C90</f>
        <v>0.96078431372549022</v>
      </c>
      <c r="G90" s="13">
        <v>1236122</v>
      </c>
      <c r="H90" s="13">
        <v>208744</v>
      </c>
    </row>
    <row r="91" spans="1:8" ht="15.5" x14ac:dyDescent="0.35">
      <c r="A91" s="15" t="s">
        <v>96</v>
      </c>
      <c r="B91" s="9">
        <f>E91/C91</f>
        <v>0.6470588235294118</v>
      </c>
      <c r="C91" s="10">
        <f>VLOOKUP(A91,[1]גיליון2!A:B,2,FALSE)</f>
        <v>17</v>
      </c>
      <c r="D91" s="13">
        <v>11</v>
      </c>
      <c r="E91" s="13">
        <v>11</v>
      </c>
      <c r="F91" s="12">
        <f t="shared" ref="F91:F99" si="2">E91/D91</f>
        <v>1</v>
      </c>
      <c r="G91" s="13">
        <v>0</v>
      </c>
      <c r="H91" s="13">
        <v>0</v>
      </c>
    </row>
    <row r="92" spans="1:8" ht="15.5" x14ac:dyDescent="0.35">
      <c r="A92" s="20" t="s">
        <v>97</v>
      </c>
      <c r="B92" s="26"/>
      <c r="C92" s="10">
        <v>0</v>
      </c>
      <c r="D92" s="13">
        <v>12477</v>
      </c>
      <c r="E92" s="13"/>
      <c r="F92" s="30">
        <f t="shared" si="2"/>
        <v>0</v>
      </c>
      <c r="G92" s="31"/>
      <c r="H92" s="13"/>
    </row>
    <row r="93" spans="1:8" ht="15.5" x14ac:dyDescent="0.35">
      <c r="A93" s="32" t="s">
        <v>98</v>
      </c>
      <c r="B93" s="26">
        <f>E93/C93</f>
        <v>0</v>
      </c>
      <c r="C93" s="10">
        <f>VLOOKUP(A93,[1]גיליון2!A:B,2,FALSE)</f>
        <v>63</v>
      </c>
      <c r="D93" s="13">
        <v>63</v>
      </c>
      <c r="E93" s="13">
        <v>0</v>
      </c>
      <c r="F93" s="12">
        <f t="shared" si="2"/>
        <v>0</v>
      </c>
      <c r="G93" s="13">
        <v>401866</v>
      </c>
      <c r="H93" s="13">
        <v>51748</v>
      </c>
    </row>
    <row r="94" spans="1:8" ht="15.5" x14ac:dyDescent="0.35">
      <c r="A94" s="32" t="s">
        <v>99</v>
      </c>
      <c r="B94" s="26">
        <f>E94/C94</f>
        <v>0</v>
      </c>
      <c r="C94" s="10">
        <f>VLOOKUP(A94,[1]גיליון2!A:B,2,FALSE)</f>
        <v>26</v>
      </c>
      <c r="D94" s="13">
        <v>16</v>
      </c>
      <c r="E94" s="13">
        <v>0</v>
      </c>
      <c r="F94" s="12">
        <f t="shared" si="2"/>
        <v>0</v>
      </c>
      <c r="G94" s="13">
        <v>102061</v>
      </c>
      <c r="H94" s="13">
        <v>102061</v>
      </c>
    </row>
    <row r="95" spans="1:8" ht="15.5" x14ac:dyDescent="0.35">
      <c r="A95" s="16" t="s">
        <v>100</v>
      </c>
      <c r="B95" s="26">
        <f>E95/C95</f>
        <v>0.55172413793103448</v>
      </c>
      <c r="C95" s="10">
        <f>VLOOKUP(A95,[1]גיליון2!A:B,2,FALSE)</f>
        <v>87</v>
      </c>
      <c r="D95" s="13">
        <v>51</v>
      </c>
      <c r="E95" s="13">
        <v>48</v>
      </c>
      <c r="F95" s="12">
        <f t="shared" si="2"/>
        <v>0.94117647058823528</v>
      </c>
      <c r="G95" s="13">
        <f>320754+288800</f>
        <v>609554</v>
      </c>
      <c r="H95" s="13">
        <v>288800</v>
      </c>
    </row>
    <row r="96" spans="1:8" ht="15.5" x14ac:dyDescent="0.35">
      <c r="A96" s="14" t="s">
        <v>101</v>
      </c>
      <c r="B96" s="26">
        <f>E96/C96</f>
        <v>0</v>
      </c>
      <c r="C96" s="10">
        <f>VLOOKUP(A96,[1]גיליון2!A:B,2,FALSE)</f>
        <v>9</v>
      </c>
      <c r="D96" s="13">
        <v>11</v>
      </c>
      <c r="E96" s="13">
        <v>0</v>
      </c>
      <c r="F96" s="12">
        <f t="shared" si="2"/>
        <v>0</v>
      </c>
      <c r="G96" s="13">
        <v>52625</v>
      </c>
      <c r="H96" s="13">
        <v>52625</v>
      </c>
    </row>
    <row r="97" spans="1:8" ht="15.5" x14ac:dyDescent="0.35">
      <c r="A97" s="32" t="s">
        <v>102</v>
      </c>
      <c r="B97" s="26">
        <f>E97/C97</f>
        <v>0</v>
      </c>
      <c r="C97" s="33">
        <v>47</v>
      </c>
      <c r="D97" s="13">
        <v>46</v>
      </c>
      <c r="E97" s="13">
        <v>0</v>
      </c>
      <c r="F97" s="12">
        <f t="shared" si="2"/>
        <v>0</v>
      </c>
      <c r="G97" s="13">
        <v>220069</v>
      </c>
      <c r="H97" s="13">
        <v>0</v>
      </c>
    </row>
    <row r="98" spans="1:8" ht="15.5" x14ac:dyDescent="0.35">
      <c r="A98" s="16" t="s">
        <v>103</v>
      </c>
      <c r="B98" s="26">
        <f>E98/C98</f>
        <v>1.1274509803921569</v>
      </c>
      <c r="C98" s="10">
        <f>VLOOKUP(A98,[1]גיליון2!A:B,2,FALSE)</f>
        <v>204</v>
      </c>
      <c r="D98" s="13">
        <v>153</v>
      </c>
      <c r="E98" s="13">
        <v>230</v>
      </c>
      <c r="F98" s="12">
        <f t="shared" si="2"/>
        <v>1.5032679738562091</v>
      </c>
      <c r="G98" s="13">
        <f>967782.652690823+277200</f>
        <v>1244982.652690823</v>
      </c>
      <c r="H98" s="13">
        <v>277200</v>
      </c>
    </row>
    <row r="99" spans="1:8" ht="15.5" x14ac:dyDescent="0.35">
      <c r="A99" s="20" t="s">
        <v>104</v>
      </c>
      <c r="B99" s="26">
        <f>E99/C99</f>
        <v>0.62676056338028174</v>
      </c>
      <c r="C99" s="10">
        <f>VLOOKUP(A99,[1]גיליון2!A:B,2,FALSE)</f>
        <v>142</v>
      </c>
      <c r="D99" s="13">
        <v>120</v>
      </c>
      <c r="E99" s="13">
        <v>89</v>
      </c>
      <c r="F99" s="12">
        <f t="shared" si="2"/>
        <v>0.7416666666666667</v>
      </c>
      <c r="G99" s="13">
        <f>564300+242530+171600</f>
        <v>978430</v>
      </c>
      <c r="H99" s="13">
        <f>3135+171600</f>
        <v>174735</v>
      </c>
    </row>
    <row r="100" spans="1:8" ht="15.5" x14ac:dyDescent="0.35">
      <c r="A100" s="32" t="s">
        <v>105</v>
      </c>
      <c r="B100" s="26">
        <f>E100/C100</f>
        <v>0</v>
      </c>
      <c r="C100" s="10">
        <f>VLOOKUP(A100,[1]גיליון2!A:B,2,FALSE)</f>
        <v>42</v>
      </c>
      <c r="D100" s="13"/>
      <c r="E100" s="13"/>
      <c r="F100" s="12"/>
      <c r="G100" s="13">
        <v>185870</v>
      </c>
      <c r="H100" s="13">
        <v>185870</v>
      </c>
    </row>
    <row r="101" spans="1:8" ht="15.5" x14ac:dyDescent="0.35">
      <c r="A101" s="20" t="s">
        <v>106</v>
      </c>
      <c r="B101" s="26">
        <f>E101/C101</f>
        <v>1.0225563909774436</v>
      </c>
      <c r="C101" s="10">
        <f>VLOOKUP(A101,[1]גיליון2!A:B,2,FALSE)</f>
        <v>133</v>
      </c>
      <c r="D101" s="13">
        <v>57</v>
      </c>
      <c r="E101" s="13">
        <v>136</v>
      </c>
      <c r="F101" s="12">
        <v>1</v>
      </c>
      <c r="G101" s="13">
        <v>274679.84363523906</v>
      </c>
      <c r="H101" s="13">
        <v>5068</v>
      </c>
    </row>
    <row r="102" spans="1:8" ht="15.5" x14ac:dyDescent="0.35">
      <c r="A102" s="16" t="s">
        <v>107</v>
      </c>
      <c r="B102" s="9">
        <f>E102/C102</f>
        <v>0.74152542372881358</v>
      </c>
      <c r="C102" s="10">
        <f>VLOOKUP(A102,[1]גיליון2!A:B,2,FALSE)</f>
        <v>472</v>
      </c>
      <c r="D102" s="13">
        <v>350</v>
      </c>
      <c r="E102" s="13">
        <v>350</v>
      </c>
      <c r="F102" s="12">
        <f>E102/D102</f>
        <v>1</v>
      </c>
      <c r="G102" s="13">
        <v>1354747</v>
      </c>
      <c r="H102" s="13">
        <v>0</v>
      </c>
    </row>
    <row r="103" spans="1:8" ht="15.5" x14ac:dyDescent="0.35">
      <c r="A103" s="15" t="s">
        <v>108</v>
      </c>
      <c r="B103" s="9">
        <f>E103/C103</f>
        <v>1.0943396226415094</v>
      </c>
      <c r="C103" s="10">
        <f>VLOOKUP(A103,[1]גיליון2!A:B,2,FALSE)</f>
        <v>212</v>
      </c>
      <c r="D103" s="13">
        <v>100</v>
      </c>
      <c r="E103" s="13">
        <f>189+43</f>
        <v>232</v>
      </c>
      <c r="F103" s="12">
        <f>E103/D103</f>
        <v>2.3199999999999998</v>
      </c>
      <c r="G103" s="13">
        <f>869549+250800</f>
        <v>1120349</v>
      </c>
      <c r="H103" s="13">
        <f>82022+250800</f>
        <v>332822</v>
      </c>
    </row>
    <row r="104" spans="1:8" ht="31" x14ac:dyDescent="0.35">
      <c r="A104" s="15" t="s">
        <v>109</v>
      </c>
      <c r="B104" s="9">
        <f>E104/C104</f>
        <v>1</v>
      </c>
      <c r="C104" s="10">
        <f>VLOOKUP(A104,[1]גיליון2!A:B,2,FALSE)</f>
        <v>48</v>
      </c>
      <c r="D104" s="13">
        <v>0</v>
      </c>
      <c r="E104" s="13">
        <v>48</v>
      </c>
      <c r="F104" s="12">
        <v>0</v>
      </c>
      <c r="G104" s="13">
        <v>290000</v>
      </c>
      <c r="H104" s="13">
        <v>290000</v>
      </c>
    </row>
    <row r="105" spans="1:8" ht="15.5" x14ac:dyDescent="0.35">
      <c r="A105" s="16" t="s">
        <v>110</v>
      </c>
      <c r="B105" s="9">
        <f>E105/C105</f>
        <v>0.81914893617021278</v>
      </c>
      <c r="C105" s="10">
        <f>VLOOKUP(A105,[1]גיליון2!A:B,2,FALSE)</f>
        <v>94</v>
      </c>
      <c r="D105" s="13">
        <v>77</v>
      </c>
      <c r="E105" s="13">
        <v>77</v>
      </c>
      <c r="F105" s="12">
        <f>E105/D105</f>
        <v>1</v>
      </c>
      <c r="G105" s="13">
        <v>197221</v>
      </c>
      <c r="H105" s="13">
        <v>0</v>
      </c>
    </row>
    <row r="106" spans="1:8" ht="31" x14ac:dyDescent="0.35">
      <c r="A106" s="15" t="s">
        <v>111</v>
      </c>
      <c r="B106" s="9">
        <f>E106/C106</f>
        <v>0.72636815920398012</v>
      </c>
      <c r="C106" s="10">
        <f>VLOOKUP(A106,[1]גיליון2!A:B,2,FALSE)</f>
        <v>201</v>
      </c>
      <c r="D106" s="13">
        <v>146</v>
      </c>
      <c r="E106" s="13">
        <v>146</v>
      </c>
      <c r="F106" s="12">
        <f>E106/D106</f>
        <v>1</v>
      </c>
      <c r="G106" s="13">
        <v>446144</v>
      </c>
      <c r="H106" s="13">
        <v>400506</v>
      </c>
    </row>
    <row r="107" spans="1:8" ht="15.5" x14ac:dyDescent="0.35">
      <c r="A107" s="16" t="s">
        <v>112</v>
      </c>
      <c r="B107" s="9">
        <f>E107/C107</f>
        <v>0.56842105263157894</v>
      </c>
      <c r="C107" s="10">
        <f>VLOOKUP(A107,[1]גיליון2!A:B,2,FALSE)</f>
        <v>95</v>
      </c>
      <c r="D107" s="13">
        <v>54</v>
      </c>
      <c r="E107" s="13">
        <v>54</v>
      </c>
      <c r="F107" s="12">
        <f>E107/D107</f>
        <v>1</v>
      </c>
      <c r="G107" s="13">
        <v>183887.6</v>
      </c>
      <c r="H107" s="13">
        <v>0.6</v>
      </c>
    </row>
    <row r="108" spans="1:8" ht="15.5" x14ac:dyDescent="0.35">
      <c r="A108" s="16" t="s">
        <v>113</v>
      </c>
      <c r="B108" s="9">
        <f>E108/C108</f>
        <v>0.79850746268656714</v>
      </c>
      <c r="C108" s="10">
        <f>VLOOKUP(A108,[1]גיליון2!A:B,2,FALSE)</f>
        <v>134</v>
      </c>
      <c r="D108" s="13">
        <v>107</v>
      </c>
      <c r="E108" s="13">
        <v>107</v>
      </c>
      <c r="F108" s="12">
        <f>E108/D108</f>
        <v>1</v>
      </c>
      <c r="G108" s="13">
        <f>787994+122400</f>
        <v>910394</v>
      </c>
      <c r="H108" s="13">
        <v>122400</v>
      </c>
    </row>
    <row r="109" spans="1:8" ht="15.5" x14ac:dyDescent="0.35">
      <c r="A109" s="16" t="s">
        <v>114</v>
      </c>
      <c r="B109" s="9">
        <f>E109/C109</f>
        <v>0.36153846153846153</v>
      </c>
      <c r="C109" s="10">
        <f>VLOOKUP(A109,[1]גיליון2!A:B,2,FALSE)</f>
        <v>130</v>
      </c>
      <c r="D109" s="13">
        <v>87</v>
      </c>
      <c r="E109" s="13">
        <v>47</v>
      </c>
      <c r="F109" s="12">
        <f>E109/D109</f>
        <v>0.54022988505747127</v>
      </c>
      <c r="G109" s="13">
        <f>159789+162000</f>
        <v>321789</v>
      </c>
      <c r="H109" s="13">
        <v>162000</v>
      </c>
    </row>
    <row r="110" spans="1:8" ht="15.5" x14ac:dyDescent="0.35">
      <c r="A110" s="15" t="s">
        <v>115</v>
      </c>
      <c r="B110" s="9">
        <f>E110/C110</f>
        <v>0.92783505154639179</v>
      </c>
      <c r="C110" s="10">
        <f>VLOOKUP(A110,[1]גיליון2!A:B,2,FALSE)</f>
        <v>97</v>
      </c>
      <c r="D110" s="13">
        <v>62</v>
      </c>
      <c r="E110" s="13">
        <v>90</v>
      </c>
      <c r="F110" s="12">
        <v>1</v>
      </c>
      <c r="G110" s="13">
        <f>222550+236621</f>
        <v>459171</v>
      </c>
      <c r="H110" s="13">
        <v>223</v>
      </c>
    </row>
    <row r="111" spans="1:8" ht="15.5" x14ac:dyDescent="0.35">
      <c r="A111" s="16" t="s">
        <v>116</v>
      </c>
      <c r="B111" s="9">
        <f>E111/C111</f>
        <v>0.97560975609756095</v>
      </c>
      <c r="C111" s="10">
        <f>VLOOKUP(A111,[1]גיליון2!A:B,2,FALSE)</f>
        <v>82</v>
      </c>
      <c r="D111" s="13">
        <v>63</v>
      </c>
      <c r="E111" s="13">
        <v>80</v>
      </c>
      <c r="F111" s="12">
        <f>E111/D111</f>
        <v>1.2698412698412698</v>
      </c>
      <c r="G111" s="13">
        <v>290052.42619433324</v>
      </c>
      <c r="H111" s="13"/>
    </row>
    <row r="112" spans="1:8" ht="15.5" x14ac:dyDescent="0.35">
      <c r="A112" s="16" t="s">
        <v>117</v>
      </c>
      <c r="B112" s="9">
        <f>E112/C112</f>
        <v>0.95652173913043481</v>
      </c>
      <c r="C112" s="10">
        <f>VLOOKUP(A112,[1]גיליון2!A:B,2,FALSE)</f>
        <v>46</v>
      </c>
      <c r="D112" s="13">
        <v>41</v>
      </c>
      <c r="E112" s="13">
        <v>44</v>
      </c>
      <c r="F112" s="12">
        <f>E112/D112</f>
        <v>1.0731707317073171</v>
      </c>
      <c r="G112" s="13">
        <v>262582</v>
      </c>
      <c r="H112" s="13">
        <v>163507</v>
      </c>
    </row>
    <row r="113" spans="1:8" ht="15.5" x14ac:dyDescent="0.35">
      <c r="A113" s="16" t="s">
        <v>118</v>
      </c>
      <c r="B113" s="9">
        <f>E113/C113</f>
        <v>1</v>
      </c>
      <c r="C113" s="10">
        <f>VLOOKUP(A113,[1]גיליון2!A:B,2,FALSE)</f>
        <v>36</v>
      </c>
      <c r="D113" s="13">
        <v>0</v>
      </c>
      <c r="E113" s="13">
        <v>36</v>
      </c>
      <c r="F113" s="12">
        <v>0</v>
      </c>
      <c r="G113" s="13">
        <v>93502</v>
      </c>
      <c r="H113" s="13">
        <v>93502</v>
      </c>
    </row>
    <row r="114" spans="1:8" ht="31" x14ac:dyDescent="0.35">
      <c r="A114" s="15" t="s">
        <v>119</v>
      </c>
      <c r="B114" s="9">
        <f>E114/C114</f>
        <v>0.86554621848739499</v>
      </c>
      <c r="C114" s="10">
        <f>VLOOKUP(A114,[1]גיליון2!A:B,2,FALSE)</f>
        <v>119</v>
      </c>
      <c r="D114" s="13">
        <v>89</v>
      </c>
      <c r="E114" s="13">
        <v>103</v>
      </c>
      <c r="F114" s="12">
        <f t="shared" ref="F114:F124" si="3">E114/D114</f>
        <v>1.1573033707865168</v>
      </c>
      <c r="G114" s="13">
        <f>319440+121196</f>
        <v>440636</v>
      </c>
      <c r="H114" s="13">
        <v>50889</v>
      </c>
    </row>
    <row r="115" spans="1:8" ht="15.5" x14ac:dyDescent="0.35">
      <c r="A115" s="16" t="s">
        <v>120</v>
      </c>
      <c r="B115" s="9">
        <f>E115/C115</f>
        <v>0.67123287671232879</v>
      </c>
      <c r="C115" s="10">
        <f>VLOOKUP(A115,[1]גיליון2!A:B,2,FALSE)</f>
        <v>219</v>
      </c>
      <c r="D115" s="13">
        <v>147</v>
      </c>
      <c r="E115" s="13">
        <v>147</v>
      </c>
      <c r="F115" s="12">
        <f t="shared" si="3"/>
        <v>1</v>
      </c>
      <c r="G115" s="13">
        <v>241406</v>
      </c>
      <c r="H115" s="13">
        <v>0</v>
      </c>
    </row>
    <row r="116" spans="1:8" ht="15.5" x14ac:dyDescent="0.35">
      <c r="A116" s="16" t="s">
        <v>121</v>
      </c>
      <c r="B116" s="9">
        <f>E116/C116</f>
        <v>0.78902953586497893</v>
      </c>
      <c r="C116" s="10">
        <f>VLOOKUP(A116,[1]גיליון2!A:B,2,FALSE)</f>
        <v>474</v>
      </c>
      <c r="D116" s="13">
        <v>374</v>
      </c>
      <c r="E116" s="13">
        <v>374</v>
      </c>
      <c r="F116" s="12">
        <f t="shared" si="3"/>
        <v>1</v>
      </c>
      <c r="G116" s="13">
        <v>1514578</v>
      </c>
      <c r="H116" s="13"/>
    </row>
    <row r="117" spans="1:8" ht="15.5" x14ac:dyDescent="0.35">
      <c r="A117" s="15" t="s">
        <v>122</v>
      </c>
      <c r="B117" s="9">
        <f>E117/C117</f>
        <v>0.36101083032490977</v>
      </c>
      <c r="C117" s="10">
        <f>VLOOKUP(A117,[1]גיליון2!A:B,2,FALSE)</f>
        <v>277</v>
      </c>
      <c r="D117" s="13">
        <v>132</v>
      </c>
      <c r="E117" s="13">
        <v>100</v>
      </c>
      <c r="F117" s="12">
        <f t="shared" si="3"/>
        <v>0.75757575757575757</v>
      </c>
      <c r="G117" s="13">
        <f>765017+290400</f>
        <v>1055417</v>
      </c>
      <c r="H117" s="13">
        <v>353152</v>
      </c>
    </row>
    <row r="118" spans="1:8" ht="15.5" x14ac:dyDescent="0.35">
      <c r="A118" s="20" t="s">
        <v>123</v>
      </c>
      <c r="B118" s="9">
        <f>E118/C118</f>
        <v>0.1532567049808429</v>
      </c>
      <c r="C118" s="10">
        <f>VLOOKUP(A118,[1]גיליון2!A:B,2,FALSE)</f>
        <v>261</v>
      </c>
      <c r="D118" s="13">
        <v>65</v>
      </c>
      <c r="E118" s="13">
        <v>40</v>
      </c>
      <c r="F118" s="12">
        <f t="shared" si="3"/>
        <v>0.61538461538461542</v>
      </c>
      <c r="G118" s="13">
        <v>1181720</v>
      </c>
      <c r="H118" s="13"/>
    </row>
    <row r="119" spans="1:8" ht="15.5" x14ac:dyDescent="0.35">
      <c r="A119" s="23" t="s">
        <v>124</v>
      </c>
      <c r="B119" s="9">
        <f>E119/C119</f>
        <v>0</v>
      </c>
      <c r="C119" s="34">
        <v>19</v>
      </c>
      <c r="D119" s="11">
        <v>17</v>
      </c>
      <c r="E119" s="11">
        <v>0</v>
      </c>
      <c r="F119" s="12">
        <f t="shared" si="3"/>
        <v>0</v>
      </c>
      <c r="G119" s="13">
        <v>94885</v>
      </c>
      <c r="H119" s="13">
        <v>94885</v>
      </c>
    </row>
    <row r="120" spans="1:8" ht="15.5" x14ac:dyDescent="0.35">
      <c r="A120" s="8" t="s">
        <v>125</v>
      </c>
      <c r="B120" s="9">
        <f>E120/C120</f>
        <v>0.9821428571428571</v>
      </c>
      <c r="C120" s="10">
        <f>VLOOKUP(A120,[1]גיליון2!A:B,2,FALSE)</f>
        <v>56</v>
      </c>
      <c r="D120" s="11">
        <v>43</v>
      </c>
      <c r="E120" s="11">
        <v>55</v>
      </c>
      <c r="F120" s="12">
        <f t="shared" si="3"/>
        <v>1.2790697674418605</v>
      </c>
      <c r="G120" s="13">
        <f>274289+86000</f>
        <v>360289</v>
      </c>
      <c r="H120" s="13"/>
    </row>
    <row r="121" spans="1:8" ht="15.5" x14ac:dyDescent="0.35">
      <c r="A121" s="16" t="s">
        <v>126</v>
      </c>
      <c r="B121" s="9">
        <f>E121/C121</f>
        <v>0.46385542168674698</v>
      </c>
      <c r="C121" s="10">
        <f>VLOOKUP(A121,[1]גיליון2!A:B,2,FALSE)</f>
        <v>166</v>
      </c>
      <c r="D121" s="13">
        <v>77</v>
      </c>
      <c r="E121" s="13">
        <v>77</v>
      </c>
      <c r="F121" s="12">
        <f t="shared" si="3"/>
        <v>1</v>
      </c>
      <c r="G121" s="13">
        <v>520431</v>
      </c>
      <c r="H121" s="13"/>
    </row>
    <row r="122" spans="1:8" ht="15.5" x14ac:dyDescent="0.35">
      <c r="A122" s="16" t="s">
        <v>127</v>
      </c>
      <c r="B122" s="9">
        <f>E122/C122</f>
        <v>1.0766283524904214</v>
      </c>
      <c r="C122" s="10">
        <f>VLOOKUP(A122,[1]גיליון2!A:B,2,FALSE)</f>
        <v>261</v>
      </c>
      <c r="D122" s="13">
        <v>281</v>
      </c>
      <c r="E122" s="13">
        <v>281</v>
      </c>
      <c r="F122" s="12">
        <f t="shared" si="3"/>
        <v>1</v>
      </c>
      <c r="G122" s="13">
        <v>431600</v>
      </c>
      <c r="H122" s="13"/>
    </row>
    <row r="123" spans="1:8" ht="15.5" x14ac:dyDescent="0.35">
      <c r="A123" s="16" t="s">
        <v>128</v>
      </c>
      <c r="B123" s="9">
        <f>E123/C123</f>
        <v>0.8666666666666667</v>
      </c>
      <c r="C123" s="10">
        <f>VLOOKUP(A123,[1]גיליון2!A:B,2,FALSE)</f>
        <v>105</v>
      </c>
      <c r="D123" s="35" t="s">
        <v>129</v>
      </c>
      <c r="E123" s="13">
        <v>91</v>
      </c>
      <c r="F123" s="12">
        <f t="shared" si="3"/>
        <v>0.978494623655914</v>
      </c>
      <c r="G123" s="13">
        <f>245975.491788669+147600</f>
        <v>393575.49178866902</v>
      </c>
      <c r="H123" s="13">
        <v>0</v>
      </c>
    </row>
    <row r="124" spans="1:8" ht="15.5" x14ac:dyDescent="0.35">
      <c r="A124" s="16" t="s">
        <v>130</v>
      </c>
      <c r="B124" s="9">
        <f>E124/C124</f>
        <v>0.57485029940119758</v>
      </c>
      <c r="C124" s="10">
        <f>VLOOKUP(A124,[1]גיליון2!A:B,2,FALSE)</f>
        <v>167</v>
      </c>
      <c r="D124" s="13">
        <v>96</v>
      </c>
      <c r="E124" s="13">
        <v>96</v>
      </c>
      <c r="F124" s="12">
        <f t="shared" si="3"/>
        <v>1</v>
      </c>
      <c r="G124" s="13">
        <f>235062+217200</f>
        <v>452262</v>
      </c>
      <c r="H124" s="13">
        <v>217200</v>
      </c>
    </row>
    <row r="125" spans="1:8" ht="15.5" x14ac:dyDescent="0.35">
      <c r="A125" s="16" t="s">
        <v>131</v>
      </c>
      <c r="B125" s="9"/>
      <c r="C125" s="10"/>
      <c r="D125" s="13"/>
      <c r="E125" s="13"/>
      <c r="F125" s="12"/>
      <c r="G125" s="13">
        <v>60000</v>
      </c>
      <c r="H125" s="13">
        <v>60000</v>
      </c>
    </row>
    <row r="126" spans="1:8" ht="15.5" x14ac:dyDescent="0.35">
      <c r="A126" s="15" t="s">
        <v>132</v>
      </c>
      <c r="B126" s="9">
        <f>E126/C126</f>
        <v>0.56043956043956045</v>
      </c>
      <c r="C126" s="10">
        <f>VLOOKUP(A126,[1]גיליון2!A:B,2,FALSE)</f>
        <v>91</v>
      </c>
      <c r="D126" s="13">
        <v>51</v>
      </c>
      <c r="E126" s="13">
        <v>51</v>
      </c>
      <c r="F126" s="12">
        <f>E126/D126</f>
        <v>1</v>
      </c>
      <c r="G126" s="13">
        <f>202727+70800</f>
        <v>273527</v>
      </c>
      <c r="H126" s="13">
        <f>202727+70800</f>
        <v>273527</v>
      </c>
    </row>
    <row r="127" spans="1:8" ht="15.5" x14ac:dyDescent="0.35">
      <c r="A127" s="16" t="s">
        <v>133</v>
      </c>
      <c r="B127" s="9">
        <f>E127/C127</f>
        <v>0.46913580246913578</v>
      </c>
      <c r="C127" s="10">
        <f>VLOOKUP(A127,[1]גיליון2!A:B,2,FALSE)</f>
        <v>81</v>
      </c>
      <c r="D127" s="13">
        <v>38</v>
      </c>
      <c r="E127" s="13">
        <v>38</v>
      </c>
      <c r="F127" s="12">
        <f>E127/D127</f>
        <v>1</v>
      </c>
      <c r="G127" s="13">
        <v>126129</v>
      </c>
      <c r="H127" s="13"/>
    </row>
    <row r="128" spans="1:8" ht="15.5" x14ac:dyDescent="0.35">
      <c r="A128" s="16" t="s">
        <v>134</v>
      </c>
      <c r="B128" s="9">
        <f>E128/C128</f>
        <v>1.2195121951219512</v>
      </c>
      <c r="C128" s="10">
        <f>VLOOKUP(A128,[1]גיליון2!A:B,2,FALSE)</f>
        <v>41</v>
      </c>
      <c r="D128" s="13">
        <v>0</v>
      </c>
      <c r="E128" s="13">
        <v>50</v>
      </c>
      <c r="F128" s="12">
        <f>E128/C128</f>
        <v>1.2195121951219512</v>
      </c>
      <c r="G128" s="13">
        <v>87835</v>
      </c>
      <c r="H128" s="13">
        <v>7265</v>
      </c>
    </row>
    <row r="129" spans="1:8" ht="15.5" x14ac:dyDescent="0.35">
      <c r="A129" s="15" t="s">
        <v>135</v>
      </c>
      <c r="B129" s="9">
        <f>E129/C129</f>
        <v>0.15625</v>
      </c>
      <c r="C129" s="10">
        <f>VLOOKUP(A129,[1]גיליון2!A:B,2,FALSE)</f>
        <v>128</v>
      </c>
      <c r="D129" s="13">
        <v>75</v>
      </c>
      <c r="E129" s="13">
        <v>20</v>
      </c>
      <c r="F129" s="12">
        <f>E129/D129</f>
        <v>0.26666666666666666</v>
      </c>
      <c r="G129" s="13">
        <f>27259+114000</f>
        <v>141259</v>
      </c>
      <c r="H129" s="13">
        <f>15279+114000</f>
        <v>129279</v>
      </c>
    </row>
    <row r="130" spans="1:8" ht="15.5" x14ac:dyDescent="0.35">
      <c r="A130" s="20" t="s">
        <v>136</v>
      </c>
      <c r="B130" s="9">
        <f>E130/C130</f>
        <v>1.0908163265306123</v>
      </c>
      <c r="C130" s="10">
        <f>VLOOKUP(A130,[1]גיליון2!A:B,2,FALSE)</f>
        <v>980</v>
      </c>
      <c r="D130" s="13">
        <v>1200</v>
      </c>
      <c r="E130" s="13">
        <v>1069</v>
      </c>
      <c r="F130" s="12">
        <f>E130/D130</f>
        <v>0.89083333333333337</v>
      </c>
      <c r="G130" s="13">
        <f>1889818+1000000</f>
        <v>2889818</v>
      </c>
      <c r="H130" s="13">
        <f>509275+1000000</f>
        <v>1509275</v>
      </c>
    </row>
    <row r="131" spans="1:8" x14ac:dyDescent="0.35">
      <c r="A131" s="36" t="s">
        <v>97</v>
      </c>
      <c r="B131" s="37">
        <v>0.56999999999999995</v>
      </c>
      <c r="C131" s="38">
        <f>SUM(C2:C130)</f>
        <v>18046</v>
      </c>
      <c r="D131" s="38">
        <f>SUM(D2:D130)</f>
        <v>25517</v>
      </c>
      <c r="E131" s="38">
        <f>SUM(E2:E130)</f>
        <v>12975</v>
      </c>
      <c r="F131" s="37">
        <v>0.73</v>
      </c>
      <c r="G131" s="38">
        <f t="shared" ref="F131:H131" si="4">SUM(G2:G130)</f>
        <v>93735816.859292582</v>
      </c>
      <c r="H131" s="38">
        <f t="shared" si="4"/>
        <v>26485314.450000003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</dc:creator>
  <cp:lastModifiedBy>Yael</cp:lastModifiedBy>
  <dcterms:created xsi:type="dcterms:W3CDTF">2019-11-25T10:02:51Z</dcterms:created>
  <dcterms:modified xsi:type="dcterms:W3CDTF">2019-11-25T10:36:24Z</dcterms:modified>
</cp:coreProperties>
</file>